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bosch-my.sharepoint.com/personal/god2ct_bosch_com/Documents/PersonalDrive/05. Projects/SmartLine/"/>
    </mc:Choice>
  </mc:AlternateContent>
  <xr:revisionPtr revIDLastSave="382" documentId="13_ncr:1_{44DC1078-CEB1-4C69-B67D-81B52F848992}" xr6:coauthVersionLast="47" xr6:coauthVersionMax="47" xr10:uidLastSave="{1F71986B-9705-49A2-BAED-D63A0BFCC22F}"/>
  <bookViews>
    <workbookView xWindow="-120" yWindow="-120" windowWidth="29040" windowHeight="15720" tabRatio="945" firstSheet="5" activeTab="1" xr2:uid="{00000000-000D-0000-FFFF-FFFF00000000}"/>
  </bookViews>
  <sheets>
    <sheet name="TUTORIAL" sheetId="46" state="hidden" r:id="rId1"/>
    <sheet name="Matriz de Ciclos" sheetId="42" r:id="rId2"/>
    <sheet name="Visão inicial do plano" sheetId="51" state="hidden" r:id="rId3"/>
    <sheet name="Ciclos Oficial" sheetId="45" r:id="rId4"/>
    <sheet name="Compilado Produção" sheetId="52" r:id="rId5"/>
    <sheet name="Plano de Setup" sheetId="36" r:id="rId6"/>
    <sheet name="Célula AB - 3 Turnos" sheetId="28" r:id="rId7"/>
    <sheet name="Célula CD - 3 Turnos" sheetId="38" r:id="rId8"/>
    <sheet name="Célula FG - 3 Turnos" sheetId="39" r:id="rId9"/>
    <sheet name="Célula HI - 3 Turnos" sheetId="40" r:id="rId10"/>
    <sheet name="Célula JK - 3 Turnos" sheetId="41" r:id="rId11"/>
    <sheet name="Célula AK - 3 Turnos" sheetId="33" r:id="rId12"/>
    <sheet name="Célula LMN - 3 Turnos" sheetId="48" r:id="rId13"/>
    <sheet name="HORA EXTRA" sheetId="54" state="hidden" r:id="rId14"/>
    <sheet name="Planilha1" sheetId="55" state="hidden" r:id="rId15"/>
  </sheets>
  <definedNames>
    <definedName name="_DAT1" localSheetId="6">#REF!</definedName>
    <definedName name="_DAT1" localSheetId="11">#REF!</definedName>
    <definedName name="_DAT1" localSheetId="7">#REF!</definedName>
    <definedName name="_DAT1" localSheetId="8">#REF!</definedName>
    <definedName name="_DAT1" localSheetId="9">#REF!</definedName>
    <definedName name="_DAT1" localSheetId="10">#REF!</definedName>
    <definedName name="_DAT1" localSheetId="12">#REF!</definedName>
    <definedName name="_DAT1">#REF!</definedName>
    <definedName name="_DAT10" localSheetId="6">#REF!</definedName>
    <definedName name="_DAT10" localSheetId="11">#REF!</definedName>
    <definedName name="_DAT10" localSheetId="7">#REF!</definedName>
    <definedName name="_DAT10" localSheetId="8">#REF!</definedName>
    <definedName name="_DAT10" localSheetId="9">#REF!</definedName>
    <definedName name="_DAT10" localSheetId="10">#REF!</definedName>
    <definedName name="_DAT10" localSheetId="12">#REF!</definedName>
    <definedName name="_DAT10">#REF!</definedName>
    <definedName name="_DAT11" localSheetId="6">#REF!</definedName>
    <definedName name="_DAT11" localSheetId="11">#REF!</definedName>
    <definedName name="_DAT11" localSheetId="7">#REF!</definedName>
    <definedName name="_DAT11" localSheetId="8">#REF!</definedName>
    <definedName name="_DAT11" localSheetId="9">#REF!</definedName>
    <definedName name="_DAT11" localSheetId="10">#REF!</definedName>
    <definedName name="_DAT11" localSheetId="12">#REF!</definedName>
    <definedName name="_DAT11">#REF!</definedName>
    <definedName name="_DAT12" localSheetId="6">#REF!</definedName>
    <definedName name="_DAT12" localSheetId="11">#REF!</definedName>
    <definedName name="_DAT12" localSheetId="7">#REF!</definedName>
    <definedName name="_DAT12" localSheetId="8">#REF!</definedName>
    <definedName name="_DAT12" localSheetId="9">#REF!</definedName>
    <definedName name="_DAT12" localSheetId="10">#REF!</definedName>
    <definedName name="_DAT12" localSheetId="12">#REF!</definedName>
    <definedName name="_DAT12">#REF!</definedName>
    <definedName name="_DAT2" localSheetId="6">#REF!</definedName>
    <definedName name="_DAT2" localSheetId="11">#REF!</definedName>
    <definedName name="_DAT2" localSheetId="7">#REF!</definedName>
    <definedName name="_DAT2" localSheetId="8">#REF!</definedName>
    <definedName name="_DAT2" localSheetId="9">#REF!</definedName>
    <definedName name="_DAT2" localSheetId="10">#REF!</definedName>
    <definedName name="_DAT2" localSheetId="12">#REF!</definedName>
    <definedName name="_DAT2">#REF!</definedName>
    <definedName name="_DAT3" localSheetId="6">#REF!</definedName>
    <definedName name="_DAT3" localSheetId="11">#REF!</definedName>
    <definedName name="_DAT3" localSheetId="7">#REF!</definedName>
    <definedName name="_DAT3" localSheetId="8">#REF!</definedName>
    <definedName name="_DAT3" localSheetId="9">#REF!</definedName>
    <definedName name="_DAT3" localSheetId="10">#REF!</definedName>
    <definedName name="_DAT3" localSheetId="12">#REF!</definedName>
    <definedName name="_DAT3">#REF!</definedName>
    <definedName name="_DAT4" localSheetId="6">#REF!</definedName>
    <definedName name="_DAT4" localSheetId="11">#REF!</definedName>
    <definedName name="_DAT4" localSheetId="7">#REF!</definedName>
    <definedName name="_DAT4" localSheetId="8">#REF!</definedName>
    <definedName name="_DAT4" localSheetId="9">#REF!</definedName>
    <definedName name="_DAT4" localSheetId="10">#REF!</definedName>
    <definedName name="_DAT4" localSheetId="12">#REF!</definedName>
    <definedName name="_DAT4">#REF!</definedName>
    <definedName name="_DAT5" localSheetId="6">#REF!</definedName>
    <definedName name="_DAT5" localSheetId="11">#REF!</definedName>
    <definedName name="_DAT5" localSheetId="7">#REF!</definedName>
    <definedName name="_DAT5" localSheetId="8">#REF!</definedName>
    <definedName name="_DAT5" localSheetId="9">#REF!</definedName>
    <definedName name="_DAT5" localSheetId="10">#REF!</definedName>
    <definedName name="_DAT5" localSheetId="12">#REF!</definedName>
    <definedName name="_DAT5">#REF!</definedName>
    <definedName name="_DAT6" localSheetId="6">#REF!</definedName>
    <definedName name="_DAT6" localSheetId="11">#REF!</definedName>
    <definedName name="_DAT6" localSheetId="7">#REF!</definedName>
    <definedName name="_DAT6" localSheetId="8">#REF!</definedName>
    <definedName name="_DAT6" localSheetId="9">#REF!</definedName>
    <definedName name="_DAT6" localSheetId="10">#REF!</definedName>
    <definedName name="_DAT6" localSheetId="12">#REF!</definedName>
    <definedName name="_DAT6">#REF!</definedName>
    <definedName name="_DAT7" localSheetId="6">#REF!</definedName>
    <definedName name="_DAT7" localSheetId="11">#REF!</definedName>
    <definedName name="_DAT7" localSheetId="7">#REF!</definedName>
    <definedName name="_DAT7" localSheetId="8">#REF!</definedName>
    <definedName name="_DAT7" localSheetId="9">#REF!</definedName>
    <definedName name="_DAT7" localSheetId="10">#REF!</definedName>
    <definedName name="_DAT7" localSheetId="12">#REF!</definedName>
    <definedName name="_DAT7">#REF!</definedName>
    <definedName name="_DAT8" localSheetId="6">#REF!</definedName>
    <definedName name="_DAT8" localSheetId="11">#REF!</definedName>
    <definedName name="_DAT8" localSheetId="7">#REF!</definedName>
    <definedName name="_DAT8" localSheetId="8">#REF!</definedName>
    <definedName name="_DAT8" localSheetId="9">#REF!</definedName>
    <definedName name="_DAT8" localSheetId="10">#REF!</definedName>
    <definedName name="_DAT8" localSheetId="12">#REF!</definedName>
    <definedName name="_DAT8">#REF!</definedName>
    <definedName name="_DAT9" localSheetId="6">#REF!</definedName>
    <definedName name="_DAT9" localSheetId="11">#REF!</definedName>
    <definedName name="_DAT9" localSheetId="7">#REF!</definedName>
    <definedName name="_DAT9" localSheetId="8">#REF!</definedName>
    <definedName name="_DAT9" localSheetId="9">#REF!</definedName>
    <definedName name="_DAT9" localSheetId="10">#REF!</definedName>
    <definedName name="_DAT9" localSheetId="12">#REF!</definedName>
    <definedName name="_DAT9">#REF!</definedName>
    <definedName name="_xlnm.Print_Area" localSheetId="11">'Célula AK - 3 Turnos'!$A$1:$AQ$103</definedName>
    <definedName name="_xlnm.Print_Area" localSheetId="5">'Plano de Setup'!$B$1:$AD$204</definedName>
    <definedName name="TEST0" localSheetId="6">#REF!</definedName>
    <definedName name="TEST0" localSheetId="11">#REF!</definedName>
    <definedName name="TEST0" localSheetId="7">#REF!</definedName>
    <definedName name="TEST0" localSheetId="8">#REF!</definedName>
    <definedName name="TEST0" localSheetId="9">#REF!</definedName>
    <definedName name="TEST0" localSheetId="10">#REF!</definedName>
    <definedName name="TEST0" localSheetId="12">#REF!</definedName>
    <definedName name="TEST0">#REF!</definedName>
    <definedName name="TESTHKEY" localSheetId="6">#REF!</definedName>
    <definedName name="TESTHKEY" localSheetId="11">#REF!</definedName>
    <definedName name="TESTHKEY" localSheetId="7">#REF!</definedName>
    <definedName name="TESTHKEY" localSheetId="8">#REF!</definedName>
    <definedName name="TESTHKEY" localSheetId="9">#REF!</definedName>
    <definedName name="TESTHKEY" localSheetId="10">#REF!</definedName>
    <definedName name="TESTHKEY" localSheetId="12">#REF!</definedName>
    <definedName name="TESTHKEY">#REF!</definedName>
    <definedName name="TESTKEYS" localSheetId="6">#REF!</definedName>
    <definedName name="TESTKEYS" localSheetId="11">#REF!</definedName>
    <definedName name="TESTKEYS" localSheetId="7">#REF!</definedName>
    <definedName name="TESTKEYS" localSheetId="8">#REF!</definedName>
    <definedName name="TESTKEYS" localSheetId="9">#REF!</definedName>
    <definedName name="TESTKEYS" localSheetId="10">#REF!</definedName>
    <definedName name="TESTKEYS" localSheetId="12">#REF!</definedName>
    <definedName name="TESTKEYS">#REF!</definedName>
    <definedName name="TESTVKEY" localSheetId="6">#REF!</definedName>
    <definedName name="TESTVKEY" localSheetId="11">#REF!</definedName>
    <definedName name="TESTVKEY" localSheetId="7">#REF!</definedName>
    <definedName name="TESTVKEY" localSheetId="8">#REF!</definedName>
    <definedName name="TESTVKEY" localSheetId="9">#REF!</definedName>
    <definedName name="TESTVKEY" localSheetId="10">#REF!</definedName>
    <definedName name="TESTVKEY" localSheetId="12">#REF!</definedName>
    <definedName name="TESTVKEY">#REF!</definedName>
  </definedNames>
  <calcPr calcId="191028"/>
  <customWorkbookViews>
    <customWorkbookView name="Novo" guid="{0B9E0B6F-9A51-43A6-98CC-45FAF0A79CBF}" includePrintSettings="0" maximized="1" xWindow="-11" yWindow="-11" windowWidth="1942" windowHeight="1042" tabRatio="769" activeSheetId="3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1" i="42" l="1"/>
  <c r="I71" i="42"/>
  <c r="AH71" i="42"/>
  <c r="N6" i="33"/>
  <c r="M6" i="33"/>
  <c r="L6" i="33"/>
  <c r="K6" i="33"/>
  <c r="S5" i="52"/>
  <c r="T5" i="52" s="1"/>
  <c r="D3" i="45"/>
  <c r="Q13" i="52"/>
  <c r="O11" i="52"/>
  <c r="M6" i="52"/>
  <c r="H10" i="42"/>
  <c r="H9" i="42"/>
  <c r="D9" i="42"/>
  <c r="AB10" i="42"/>
  <c r="AB9" i="42"/>
  <c r="G11" i="42"/>
  <c r="F83" i="42"/>
  <c r="G83" i="42"/>
  <c r="F85" i="42"/>
  <c r="F86" i="42"/>
  <c r="F77" i="42"/>
  <c r="F10" i="42"/>
  <c r="F9" i="42"/>
  <c r="F7" i="42"/>
  <c r="F6" i="42"/>
  <c r="D7" i="42"/>
  <c r="H7" i="42"/>
  <c r="T86" i="42"/>
  <c r="T85" i="42"/>
  <c r="T83" i="42"/>
  <c r="AR38" i="42"/>
  <c r="AR37" i="42"/>
  <c r="AR35" i="42"/>
  <c r="N75" i="42"/>
  <c r="L75" i="42"/>
  <c r="J75" i="42"/>
  <c r="H75" i="42"/>
  <c r="N63" i="42"/>
  <c r="L63" i="42"/>
  <c r="J63" i="42"/>
  <c r="H63" i="42"/>
  <c r="H67" i="42"/>
  <c r="J67" i="42"/>
  <c r="L67" i="42"/>
  <c r="L71" i="42"/>
  <c r="H71" i="42"/>
  <c r="AP75" i="42"/>
  <c r="AQ75" i="42" s="1"/>
  <c r="AP77" i="42"/>
  <c r="AP78" i="42"/>
  <c r="AL86" i="42"/>
  <c r="AL85" i="42"/>
  <c r="AM83" i="42"/>
  <c r="AL83" i="42"/>
  <c r="AR74" i="42"/>
  <c r="AR73" i="42"/>
  <c r="AS71" i="42"/>
  <c r="AR71" i="42"/>
  <c r="O5" i="52" l="1"/>
  <c r="U5" i="52"/>
  <c r="AP71" i="42"/>
  <c r="AL79" i="42"/>
  <c r="AN71" i="42"/>
  <c r="AL75" i="42"/>
  <c r="AM6" i="42"/>
  <c r="AL6" i="42"/>
  <c r="AM75" i="42"/>
  <c r="AL78" i="42"/>
  <c r="AL77" i="42"/>
  <c r="AR67" i="42"/>
  <c r="I6" i="42"/>
  <c r="H6" i="42"/>
  <c r="G6" i="42"/>
  <c r="AN6" i="42"/>
  <c r="AP6" i="42"/>
  <c r="AR6" i="42"/>
  <c r="AK6" i="42"/>
  <c r="AK83" i="42"/>
  <c r="G7" i="42"/>
  <c r="H5" i="33"/>
  <c r="H11" i="28"/>
  <c r="H10" i="28"/>
  <c r="AB17" i="28"/>
  <c r="AL17" i="28" s="1"/>
  <c r="AI17" i="28"/>
  <c r="AG17" i="28"/>
  <c r="N9" i="42" l="1"/>
  <c r="L9" i="42"/>
  <c r="J9" i="42"/>
  <c r="AL22" i="41"/>
  <c r="R33" i="42"/>
  <c r="B20" i="28"/>
  <c r="AL20" i="41"/>
  <c r="O31" i="52"/>
  <c r="S4" i="52" l="1"/>
  <c r="O32" i="52"/>
  <c r="S19" i="52" l="1"/>
  <c r="S26" i="52" l="1"/>
  <c r="Z12" i="48" l="1"/>
  <c r="Q8" i="33"/>
  <c r="R8" i="33"/>
  <c r="S8" i="33"/>
  <c r="T8" i="33"/>
  <c r="U8" i="33"/>
  <c r="V8" i="33"/>
  <c r="W8" i="33"/>
  <c r="X8" i="33"/>
  <c r="AG5" i="36" l="1"/>
  <c r="S13" i="52" l="1"/>
  <c r="S11" i="52"/>
  <c r="S7" i="52"/>
  <c r="S6" i="52"/>
  <c r="AJ12" i="48"/>
  <c r="AK12" i="48"/>
  <c r="V6" i="36" a="1"/>
  <c r="V6" i="36" s="1"/>
  <c r="V7" i="36" a="1"/>
  <c r="V7" i="36" s="1"/>
  <c r="AB7" i="36" a="1"/>
  <c r="AB7" i="36" s="1"/>
  <c r="P8" i="36" a="1"/>
  <c r="P8" i="36" s="1"/>
  <c r="V8" i="36" a="1"/>
  <c r="V8" i="36" s="1"/>
  <c r="AB8" i="36" a="1"/>
  <c r="AB8" i="36" s="1"/>
  <c r="P9" i="36" a="1"/>
  <c r="P9" i="36" s="1"/>
  <c r="V9" i="36" a="1"/>
  <c r="V9" i="36" s="1"/>
  <c r="AB9" i="36" a="1"/>
  <c r="AB9" i="36" s="1"/>
  <c r="J10" i="36" a="1"/>
  <c r="J10" i="36" s="1"/>
  <c r="P10" i="36" a="1"/>
  <c r="P10" i="36" s="1"/>
  <c r="V10" i="36" a="1"/>
  <c r="V10" i="36" s="1"/>
  <c r="AB10" i="36" a="1"/>
  <c r="AB10" i="36" s="1"/>
  <c r="J11" i="36" a="1"/>
  <c r="J11" i="36" s="1"/>
  <c r="P11" i="36" a="1"/>
  <c r="P11" i="36" s="1"/>
  <c r="V11" i="36" a="1"/>
  <c r="V11" i="36" s="1"/>
  <c r="AB11" i="36" a="1"/>
  <c r="AB11" i="36" s="1"/>
  <c r="J12" i="36" a="1"/>
  <c r="J12" i="36" s="1"/>
  <c r="P12" i="36" a="1"/>
  <c r="P12" i="36" s="1"/>
  <c r="V12" i="36" a="1"/>
  <c r="V12" i="36" s="1"/>
  <c r="AB12" i="36" a="1"/>
  <c r="AB12" i="36" s="1"/>
  <c r="J13" i="36" a="1"/>
  <c r="J13" i="36" s="1"/>
  <c r="P13" i="36" a="1"/>
  <c r="P13" i="36" s="1"/>
  <c r="V13" i="36" a="1"/>
  <c r="V13" i="36" s="1"/>
  <c r="AB13" i="36" a="1"/>
  <c r="AB13" i="36" s="1"/>
  <c r="J14" i="36" a="1"/>
  <c r="J14" i="36" s="1"/>
  <c r="P14" i="36" a="1"/>
  <c r="P14" i="36" s="1"/>
  <c r="V14" i="36" a="1"/>
  <c r="V14" i="36" s="1"/>
  <c r="AB14" i="36" a="1"/>
  <c r="AB14" i="36" s="1"/>
  <c r="J15" i="36" a="1"/>
  <c r="J15" i="36" s="1"/>
  <c r="P15" i="36" a="1"/>
  <c r="P15" i="36" s="1"/>
  <c r="V15" i="36" a="1"/>
  <c r="V15" i="36" s="1"/>
  <c r="AB15" i="36" a="1"/>
  <c r="AB15" i="36" s="1"/>
  <c r="J16" i="36" a="1"/>
  <c r="J16" i="36" s="1"/>
  <c r="P16" i="36" a="1"/>
  <c r="P16" i="36" s="1"/>
  <c r="V16" i="36" a="1"/>
  <c r="V16" i="36" s="1"/>
  <c r="AB16" i="36" a="1"/>
  <c r="AB16" i="36" s="1"/>
  <c r="D6" i="36" a="1"/>
  <c r="D6" i="36" s="1"/>
  <c r="D7" i="36" a="1"/>
  <c r="D7" i="36" s="1"/>
  <c r="D8" i="36" a="1"/>
  <c r="D8" i="36" s="1"/>
  <c r="D9" i="36" a="1"/>
  <c r="D9" i="36" s="1"/>
  <c r="D10" i="36" a="1"/>
  <c r="D10" i="36" s="1"/>
  <c r="D11" i="36" a="1"/>
  <c r="D11" i="36" s="1"/>
  <c r="D12" i="36" a="1"/>
  <c r="D12" i="36" s="1"/>
  <c r="D13" i="36" a="1"/>
  <c r="D13" i="36" s="1"/>
  <c r="D14" i="36" a="1"/>
  <c r="D14" i="36" s="1"/>
  <c r="D15" i="36" a="1"/>
  <c r="D15" i="36" s="1"/>
  <c r="D16" i="36" a="1"/>
  <c r="D16" i="36" s="1"/>
  <c r="AJ5" i="33"/>
  <c r="AK5" i="33"/>
  <c r="AJ6" i="33"/>
  <c r="AK6" i="33"/>
  <c r="AJ7" i="33"/>
  <c r="AK7" i="33"/>
  <c r="AJ8" i="33"/>
  <c r="AK8" i="33"/>
  <c r="O34" i="52" l="1"/>
  <c r="T19" i="52" s="1"/>
  <c r="M26" i="52"/>
  <c r="M25" i="52"/>
  <c r="M24" i="52"/>
  <c r="M23" i="52"/>
  <c r="M22" i="52"/>
  <c r="M21" i="52"/>
  <c r="M20" i="52"/>
  <c r="U19" i="52" l="1"/>
  <c r="O19" i="52"/>
  <c r="O35" i="52"/>
  <c r="T6" i="52"/>
  <c r="T11" i="52"/>
  <c r="T7" i="52"/>
  <c r="T13" i="52"/>
  <c r="M5" i="52"/>
  <c r="M7" i="52"/>
  <c r="M8" i="52"/>
  <c r="M9" i="52"/>
  <c r="M10" i="52"/>
  <c r="M11" i="52"/>
  <c r="M12" i="52"/>
  <c r="M13" i="52"/>
  <c r="M14" i="52"/>
  <c r="M15" i="52"/>
  <c r="M16" i="52"/>
  <c r="I36" i="52" s="1"/>
  <c r="M17" i="52"/>
  <c r="M18" i="52"/>
  <c r="M19" i="52"/>
  <c r="M4" i="52"/>
  <c r="O12" i="52" l="1"/>
  <c r="U13" i="52"/>
  <c r="O13" i="52"/>
  <c r="Q32" i="52" s="1"/>
  <c r="O7" i="52"/>
  <c r="U7" i="52"/>
  <c r="U6" i="52"/>
  <c r="O6" i="52"/>
  <c r="U11" i="52"/>
  <c r="Q4" i="52"/>
  <c r="AI5" i="33"/>
  <c r="AI6" i="33"/>
  <c r="AI7" i="33"/>
  <c r="AI8" i="33"/>
  <c r="H3" i="33"/>
  <c r="S32" i="52" l="1"/>
  <c r="T32" i="52" s="1"/>
  <c r="B17" i="33"/>
  <c r="Q31" i="52"/>
  <c r="I5" i="33"/>
  <c r="J5" i="33"/>
  <c r="K5" i="33"/>
  <c r="L5" i="33"/>
  <c r="H6" i="33"/>
  <c r="I6" i="33"/>
  <c r="J6" i="33"/>
  <c r="H7" i="33"/>
  <c r="I7" i="33"/>
  <c r="J7" i="33"/>
  <c r="K7" i="33"/>
  <c r="L7" i="33"/>
  <c r="H8" i="33"/>
  <c r="I8" i="33"/>
  <c r="J8" i="33"/>
  <c r="K8" i="33"/>
  <c r="L8" i="33"/>
  <c r="AL6" i="36"/>
  <c r="AL7" i="36"/>
  <c r="AL8" i="36"/>
  <c r="AL9" i="36"/>
  <c r="AL5" i="36"/>
  <c r="B14" i="33" l="1"/>
  <c r="S31" i="52"/>
  <c r="T31" i="52" s="1"/>
  <c r="H2" i="33"/>
  <c r="I3" i="33"/>
  <c r="AB19" i="36" a="1"/>
  <c r="AB19" i="36" s="1"/>
  <c r="AB18" i="36" a="1"/>
  <c r="AB18" i="36" s="1"/>
  <c r="AB17" i="36" a="1"/>
  <c r="AB17" i="36" s="1"/>
  <c r="V21" i="36" a="1"/>
  <c r="V21" i="36" s="1"/>
  <c r="V20" i="36" a="1"/>
  <c r="V20" i="36" s="1"/>
  <c r="V19" i="36" a="1"/>
  <c r="V19" i="36" s="1"/>
  <c r="V18" i="36" a="1"/>
  <c r="V18" i="36" s="1"/>
  <c r="V17" i="36" a="1"/>
  <c r="V17" i="36" s="1"/>
  <c r="P17" i="36" a="1"/>
  <c r="P17" i="36" s="1"/>
  <c r="D17" i="36" a="1"/>
  <c r="D17" i="36" s="1"/>
  <c r="D18" i="36" a="1"/>
  <c r="D18" i="36" s="1"/>
  <c r="J17" i="36" a="1"/>
  <c r="J17" i="36" s="1"/>
  <c r="J18" i="36" a="1"/>
  <c r="J18" i="36" s="1"/>
  <c r="J19" i="36" a="1"/>
  <c r="J19" i="36" s="1"/>
  <c r="J20" i="36" a="1"/>
  <c r="J20" i="36" s="1"/>
  <c r="I2" i="33" l="1"/>
  <c r="J3" i="33"/>
  <c r="AL24" i="33"/>
  <c r="J2" i="33" l="1"/>
  <c r="K3" i="33"/>
  <c r="K1" i="48"/>
  <c r="L3" i="33" l="1"/>
  <c r="K2" i="33"/>
  <c r="X6" i="42"/>
  <c r="P6" i="42"/>
  <c r="D8" i="45" l="1"/>
  <c r="L2" i="33"/>
  <c r="P43" i="42"/>
  <c r="AB195" i="36" l="1" a="1"/>
  <c r="AB195" i="36" s="1"/>
  <c r="AB194" i="36" a="1"/>
  <c r="AB194" i="36" s="1"/>
  <c r="AB193" i="36" a="1"/>
  <c r="AB193" i="36" s="1"/>
  <c r="AB192" i="36" a="1"/>
  <c r="AB192" i="36" s="1"/>
  <c r="AB191" i="36" a="1"/>
  <c r="AB191" i="36" s="1"/>
  <c r="AB190" i="36" a="1"/>
  <c r="AB190" i="36" s="1"/>
  <c r="AB189" i="36" a="1"/>
  <c r="AB189" i="36" s="1"/>
  <c r="AB188" i="36" a="1"/>
  <c r="AB188" i="36" s="1"/>
  <c r="AB187" i="36" a="1"/>
  <c r="AB187" i="36" s="1"/>
  <c r="AB186" i="36" a="1"/>
  <c r="AB186" i="36" s="1"/>
  <c r="AB185" i="36" a="1"/>
  <c r="AB185" i="36" s="1"/>
  <c r="AB184" i="36" a="1"/>
  <c r="AB184" i="36" s="1"/>
  <c r="AB183" i="36" a="1"/>
  <c r="AB183" i="36" s="1"/>
  <c r="AB182" i="36" a="1"/>
  <c r="AB182" i="36" s="1"/>
  <c r="AB181" i="36" a="1"/>
  <c r="AB181" i="36" s="1"/>
  <c r="AB180" i="36" a="1"/>
  <c r="AB180" i="36" s="1"/>
  <c r="AB179" i="36" a="1"/>
  <c r="AB179" i="36" s="1"/>
  <c r="AB178" i="36" a="1"/>
  <c r="AB178" i="36" s="1"/>
  <c r="AB177" i="36" a="1"/>
  <c r="AB177" i="36" s="1"/>
  <c r="AB176" i="36" a="1"/>
  <c r="AB176" i="36" s="1"/>
  <c r="AB175" i="36" a="1"/>
  <c r="AB175" i="36" s="1"/>
  <c r="AB174" i="36" a="1"/>
  <c r="AB174" i="36" s="1"/>
  <c r="AB173" i="36" a="1"/>
  <c r="AB173" i="36" s="1"/>
  <c r="AB172" i="36" a="1"/>
  <c r="AB172" i="36" s="1"/>
  <c r="AB171" i="36" a="1"/>
  <c r="AB171" i="36" s="1"/>
  <c r="AB170" i="36" a="1"/>
  <c r="AB170" i="36" s="1"/>
  <c r="AB169" i="36" a="1"/>
  <c r="AB169" i="36" s="1"/>
  <c r="AB168" i="36" a="1"/>
  <c r="AB168" i="36" s="1"/>
  <c r="AB167" i="36" a="1"/>
  <c r="AB167" i="36" s="1"/>
  <c r="AB166" i="36" a="1"/>
  <c r="AB166" i="36" s="1"/>
  <c r="AB165" i="36" a="1"/>
  <c r="AB165" i="36" s="1"/>
  <c r="AB164" i="36" a="1"/>
  <c r="AB164" i="36" s="1"/>
  <c r="AB163" i="36" a="1"/>
  <c r="AB163" i="36" s="1"/>
  <c r="AB162" i="36" a="1"/>
  <c r="AB162" i="36" s="1"/>
  <c r="AB161" i="36" a="1"/>
  <c r="AB161" i="36" s="1"/>
  <c r="AB160" i="36" a="1"/>
  <c r="AB160" i="36" s="1"/>
  <c r="AB159" i="36" a="1"/>
  <c r="AB159" i="36" s="1"/>
  <c r="AB158" i="36" a="1"/>
  <c r="AB158" i="36" s="1"/>
  <c r="AB157" i="36" a="1"/>
  <c r="AB157" i="36" s="1"/>
  <c r="AB156" i="36" a="1"/>
  <c r="AB156" i="36" s="1"/>
  <c r="AB155" i="36" a="1"/>
  <c r="AB155" i="36" s="1"/>
  <c r="AB154" i="36" a="1"/>
  <c r="AB154" i="36" s="1"/>
  <c r="AB153" i="36" a="1"/>
  <c r="AB153" i="36" s="1"/>
  <c r="AB152" i="36" a="1"/>
  <c r="AB152" i="36" s="1"/>
  <c r="AB151" i="36" a="1"/>
  <c r="AB151" i="36" s="1"/>
  <c r="AB150" i="36" a="1"/>
  <c r="AB150" i="36" s="1"/>
  <c r="AB149" i="36" a="1"/>
  <c r="AB149" i="36" s="1"/>
  <c r="AB148" i="36" a="1"/>
  <c r="AB148" i="36" s="1"/>
  <c r="AB147" i="36" a="1"/>
  <c r="AB147" i="36" s="1"/>
  <c r="AB146" i="36" a="1"/>
  <c r="AB146" i="36" s="1"/>
  <c r="AB145" i="36" a="1"/>
  <c r="AB145" i="36" s="1"/>
  <c r="AB144" i="36" a="1"/>
  <c r="AB144" i="36" s="1"/>
  <c r="AB143" i="36" a="1"/>
  <c r="AB143" i="36" s="1"/>
  <c r="AB142" i="36" a="1"/>
  <c r="AB142" i="36" s="1"/>
  <c r="AB141" i="36" a="1"/>
  <c r="AB141" i="36" s="1"/>
  <c r="AB140" i="36" a="1"/>
  <c r="AB140" i="36" s="1"/>
  <c r="AB139" i="36" a="1"/>
  <c r="AB139" i="36" s="1"/>
  <c r="AB138" i="36" a="1"/>
  <c r="AB138" i="36" s="1"/>
  <c r="AB137" i="36" a="1"/>
  <c r="AB137" i="36" s="1"/>
  <c r="AB136" i="36" a="1"/>
  <c r="AB136" i="36" s="1"/>
  <c r="AB135" i="36" a="1"/>
  <c r="AB135" i="36" s="1"/>
  <c r="AB134" i="36" a="1"/>
  <c r="AB134" i="36" s="1"/>
  <c r="AB133" i="36" a="1"/>
  <c r="AB133" i="36" s="1"/>
  <c r="AB132" i="36" a="1"/>
  <c r="AB132" i="36" s="1"/>
  <c r="AB131" i="36" a="1"/>
  <c r="AB131" i="36" s="1"/>
  <c r="AB130" i="36" a="1"/>
  <c r="AB130" i="36" s="1"/>
  <c r="AB129" i="36" a="1"/>
  <c r="AB129" i="36" s="1"/>
  <c r="AB128" i="36" a="1"/>
  <c r="AB128" i="36" s="1"/>
  <c r="AB127" i="36" a="1"/>
  <c r="AB127" i="36" s="1"/>
  <c r="AB126" i="36" a="1"/>
  <c r="AB126" i="36" s="1"/>
  <c r="AB125" i="36" a="1"/>
  <c r="AB125" i="36" s="1"/>
  <c r="AB124" i="36" a="1"/>
  <c r="AB124" i="36" s="1"/>
  <c r="AB123" i="36" a="1"/>
  <c r="AB123" i="36" s="1"/>
  <c r="AB122" i="36" a="1"/>
  <c r="AB122" i="36" s="1"/>
  <c r="AB121" i="36" a="1"/>
  <c r="AB121" i="36" s="1"/>
  <c r="AB120" i="36" a="1"/>
  <c r="AB120" i="36" s="1"/>
  <c r="AB119" i="36" a="1"/>
  <c r="AB119" i="36" s="1"/>
  <c r="AB118" i="36" a="1"/>
  <c r="AB118" i="36" s="1"/>
  <c r="AB117" i="36" a="1"/>
  <c r="AB117" i="36" s="1"/>
  <c r="AB116" i="36" a="1"/>
  <c r="AB116" i="36" s="1"/>
  <c r="AB115" i="36" a="1"/>
  <c r="AB115" i="36" s="1"/>
  <c r="AB114" i="36" a="1"/>
  <c r="AB114" i="36" s="1"/>
  <c r="AB113" i="36" a="1"/>
  <c r="AB113" i="36" s="1"/>
  <c r="AB112" i="36" a="1"/>
  <c r="AB112" i="36" s="1"/>
  <c r="AB111" i="36" a="1"/>
  <c r="AB111" i="36" s="1"/>
  <c r="AB110" i="36" a="1"/>
  <c r="AB110" i="36" s="1"/>
  <c r="AB109" i="36" a="1"/>
  <c r="AB109" i="36" s="1"/>
  <c r="AB108" i="36" a="1"/>
  <c r="AB108" i="36" s="1"/>
  <c r="AB107" i="36" a="1"/>
  <c r="AB107" i="36" s="1"/>
  <c r="AB106" i="36" a="1"/>
  <c r="AB106" i="36" s="1"/>
  <c r="AB105" i="36" a="1"/>
  <c r="AB105" i="36" s="1"/>
  <c r="AB104" i="36" a="1"/>
  <c r="AB104" i="36" s="1"/>
  <c r="AB103" i="36" a="1"/>
  <c r="AB103" i="36" s="1"/>
  <c r="AB102" i="36" a="1"/>
  <c r="AB102" i="36" s="1"/>
  <c r="AB101" i="36" a="1"/>
  <c r="AB101" i="36" s="1"/>
  <c r="AB100" i="36" a="1"/>
  <c r="AB100" i="36" s="1"/>
  <c r="AB99" i="36" a="1"/>
  <c r="AB99" i="36" s="1"/>
  <c r="AB98" i="36" a="1"/>
  <c r="AB98" i="36" s="1"/>
  <c r="AB97" i="36" a="1"/>
  <c r="AB97" i="36" s="1"/>
  <c r="AB96" i="36" a="1"/>
  <c r="AB96" i="36" s="1"/>
  <c r="AB95" i="36" a="1"/>
  <c r="AB95" i="36" s="1"/>
  <c r="AB94" i="36" a="1"/>
  <c r="AB94" i="36" s="1"/>
  <c r="AB93" i="36" a="1"/>
  <c r="AB93" i="36" s="1"/>
  <c r="AB92" i="36" a="1"/>
  <c r="AB92" i="36" s="1"/>
  <c r="AB91" i="36" a="1"/>
  <c r="AB91" i="36" s="1"/>
  <c r="AB90" i="36" a="1"/>
  <c r="AB90" i="36" s="1"/>
  <c r="AB89" i="36" a="1"/>
  <c r="AB89" i="36" s="1"/>
  <c r="AB88" i="36" a="1"/>
  <c r="AB88" i="36" s="1"/>
  <c r="AB87" i="36" a="1"/>
  <c r="AB87" i="36" s="1"/>
  <c r="AB86" i="36" a="1"/>
  <c r="AB86" i="36" s="1"/>
  <c r="AB85" i="36" a="1"/>
  <c r="AB85" i="36" s="1"/>
  <c r="AB84" i="36" a="1"/>
  <c r="AB84" i="36" s="1"/>
  <c r="AB83" i="36" a="1"/>
  <c r="AB83" i="36" s="1"/>
  <c r="AB82" i="36" a="1"/>
  <c r="AB82" i="36" s="1"/>
  <c r="AB81" i="36" a="1"/>
  <c r="AB81" i="36" s="1"/>
  <c r="AB80" i="36" a="1"/>
  <c r="AB80" i="36" s="1"/>
  <c r="AB79" i="36" a="1"/>
  <c r="AB79" i="36" s="1"/>
  <c r="AB78" i="36" a="1"/>
  <c r="AB78" i="36" s="1"/>
  <c r="AB77" i="36" a="1"/>
  <c r="AB77" i="36" s="1"/>
  <c r="AB76" i="36" a="1"/>
  <c r="AB76" i="36" s="1"/>
  <c r="AB75" i="36" a="1"/>
  <c r="AB75" i="36" s="1"/>
  <c r="AB74" i="36" a="1"/>
  <c r="AB74" i="36" s="1"/>
  <c r="AB73" i="36" a="1"/>
  <c r="AB73" i="36" s="1"/>
  <c r="AB72" i="36" a="1"/>
  <c r="AB72" i="36" s="1"/>
  <c r="AB71" i="36" a="1"/>
  <c r="AB71" i="36" s="1"/>
  <c r="AB70" i="36" a="1"/>
  <c r="AB70" i="36" s="1"/>
  <c r="AB69" i="36" a="1"/>
  <c r="AB69" i="36" s="1"/>
  <c r="AB68" i="36" a="1"/>
  <c r="AB68" i="36" s="1"/>
  <c r="AB67" i="36" a="1"/>
  <c r="AB67" i="36" s="1"/>
  <c r="AB66" i="36" a="1"/>
  <c r="AB66" i="36" s="1"/>
  <c r="AB65" i="36" a="1"/>
  <c r="AB65" i="36" s="1"/>
  <c r="AB64" i="36" a="1"/>
  <c r="AB64" i="36" s="1"/>
  <c r="AB63" i="36" a="1"/>
  <c r="AB63" i="36" s="1"/>
  <c r="AB62" i="36" a="1"/>
  <c r="AB62" i="36" s="1"/>
  <c r="AB61" i="36" a="1"/>
  <c r="AB61" i="36" s="1"/>
  <c r="AB60" i="36" a="1"/>
  <c r="AB60" i="36" s="1"/>
  <c r="AB59" i="36" a="1"/>
  <c r="AB59" i="36" s="1"/>
  <c r="AB58" i="36" a="1"/>
  <c r="AB58" i="36" s="1"/>
  <c r="AB57" i="36" a="1"/>
  <c r="AB57" i="36" s="1"/>
  <c r="AB56" i="36" a="1"/>
  <c r="AB56" i="36" s="1"/>
  <c r="AB55" i="36" a="1"/>
  <c r="AB55" i="36" s="1"/>
  <c r="AB54" i="36" a="1"/>
  <c r="AB54" i="36" s="1"/>
  <c r="AB53" i="36" a="1"/>
  <c r="AB53" i="36" s="1"/>
  <c r="AB52" i="36" a="1"/>
  <c r="AB52" i="36" s="1"/>
  <c r="AB51" i="36" a="1"/>
  <c r="AB51" i="36" s="1"/>
  <c r="AB50" i="36" a="1"/>
  <c r="AB50" i="36" s="1"/>
  <c r="AB49" i="36" a="1"/>
  <c r="AB49" i="36" s="1"/>
  <c r="AB48" i="36" a="1"/>
  <c r="AB48" i="36" s="1"/>
  <c r="AB47" i="36" a="1"/>
  <c r="AB47" i="36" s="1"/>
  <c r="AB46" i="36" a="1"/>
  <c r="AB46" i="36" s="1"/>
  <c r="AB45" i="36" a="1"/>
  <c r="AB45" i="36" s="1"/>
  <c r="AB44" i="36" a="1"/>
  <c r="AB44" i="36" s="1"/>
  <c r="AB43" i="36" a="1"/>
  <c r="AB43" i="36" s="1"/>
  <c r="AB42" i="36" a="1"/>
  <c r="AB42" i="36" s="1"/>
  <c r="AB41" i="36" a="1"/>
  <c r="AB41" i="36" s="1"/>
  <c r="AB40" i="36" a="1"/>
  <c r="AB40" i="36" s="1"/>
  <c r="AB39" i="36" a="1"/>
  <c r="AB39" i="36" s="1"/>
  <c r="AB38" i="36" a="1"/>
  <c r="AB38" i="36" s="1"/>
  <c r="AB37" i="36" a="1"/>
  <c r="AB37" i="36" s="1"/>
  <c r="AB36" i="36" a="1"/>
  <c r="AB36" i="36" s="1"/>
  <c r="AB35" i="36" a="1"/>
  <c r="AB35" i="36" s="1"/>
  <c r="AB34" i="36" a="1"/>
  <c r="AB34" i="36" s="1"/>
  <c r="AB33" i="36" a="1"/>
  <c r="AB33" i="36" s="1"/>
  <c r="AB32" i="36" a="1"/>
  <c r="AB32" i="36" s="1"/>
  <c r="AB31" i="36" a="1"/>
  <c r="AB31" i="36" s="1"/>
  <c r="AB30" i="36" a="1"/>
  <c r="AB30" i="36" s="1"/>
  <c r="AB29" i="36" a="1"/>
  <c r="AB29" i="36" s="1"/>
  <c r="AB28" i="36" a="1"/>
  <c r="AB28" i="36" s="1"/>
  <c r="AB27" i="36" a="1"/>
  <c r="AB27" i="36" s="1"/>
  <c r="AB26" i="36" a="1"/>
  <c r="AB26" i="36" s="1"/>
  <c r="AB25" i="36" a="1"/>
  <c r="AB25" i="36" s="1"/>
  <c r="AB24" i="36" a="1"/>
  <c r="AB24" i="36" s="1"/>
  <c r="AB23" i="36" a="1"/>
  <c r="AB23" i="36" s="1"/>
  <c r="AB22" i="36" a="1"/>
  <c r="AB22" i="36" s="1"/>
  <c r="AB21" i="36" a="1"/>
  <c r="AB21" i="36" s="1"/>
  <c r="AB20" i="36" a="1"/>
  <c r="AB20" i="36" s="1"/>
  <c r="V196" i="36" a="1"/>
  <c r="V196" i="36" s="1"/>
  <c r="V195" i="36" a="1"/>
  <c r="V195" i="36" s="1"/>
  <c r="V194" i="36" a="1"/>
  <c r="V194" i="36" s="1"/>
  <c r="V193" i="36" a="1"/>
  <c r="V193" i="36" s="1"/>
  <c r="V192" i="36" a="1"/>
  <c r="V192" i="36" s="1"/>
  <c r="V191" i="36" a="1"/>
  <c r="V191" i="36" s="1"/>
  <c r="V190" i="36" a="1"/>
  <c r="V190" i="36" s="1"/>
  <c r="V189" i="36" a="1"/>
  <c r="V189" i="36" s="1"/>
  <c r="V188" i="36" a="1"/>
  <c r="V188" i="36" s="1"/>
  <c r="V187" i="36" a="1"/>
  <c r="V187" i="36" s="1"/>
  <c r="V186" i="36" a="1"/>
  <c r="V186" i="36" s="1"/>
  <c r="V185" i="36" a="1"/>
  <c r="V185" i="36" s="1"/>
  <c r="V184" i="36" a="1"/>
  <c r="V184" i="36" s="1"/>
  <c r="V183" i="36" a="1"/>
  <c r="V183" i="36" s="1"/>
  <c r="V182" i="36" a="1"/>
  <c r="V182" i="36" s="1"/>
  <c r="V181" i="36" a="1"/>
  <c r="V181" i="36" s="1"/>
  <c r="V180" i="36" a="1"/>
  <c r="V180" i="36" s="1"/>
  <c r="V179" i="36" a="1"/>
  <c r="V179" i="36" s="1"/>
  <c r="V178" i="36" a="1"/>
  <c r="V178" i="36" s="1"/>
  <c r="V177" i="36" a="1"/>
  <c r="V177" i="36" s="1"/>
  <c r="V176" i="36" a="1"/>
  <c r="V176" i="36" s="1"/>
  <c r="V175" i="36" a="1"/>
  <c r="V175" i="36" s="1"/>
  <c r="V174" i="36" a="1"/>
  <c r="V174" i="36" s="1"/>
  <c r="V173" i="36" a="1"/>
  <c r="V173" i="36" s="1"/>
  <c r="V172" i="36" a="1"/>
  <c r="V172" i="36" s="1"/>
  <c r="V171" i="36" a="1"/>
  <c r="V171" i="36" s="1"/>
  <c r="V170" i="36" a="1"/>
  <c r="V170" i="36" s="1"/>
  <c r="V169" i="36" a="1"/>
  <c r="V169" i="36" s="1"/>
  <c r="V168" i="36" a="1"/>
  <c r="V168" i="36" s="1"/>
  <c r="V167" i="36" a="1"/>
  <c r="V167" i="36" s="1"/>
  <c r="V166" i="36" a="1"/>
  <c r="V166" i="36" s="1"/>
  <c r="V165" i="36" a="1"/>
  <c r="V165" i="36" s="1"/>
  <c r="V164" i="36" a="1"/>
  <c r="V164" i="36" s="1"/>
  <c r="V163" i="36" a="1"/>
  <c r="V163" i="36" s="1"/>
  <c r="V162" i="36" a="1"/>
  <c r="V162" i="36" s="1"/>
  <c r="V161" i="36" a="1"/>
  <c r="V161" i="36" s="1"/>
  <c r="V160" i="36" a="1"/>
  <c r="V160" i="36" s="1"/>
  <c r="V159" i="36" a="1"/>
  <c r="V159" i="36" s="1"/>
  <c r="V158" i="36" a="1"/>
  <c r="V158" i="36" s="1"/>
  <c r="V157" i="36" a="1"/>
  <c r="V157" i="36" s="1"/>
  <c r="V156" i="36" a="1"/>
  <c r="V156" i="36" s="1"/>
  <c r="V155" i="36" a="1"/>
  <c r="V155" i="36" s="1"/>
  <c r="V154" i="36" a="1"/>
  <c r="V154" i="36" s="1"/>
  <c r="V153" i="36" a="1"/>
  <c r="V153" i="36" s="1"/>
  <c r="V152" i="36" a="1"/>
  <c r="V152" i="36" s="1"/>
  <c r="V151" i="36" a="1"/>
  <c r="V151" i="36" s="1"/>
  <c r="V150" i="36" a="1"/>
  <c r="V150" i="36" s="1"/>
  <c r="V149" i="36" a="1"/>
  <c r="V149" i="36" s="1"/>
  <c r="V148" i="36" a="1"/>
  <c r="V148" i="36" s="1"/>
  <c r="V147" i="36" a="1"/>
  <c r="V147" i="36" s="1"/>
  <c r="V146" i="36" a="1"/>
  <c r="V146" i="36" s="1"/>
  <c r="V145" i="36" a="1"/>
  <c r="V145" i="36" s="1"/>
  <c r="V144" i="36" a="1"/>
  <c r="V144" i="36" s="1"/>
  <c r="V143" i="36" a="1"/>
  <c r="V143" i="36" s="1"/>
  <c r="V142" i="36" a="1"/>
  <c r="V142" i="36" s="1"/>
  <c r="V141" i="36" a="1"/>
  <c r="V141" i="36" s="1"/>
  <c r="V140" i="36" a="1"/>
  <c r="V140" i="36" s="1"/>
  <c r="V139" i="36" a="1"/>
  <c r="V139" i="36" s="1"/>
  <c r="V138" i="36" a="1"/>
  <c r="V138" i="36" s="1"/>
  <c r="V137" i="36" a="1"/>
  <c r="V137" i="36" s="1"/>
  <c r="V136" i="36" a="1"/>
  <c r="V136" i="36" s="1"/>
  <c r="V135" i="36" a="1"/>
  <c r="V135" i="36" s="1"/>
  <c r="V134" i="36" a="1"/>
  <c r="V134" i="36" s="1"/>
  <c r="V133" i="36" a="1"/>
  <c r="V133" i="36" s="1"/>
  <c r="V132" i="36" a="1"/>
  <c r="V132" i="36" s="1"/>
  <c r="V131" i="36" a="1"/>
  <c r="V131" i="36" s="1"/>
  <c r="V130" i="36" a="1"/>
  <c r="V130" i="36" s="1"/>
  <c r="V129" i="36" a="1"/>
  <c r="V129" i="36" s="1"/>
  <c r="V128" i="36" a="1"/>
  <c r="V128" i="36" s="1"/>
  <c r="V127" i="36" a="1"/>
  <c r="V127" i="36" s="1"/>
  <c r="V126" i="36" a="1"/>
  <c r="V126" i="36" s="1"/>
  <c r="V125" i="36" a="1"/>
  <c r="V125" i="36" s="1"/>
  <c r="V124" i="36" a="1"/>
  <c r="V124" i="36" s="1"/>
  <c r="V123" i="36" a="1"/>
  <c r="V123" i="36" s="1"/>
  <c r="V122" i="36" a="1"/>
  <c r="V122" i="36" s="1"/>
  <c r="V121" i="36" a="1"/>
  <c r="V121" i="36" s="1"/>
  <c r="V120" i="36" a="1"/>
  <c r="V120" i="36" s="1"/>
  <c r="V119" i="36" a="1"/>
  <c r="V119" i="36" s="1"/>
  <c r="V118" i="36" a="1"/>
  <c r="V118" i="36" s="1"/>
  <c r="V117" i="36" a="1"/>
  <c r="V117" i="36" s="1"/>
  <c r="V116" i="36" a="1"/>
  <c r="V116" i="36" s="1"/>
  <c r="V115" i="36" a="1"/>
  <c r="V115" i="36" s="1"/>
  <c r="V114" i="36" a="1"/>
  <c r="V114" i="36" s="1"/>
  <c r="V113" i="36" a="1"/>
  <c r="V113" i="36" s="1"/>
  <c r="V112" i="36" a="1"/>
  <c r="V112" i="36" s="1"/>
  <c r="V111" i="36" a="1"/>
  <c r="V111" i="36" s="1"/>
  <c r="V110" i="36" a="1"/>
  <c r="V110" i="36" s="1"/>
  <c r="V109" i="36" a="1"/>
  <c r="V109" i="36" s="1"/>
  <c r="V108" i="36" a="1"/>
  <c r="V108" i="36" s="1"/>
  <c r="V107" i="36" a="1"/>
  <c r="V107" i="36" s="1"/>
  <c r="V106" i="36" a="1"/>
  <c r="V106" i="36" s="1"/>
  <c r="V105" i="36" a="1"/>
  <c r="V105" i="36" s="1"/>
  <c r="V104" i="36" a="1"/>
  <c r="V104" i="36" s="1"/>
  <c r="V103" i="36" a="1"/>
  <c r="V103" i="36" s="1"/>
  <c r="V102" i="36" a="1"/>
  <c r="V102" i="36" s="1"/>
  <c r="V101" i="36" a="1"/>
  <c r="V101" i="36" s="1"/>
  <c r="V100" i="36" a="1"/>
  <c r="V100" i="36" s="1"/>
  <c r="V99" i="36" a="1"/>
  <c r="V99" i="36" s="1"/>
  <c r="V98" i="36" a="1"/>
  <c r="V98" i="36" s="1"/>
  <c r="V97" i="36" a="1"/>
  <c r="V97" i="36" s="1"/>
  <c r="V96" i="36" a="1"/>
  <c r="V96" i="36" s="1"/>
  <c r="V95" i="36" a="1"/>
  <c r="V95" i="36" s="1"/>
  <c r="V94" i="36" a="1"/>
  <c r="V94" i="36" s="1"/>
  <c r="V93" i="36" a="1"/>
  <c r="V93" i="36" s="1"/>
  <c r="V92" i="36" a="1"/>
  <c r="V92" i="36" s="1"/>
  <c r="V91" i="36" a="1"/>
  <c r="V91" i="36" s="1"/>
  <c r="V90" i="36" a="1"/>
  <c r="V90" i="36" s="1"/>
  <c r="V89" i="36" a="1"/>
  <c r="V89" i="36" s="1"/>
  <c r="V88" i="36" a="1"/>
  <c r="V88" i="36" s="1"/>
  <c r="V87" i="36" a="1"/>
  <c r="V87" i="36" s="1"/>
  <c r="V86" i="36" a="1"/>
  <c r="V86" i="36" s="1"/>
  <c r="V85" i="36" a="1"/>
  <c r="V85" i="36" s="1"/>
  <c r="V84" i="36" a="1"/>
  <c r="V84" i="36" s="1"/>
  <c r="V83" i="36" a="1"/>
  <c r="V83" i="36" s="1"/>
  <c r="V82" i="36" a="1"/>
  <c r="V82" i="36" s="1"/>
  <c r="V81" i="36" a="1"/>
  <c r="V81" i="36" s="1"/>
  <c r="V80" i="36" a="1"/>
  <c r="V80" i="36" s="1"/>
  <c r="V79" i="36" a="1"/>
  <c r="V79" i="36" s="1"/>
  <c r="V78" i="36" a="1"/>
  <c r="V78" i="36" s="1"/>
  <c r="V77" i="36" a="1"/>
  <c r="V77" i="36" s="1"/>
  <c r="V76" i="36" a="1"/>
  <c r="V76" i="36" s="1"/>
  <c r="V75" i="36" a="1"/>
  <c r="V75" i="36" s="1"/>
  <c r="V74" i="36" a="1"/>
  <c r="V74" i="36" s="1"/>
  <c r="V73" i="36" a="1"/>
  <c r="V73" i="36" s="1"/>
  <c r="V72" i="36" a="1"/>
  <c r="V72" i="36" s="1"/>
  <c r="V71" i="36" a="1"/>
  <c r="V71" i="36" s="1"/>
  <c r="V70" i="36" a="1"/>
  <c r="V70" i="36" s="1"/>
  <c r="V69" i="36" a="1"/>
  <c r="V69" i="36" s="1"/>
  <c r="V68" i="36" a="1"/>
  <c r="V68" i="36" s="1"/>
  <c r="V67" i="36" a="1"/>
  <c r="V67" i="36" s="1"/>
  <c r="V66" i="36" a="1"/>
  <c r="V66" i="36" s="1"/>
  <c r="V65" i="36" a="1"/>
  <c r="V65" i="36" s="1"/>
  <c r="V64" i="36" a="1"/>
  <c r="V64" i="36" s="1"/>
  <c r="V63" i="36" a="1"/>
  <c r="V63" i="36" s="1"/>
  <c r="V62" i="36" a="1"/>
  <c r="V62" i="36" s="1"/>
  <c r="V61" i="36" a="1"/>
  <c r="V61" i="36" s="1"/>
  <c r="V60" i="36" a="1"/>
  <c r="V60" i="36" s="1"/>
  <c r="V59" i="36" a="1"/>
  <c r="V59" i="36" s="1"/>
  <c r="V58" i="36" a="1"/>
  <c r="V58" i="36" s="1"/>
  <c r="V57" i="36" a="1"/>
  <c r="V57" i="36" s="1"/>
  <c r="V56" i="36" a="1"/>
  <c r="V56" i="36" s="1"/>
  <c r="V55" i="36" a="1"/>
  <c r="V55" i="36" s="1"/>
  <c r="V54" i="36" a="1"/>
  <c r="V54" i="36" s="1"/>
  <c r="V53" i="36" a="1"/>
  <c r="V53" i="36" s="1"/>
  <c r="V52" i="36" a="1"/>
  <c r="V52" i="36" s="1"/>
  <c r="V51" i="36" a="1"/>
  <c r="V51" i="36" s="1"/>
  <c r="V50" i="36" a="1"/>
  <c r="V50" i="36" s="1"/>
  <c r="V49" i="36" a="1"/>
  <c r="V49" i="36" s="1"/>
  <c r="V48" i="36" a="1"/>
  <c r="V48" i="36" s="1"/>
  <c r="V47" i="36" a="1"/>
  <c r="V47" i="36" s="1"/>
  <c r="V46" i="36" a="1"/>
  <c r="V46" i="36" s="1"/>
  <c r="V45" i="36" a="1"/>
  <c r="V45" i="36" s="1"/>
  <c r="V44" i="36" a="1"/>
  <c r="V44" i="36" s="1"/>
  <c r="V43" i="36" a="1"/>
  <c r="V43" i="36" s="1"/>
  <c r="V42" i="36" a="1"/>
  <c r="V42" i="36" s="1"/>
  <c r="V41" i="36" a="1"/>
  <c r="V41" i="36" s="1"/>
  <c r="V40" i="36" a="1"/>
  <c r="V40" i="36" s="1"/>
  <c r="V39" i="36" a="1"/>
  <c r="V39" i="36" s="1"/>
  <c r="V38" i="36" a="1"/>
  <c r="V38" i="36" s="1"/>
  <c r="V37" i="36" a="1"/>
  <c r="V37" i="36" s="1"/>
  <c r="V36" i="36" a="1"/>
  <c r="V36" i="36" s="1"/>
  <c r="V35" i="36" a="1"/>
  <c r="V35" i="36" s="1"/>
  <c r="V34" i="36" a="1"/>
  <c r="V34" i="36" s="1"/>
  <c r="V33" i="36" a="1"/>
  <c r="V33" i="36" s="1"/>
  <c r="V32" i="36" a="1"/>
  <c r="V32" i="36" s="1"/>
  <c r="V31" i="36" a="1"/>
  <c r="V31" i="36" s="1"/>
  <c r="V30" i="36" a="1"/>
  <c r="V30" i="36" s="1"/>
  <c r="V29" i="36" a="1"/>
  <c r="V29" i="36" s="1"/>
  <c r="V28" i="36" a="1"/>
  <c r="V28" i="36" s="1"/>
  <c r="V27" i="36" a="1"/>
  <c r="V27" i="36" s="1"/>
  <c r="V26" i="36" a="1"/>
  <c r="V26" i="36" s="1"/>
  <c r="V25" i="36" a="1"/>
  <c r="V25" i="36" s="1"/>
  <c r="V24" i="36" a="1"/>
  <c r="V24" i="36" s="1"/>
  <c r="V23" i="36" a="1"/>
  <c r="V23" i="36" s="1"/>
  <c r="V22" i="36" a="1"/>
  <c r="V22" i="36" s="1"/>
  <c r="Q20" i="52" l="1"/>
  <c r="Q21" i="52"/>
  <c r="Q22" i="52"/>
  <c r="K6" i="42" l="1"/>
  <c r="J18" i="42" l="1"/>
  <c r="B23" i="28"/>
  <c r="A34" i="33"/>
  <c r="Q23" i="52" l="1"/>
  <c r="B20" i="48" l="1"/>
  <c r="Q24" i="52" l="1"/>
  <c r="H12" i="48" l="1"/>
  <c r="Q25" i="52" l="1"/>
  <c r="F4" i="54"/>
  <c r="O5" i="54"/>
  <c r="O6" i="54"/>
  <c r="O7" i="54"/>
  <c r="O8" i="54"/>
  <c r="O12" i="54"/>
  <c r="F5" i="54"/>
  <c r="F6" i="54"/>
  <c r="F7" i="54"/>
  <c r="F8" i="54"/>
  <c r="F9" i="54"/>
  <c r="F10" i="54"/>
  <c r="F11" i="54"/>
  <c r="I13" i="54"/>
  <c r="AC13" i="54"/>
  <c r="AB13" i="54"/>
  <c r="AA13" i="54"/>
  <c r="Y13" i="54"/>
  <c r="G13" i="54"/>
  <c r="H13" i="54"/>
  <c r="Z13" i="54"/>
  <c r="W13" i="54"/>
  <c r="Q13" i="54"/>
  <c r="N13" i="54"/>
  <c r="E13" i="54"/>
  <c r="V13" i="54"/>
  <c r="P13" i="54"/>
  <c r="M13" i="54"/>
  <c r="D13" i="54"/>
  <c r="F13" i="54" l="1"/>
  <c r="AC14" i="54"/>
  <c r="H14" i="54"/>
  <c r="X13" i="54" l="1"/>
  <c r="Z14" i="54" s="1"/>
  <c r="T13" i="54"/>
  <c r="W14" i="54" s="1"/>
  <c r="R13" i="54"/>
  <c r="O13" i="54"/>
  <c r="Q14" i="54" s="1"/>
  <c r="L13" i="54"/>
  <c r="N14" i="54" s="1"/>
  <c r="C13" i="54"/>
  <c r="E14" i="54" s="1"/>
  <c r="B21" i="38" l="1"/>
  <c r="AS6" i="42"/>
  <c r="AI12" i="48"/>
  <c r="AQ7" i="36"/>
  <c r="B21" i="39" l="1"/>
  <c r="B21" i="40" s="1"/>
  <c r="AG33" i="41" l="1"/>
  <c r="Q6" i="52"/>
  <c r="N12" i="48" l="1"/>
  <c r="O12" i="48"/>
  <c r="P12" i="48"/>
  <c r="Q12" i="48"/>
  <c r="R12" i="48"/>
  <c r="H4" i="41" l="1"/>
  <c r="H10" i="41" s="1"/>
  <c r="H4" i="40"/>
  <c r="H10" i="40" s="1"/>
  <c r="H4" i="39"/>
  <c r="H4" i="38"/>
  <c r="H4" i="28"/>
  <c r="P83" i="42" l="1"/>
  <c r="W6" i="42"/>
  <c r="D83" i="42"/>
  <c r="D85" i="42"/>
  <c r="E23" i="45" l="1"/>
  <c r="B24" i="28"/>
  <c r="B24" i="38"/>
  <c r="B24" i="39"/>
  <c r="B24" i="40"/>
  <c r="B24" i="41"/>
  <c r="M8" i="33" l="1"/>
  <c r="N8" i="33"/>
  <c r="O8" i="33"/>
  <c r="P8" i="33"/>
  <c r="Y8" i="33"/>
  <c r="Z8" i="33"/>
  <c r="AA8" i="33"/>
  <c r="AB8" i="33"/>
  <c r="AC8" i="33"/>
  <c r="AD8" i="33"/>
  <c r="AE8" i="33"/>
  <c r="AF8" i="33"/>
  <c r="AG8" i="33"/>
  <c r="AH8" i="33"/>
  <c r="M7" i="33"/>
  <c r="N7" i="33"/>
  <c r="O7" i="33"/>
  <c r="P7" i="33"/>
  <c r="Q7" i="33"/>
  <c r="R7" i="33"/>
  <c r="S7" i="33"/>
  <c r="T7" i="33"/>
  <c r="U7" i="33"/>
  <c r="V7" i="33"/>
  <c r="W7" i="33"/>
  <c r="X7" i="33"/>
  <c r="Y7" i="33"/>
  <c r="Z7" i="33"/>
  <c r="AA7" i="33"/>
  <c r="AB7" i="33"/>
  <c r="AC7" i="33"/>
  <c r="AD7" i="33"/>
  <c r="AE7" i="33"/>
  <c r="AF7" i="33"/>
  <c r="AG7" i="33"/>
  <c r="AH7" i="33"/>
  <c r="O6" i="33"/>
  <c r="P6" i="33"/>
  <c r="Q6" i="33"/>
  <c r="R6" i="33"/>
  <c r="S6" i="33"/>
  <c r="T6" i="33"/>
  <c r="U6" i="33"/>
  <c r="V6" i="33"/>
  <c r="W6" i="33"/>
  <c r="X6" i="33"/>
  <c r="Y6" i="33"/>
  <c r="Z6" i="33"/>
  <c r="AA6" i="33"/>
  <c r="AB6" i="33"/>
  <c r="AC6" i="33"/>
  <c r="AD6" i="33"/>
  <c r="AE6" i="33"/>
  <c r="AF6" i="33"/>
  <c r="AG6" i="33"/>
  <c r="AH6" i="33"/>
  <c r="M5" i="33"/>
  <c r="N5" i="33"/>
  <c r="O5" i="33"/>
  <c r="P5" i="33"/>
  <c r="Q5" i="33"/>
  <c r="R5" i="33"/>
  <c r="S5" i="33"/>
  <c r="T5" i="33"/>
  <c r="U5" i="33"/>
  <c r="V5" i="33"/>
  <c r="W5" i="33"/>
  <c r="X5" i="33"/>
  <c r="Y5" i="33"/>
  <c r="Z5" i="33"/>
  <c r="AA5" i="33"/>
  <c r="AB5" i="33"/>
  <c r="AC5" i="33"/>
  <c r="AD5" i="33"/>
  <c r="AE5" i="33"/>
  <c r="AF5" i="33"/>
  <c r="AG5" i="33"/>
  <c r="AH5" i="33"/>
  <c r="B22" i="38" l="1"/>
  <c r="B22" i="39" l="1"/>
  <c r="B23" i="38"/>
  <c r="B20" i="38"/>
  <c r="I12" i="48"/>
  <c r="J12" i="48"/>
  <c r="K12" i="48"/>
  <c r="L12" i="48"/>
  <c r="M12" i="48"/>
  <c r="S12" i="48"/>
  <c r="T12" i="48"/>
  <c r="U12" i="48"/>
  <c r="V12" i="48"/>
  <c r="W12" i="48"/>
  <c r="X12" i="48"/>
  <c r="Y12" i="48"/>
  <c r="AA12" i="48"/>
  <c r="AB12" i="48"/>
  <c r="AC12" i="48"/>
  <c r="AD12" i="48"/>
  <c r="AE12" i="48"/>
  <c r="AF12" i="48"/>
  <c r="AG12" i="48"/>
  <c r="AH12" i="48"/>
  <c r="B20" i="41" l="1"/>
  <c r="B22" i="41"/>
  <c r="B23" i="39"/>
  <c r="B21" i="41"/>
  <c r="D15" i="51"/>
  <c r="D16" i="51"/>
  <c r="D23" i="51"/>
  <c r="Q7" i="52"/>
  <c r="Q16" i="52"/>
  <c r="Q9" i="52"/>
  <c r="Q15" i="52"/>
  <c r="Q19" i="52"/>
  <c r="Q8" i="52"/>
  <c r="Q18" i="52"/>
  <c r="Q5" i="52"/>
  <c r="Q10" i="52"/>
  <c r="Q12" i="52"/>
  <c r="Q17" i="52"/>
  <c r="Q14" i="52"/>
  <c r="Q11" i="52"/>
  <c r="Q26" i="52"/>
  <c r="B22" i="40" l="1"/>
  <c r="D9" i="51"/>
  <c r="D17" i="51"/>
  <c r="D6" i="51"/>
  <c r="D7" i="51"/>
  <c r="D14" i="51"/>
  <c r="D8" i="51"/>
  <c r="B23" i="41"/>
  <c r="D4" i="51"/>
  <c r="D10" i="51"/>
  <c r="D22" i="51"/>
  <c r="D18" i="51"/>
  <c r="D13" i="51"/>
  <c r="D20" i="51"/>
  <c r="D3" i="51"/>
  <c r="D5" i="51"/>
  <c r="D12" i="51"/>
  <c r="D21" i="51"/>
  <c r="B23" i="40" l="1"/>
  <c r="D11" i="51"/>
  <c r="D19" i="51"/>
  <c r="AG8" i="36"/>
  <c r="AG9" i="36"/>
  <c r="AG11" i="36"/>
  <c r="AG12" i="36"/>
  <c r="AG13" i="36"/>
  <c r="AG14" i="36"/>
  <c r="AG15" i="36"/>
  <c r="AG16" i="36"/>
  <c r="AG17" i="36"/>
  <c r="AG18" i="36"/>
  <c r="AG19" i="36"/>
  <c r="AG20" i="36"/>
  <c r="AG21" i="36"/>
  <c r="AG22" i="36"/>
  <c r="AG23" i="36"/>
  <c r="AG24" i="36"/>
  <c r="AG25" i="36"/>
  <c r="AG26" i="36"/>
  <c r="AG27" i="36"/>
  <c r="AG28" i="36"/>
  <c r="AG29" i="36"/>
  <c r="AG30" i="36"/>
  <c r="AG31" i="36"/>
  <c r="AG32" i="36"/>
  <c r="AG33" i="36"/>
  <c r="AG34" i="36"/>
  <c r="AG35" i="36"/>
  <c r="AG36" i="36"/>
  <c r="AG37" i="36"/>
  <c r="AG38" i="36"/>
  <c r="AG39" i="36"/>
  <c r="AG40" i="36"/>
  <c r="AG41" i="36"/>
  <c r="AG42" i="36"/>
  <c r="AG43" i="36"/>
  <c r="AG44" i="36"/>
  <c r="AG45" i="36"/>
  <c r="AG46" i="36"/>
  <c r="AG47" i="36"/>
  <c r="AG48" i="36"/>
  <c r="AG49" i="36"/>
  <c r="AG50" i="36"/>
  <c r="AG51" i="36"/>
  <c r="AG52" i="36"/>
  <c r="AG53" i="36"/>
  <c r="AG54" i="36"/>
  <c r="AG55" i="36"/>
  <c r="AG56" i="36"/>
  <c r="AG57" i="36"/>
  <c r="AG58" i="36"/>
  <c r="AG59" i="36"/>
  <c r="AG60" i="36"/>
  <c r="AG61" i="36"/>
  <c r="AG62" i="36"/>
  <c r="AG63" i="36"/>
  <c r="AG64" i="36"/>
  <c r="AG65" i="36"/>
  <c r="AG66" i="36"/>
  <c r="AG67" i="36"/>
  <c r="AG68" i="36"/>
  <c r="AG69" i="36"/>
  <c r="AG70" i="36"/>
  <c r="AG71" i="36"/>
  <c r="AG72" i="36"/>
  <c r="AG73" i="36"/>
  <c r="AG74" i="36"/>
  <c r="AG75" i="36"/>
  <c r="AG76" i="36"/>
  <c r="AG77" i="36"/>
  <c r="AG78" i="36"/>
  <c r="AG79" i="36"/>
  <c r="AG80" i="36"/>
  <c r="AG81" i="36"/>
  <c r="AG82" i="36"/>
  <c r="AG83" i="36"/>
  <c r="AG84" i="36"/>
  <c r="AG85" i="36"/>
  <c r="AG86" i="36"/>
  <c r="AG87" i="36"/>
  <c r="AG88" i="36"/>
  <c r="AG89" i="36"/>
  <c r="AG90" i="36"/>
  <c r="AG91" i="36"/>
  <c r="AG92" i="36"/>
  <c r="AG93" i="36"/>
  <c r="AG94" i="36"/>
  <c r="AG95" i="36"/>
  <c r="AG96" i="36"/>
  <c r="AG97" i="36"/>
  <c r="AG98" i="36"/>
  <c r="AG99" i="36"/>
  <c r="AG100" i="36"/>
  <c r="AG101" i="36"/>
  <c r="AG102" i="36"/>
  <c r="AG103" i="36"/>
  <c r="AG104" i="36"/>
  <c r="AG105" i="36"/>
  <c r="AG106" i="36"/>
  <c r="AG107" i="36"/>
  <c r="AG108" i="36"/>
  <c r="AG109" i="36"/>
  <c r="AG110" i="36"/>
  <c r="AG111" i="36"/>
  <c r="AG112" i="36"/>
  <c r="AG113" i="36"/>
  <c r="AG114" i="36"/>
  <c r="AG115" i="36"/>
  <c r="AG116" i="36"/>
  <c r="AG117" i="36"/>
  <c r="AG118" i="36"/>
  <c r="AG119" i="36"/>
  <c r="AG120" i="36"/>
  <c r="AG121" i="36"/>
  <c r="AG122" i="36"/>
  <c r="AG123" i="36"/>
  <c r="AG124" i="36"/>
  <c r="AG125" i="36"/>
  <c r="AG126" i="36"/>
  <c r="AG127" i="36"/>
  <c r="AG128" i="36"/>
  <c r="AG129" i="36"/>
  <c r="AG130" i="36"/>
  <c r="AG131" i="36"/>
  <c r="AG132" i="36"/>
  <c r="AG133" i="36"/>
  <c r="AG134" i="36"/>
  <c r="AG135" i="36"/>
  <c r="AG136" i="36"/>
  <c r="AG137" i="36"/>
  <c r="AG138" i="36"/>
  <c r="AG139" i="36"/>
  <c r="AG140" i="36"/>
  <c r="AG141" i="36"/>
  <c r="AG142" i="36"/>
  <c r="AG143" i="36"/>
  <c r="AG144" i="36"/>
  <c r="AG145" i="36"/>
  <c r="AG146" i="36"/>
  <c r="AG147" i="36"/>
  <c r="AG148" i="36"/>
  <c r="AG149" i="36"/>
  <c r="AG150" i="36"/>
  <c r="AG151" i="36"/>
  <c r="AG152" i="36"/>
  <c r="AG153" i="36"/>
  <c r="AG154" i="36"/>
  <c r="AG155" i="36"/>
  <c r="AG156" i="36"/>
  <c r="AG157" i="36"/>
  <c r="AG158" i="36"/>
  <c r="AG159" i="36"/>
  <c r="AG160" i="36"/>
  <c r="AG161" i="36"/>
  <c r="AG162" i="36"/>
  <c r="AG163" i="36"/>
  <c r="AG164" i="36"/>
  <c r="AG165" i="36"/>
  <c r="AG166" i="36"/>
  <c r="AG167" i="36"/>
  <c r="AG168" i="36"/>
  <c r="AG169" i="36"/>
  <c r="AG170" i="36"/>
  <c r="AG171" i="36"/>
  <c r="AG172" i="36"/>
  <c r="AG173" i="36"/>
  <c r="AG174" i="36"/>
  <c r="AG175" i="36"/>
  <c r="AG176" i="36"/>
  <c r="AG177" i="36"/>
  <c r="AG178" i="36"/>
  <c r="AG179" i="36"/>
  <c r="AG180" i="36"/>
  <c r="AG181" i="36"/>
  <c r="AG182" i="36"/>
  <c r="AG183" i="36"/>
  <c r="AG184" i="36"/>
  <c r="AG185" i="36"/>
  <c r="AG186" i="36"/>
  <c r="AG187" i="36"/>
  <c r="AG188" i="36"/>
  <c r="AG189" i="36"/>
  <c r="AG190" i="36"/>
  <c r="AG191" i="36"/>
  <c r="AG192" i="36"/>
  <c r="AG193" i="36"/>
  <c r="AG194" i="36"/>
  <c r="AG195" i="36"/>
  <c r="AG196" i="36"/>
  <c r="AG197" i="36"/>
  <c r="AG198" i="36"/>
  <c r="AG199" i="36"/>
  <c r="AG200" i="36"/>
  <c r="AG201" i="36"/>
  <c r="AG202" i="36"/>
  <c r="AQ8" i="36"/>
  <c r="AQ9" i="36"/>
  <c r="AQ10" i="36"/>
  <c r="AQ11" i="36"/>
  <c r="AQ12" i="36"/>
  <c r="AQ13" i="36"/>
  <c r="AQ14" i="36"/>
  <c r="AQ15" i="36"/>
  <c r="AQ16" i="36"/>
  <c r="AQ17" i="36"/>
  <c r="AQ18" i="36"/>
  <c r="AQ19" i="36"/>
  <c r="AQ20" i="36"/>
  <c r="AQ21" i="36"/>
  <c r="AQ22" i="36"/>
  <c r="AQ23" i="36"/>
  <c r="AQ24" i="36"/>
  <c r="AQ25" i="36"/>
  <c r="AQ26" i="36"/>
  <c r="AQ27" i="36"/>
  <c r="AQ28" i="36"/>
  <c r="AQ29" i="36"/>
  <c r="AQ30" i="36"/>
  <c r="AQ31" i="36"/>
  <c r="AQ32" i="36"/>
  <c r="AQ33" i="36"/>
  <c r="AQ34" i="36"/>
  <c r="AQ35" i="36"/>
  <c r="AQ36" i="36"/>
  <c r="AQ37" i="36"/>
  <c r="AQ38" i="36"/>
  <c r="AQ39" i="36"/>
  <c r="AQ40" i="36"/>
  <c r="AQ41" i="36"/>
  <c r="AQ42" i="36"/>
  <c r="AQ43" i="36"/>
  <c r="AQ44" i="36"/>
  <c r="AQ45" i="36"/>
  <c r="AQ46" i="36"/>
  <c r="AQ47" i="36"/>
  <c r="AQ48" i="36"/>
  <c r="AQ49" i="36"/>
  <c r="AQ50" i="36"/>
  <c r="AQ51" i="36"/>
  <c r="AQ52" i="36"/>
  <c r="AQ53" i="36"/>
  <c r="AQ54" i="36"/>
  <c r="AQ55" i="36"/>
  <c r="AQ56" i="36"/>
  <c r="AQ57" i="36"/>
  <c r="AQ58" i="36"/>
  <c r="AQ59" i="36"/>
  <c r="AQ60" i="36"/>
  <c r="AQ61" i="36"/>
  <c r="AQ62" i="36"/>
  <c r="AQ63" i="36"/>
  <c r="AQ64" i="36"/>
  <c r="AQ65" i="36"/>
  <c r="AQ66" i="36"/>
  <c r="AQ67" i="36"/>
  <c r="AQ68" i="36"/>
  <c r="AQ69" i="36"/>
  <c r="AQ70" i="36"/>
  <c r="AQ71" i="36"/>
  <c r="AQ72" i="36"/>
  <c r="AQ73" i="36"/>
  <c r="AQ74" i="36"/>
  <c r="AQ75" i="36"/>
  <c r="AQ76" i="36"/>
  <c r="AQ77" i="36"/>
  <c r="AQ78" i="36"/>
  <c r="AQ79" i="36"/>
  <c r="AQ80" i="36"/>
  <c r="AQ81" i="36"/>
  <c r="AQ82" i="36"/>
  <c r="AQ83" i="36"/>
  <c r="AQ84" i="36"/>
  <c r="AQ85" i="36"/>
  <c r="AQ86" i="36"/>
  <c r="AQ87" i="36"/>
  <c r="AQ88" i="36"/>
  <c r="AQ89" i="36"/>
  <c r="AQ90" i="36"/>
  <c r="AQ91" i="36"/>
  <c r="AQ92" i="36"/>
  <c r="AQ93" i="36"/>
  <c r="AQ94" i="36"/>
  <c r="AQ95" i="36"/>
  <c r="AQ96" i="36"/>
  <c r="AQ97" i="36"/>
  <c r="AQ98" i="36"/>
  <c r="AQ99" i="36"/>
  <c r="AQ100" i="36"/>
  <c r="AQ101" i="36"/>
  <c r="AQ102" i="36"/>
  <c r="AQ103" i="36"/>
  <c r="AQ104" i="36"/>
  <c r="AQ105" i="36"/>
  <c r="AQ106" i="36"/>
  <c r="AQ107" i="36"/>
  <c r="AQ108" i="36"/>
  <c r="AQ109" i="36"/>
  <c r="AQ110" i="36"/>
  <c r="AQ111" i="36"/>
  <c r="AQ112" i="36"/>
  <c r="AQ113" i="36"/>
  <c r="AQ114" i="36"/>
  <c r="AQ115" i="36"/>
  <c r="AQ116" i="36"/>
  <c r="AQ117" i="36"/>
  <c r="AQ118" i="36"/>
  <c r="AQ119" i="36"/>
  <c r="AQ120" i="36"/>
  <c r="AQ121" i="36"/>
  <c r="AQ122" i="36"/>
  <c r="AQ123" i="36"/>
  <c r="AQ124" i="36"/>
  <c r="AQ125" i="36"/>
  <c r="AQ126" i="36"/>
  <c r="AQ127" i="36"/>
  <c r="AQ128" i="36"/>
  <c r="AQ129" i="36"/>
  <c r="AQ130" i="36"/>
  <c r="AQ131" i="36"/>
  <c r="AQ132" i="36"/>
  <c r="AQ133" i="36"/>
  <c r="AQ134" i="36"/>
  <c r="AQ135" i="36"/>
  <c r="AQ136" i="36"/>
  <c r="AQ137" i="36"/>
  <c r="AQ138" i="36"/>
  <c r="AQ139" i="36"/>
  <c r="AQ140" i="36"/>
  <c r="AQ141" i="36"/>
  <c r="AQ142" i="36"/>
  <c r="AQ143" i="36"/>
  <c r="AQ144" i="36"/>
  <c r="AQ145" i="36"/>
  <c r="AQ146" i="36"/>
  <c r="AQ147" i="36"/>
  <c r="AQ148" i="36"/>
  <c r="AQ149" i="36"/>
  <c r="AQ150" i="36"/>
  <c r="AQ151" i="36"/>
  <c r="AQ152" i="36"/>
  <c r="AQ153" i="36"/>
  <c r="AQ154" i="36"/>
  <c r="AQ155" i="36"/>
  <c r="AQ156" i="36"/>
  <c r="AQ157" i="36"/>
  <c r="AQ158" i="36"/>
  <c r="AQ159" i="36"/>
  <c r="AQ160" i="36"/>
  <c r="AQ161" i="36"/>
  <c r="AQ162" i="36"/>
  <c r="AQ163" i="36"/>
  <c r="AQ164" i="36"/>
  <c r="AQ165" i="36"/>
  <c r="AQ166" i="36"/>
  <c r="AQ167" i="36"/>
  <c r="AQ168" i="36"/>
  <c r="AQ169" i="36"/>
  <c r="AQ170" i="36"/>
  <c r="AQ171" i="36"/>
  <c r="AQ172" i="36"/>
  <c r="AQ173" i="36"/>
  <c r="AQ174" i="36"/>
  <c r="AQ175" i="36"/>
  <c r="AQ176" i="36"/>
  <c r="AQ177" i="36"/>
  <c r="AQ178" i="36"/>
  <c r="AQ179" i="36"/>
  <c r="AQ180" i="36"/>
  <c r="AQ181" i="36"/>
  <c r="AQ182" i="36"/>
  <c r="AQ183" i="36"/>
  <c r="AQ184" i="36"/>
  <c r="AQ185" i="36"/>
  <c r="AQ186" i="36"/>
  <c r="AQ187" i="36"/>
  <c r="AQ188" i="36"/>
  <c r="AQ189" i="36"/>
  <c r="AQ190" i="36"/>
  <c r="AQ191" i="36"/>
  <c r="AQ192" i="36"/>
  <c r="AQ193" i="36"/>
  <c r="AQ194" i="36"/>
  <c r="AQ195" i="36"/>
  <c r="AQ196" i="36"/>
  <c r="AQ197" i="36"/>
  <c r="AQ198" i="36"/>
  <c r="AQ199" i="36"/>
  <c r="AQ200" i="36"/>
  <c r="AQ201" i="36"/>
  <c r="AQ202" i="36"/>
  <c r="AQ203" i="36"/>
  <c r="AL18" i="36"/>
  <c r="AL19" i="36"/>
  <c r="AL20" i="36"/>
  <c r="AL21" i="36"/>
  <c r="AL22" i="36"/>
  <c r="AL23" i="36"/>
  <c r="AL24" i="36"/>
  <c r="AL25" i="36"/>
  <c r="AL26" i="36"/>
  <c r="AL27" i="36"/>
  <c r="AL28" i="36"/>
  <c r="AL29" i="36"/>
  <c r="AL30" i="36"/>
  <c r="AL31" i="36"/>
  <c r="AL32" i="36"/>
  <c r="AL33" i="36"/>
  <c r="AL34" i="36"/>
  <c r="AL35" i="36"/>
  <c r="AL36" i="36"/>
  <c r="AL37" i="36"/>
  <c r="AL38" i="36"/>
  <c r="AL39" i="36"/>
  <c r="AL40" i="36"/>
  <c r="AL41" i="36"/>
  <c r="AL42" i="36"/>
  <c r="AL43" i="36"/>
  <c r="AL44" i="36"/>
  <c r="AL45" i="36"/>
  <c r="AL46" i="36"/>
  <c r="AL47" i="36"/>
  <c r="AL48" i="36"/>
  <c r="AL49" i="36"/>
  <c r="AL50" i="36"/>
  <c r="AL51" i="36"/>
  <c r="AL52" i="36"/>
  <c r="AL53" i="36"/>
  <c r="AL54" i="36"/>
  <c r="AL55" i="36"/>
  <c r="AL56" i="36"/>
  <c r="AL57" i="36"/>
  <c r="AL58" i="36"/>
  <c r="AL59" i="36"/>
  <c r="AL60" i="36"/>
  <c r="AL61" i="36"/>
  <c r="AL62" i="36"/>
  <c r="AL63" i="36"/>
  <c r="AL64" i="36"/>
  <c r="AL65" i="36"/>
  <c r="AL66" i="36"/>
  <c r="AL67" i="36"/>
  <c r="AL68" i="36"/>
  <c r="AL69" i="36"/>
  <c r="AL70" i="36"/>
  <c r="AL71" i="36"/>
  <c r="AL72" i="36"/>
  <c r="AL73" i="36"/>
  <c r="AL74" i="36"/>
  <c r="AL75" i="36"/>
  <c r="AL76" i="36"/>
  <c r="AL77" i="36"/>
  <c r="AL78" i="36"/>
  <c r="AL79" i="36"/>
  <c r="AL80" i="36"/>
  <c r="AL81" i="36"/>
  <c r="AL82" i="36"/>
  <c r="AL83" i="36"/>
  <c r="AL84" i="36"/>
  <c r="AL85" i="36"/>
  <c r="AL86" i="36"/>
  <c r="AL87" i="36"/>
  <c r="AL88" i="36"/>
  <c r="AL89" i="36"/>
  <c r="AL90" i="36"/>
  <c r="AL91" i="36"/>
  <c r="AL92" i="36"/>
  <c r="AL93" i="36"/>
  <c r="AL94" i="36"/>
  <c r="AL95" i="36"/>
  <c r="AL96" i="36"/>
  <c r="AL97" i="36"/>
  <c r="AL98" i="36"/>
  <c r="AL99" i="36"/>
  <c r="AL100" i="36"/>
  <c r="AL101" i="36"/>
  <c r="AL102" i="36"/>
  <c r="AL103" i="36"/>
  <c r="AL104" i="36"/>
  <c r="AL105" i="36"/>
  <c r="AL106" i="36"/>
  <c r="AL107" i="36"/>
  <c r="AL108" i="36"/>
  <c r="AL109" i="36"/>
  <c r="AL110" i="36"/>
  <c r="AL111" i="36"/>
  <c r="AL112" i="36"/>
  <c r="AL113" i="36"/>
  <c r="AL114" i="36"/>
  <c r="AL115" i="36"/>
  <c r="AL116" i="36"/>
  <c r="AL117" i="36"/>
  <c r="AL118" i="36"/>
  <c r="AL119" i="36"/>
  <c r="AL120" i="36"/>
  <c r="AL121" i="36"/>
  <c r="AL122" i="36"/>
  <c r="AL123" i="36"/>
  <c r="AL124" i="36"/>
  <c r="AL125" i="36"/>
  <c r="AL126" i="36"/>
  <c r="AL127" i="36"/>
  <c r="AL128" i="36"/>
  <c r="AL129" i="36"/>
  <c r="AL130" i="36"/>
  <c r="AL131" i="36"/>
  <c r="AL132" i="36"/>
  <c r="AL133" i="36"/>
  <c r="AL134" i="36"/>
  <c r="AL135" i="36"/>
  <c r="AL136" i="36"/>
  <c r="AL137" i="36"/>
  <c r="AL138" i="36"/>
  <c r="AL139" i="36"/>
  <c r="AL140" i="36"/>
  <c r="AL141" i="36"/>
  <c r="AL142" i="36"/>
  <c r="AL143" i="36"/>
  <c r="AL144" i="36"/>
  <c r="AL145" i="36"/>
  <c r="AL146" i="36"/>
  <c r="AL147" i="36"/>
  <c r="AL148" i="36"/>
  <c r="AL149" i="36"/>
  <c r="AL150" i="36"/>
  <c r="AL151" i="36"/>
  <c r="AL152" i="36"/>
  <c r="AL153" i="36"/>
  <c r="AL154" i="36"/>
  <c r="AL155" i="36"/>
  <c r="AL156" i="36"/>
  <c r="AL157" i="36"/>
  <c r="AL158" i="36"/>
  <c r="AL159" i="36"/>
  <c r="AL160" i="36"/>
  <c r="AL161" i="36"/>
  <c r="AL162" i="36"/>
  <c r="AL163" i="36"/>
  <c r="AL164" i="36"/>
  <c r="AL165" i="36"/>
  <c r="AL166" i="36"/>
  <c r="AL167" i="36"/>
  <c r="AL168" i="36"/>
  <c r="AL169" i="36"/>
  <c r="AL170" i="36"/>
  <c r="AL171" i="36"/>
  <c r="AL172" i="36"/>
  <c r="AL173" i="36"/>
  <c r="AL174" i="36"/>
  <c r="AL175" i="36"/>
  <c r="AL176" i="36"/>
  <c r="AL177" i="36"/>
  <c r="AL178" i="36"/>
  <c r="AL179" i="36"/>
  <c r="AL180" i="36"/>
  <c r="AL181" i="36"/>
  <c r="AL182" i="36"/>
  <c r="AL183" i="36"/>
  <c r="AL184" i="36"/>
  <c r="AL185" i="36"/>
  <c r="AL186" i="36"/>
  <c r="AL187" i="36"/>
  <c r="AL188" i="36"/>
  <c r="AL189" i="36"/>
  <c r="AL190" i="36"/>
  <c r="AL191" i="36"/>
  <c r="AL192" i="36"/>
  <c r="AL193" i="36"/>
  <c r="AL194" i="36"/>
  <c r="AL195" i="36"/>
  <c r="AL196" i="36"/>
  <c r="AL197" i="36"/>
  <c r="AL198" i="36"/>
  <c r="AL199" i="36"/>
  <c r="AL200" i="36"/>
  <c r="AL201" i="36"/>
  <c r="AL202" i="36"/>
  <c r="AL10" i="36"/>
  <c r="AL11" i="36"/>
  <c r="AL12" i="36"/>
  <c r="AL13" i="36"/>
  <c r="AL14" i="36"/>
  <c r="AL15" i="36"/>
  <c r="AL16" i="36"/>
  <c r="AL17" i="36"/>
  <c r="I4" i="51" l="1"/>
  <c r="I5" i="51"/>
  <c r="I6" i="51"/>
  <c r="I7" i="51"/>
  <c r="I8" i="51"/>
  <c r="I9" i="51"/>
  <c r="I10" i="51"/>
  <c r="I11" i="51"/>
  <c r="I12" i="51"/>
  <c r="I13" i="51"/>
  <c r="I14" i="51"/>
  <c r="I15" i="51"/>
  <c r="I16" i="51"/>
  <c r="I17" i="51"/>
  <c r="I18" i="51"/>
  <c r="I19" i="51"/>
  <c r="I20" i="51"/>
  <c r="I21" i="51"/>
  <c r="I22" i="51"/>
  <c r="I23" i="51"/>
  <c r="I3" i="51"/>
  <c r="H4" i="48" l="1"/>
  <c r="H10" i="48" s="1"/>
  <c r="I4" i="48" l="1"/>
  <c r="I10" i="48" s="1"/>
  <c r="I4" i="41"/>
  <c r="I10" i="41" s="1"/>
  <c r="I4" i="40"/>
  <c r="I10" i="40" s="1"/>
  <c r="I4" i="39"/>
  <c r="I10" i="39" s="1"/>
  <c r="H3" i="28"/>
  <c r="H17" i="28" s="1"/>
  <c r="I4" i="38"/>
  <c r="I10" i="38" s="1"/>
  <c r="I4" i="28"/>
  <c r="H3" i="48"/>
  <c r="H16" i="48" s="1" a="1"/>
  <c r="H16" i="48" s="1"/>
  <c r="H3" i="41"/>
  <c r="H17" i="41" s="1"/>
  <c r="H3" i="40"/>
  <c r="H17" i="40" s="1"/>
  <c r="H3" i="39"/>
  <c r="H17" i="39" s="1"/>
  <c r="H3" i="38"/>
  <c r="H17" i="38" s="1"/>
  <c r="I10" i="28" l="1"/>
  <c r="J4" i="38"/>
  <c r="J10" i="38" s="1"/>
  <c r="J4" i="41"/>
  <c r="J10" i="41" s="1"/>
  <c r="J4" i="40"/>
  <c r="J10" i="40" s="1"/>
  <c r="J4" i="39"/>
  <c r="J10" i="39" s="1"/>
  <c r="I3" i="48"/>
  <c r="I16" i="48" s="1" a="1"/>
  <c r="I16" i="48" s="1"/>
  <c r="J4" i="48"/>
  <c r="J10" i="48" s="1"/>
  <c r="I3" i="39"/>
  <c r="I17" i="39" s="1"/>
  <c r="I3" i="41"/>
  <c r="I17" i="41" s="1"/>
  <c r="I3" i="40"/>
  <c r="I17" i="40" s="1"/>
  <c r="I3" i="38"/>
  <c r="I17" i="38" s="1"/>
  <c r="J4" i="28"/>
  <c r="J10" i="28" s="1"/>
  <c r="I3" i="28"/>
  <c r="I17" i="28" s="1"/>
  <c r="K4" i="38" l="1"/>
  <c r="K10" i="38" s="1"/>
  <c r="J3" i="38"/>
  <c r="J17" i="38" s="1"/>
  <c r="K4" i="41"/>
  <c r="K10" i="41" s="1"/>
  <c r="J3" i="40"/>
  <c r="J17" i="40" s="1"/>
  <c r="J3" i="41"/>
  <c r="J17" i="41" s="1"/>
  <c r="K4" i="40"/>
  <c r="K10" i="40" s="1"/>
  <c r="K4" i="39"/>
  <c r="K10" i="39" s="1"/>
  <c r="J3" i="39"/>
  <c r="J17" i="39" s="1"/>
  <c r="K4" i="48"/>
  <c r="J3" i="48"/>
  <c r="J16" i="48" s="1" a="1"/>
  <c r="J16" i="48" s="1"/>
  <c r="K4" i="28"/>
  <c r="K10" i="28" s="1"/>
  <c r="J3" i="28"/>
  <c r="J17" i="28" s="1"/>
  <c r="K10" i="48" l="1"/>
  <c r="L4" i="38"/>
  <c r="K3" i="38"/>
  <c r="K17" i="38" s="1"/>
  <c r="L4" i="41"/>
  <c r="L10" i="41" s="1"/>
  <c r="K3" i="39"/>
  <c r="K17" i="39" s="1"/>
  <c r="L4" i="40"/>
  <c r="L10" i="40" s="1"/>
  <c r="K3" i="41"/>
  <c r="K17" i="41" s="1"/>
  <c r="K3" i="40"/>
  <c r="K17" i="40" s="1"/>
  <c r="L4" i="39"/>
  <c r="L10" i="39" s="1"/>
  <c r="K3" i="48"/>
  <c r="K16" i="48" s="1" a="1"/>
  <c r="K16" i="48" s="1"/>
  <c r="L4" i="48"/>
  <c r="L10" i="48" s="1"/>
  <c r="M3" i="33"/>
  <c r="L4" i="28"/>
  <c r="L10" i="28" s="1"/>
  <c r="K3" i="28"/>
  <c r="K17" i="28" s="1"/>
  <c r="L3" i="38" l="1"/>
  <c r="L10" i="38"/>
  <c r="L17" i="38"/>
  <c r="M4" i="38"/>
  <c r="L3" i="41"/>
  <c r="L17" i="41" s="1"/>
  <c r="M4" i="41"/>
  <c r="M10" i="41" s="1"/>
  <c r="M4" i="40"/>
  <c r="M10" i="40" s="1"/>
  <c r="L3" i="40"/>
  <c r="L3" i="48"/>
  <c r="L16" i="48" s="1" a="1"/>
  <c r="L16" i="48" s="1"/>
  <c r="M4" i="48"/>
  <c r="M10" i="48" s="1"/>
  <c r="M4" i="39"/>
  <c r="M10" i="39" s="1"/>
  <c r="L3" i="39"/>
  <c r="L17" i="39" s="1"/>
  <c r="M2" i="33"/>
  <c r="N3" i="33"/>
  <c r="M4" i="28"/>
  <c r="M10" i="28" s="1"/>
  <c r="L3" i="28"/>
  <c r="L17" i="28" s="1"/>
  <c r="N4" i="38" l="1"/>
  <c r="M10" i="38"/>
  <c r="M3" i="38"/>
  <c r="N4" i="39"/>
  <c r="M17" i="38"/>
  <c r="N4" i="41"/>
  <c r="N4" i="40"/>
  <c r="N10" i="40" s="1"/>
  <c r="M3" i="40"/>
  <c r="M17" i="40" s="1"/>
  <c r="M3" i="41"/>
  <c r="M17" i="41" s="1"/>
  <c r="M3" i="39"/>
  <c r="M17" i="39" s="1"/>
  <c r="N4" i="48"/>
  <c r="N10" i="48" s="1"/>
  <c r="M3" i="48"/>
  <c r="M16" i="48" s="1" a="1"/>
  <c r="M16" i="48" s="1"/>
  <c r="N2" i="33"/>
  <c r="O3" i="33"/>
  <c r="N4" i="28"/>
  <c r="M3" i="28"/>
  <c r="M17" i="28" s="1"/>
  <c r="O4" i="38"/>
  <c r="O10" i="38" s="1"/>
  <c r="N3" i="38"/>
  <c r="N10" i="28" l="1"/>
  <c r="O4" i="39"/>
  <c r="O10" i="39" s="1"/>
  <c r="N10" i="39"/>
  <c r="O4" i="41"/>
  <c r="O10" i="41" s="1"/>
  <c r="N10" i="41"/>
  <c r="N17" i="38"/>
  <c r="N10" i="38"/>
  <c r="N3" i="41"/>
  <c r="N17" i="41" s="1"/>
  <c r="N3" i="39"/>
  <c r="N17" i="39" s="1"/>
  <c r="O4" i="40"/>
  <c r="O10" i="40" s="1"/>
  <c r="N3" i="40"/>
  <c r="N17" i="40" s="1"/>
  <c r="N3" i="48"/>
  <c r="N16" i="48" s="1" a="1"/>
  <c r="N16" i="48" s="1"/>
  <c r="O4" i="48"/>
  <c r="O10" i="48" s="1"/>
  <c r="P3" i="33"/>
  <c r="O2" i="33"/>
  <c r="O4" i="28"/>
  <c r="O10" i="28" s="1"/>
  <c r="N3" i="28"/>
  <c r="N17" i="28" s="1"/>
  <c r="P4" i="39"/>
  <c r="P10" i="39" s="1"/>
  <c r="O3" i="39"/>
  <c r="O17" i="39" s="1"/>
  <c r="P4" i="38"/>
  <c r="P10" i="38" s="1"/>
  <c r="O3" i="38"/>
  <c r="O17" i="38" s="1"/>
  <c r="P4" i="41" l="1"/>
  <c r="P10" i="41" s="1"/>
  <c r="O3" i="41"/>
  <c r="O17" i="41" s="1"/>
  <c r="O3" i="40"/>
  <c r="O17" i="40" s="1"/>
  <c r="P4" i="40"/>
  <c r="P10" i="40" s="1"/>
  <c r="P4" i="48"/>
  <c r="P10" i="48" s="1"/>
  <c r="O3" i="48"/>
  <c r="O16" i="48" s="1" a="1"/>
  <c r="O16" i="48" s="1"/>
  <c r="P2" i="33"/>
  <c r="Q3" i="33"/>
  <c r="P4" i="28"/>
  <c r="P10" i="28" s="1"/>
  <c r="O3" i="28"/>
  <c r="O17" i="28" s="1"/>
  <c r="P3" i="41"/>
  <c r="P17" i="41" s="1"/>
  <c r="Q4" i="41"/>
  <c r="Q10" i="41" s="1"/>
  <c r="Q4" i="39"/>
  <c r="Q10" i="39" s="1"/>
  <c r="P3" i="39"/>
  <c r="P17" i="39" s="1"/>
  <c r="P3" i="38"/>
  <c r="P17" i="38" s="1"/>
  <c r="Q4" i="38"/>
  <c r="Q10" i="38" s="1"/>
  <c r="P3" i="40" l="1"/>
  <c r="P17" i="40" s="1"/>
  <c r="Q4" i="40"/>
  <c r="Q10" i="40" s="1"/>
  <c r="P3" i="48"/>
  <c r="P16" i="48" s="1" a="1"/>
  <c r="P16" i="48" s="1"/>
  <c r="Q4" i="48"/>
  <c r="Q10" i="48" s="1"/>
  <c r="Q2" i="33"/>
  <c r="R3" i="33"/>
  <c r="Q4" i="28"/>
  <c r="Q10" i="28" s="1"/>
  <c r="P3" i="28"/>
  <c r="P17" i="28" s="1"/>
  <c r="R4" i="41"/>
  <c r="R10" i="41" s="1"/>
  <c r="Q3" i="41"/>
  <c r="Q17" i="41" s="1"/>
  <c r="Q3" i="39"/>
  <c r="Q17" i="39" s="1"/>
  <c r="R4" i="39"/>
  <c r="R10" i="39" s="1"/>
  <c r="R4" i="38"/>
  <c r="R10" i="38" s="1"/>
  <c r="Q3" i="38"/>
  <c r="Q17" i="38" s="1"/>
  <c r="Q3" i="40" l="1"/>
  <c r="Q17" i="40" s="1"/>
  <c r="R4" i="40"/>
  <c r="R10" i="40" s="1"/>
  <c r="R4" i="48"/>
  <c r="R10" i="48" s="1"/>
  <c r="Q3" i="48"/>
  <c r="Q16" i="48" s="1" a="1"/>
  <c r="Q16" i="48" s="1"/>
  <c r="R2" i="33"/>
  <c r="S3" i="33"/>
  <c r="R4" i="28"/>
  <c r="R10" i="28" s="1"/>
  <c r="Q3" i="28"/>
  <c r="Q17" i="28" s="1"/>
  <c r="S4" i="41"/>
  <c r="S10" i="41" s="1"/>
  <c r="R3" i="41"/>
  <c r="R17" i="41" s="1"/>
  <c r="S4" i="39"/>
  <c r="S10" i="39" s="1"/>
  <c r="R3" i="39"/>
  <c r="R17" i="39" s="1"/>
  <c r="R3" i="38"/>
  <c r="R17" i="38" s="1"/>
  <c r="S4" i="38"/>
  <c r="S10" i="38" s="1"/>
  <c r="S4" i="40" l="1"/>
  <c r="R3" i="40"/>
  <c r="R17" i="40" s="1"/>
  <c r="S4" i="48"/>
  <c r="S10" i="48" s="1"/>
  <c r="R3" i="48"/>
  <c r="R16" i="48" s="1" a="1"/>
  <c r="R16" i="48" s="1"/>
  <c r="S2" i="33"/>
  <c r="T3" i="33"/>
  <c r="S4" i="28"/>
  <c r="S10" i="28" s="1"/>
  <c r="R3" i="28"/>
  <c r="R17" i="28" s="1"/>
  <c r="T4" i="41"/>
  <c r="T10" i="41" s="1"/>
  <c r="S3" i="41"/>
  <c r="S17" i="41" s="1"/>
  <c r="S3" i="40"/>
  <c r="S17" i="40" s="1"/>
  <c r="T4" i="40"/>
  <c r="T10" i="40" s="1"/>
  <c r="S3" i="39"/>
  <c r="S17" i="39" s="1"/>
  <c r="T4" i="39"/>
  <c r="T10" i="39" s="1"/>
  <c r="T4" i="38"/>
  <c r="T10" i="38" s="1"/>
  <c r="S3" i="38"/>
  <c r="S17" i="38" s="1"/>
  <c r="S10" i="40" l="1"/>
  <c r="S3" i="48"/>
  <c r="S16" i="48" s="1" a="1"/>
  <c r="S16" i="48" s="1"/>
  <c r="T4" i="48"/>
  <c r="T10" i="48" s="1"/>
  <c r="U3" i="33"/>
  <c r="T2" i="33"/>
  <c r="T4" i="28"/>
  <c r="T10" i="28" s="1"/>
  <c r="S3" i="28"/>
  <c r="S17" i="28" s="1"/>
  <c r="U4" i="41"/>
  <c r="U10" i="41" s="1"/>
  <c r="T3" i="41"/>
  <c r="T17" i="41" s="1"/>
  <c r="U4" i="40"/>
  <c r="U10" i="40" s="1"/>
  <c r="T3" i="40"/>
  <c r="T17" i="40" s="1"/>
  <c r="U4" i="39"/>
  <c r="U10" i="39" s="1"/>
  <c r="T3" i="39"/>
  <c r="T17" i="39" s="1"/>
  <c r="U4" i="38"/>
  <c r="T3" i="38"/>
  <c r="T17" i="38" s="1"/>
  <c r="U10" i="38" l="1"/>
  <c r="U4" i="48"/>
  <c r="U10" i="48" s="1"/>
  <c r="T3" i="48"/>
  <c r="T16" i="48" s="1" a="1"/>
  <c r="T16" i="48" s="1"/>
  <c r="U2" i="33"/>
  <c r="V3" i="33"/>
  <c r="U4" i="28"/>
  <c r="T3" i="28"/>
  <c r="T17" i="28" s="1"/>
  <c r="V4" i="41"/>
  <c r="V10" i="41" s="1"/>
  <c r="U3" i="41"/>
  <c r="U17" i="41" s="1"/>
  <c r="V4" i="40"/>
  <c r="V10" i="40" s="1"/>
  <c r="U3" i="40"/>
  <c r="U17" i="40" s="1"/>
  <c r="V4" i="39"/>
  <c r="V10" i="39" s="1"/>
  <c r="U3" i="39"/>
  <c r="U17" i="39" s="1"/>
  <c r="V4" i="38"/>
  <c r="V10" i="38" s="1"/>
  <c r="U3" i="38"/>
  <c r="U17" i="38" s="1"/>
  <c r="U10" i="28" l="1"/>
  <c r="U3" i="48"/>
  <c r="U16" i="48" s="1" a="1"/>
  <c r="U16" i="48" s="1"/>
  <c r="V4" i="48"/>
  <c r="V10" i="48" s="1"/>
  <c r="W3" i="33"/>
  <c r="V2" i="33"/>
  <c r="V4" i="28"/>
  <c r="U3" i="28"/>
  <c r="U17" i="28" s="1"/>
  <c r="V3" i="41"/>
  <c r="V17" i="41" s="1"/>
  <c r="W4" i="41"/>
  <c r="W10" i="41" s="1"/>
  <c r="W4" i="40"/>
  <c r="W10" i="40" s="1"/>
  <c r="V3" i="40"/>
  <c r="V17" i="40" s="1"/>
  <c r="V3" i="39"/>
  <c r="V17" i="39" s="1"/>
  <c r="W4" i="39"/>
  <c r="W10" i="39" s="1"/>
  <c r="W4" i="38"/>
  <c r="W10" i="38" s="1"/>
  <c r="V3" i="38"/>
  <c r="V17" i="38" s="1"/>
  <c r="V10" i="28" l="1"/>
  <c r="V3" i="48"/>
  <c r="V16" i="48" s="1" a="1"/>
  <c r="V16" i="48" s="1"/>
  <c r="W4" i="48"/>
  <c r="W10" i="48" s="1"/>
  <c r="W2" i="33"/>
  <c r="X3" i="33"/>
  <c r="W4" i="28"/>
  <c r="V3" i="28"/>
  <c r="V17" i="28" s="1"/>
  <c r="W3" i="41"/>
  <c r="W17" i="41" s="1"/>
  <c r="X4" i="41"/>
  <c r="X10" i="41" s="1"/>
  <c r="X4" i="40"/>
  <c r="X10" i="40" s="1"/>
  <c r="W3" i="40"/>
  <c r="W3" i="39"/>
  <c r="W17" i="39" s="1"/>
  <c r="X4" i="39"/>
  <c r="X10" i="39" s="1"/>
  <c r="X4" i="38"/>
  <c r="X10" i="38" s="1"/>
  <c r="W3" i="38"/>
  <c r="W17" i="38" s="1"/>
  <c r="W10" i="28" l="1"/>
  <c r="W3" i="48"/>
  <c r="W16" i="48" s="1" a="1"/>
  <c r="W16" i="48" s="1"/>
  <c r="X4" i="48"/>
  <c r="X10" i="48" s="1"/>
  <c r="Y3" i="33"/>
  <c r="X2" i="33"/>
  <c r="X4" i="28"/>
  <c r="W3" i="28"/>
  <c r="W17" i="28" s="1"/>
  <c r="Y4" i="41"/>
  <c r="Y10" i="41" s="1"/>
  <c r="X3" i="41"/>
  <c r="X17" i="41" s="1"/>
  <c r="Y4" i="40"/>
  <c r="Y10" i="40" s="1"/>
  <c r="X3" i="40"/>
  <c r="X17" i="40" s="1"/>
  <c r="Y4" i="39"/>
  <c r="Y10" i="39" s="1"/>
  <c r="X3" i="39"/>
  <c r="X17" i="39" s="1"/>
  <c r="Y4" i="38"/>
  <c r="Y10" i="38" s="1"/>
  <c r="X3" i="38"/>
  <c r="X17" i="38" s="1"/>
  <c r="X10" i="28" l="1"/>
  <c r="X3" i="48"/>
  <c r="X16" i="48" s="1" a="1"/>
  <c r="X16" i="48" s="1"/>
  <c r="Y4" i="48"/>
  <c r="Z3" i="33"/>
  <c r="Y2" i="33"/>
  <c r="Y4" i="28"/>
  <c r="X3" i="28"/>
  <c r="X17" i="28" s="1"/>
  <c r="Z4" i="41"/>
  <c r="Z10" i="41" s="1"/>
  <c r="Y3" i="41"/>
  <c r="Y17" i="41" s="1"/>
  <c r="Z4" i="40"/>
  <c r="Z10" i="40" s="1"/>
  <c r="Y3" i="40"/>
  <c r="Y17" i="40" s="1"/>
  <c r="Z4" i="39"/>
  <c r="Z10" i="39" s="1"/>
  <c r="Y3" i="39"/>
  <c r="Y17" i="39" s="1"/>
  <c r="Z4" i="38"/>
  <c r="Z10" i="38" s="1"/>
  <c r="Y3" i="38"/>
  <c r="Y17" i="38" s="1"/>
  <c r="Y10" i="28" l="1"/>
  <c r="Y10" i="48"/>
  <c r="Z4" i="48"/>
  <c r="Y3" i="48"/>
  <c r="Y16" i="48" s="1" a="1"/>
  <c r="Y16" i="48" s="1"/>
  <c r="AA3" i="33"/>
  <c r="Z2" i="33"/>
  <c r="Z4" i="28"/>
  <c r="Y3" i="28"/>
  <c r="Y17" i="28" s="1"/>
  <c r="Z3" i="41"/>
  <c r="Z17" i="41" s="1"/>
  <c r="AA4" i="41"/>
  <c r="AA10" i="41" s="1"/>
  <c r="AA4" i="40"/>
  <c r="AA10" i="40" s="1"/>
  <c r="Z3" i="40"/>
  <c r="Z17" i="40" s="1"/>
  <c r="AA4" i="39"/>
  <c r="AA10" i="39" s="1"/>
  <c r="Z3" i="39"/>
  <c r="Z17" i="39" s="1"/>
  <c r="AA4" i="38"/>
  <c r="AA10" i="38" s="1"/>
  <c r="Z3" i="38"/>
  <c r="Z17" i="38" s="1"/>
  <c r="Z10" i="28" l="1"/>
  <c r="Z3" i="48"/>
  <c r="Z16" i="48" s="1" a="1"/>
  <c r="Z16" i="48" s="1"/>
  <c r="Z10" i="48"/>
  <c r="AA4" i="48"/>
  <c r="AA10" i="48" s="1"/>
  <c r="AA2" i="33"/>
  <c r="AB3" i="33"/>
  <c r="AA4" i="28"/>
  <c r="AA10" i="28" s="1"/>
  <c r="Z3" i="28"/>
  <c r="Z17" i="28" s="1"/>
  <c r="AB4" i="41"/>
  <c r="AB10" i="41" s="1"/>
  <c r="AA3" i="41"/>
  <c r="AA17" i="41" s="1"/>
  <c r="AB4" i="40"/>
  <c r="AB10" i="40" s="1"/>
  <c r="AA3" i="40"/>
  <c r="AA17" i="40" s="1"/>
  <c r="AB4" i="39"/>
  <c r="AB10" i="39" s="1"/>
  <c r="AA3" i="39"/>
  <c r="AA17" i="39" s="1"/>
  <c r="AB4" i="38"/>
  <c r="AB10" i="38" s="1"/>
  <c r="AA3" i="38"/>
  <c r="AA17" i="38" s="1"/>
  <c r="AA3" i="48" l="1"/>
  <c r="AA16" i="48" s="1" a="1"/>
  <c r="AA16" i="48" s="1"/>
  <c r="AB4" i="48"/>
  <c r="AB10" i="48" s="1"/>
  <c r="AC3" i="33"/>
  <c r="AB2" i="33"/>
  <c r="AB4" i="28"/>
  <c r="AB10" i="28" s="1"/>
  <c r="AA3" i="28"/>
  <c r="AA17" i="28" s="1"/>
  <c r="AC4" i="41"/>
  <c r="AC10" i="41" s="1"/>
  <c r="AB3" i="41"/>
  <c r="AB17" i="41" s="1"/>
  <c r="AC4" i="40"/>
  <c r="AC10" i="40" s="1"/>
  <c r="AB3" i="40"/>
  <c r="AB17" i="40" s="1"/>
  <c r="AC4" i="39"/>
  <c r="AC10" i="39" s="1"/>
  <c r="AB3" i="39"/>
  <c r="AB17" i="39" s="1"/>
  <c r="AC4" i="38"/>
  <c r="AB3" i="38"/>
  <c r="AB17" i="38" s="1"/>
  <c r="AC10" i="38" l="1"/>
  <c r="AB3" i="48"/>
  <c r="AB16" i="48" s="1" a="1"/>
  <c r="AB16" i="48" s="1"/>
  <c r="AC4" i="48"/>
  <c r="AC10" i="48" s="1"/>
  <c r="AC2" i="33"/>
  <c r="AD3" i="33"/>
  <c r="AC4" i="28"/>
  <c r="AB3" i="28"/>
  <c r="AC3" i="41"/>
  <c r="AC17" i="41" s="1"/>
  <c r="AD4" i="41"/>
  <c r="AD10" i="41" s="1"/>
  <c r="AC3" i="40"/>
  <c r="AC17" i="40" s="1"/>
  <c r="AD4" i="40"/>
  <c r="AD10" i="40" s="1"/>
  <c r="AD4" i="39"/>
  <c r="AD10" i="39" s="1"/>
  <c r="AC3" i="39"/>
  <c r="AC17" i="39" s="1"/>
  <c r="AD4" i="38"/>
  <c r="AD10" i="38" s="1"/>
  <c r="AC3" i="38"/>
  <c r="AC17" i="38" s="1"/>
  <c r="AC10" i="28" l="1"/>
  <c r="AC3" i="48"/>
  <c r="AC16" i="48" s="1" a="1"/>
  <c r="AC16" i="48" s="1"/>
  <c r="AD4" i="48"/>
  <c r="AD10" i="48" s="1"/>
  <c r="AD2" i="33"/>
  <c r="AE3" i="33"/>
  <c r="AD4" i="28"/>
  <c r="AC3" i="28"/>
  <c r="AC17" i="28" s="1"/>
  <c r="AE4" i="41"/>
  <c r="AE10" i="41" s="1"/>
  <c r="AD3" i="41"/>
  <c r="AD17" i="41" s="1"/>
  <c r="AD3" i="40"/>
  <c r="AD17" i="40" s="1"/>
  <c r="AE4" i="40"/>
  <c r="AE10" i="40" s="1"/>
  <c r="AE4" i="39"/>
  <c r="AE10" i="39" s="1"/>
  <c r="AD3" i="39"/>
  <c r="AD17" i="39" s="1"/>
  <c r="AE4" i="38"/>
  <c r="AE10" i="38" s="1"/>
  <c r="AD3" i="38"/>
  <c r="AD17" i="38" s="1"/>
  <c r="AD10" i="28" l="1"/>
  <c r="AD3" i="48"/>
  <c r="AD16" i="48" s="1" a="1"/>
  <c r="AD16" i="48" s="1"/>
  <c r="AE4" i="48"/>
  <c r="AE10" i="48" s="1"/>
  <c r="AE2" i="33"/>
  <c r="AF3" i="33"/>
  <c r="AE4" i="28"/>
  <c r="AD3" i="28"/>
  <c r="AD17" i="28" s="1"/>
  <c r="AF4" i="41"/>
  <c r="AF10" i="41" s="1"/>
  <c r="AE3" i="41"/>
  <c r="AE17" i="41" s="1"/>
  <c r="AE3" i="40"/>
  <c r="AE17" i="40" s="1"/>
  <c r="AF4" i="40"/>
  <c r="AF10" i="40" s="1"/>
  <c r="AF4" i="39"/>
  <c r="AF10" i="39" s="1"/>
  <c r="AE3" i="39"/>
  <c r="AE17" i="39" s="1"/>
  <c r="AF4" i="38"/>
  <c r="AF10" i="38" s="1"/>
  <c r="AE3" i="38"/>
  <c r="AE17" i="38" s="1"/>
  <c r="AE10" i="28" l="1"/>
  <c r="AE3" i="48"/>
  <c r="AE16" i="48" s="1" a="1"/>
  <c r="AE16" i="48" s="1"/>
  <c r="AF4" i="48"/>
  <c r="AF10" i="48" s="1"/>
  <c r="AG3" i="33"/>
  <c r="AF2" i="33"/>
  <c r="AF4" i="28"/>
  <c r="AE3" i="28"/>
  <c r="AE17" i="28" s="1"/>
  <c r="AG4" i="41"/>
  <c r="AG10" i="41" s="1"/>
  <c r="AF3" i="41"/>
  <c r="AF17" i="41" s="1"/>
  <c r="AF3" i="40"/>
  <c r="AF17" i="40" s="1"/>
  <c r="AG4" i="40"/>
  <c r="AG10" i="40" s="1"/>
  <c r="AG4" i="39"/>
  <c r="AG10" i="39" s="1"/>
  <c r="AF3" i="39"/>
  <c r="AF17" i="39" s="1"/>
  <c r="AG4" i="38"/>
  <c r="AG10" i="38" s="1"/>
  <c r="AF3" i="38"/>
  <c r="AF17" i="38" s="1"/>
  <c r="AF10" i="28" l="1"/>
  <c r="AG4" i="48"/>
  <c r="AG10" i="48" s="1"/>
  <c r="AF3" i="48"/>
  <c r="AF16" i="48" s="1" a="1"/>
  <c r="AF16" i="48" s="1"/>
  <c r="AG2" i="33"/>
  <c r="AH3" i="33"/>
  <c r="AG4" i="28"/>
  <c r="AF3" i="28"/>
  <c r="AF17" i="28" s="1"/>
  <c r="AH4" i="41"/>
  <c r="AH10" i="41" s="1"/>
  <c r="AG3" i="41"/>
  <c r="AG17" i="41" s="1"/>
  <c r="AG3" i="40"/>
  <c r="AG17" i="40" s="1"/>
  <c r="AH4" i="40"/>
  <c r="AH10" i="40" s="1"/>
  <c r="AH4" i="39"/>
  <c r="AH10" i="39" s="1"/>
  <c r="AG3" i="39"/>
  <c r="AG17" i="39" s="1"/>
  <c r="AG3" i="38"/>
  <c r="AG17" i="38" s="1"/>
  <c r="AH4" i="38"/>
  <c r="AH10" i="38" s="1"/>
  <c r="AG10" i="28" l="1"/>
  <c r="AG3" i="48"/>
  <c r="AG16" i="48" s="1" a="1"/>
  <c r="AG16" i="48" s="1"/>
  <c r="AH4" i="48"/>
  <c r="AH10" i="48" s="1"/>
  <c r="AI4" i="38"/>
  <c r="AI4" i="41"/>
  <c r="AI4" i="40"/>
  <c r="AI4" i="39"/>
  <c r="AI3" i="33"/>
  <c r="AJ3" i="33" s="1"/>
  <c r="AH2" i="33"/>
  <c r="AH4" i="28"/>
  <c r="AG3" i="28"/>
  <c r="AH3" i="41"/>
  <c r="AH17" i="41" s="1"/>
  <c r="AH3" i="40"/>
  <c r="AH17" i="40" s="1"/>
  <c r="AH3" i="39"/>
  <c r="AH17" i="39" s="1"/>
  <c r="AH3" i="38"/>
  <c r="AH17" i="38" s="1"/>
  <c r="AH10" i="28" l="1"/>
  <c r="AJ4" i="40"/>
  <c r="AJ10" i="40" s="1"/>
  <c r="AI10" i="40"/>
  <c r="AJ4" i="39"/>
  <c r="AJ10" i="39" s="1"/>
  <c r="AI10" i="39"/>
  <c r="AJ4" i="38"/>
  <c r="AJ10" i="38" s="1"/>
  <c r="AI10" i="38"/>
  <c r="AI17" i="38"/>
  <c r="AJ4" i="41"/>
  <c r="AJ10" i="41" s="1"/>
  <c r="AI10" i="41"/>
  <c r="AJ3" i="41"/>
  <c r="AK4" i="41"/>
  <c r="AK10" i="41" s="1"/>
  <c r="AJ17" i="41"/>
  <c r="AJ3" i="40"/>
  <c r="AJ17" i="40" s="1"/>
  <c r="AK4" i="40"/>
  <c r="AK10" i="40" s="1"/>
  <c r="AK3" i="33"/>
  <c r="AJ2" i="33"/>
  <c r="AI3" i="38"/>
  <c r="AI4" i="48"/>
  <c r="AI10" i="48" s="1"/>
  <c r="AH3" i="48"/>
  <c r="AH16" i="48" s="1" a="1"/>
  <c r="AH16" i="48" s="1"/>
  <c r="AI3" i="40"/>
  <c r="AI17" i="40" s="1"/>
  <c r="AI3" i="41"/>
  <c r="AI17" i="41" s="1"/>
  <c r="AI4" i="28"/>
  <c r="AI3" i="39"/>
  <c r="AI17" i="39" s="1"/>
  <c r="AI2" i="33"/>
  <c r="AH3" i="28"/>
  <c r="AH17" i="28" s="1"/>
  <c r="AK4" i="38" l="1"/>
  <c r="AK10" i="38" s="1"/>
  <c r="AJ4" i="28"/>
  <c r="AJ10" i="28" s="1"/>
  <c r="AI10" i="28"/>
  <c r="AJ3" i="38"/>
  <c r="AJ17" i="38" s="1"/>
  <c r="AJ3" i="39"/>
  <c r="AJ17" i="39" s="1"/>
  <c r="AK4" i="39"/>
  <c r="AK10" i="39" s="1"/>
  <c r="AK3" i="41"/>
  <c r="AK17" i="41"/>
  <c r="AK3" i="40"/>
  <c r="AK17" i="40" s="1"/>
  <c r="AK3" i="39"/>
  <c r="AK17" i="39" s="1"/>
  <c r="AK3" i="38"/>
  <c r="AK17" i="38" s="1"/>
  <c r="AK4" i="28"/>
  <c r="AK10" i="28" s="1"/>
  <c r="AJ4" i="48"/>
  <c r="AJ10" i="48" s="1"/>
  <c r="AK2" i="33"/>
  <c r="AI3" i="48"/>
  <c r="AI16" i="48" s="1" a="1"/>
  <c r="AI16" i="48" s="1"/>
  <c r="AI3" i="28"/>
  <c r="AJ3" i="28" l="1"/>
  <c r="AJ17" i="28" s="1"/>
  <c r="AL17" i="41"/>
  <c r="AL17" i="40"/>
  <c r="AL17" i="39"/>
  <c r="AL17" i="38"/>
  <c r="AK3" i="28"/>
  <c r="AK17" i="28" s="1"/>
  <c r="AJ3" i="48"/>
  <c r="AJ16" i="48" s="1" a="1"/>
  <c r="AJ16" i="48" s="1"/>
  <c r="AK4" i="48"/>
  <c r="AK10" i="48" s="1"/>
  <c r="AK3" i="48" l="1"/>
  <c r="AK16" i="48" s="1" a="1"/>
  <c r="AK16" i="48" s="1"/>
  <c r="AQ204" i="36" a="1"/>
  <c r="AQ204" i="36" s="1"/>
  <c r="AL204" i="36" a="1"/>
  <c r="AL204" i="36" s="1"/>
  <c r="AL203" i="36" a="1"/>
  <c r="AL203" i="36" s="1"/>
  <c r="AG204" i="36" a="1"/>
  <c r="AG204" i="36" s="1"/>
  <c r="AG203" i="36" a="1"/>
  <c r="AG203" i="36" s="1"/>
  <c r="P193" i="36" a="1"/>
  <c r="P193" i="36" s="1"/>
  <c r="P192" i="36" a="1"/>
  <c r="P192" i="36" s="1"/>
  <c r="P191" i="36" a="1"/>
  <c r="P191" i="36" s="1"/>
  <c r="P190" i="36" a="1"/>
  <c r="P190" i="36" s="1"/>
  <c r="P189" i="36" a="1"/>
  <c r="P189" i="36" s="1"/>
  <c r="P188" i="36" a="1"/>
  <c r="P188" i="36" s="1"/>
  <c r="P187" i="36" a="1"/>
  <c r="P187" i="36" s="1"/>
  <c r="P186" i="36" a="1"/>
  <c r="P186" i="36" s="1"/>
  <c r="P185" i="36" a="1"/>
  <c r="P185" i="36" s="1"/>
  <c r="P184" i="36" a="1"/>
  <c r="P184" i="36" s="1"/>
  <c r="P183" i="36" a="1"/>
  <c r="P183" i="36" s="1"/>
  <c r="P182" i="36" a="1"/>
  <c r="P182" i="36" s="1"/>
  <c r="P181" i="36" a="1"/>
  <c r="P181" i="36" s="1"/>
  <c r="P180" i="36" a="1"/>
  <c r="P180" i="36" s="1"/>
  <c r="P179" i="36" a="1"/>
  <c r="P179" i="36" s="1"/>
  <c r="P178" i="36" a="1"/>
  <c r="P178" i="36" s="1"/>
  <c r="P177" i="36" a="1"/>
  <c r="P177" i="36" s="1"/>
  <c r="P176" i="36" a="1"/>
  <c r="P176" i="36" s="1"/>
  <c r="P175" i="36" a="1"/>
  <c r="P175" i="36" s="1"/>
  <c r="P174" i="36" a="1"/>
  <c r="P174" i="36" s="1"/>
  <c r="P173" i="36" a="1"/>
  <c r="P173" i="36" s="1"/>
  <c r="P172" i="36" a="1"/>
  <c r="P172" i="36" s="1"/>
  <c r="P171" i="36" a="1"/>
  <c r="P171" i="36" s="1"/>
  <c r="P170" i="36" a="1"/>
  <c r="P170" i="36" s="1"/>
  <c r="P169" i="36" a="1"/>
  <c r="P169" i="36" s="1"/>
  <c r="P168" i="36" a="1"/>
  <c r="P168" i="36" s="1"/>
  <c r="P167" i="36" a="1"/>
  <c r="P167" i="36" s="1"/>
  <c r="P166" i="36" a="1"/>
  <c r="P166" i="36" s="1"/>
  <c r="P165" i="36" a="1"/>
  <c r="P165" i="36" s="1"/>
  <c r="P164" i="36" a="1"/>
  <c r="P164" i="36" s="1"/>
  <c r="P163" i="36" a="1"/>
  <c r="P163" i="36" s="1"/>
  <c r="P162" i="36" a="1"/>
  <c r="P162" i="36" s="1"/>
  <c r="P161" i="36" a="1"/>
  <c r="P161" i="36" s="1"/>
  <c r="P160" i="36" a="1"/>
  <c r="P160" i="36" s="1"/>
  <c r="P159" i="36" a="1"/>
  <c r="P159" i="36" s="1"/>
  <c r="P158" i="36" a="1"/>
  <c r="P158" i="36" s="1"/>
  <c r="P157" i="36" a="1"/>
  <c r="P157" i="36" s="1"/>
  <c r="P156" i="36" a="1"/>
  <c r="P156" i="36" s="1"/>
  <c r="P155" i="36" a="1"/>
  <c r="P155" i="36" s="1"/>
  <c r="P154" i="36" a="1"/>
  <c r="P154" i="36" s="1"/>
  <c r="P153" i="36" a="1"/>
  <c r="P153" i="36" s="1"/>
  <c r="P152" i="36" a="1"/>
  <c r="P152" i="36" s="1"/>
  <c r="P151" i="36" a="1"/>
  <c r="P151" i="36" s="1"/>
  <c r="P150" i="36" a="1"/>
  <c r="P150" i="36" s="1"/>
  <c r="P149" i="36" a="1"/>
  <c r="P149" i="36" s="1"/>
  <c r="P148" i="36" a="1"/>
  <c r="P148" i="36" s="1"/>
  <c r="P147" i="36" a="1"/>
  <c r="P147" i="36" s="1"/>
  <c r="P146" i="36" a="1"/>
  <c r="P146" i="36" s="1"/>
  <c r="P145" i="36" a="1"/>
  <c r="P145" i="36" s="1"/>
  <c r="P144" i="36" a="1"/>
  <c r="P144" i="36" s="1"/>
  <c r="P143" i="36" a="1"/>
  <c r="P143" i="36" s="1"/>
  <c r="P142" i="36" a="1"/>
  <c r="P142" i="36" s="1"/>
  <c r="P141" i="36" a="1"/>
  <c r="P141" i="36" s="1"/>
  <c r="P140" i="36" a="1"/>
  <c r="P140" i="36" s="1"/>
  <c r="P139" i="36" a="1"/>
  <c r="P139" i="36" s="1"/>
  <c r="P138" i="36" a="1"/>
  <c r="P138" i="36" s="1"/>
  <c r="P137" i="36" a="1"/>
  <c r="P137" i="36" s="1"/>
  <c r="P136" i="36" a="1"/>
  <c r="P136" i="36" s="1"/>
  <c r="P135" i="36" a="1"/>
  <c r="P135" i="36" s="1"/>
  <c r="P134" i="36" a="1"/>
  <c r="P134" i="36" s="1"/>
  <c r="P133" i="36" a="1"/>
  <c r="P133" i="36" s="1"/>
  <c r="P132" i="36" a="1"/>
  <c r="P132" i="36" s="1"/>
  <c r="P131" i="36" a="1"/>
  <c r="P131" i="36" s="1"/>
  <c r="P130" i="36" a="1"/>
  <c r="P130" i="36" s="1"/>
  <c r="P129" i="36" a="1"/>
  <c r="P129" i="36" s="1"/>
  <c r="P128" i="36" a="1"/>
  <c r="P128" i="36" s="1"/>
  <c r="P127" i="36" a="1"/>
  <c r="P127" i="36" s="1"/>
  <c r="P126" i="36" a="1"/>
  <c r="P126" i="36" s="1"/>
  <c r="P125" i="36" a="1"/>
  <c r="P125" i="36" s="1"/>
  <c r="P124" i="36" a="1"/>
  <c r="P124" i="36" s="1"/>
  <c r="P123" i="36" a="1"/>
  <c r="P123" i="36" s="1"/>
  <c r="P122" i="36" a="1"/>
  <c r="P122" i="36" s="1"/>
  <c r="P121" i="36" a="1"/>
  <c r="P121" i="36" s="1"/>
  <c r="P120" i="36" a="1"/>
  <c r="P120" i="36" s="1"/>
  <c r="P119" i="36" a="1"/>
  <c r="P119" i="36" s="1"/>
  <c r="P118" i="36" a="1"/>
  <c r="P118" i="36" s="1"/>
  <c r="P117" i="36" a="1"/>
  <c r="P117" i="36" s="1"/>
  <c r="P116" i="36" a="1"/>
  <c r="P116" i="36" s="1"/>
  <c r="P115" i="36" a="1"/>
  <c r="P115" i="36" s="1"/>
  <c r="P114" i="36" a="1"/>
  <c r="P114" i="36" s="1"/>
  <c r="P113" i="36" a="1"/>
  <c r="P113" i="36" s="1"/>
  <c r="P112" i="36" a="1"/>
  <c r="P112" i="36" s="1"/>
  <c r="P111" i="36" a="1"/>
  <c r="P111" i="36" s="1"/>
  <c r="P110" i="36" a="1"/>
  <c r="P110" i="36" s="1"/>
  <c r="P109" i="36" a="1"/>
  <c r="P109" i="36" s="1"/>
  <c r="P108" i="36" a="1"/>
  <c r="P108" i="36" s="1"/>
  <c r="P107" i="36" a="1"/>
  <c r="P107" i="36" s="1"/>
  <c r="P106" i="36" a="1"/>
  <c r="P106" i="36" s="1"/>
  <c r="P105" i="36" a="1"/>
  <c r="P105" i="36" s="1"/>
  <c r="P104" i="36" a="1"/>
  <c r="P104" i="36" s="1"/>
  <c r="P103" i="36" a="1"/>
  <c r="P103" i="36" s="1"/>
  <c r="P102" i="36" a="1"/>
  <c r="P102" i="36" s="1"/>
  <c r="P101" i="36" a="1"/>
  <c r="P101" i="36" s="1"/>
  <c r="P100" i="36" a="1"/>
  <c r="P100" i="36" s="1"/>
  <c r="P99" i="36" a="1"/>
  <c r="P99" i="36" s="1"/>
  <c r="P98" i="36" a="1"/>
  <c r="P98" i="36" s="1"/>
  <c r="P97" i="36" a="1"/>
  <c r="P97" i="36" s="1"/>
  <c r="P96" i="36" a="1"/>
  <c r="P96" i="36" s="1"/>
  <c r="P95" i="36" a="1"/>
  <c r="P95" i="36" s="1"/>
  <c r="P94" i="36" a="1"/>
  <c r="P94" i="36" s="1"/>
  <c r="P93" i="36" a="1"/>
  <c r="P93" i="36" s="1"/>
  <c r="P92" i="36" a="1"/>
  <c r="P92" i="36" s="1"/>
  <c r="P91" i="36" a="1"/>
  <c r="P91" i="36" s="1"/>
  <c r="P90" i="36" a="1"/>
  <c r="P90" i="36" s="1"/>
  <c r="P89" i="36" a="1"/>
  <c r="P89" i="36" s="1"/>
  <c r="P88" i="36" a="1"/>
  <c r="P88" i="36" s="1"/>
  <c r="P87" i="36" a="1"/>
  <c r="P87" i="36" s="1"/>
  <c r="P86" i="36" a="1"/>
  <c r="P86" i="36" s="1"/>
  <c r="P85" i="36" a="1"/>
  <c r="P85" i="36" s="1"/>
  <c r="P84" i="36" a="1"/>
  <c r="P84" i="36" s="1"/>
  <c r="P83" i="36" a="1"/>
  <c r="P83" i="36" s="1"/>
  <c r="P82" i="36" a="1"/>
  <c r="P82" i="36" s="1"/>
  <c r="P81" i="36" a="1"/>
  <c r="P81" i="36" s="1"/>
  <c r="P80" i="36" a="1"/>
  <c r="P80" i="36" s="1"/>
  <c r="P79" i="36" a="1"/>
  <c r="P79" i="36" s="1"/>
  <c r="P78" i="36" a="1"/>
  <c r="P78" i="36" s="1"/>
  <c r="P77" i="36" a="1"/>
  <c r="P77" i="36" s="1"/>
  <c r="P76" i="36" a="1"/>
  <c r="P76" i="36" s="1"/>
  <c r="P75" i="36" a="1"/>
  <c r="P75" i="36" s="1"/>
  <c r="P74" i="36" a="1"/>
  <c r="P74" i="36" s="1"/>
  <c r="P73" i="36" a="1"/>
  <c r="P73" i="36" s="1"/>
  <c r="P72" i="36" a="1"/>
  <c r="P72" i="36" s="1"/>
  <c r="P71" i="36" a="1"/>
  <c r="P71" i="36" s="1"/>
  <c r="P70" i="36" a="1"/>
  <c r="P70" i="36" s="1"/>
  <c r="P69" i="36" a="1"/>
  <c r="P69" i="36" s="1"/>
  <c r="P68" i="36" a="1"/>
  <c r="P68" i="36" s="1"/>
  <c r="P67" i="36" a="1"/>
  <c r="P67" i="36" s="1"/>
  <c r="P66" i="36" a="1"/>
  <c r="P66" i="36" s="1"/>
  <c r="P65" i="36" a="1"/>
  <c r="P65" i="36" s="1"/>
  <c r="P64" i="36" a="1"/>
  <c r="P64" i="36" s="1"/>
  <c r="P63" i="36" a="1"/>
  <c r="P63" i="36" s="1"/>
  <c r="P62" i="36" a="1"/>
  <c r="P62" i="36" s="1"/>
  <c r="P61" i="36" a="1"/>
  <c r="P61" i="36" s="1"/>
  <c r="P60" i="36" a="1"/>
  <c r="P60" i="36" s="1"/>
  <c r="P59" i="36" a="1"/>
  <c r="P59" i="36" s="1"/>
  <c r="P58" i="36" a="1"/>
  <c r="P58" i="36" s="1"/>
  <c r="P57" i="36" a="1"/>
  <c r="P57" i="36" s="1"/>
  <c r="P56" i="36" a="1"/>
  <c r="P56" i="36" s="1"/>
  <c r="P55" i="36" a="1"/>
  <c r="P55" i="36" s="1"/>
  <c r="P54" i="36" a="1"/>
  <c r="P54" i="36" s="1"/>
  <c r="P53" i="36" a="1"/>
  <c r="P53" i="36" s="1"/>
  <c r="P52" i="36" a="1"/>
  <c r="P52" i="36" s="1"/>
  <c r="P51" i="36" a="1"/>
  <c r="P51" i="36" s="1"/>
  <c r="P50" i="36" a="1"/>
  <c r="P50" i="36" s="1"/>
  <c r="P49" i="36" a="1"/>
  <c r="P49" i="36" s="1"/>
  <c r="P48" i="36" a="1"/>
  <c r="P48" i="36" s="1"/>
  <c r="P47" i="36" a="1"/>
  <c r="P47" i="36" s="1"/>
  <c r="P46" i="36" a="1"/>
  <c r="P46" i="36" s="1"/>
  <c r="P45" i="36" a="1"/>
  <c r="P45" i="36" s="1"/>
  <c r="P44" i="36" a="1"/>
  <c r="P44" i="36" s="1"/>
  <c r="P43" i="36" a="1"/>
  <c r="P43" i="36" s="1"/>
  <c r="P42" i="36" a="1"/>
  <c r="P42" i="36" s="1"/>
  <c r="P41" i="36" a="1"/>
  <c r="P41" i="36" s="1"/>
  <c r="P40" i="36" a="1"/>
  <c r="P40" i="36" s="1"/>
  <c r="P39" i="36" a="1"/>
  <c r="P39" i="36" s="1"/>
  <c r="P38" i="36" a="1"/>
  <c r="P38" i="36" s="1"/>
  <c r="P37" i="36" a="1"/>
  <c r="P37" i="36" s="1"/>
  <c r="P36" i="36" a="1"/>
  <c r="P36" i="36" s="1"/>
  <c r="P35" i="36" a="1"/>
  <c r="P35" i="36" s="1"/>
  <c r="P34" i="36" a="1"/>
  <c r="P34" i="36" s="1"/>
  <c r="P33" i="36" a="1"/>
  <c r="P33" i="36" s="1"/>
  <c r="P32" i="36" a="1"/>
  <c r="P32" i="36" s="1"/>
  <c r="P31" i="36" a="1"/>
  <c r="P31" i="36" s="1"/>
  <c r="P30" i="36" a="1"/>
  <c r="P30" i="36" s="1"/>
  <c r="P29" i="36" a="1"/>
  <c r="P29" i="36" s="1"/>
  <c r="P28" i="36" a="1"/>
  <c r="P28" i="36" s="1"/>
  <c r="P27" i="36" a="1"/>
  <c r="P27" i="36" s="1"/>
  <c r="P26" i="36" a="1"/>
  <c r="P26" i="36" s="1"/>
  <c r="P25" i="36" a="1"/>
  <c r="P25" i="36" s="1"/>
  <c r="P24" i="36" a="1"/>
  <c r="P24" i="36" s="1"/>
  <c r="P23" i="36" a="1"/>
  <c r="P23" i="36" s="1"/>
  <c r="P22" i="36" a="1"/>
  <c r="P22" i="36" s="1"/>
  <c r="P21" i="36" a="1"/>
  <c r="P21" i="36" s="1"/>
  <c r="P20" i="36" a="1"/>
  <c r="P20" i="36" s="1"/>
  <c r="P19" i="36" a="1"/>
  <c r="P19" i="36" s="1"/>
  <c r="P18" i="36" a="1"/>
  <c r="P18" i="36" s="1"/>
  <c r="J196" i="36" a="1"/>
  <c r="J196" i="36" s="1"/>
  <c r="J195" i="36" a="1"/>
  <c r="J195" i="36" s="1"/>
  <c r="J194" i="36" a="1"/>
  <c r="J194" i="36" s="1"/>
  <c r="J193" i="36" a="1"/>
  <c r="J193" i="36" s="1"/>
  <c r="J192" i="36" a="1"/>
  <c r="J192" i="36" s="1"/>
  <c r="J191" i="36" a="1"/>
  <c r="J191" i="36" s="1"/>
  <c r="J190" i="36" a="1"/>
  <c r="J190" i="36" s="1"/>
  <c r="J189" i="36" a="1"/>
  <c r="J189" i="36" s="1"/>
  <c r="J188" i="36" a="1"/>
  <c r="J188" i="36" s="1"/>
  <c r="J187" i="36" a="1"/>
  <c r="J187" i="36" s="1"/>
  <c r="J186" i="36" a="1"/>
  <c r="J186" i="36" s="1"/>
  <c r="J185" i="36" a="1"/>
  <c r="J185" i="36" s="1"/>
  <c r="J184" i="36" a="1"/>
  <c r="J184" i="36" s="1"/>
  <c r="J183" i="36" a="1"/>
  <c r="J183" i="36" s="1"/>
  <c r="J182" i="36" a="1"/>
  <c r="J182" i="36" s="1"/>
  <c r="J181" i="36" a="1"/>
  <c r="J181" i="36" s="1"/>
  <c r="J180" i="36" a="1"/>
  <c r="J180" i="36" s="1"/>
  <c r="J179" i="36" a="1"/>
  <c r="J179" i="36" s="1"/>
  <c r="J178" i="36" a="1"/>
  <c r="J178" i="36" s="1"/>
  <c r="J177" i="36" a="1"/>
  <c r="J177" i="36" s="1"/>
  <c r="J176" i="36" a="1"/>
  <c r="J176" i="36" s="1"/>
  <c r="J175" i="36" a="1"/>
  <c r="J175" i="36" s="1"/>
  <c r="J174" i="36" a="1"/>
  <c r="J174" i="36" s="1"/>
  <c r="J173" i="36" a="1"/>
  <c r="J173" i="36" s="1"/>
  <c r="J172" i="36" a="1"/>
  <c r="J172" i="36" s="1"/>
  <c r="J171" i="36" a="1"/>
  <c r="J171" i="36" s="1"/>
  <c r="J170" i="36" a="1"/>
  <c r="J170" i="36" s="1"/>
  <c r="J169" i="36" a="1"/>
  <c r="J169" i="36" s="1"/>
  <c r="J168" i="36" a="1"/>
  <c r="J168" i="36" s="1"/>
  <c r="J167" i="36" a="1"/>
  <c r="J167" i="36" s="1"/>
  <c r="J166" i="36" a="1"/>
  <c r="J166" i="36" s="1"/>
  <c r="J165" i="36" a="1"/>
  <c r="J165" i="36" s="1"/>
  <c r="J164" i="36" a="1"/>
  <c r="J164" i="36" s="1"/>
  <c r="J163" i="36" a="1"/>
  <c r="J163" i="36" s="1"/>
  <c r="J162" i="36" a="1"/>
  <c r="J162" i="36" s="1"/>
  <c r="J161" i="36" a="1"/>
  <c r="J161" i="36" s="1"/>
  <c r="J160" i="36" a="1"/>
  <c r="J160" i="36" s="1"/>
  <c r="J159" i="36" a="1"/>
  <c r="J159" i="36" s="1"/>
  <c r="J158" i="36" a="1"/>
  <c r="J158" i="36" s="1"/>
  <c r="J157" i="36" a="1"/>
  <c r="J157" i="36" s="1"/>
  <c r="J156" i="36" a="1"/>
  <c r="J156" i="36" s="1"/>
  <c r="J155" i="36" a="1"/>
  <c r="J155" i="36" s="1"/>
  <c r="J154" i="36" a="1"/>
  <c r="J154" i="36" s="1"/>
  <c r="J153" i="36" a="1"/>
  <c r="J153" i="36" s="1"/>
  <c r="J152" i="36" a="1"/>
  <c r="J152" i="36" s="1"/>
  <c r="J151" i="36" a="1"/>
  <c r="J151" i="36" s="1"/>
  <c r="J150" i="36" a="1"/>
  <c r="J150" i="36" s="1"/>
  <c r="J149" i="36" a="1"/>
  <c r="J149" i="36" s="1"/>
  <c r="J148" i="36" a="1"/>
  <c r="J148" i="36" s="1"/>
  <c r="J147" i="36" a="1"/>
  <c r="J147" i="36" s="1"/>
  <c r="J146" i="36" a="1"/>
  <c r="J146" i="36" s="1"/>
  <c r="J145" i="36" a="1"/>
  <c r="J145" i="36" s="1"/>
  <c r="J144" i="36" a="1"/>
  <c r="J144" i="36" s="1"/>
  <c r="J143" i="36" a="1"/>
  <c r="J143" i="36" s="1"/>
  <c r="J142" i="36" a="1"/>
  <c r="J142" i="36" s="1"/>
  <c r="J141" i="36" a="1"/>
  <c r="J141" i="36" s="1"/>
  <c r="J140" i="36" a="1"/>
  <c r="J140" i="36" s="1"/>
  <c r="J139" i="36" a="1"/>
  <c r="J139" i="36" s="1"/>
  <c r="J138" i="36" a="1"/>
  <c r="J138" i="36" s="1"/>
  <c r="J137" i="36" a="1"/>
  <c r="J137" i="36" s="1"/>
  <c r="J136" i="36" a="1"/>
  <c r="J136" i="36" s="1"/>
  <c r="J135" i="36" a="1"/>
  <c r="J135" i="36" s="1"/>
  <c r="J134" i="36" a="1"/>
  <c r="J134" i="36" s="1"/>
  <c r="J133" i="36" a="1"/>
  <c r="J133" i="36" s="1"/>
  <c r="J132" i="36" a="1"/>
  <c r="J132" i="36" s="1"/>
  <c r="J131" i="36" a="1"/>
  <c r="J131" i="36" s="1"/>
  <c r="J130" i="36" a="1"/>
  <c r="J130" i="36" s="1"/>
  <c r="J129" i="36" a="1"/>
  <c r="J129" i="36" s="1"/>
  <c r="J128" i="36" a="1"/>
  <c r="J128" i="36" s="1"/>
  <c r="J127" i="36" a="1"/>
  <c r="J127" i="36" s="1"/>
  <c r="J126" i="36" a="1"/>
  <c r="J126" i="36" s="1"/>
  <c r="J125" i="36" a="1"/>
  <c r="J125" i="36" s="1"/>
  <c r="J124" i="36" a="1"/>
  <c r="J124" i="36" s="1"/>
  <c r="J123" i="36" a="1"/>
  <c r="J123" i="36" s="1"/>
  <c r="J122" i="36" a="1"/>
  <c r="J122" i="36" s="1"/>
  <c r="J121" i="36" a="1"/>
  <c r="J121" i="36" s="1"/>
  <c r="J120" i="36" a="1"/>
  <c r="J120" i="36" s="1"/>
  <c r="J119" i="36" a="1"/>
  <c r="J119" i="36" s="1"/>
  <c r="J118" i="36" a="1"/>
  <c r="J118" i="36" s="1"/>
  <c r="J117" i="36" a="1"/>
  <c r="J117" i="36" s="1"/>
  <c r="J116" i="36" a="1"/>
  <c r="J116" i="36" s="1"/>
  <c r="J115" i="36" a="1"/>
  <c r="J115" i="36" s="1"/>
  <c r="J114" i="36" a="1"/>
  <c r="J114" i="36" s="1"/>
  <c r="J113" i="36" a="1"/>
  <c r="J113" i="36" s="1"/>
  <c r="J112" i="36" a="1"/>
  <c r="J112" i="36" s="1"/>
  <c r="J111" i="36" a="1"/>
  <c r="J111" i="36" s="1"/>
  <c r="J110" i="36" a="1"/>
  <c r="J110" i="36" s="1"/>
  <c r="J109" i="36" a="1"/>
  <c r="J109" i="36" s="1"/>
  <c r="J108" i="36" a="1"/>
  <c r="J108" i="36" s="1"/>
  <c r="J107" i="36" a="1"/>
  <c r="J107" i="36" s="1"/>
  <c r="J106" i="36" a="1"/>
  <c r="J106" i="36" s="1"/>
  <c r="J105" i="36" a="1"/>
  <c r="J105" i="36" s="1"/>
  <c r="J104" i="36" a="1"/>
  <c r="J104" i="36" s="1"/>
  <c r="J103" i="36" a="1"/>
  <c r="J103" i="36" s="1"/>
  <c r="J102" i="36" a="1"/>
  <c r="J102" i="36" s="1"/>
  <c r="J101" i="36" a="1"/>
  <c r="J101" i="36" s="1"/>
  <c r="J100" i="36" a="1"/>
  <c r="J100" i="36" s="1"/>
  <c r="J99" i="36" a="1"/>
  <c r="J99" i="36" s="1"/>
  <c r="J98" i="36" a="1"/>
  <c r="J98" i="36" s="1"/>
  <c r="J97" i="36" a="1"/>
  <c r="J97" i="36" s="1"/>
  <c r="J96" i="36" a="1"/>
  <c r="J96" i="36" s="1"/>
  <c r="J95" i="36" a="1"/>
  <c r="J95" i="36" s="1"/>
  <c r="J94" i="36" a="1"/>
  <c r="J94" i="36" s="1"/>
  <c r="J93" i="36" a="1"/>
  <c r="J93" i="36" s="1"/>
  <c r="J92" i="36" a="1"/>
  <c r="J92" i="36" s="1"/>
  <c r="J91" i="36" a="1"/>
  <c r="J91" i="36" s="1"/>
  <c r="J90" i="36" a="1"/>
  <c r="J90" i="36" s="1"/>
  <c r="J89" i="36" a="1"/>
  <c r="J89" i="36" s="1"/>
  <c r="J88" i="36" a="1"/>
  <c r="J88" i="36" s="1"/>
  <c r="J87" i="36" a="1"/>
  <c r="J87" i="36" s="1"/>
  <c r="J86" i="36" a="1"/>
  <c r="J86" i="36" s="1"/>
  <c r="J85" i="36" a="1"/>
  <c r="J85" i="36" s="1"/>
  <c r="J84" i="36" a="1"/>
  <c r="J84" i="36" s="1"/>
  <c r="J83" i="36" a="1"/>
  <c r="J83" i="36" s="1"/>
  <c r="J82" i="36" a="1"/>
  <c r="J82" i="36" s="1"/>
  <c r="J81" i="36" a="1"/>
  <c r="J81" i="36" s="1"/>
  <c r="J80" i="36" a="1"/>
  <c r="J80" i="36" s="1"/>
  <c r="J79" i="36" a="1"/>
  <c r="J79" i="36" s="1"/>
  <c r="J78" i="36" a="1"/>
  <c r="J78" i="36" s="1"/>
  <c r="J77" i="36" a="1"/>
  <c r="J77" i="36" s="1"/>
  <c r="J76" i="36" a="1"/>
  <c r="J76" i="36" s="1"/>
  <c r="J75" i="36" a="1"/>
  <c r="J75" i="36" s="1"/>
  <c r="J74" i="36" a="1"/>
  <c r="J74" i="36" s="1"/>
  <c r="J73" i="36" a="1"/>
  <c r="J73" i="36" s="1"/>
  <c r="J72" i="36" a="1"/>
  <c r="J72" i="36" s="1"/>
  <c r="J71" i="36" a="1"/>
  <c r="J71" i="36" s="1"/>
  <c r="J70" i="36" a="1"/>
  <c r="J70" i="36" s="1"/>
  <c r="J69" i="36" a="1"/>
  <c r="J69" i="36" s="1"/>
  <c r="J68" i="36" a="1"/>
  <c r="J68" i="36" s="1"/>
  <c r="J67" i="36" a="1"/>
  <c r="J67" i="36" s="1"/>
  <c r="J66" i="36" a="1"/>
  <c r="J66" i="36" s="1"/>
  <c r="J65" i="36" a="1"/>
  <c r="J65" i="36" s="1"/>
  <c r="J64" i="36" a="1"/>
  <c r="J64" i="36" s="1"/>
  <c r="J63" i="36" a="1"/>
  <c r="J63" i="36" s="1"/>
  <c r="J62" i="36" a="1"/>
  <c r="J62" i="36" s="1"/>
  <c r="J61" i="36" a="1"/>
  <c r="J61" i="36" s="1"/>
  <c r="J60" i="36" a="1"/>
  <c r="J60" i="36" s="1"/>
  <c r="J59" i="36" a="1"/>
  <c r="J59" i="36" s="1"/>
  <c r="J58" i="36" a="1"/>
  <c r="J58" i="36" s="1"/>
  <c r="J57" i="36" a="1"/>
  <c r="J57" i="36" s="1"/>
  <c r="J56" i="36" a="1"/>
  <c r="J56" i="36" s="1"/>
  <c r="J55" i="36" a="1"/>
  <c r="J55" i="36" s="1"/>
  <c r="J54" i="36" a="1"/>
  <c r="J54" i="36" s="1"/>
  <c r="J53" i="36" a="1"/>
  <c r="J53" i="36" s="1"/>
  <c r="J52" i="36" a="1"/>
  <c r="J52" i="36" s="1"/>
  <c r="J51" i="36" a="1"/>
  <c r="J51" i="36" s="1"/>
  <c r="J50" i="36" a="1"/>
  <c r="J50" i="36" s="1"/>
  <c r="J49" i="36" a="1"/>
  <c r="J49" i="36" s="1"/>
  <c r="J48" i="36" a="1"/>
  <c r="J48" i="36" s="1"/>
  <c r="J47" i="36" a="1"/>
  <c r="J47" i="36" s="1"/>
  <c r="J46" i="36" a="1"/>
  <c r="J46" i="36" s="1"/>
  <c r="J45" i="36" a="1"/>
  <c r="J45" i="36" s="1"/>
  <c r="J44" i="36" a="1"/>
  <c r="J44" i="36" s="1"/>
  <c r="J43" i="36" a="1"/>
  <c r="J43" i="36" s="1"/>
  <c r="J42" i="36" a="1"/>
  <c r="J42" i="36" s="1"/>
  <c r="J41" i="36" a="1"/>
  <c r="J41" i="36" s="1"/>
  <c r="J40" i="36" a="1"/>
  <c r="J40" i="36" s="1"/>
  <c r="J39" i="36" a="1"/>
  <c r="J39" i="36" s="1"/>
  <c r="J38" i="36" a="1"/>
  <c r="J38" i="36" s="1"/>
  <c r="J37" i="36" a="1"/>
  <c r="J37" i="36" s="1"/>
  <c r="J36" i="36" a="1"/>
  <c r="J36" i="36" s="1"/>
  <c r="J35" i="36" a="1"/>
  <c r="J35" i="36" s="1"/>
  <c r="J34" i="36" a="1"/>
  <c r="J34" i="36" s="1"/>
  <c r="J33" i="36" a="1"/>
  <c r="J33" i="36" s="1"/>
  <c r="J32" i="36" a="1"/>
  <c r="J32" i="36" s="1"/>
  <c r="J31" i="36" a="1"/>
  <c r="J31" i="36" s="1"/>
  <c r="J30" i="36" a="1"/>
  <c r="J30" i="36" s="1"/>
  <c r="J29" i="36" a="1"/>
  <c r="J29" i="36" s="1"/>
  <c r="J24" i="36" a="1"/>
  <c r="J24" i="36" s="1"/>
  <c r="J23" i="36" a="1"/>
  <c r="J23" i="36" s="1"/>
  <c r="J22" i="36" a="1"/>
  <c r="J22" i="36" s="1"/>
  <c r="J21" i="36" a="1"/>
  <c r="J21" i="36" s="1"/>
  <c r="D19" i="36" a="1"/>
  <c r="D19" i="36" s="1"/>
  <c r="D20" i="36" a="1"/>
  <c r="D20" i="36" s="1"/>
  <c r="D21" i="36" a="1"/>
  <c r="D21" i="36" s="1"/>
  <c r="D22" i="36" a="1"/>
  <c r="D22" i="36" s="1"/>
  <c r="D23" i="36" a="1"/>
  <c r="D23" i="36" s="1"/>
  <c r="D24" i="36" a="1"/>
  <c r="D24" i="36" s="1"/>
  <c r="D25" i="36" a="1"/>
  <c r="D25" i="36" s="1"/>
  <c r="D26" i="36" a="1"/>
  <c r="D26" i="36" s="1"/>
  <c r="D27" i="36" a="1"/>
  <c r="D27" i="36" s="1"/>
  <c r="D28" i="36" a="1"/>
  <c r="D28" i="36" s="1"/>
  <c r="D29" i="36" a="1"/>
  <c r="D29" i="36" s="1"/>
  <c r="D30" i="36" a="1"/>
  <c r="D30" i="36" s="1"/>
  <c r="D31" i="36" a="1"/>
  <c r="D31" i="36" s="1"/>
  <c r="D32" i="36" a="1"/>
  <c r="D32" i="36" s="1"/>
  <c r="D33" i="36" a="1"/>
  <c r="D33" i="36" s="1"/>
  <c r="D34" i="36" a="1"/>
  <c r="D34" i="36" s="1"/>
  <c r="D35" i="36" a="1"/>
  <c r="D35" i="36" s="1"/>
  <c r="D36" i="36" a="1"/>
  <c r="D36" i="36" s="1"/>
  <c r="D37" i="36" a="1"/>
  <c r="D37" i="36" s="1"/>
  <c r="D38" i="36" a="1"/>
  <c r="D38" i="36" s="1"/>
  <c r="D39" i="36" a="1"/>
  <c r="D39" i="36" s="1"/>
  <c r="D40" i="36" a="1"/>
  <c r="D40" i="36" s="1"/>
  <c r="D41" i="36" a="1"/>
  <c r="D41" i="36" s="1"/>
  <c r="D42" i="36" a="1"/>
  <c r="D42" i="36" s="1"/>
  <c r="D43" i="36" a="1"/>
  <c r="D43" i="36" s="1"/>
  <c r="D44" i="36" a="1"/>
  <c r="D44" i="36" s="1"/>
  <c r="D45" i="36" a="1"/>
  <c r="D45" i="36" s="1"/>
  <c r="D46" i="36" a="1"/>
  <c r="D46" i="36" s="1"/>
  <c r="D47" i="36" a="1"/>
  <c r="D47" i="36" s="1"/>
  <c r="D48" i="36" a="1"/>
  <c r="D48" i="36" s="1"/>
  <c r="D49" i="36" a="1"/>
  <c r="D49" i="36" s="1"/>
  <c r="D50" i="36" a="1"/>
  <c r="D50" i="36" s="1"/>
  <c r="D51" i="36" a="1"/>
  <c r="D51" i="36" s="1"/>
  <c r="D52" i="36" a="1"/>
  <c r="D52" i="36" s="1"/>
  <c r="D53" i="36" a="1"/>
  <c r="D53" i="36" s="1"/>
  <c r="D54" i="36" a="1"/>
  <c r="D54" i="36" s="1"/>
  <c r="D55" i="36" a="1"/>
  <c r="D55" i="36" s="1"/>
  <c r="D56" i="36" a="1"/>
  <c r="D56" i="36" s="1"/>
  <c r="D57" i="36" a="1"/>
  <c r="D57" i="36" s="1"/>
  <c r="D58" i="36" a="1"/>
  <c r="D58" i="36" s="1"/>
  <c r="D59" i="36" a="1"/>
  <c r="D59" i="36" s="1"/>
  <c r="D60" i="36" a="1"/>
  <c r="D60" i="36" s="1"/>
  <c r="D61" i="36" a="1"/>
  <c r="D61" i="36" s="1"/>
  <c r="D62" i="36" a="1"/>
  <c r="D62" i="36" s="1"/>
  <c r="D63" i="36" a="1"/>
  <c r="D63" i="36" s="1"/>
  <c r="D64" i="36" a="1"/>
  <c r="D64" i="36" s="1"/>
  <c r="D65" i="36" a="1"/>
  <c r="D65" i="36" s="1"/>
  <c r="D66" i="36" a="1"/>
  <c r="D66" i="36" s="1"/>
  <c r="D67" i="36" a="1"/>
  <c r="D67" i="36" s="1"/>
  <c r="D68" i="36" a="1"/>
  <c r="D68" i="36" s="1"/>
  <c r="D69" i="36" a="1"/>
  <c r="D69" i="36" s="1"/>
  <c r="D70" i="36" a="1"/>
  <c r="D70" i="36" s="1"/>
  <c r="D71" i="36" a="1"/>
  <c r="D71" i="36" s="1"/>
  <c r="D72" i="36" a="1"/>
  <c r="D72" i="36" s="1"/>
  <c r="D73" i="36" a="1"/>
  <c r="D73" i="36" s="1"/>
  <c r="D74" i="36" a="1"/>
  <c r="D74" i="36" s="1"/>
  <c r="D75" i="36" a="1"/>
  <c r="D75" i="36" s="1"/>
  <c r="D76" i="36" a="1"/>
  <c r="D76" i="36" s="1"/>
  <c r="D77" i="36" a="1"/>
  <c r="D77" i="36" s="1"/>
  <c r="D78" i="36" a="1"/>
  <c r="D78" i="36" s="1"/>
  <c r="D79" i="36" a="1"/>
  <c r="D79" i="36" s="1"/>
  <c r="D80" i="36" a="1"/>
  <c r="D80" i="36" s="1"/>
  <c r="D81" i="36" a="1"/>
  <c r="D81" i="36" s="1"/>
  <c r="D82" i="36" a="1"/>
  <c r="D82" i="36" s="1"/>
  <c r="D83" i="36" a="1"/>
  <c r="D83" i="36" s="1"/>
  <c r="D84" i="36" a="1"/>
  <c r="D84" i="36" s="1"/>
  <c r="D85" i="36" a="1"/>
  <c r="D85" i="36" s="1"/>
  <c r="D86" i="36" a="1"/>
  <c r="D86" i="36" s="1"/>
  <c r="D87" i="36" a="1"/>
  <c r="D87" i="36" s="1"/>
  <c r="D88" i="36" a="1"/>
  <c r="D88" i="36" s="1"/>
  <c r="D89" i="36" a="1"/>
  <c r="D89" i="36" s="1"/>
  <c r="D90" i="36" a="1"/>
  <c r="D90" i="36" s="1"/>
  <c r="D91" i="36" a="1"/>
  <c r="D91" i="36" s="1"/>
  <c r="D92" i="36" a="1"/>
  <c r="D92" i="36" s="1"/>
  <c r="D93" i="36" a="1"/>
  <c r="D93" i="36" s="1"/>
  <c r="D94" i="36" a="1"/>
  <c r="D94" i="36" s="1"/>
  <c r="D95" i="36" a="1"/>
  <c r="D95" i="36" s="1"/>
  <c r="D96" i="36" a="1"/>
  <c r="D96" i="36" s="1"/>
  <c r="D97" i="36" a="1"/>
  <c r="D97" i="36" s="1"/>
  <c r="D98" i="36" a="1"/>
  <c r="D98" i="36" s="1"/>
  <c r="D99" i="36" a="1"/>
  <c r="D99" i="36" s="1"/>
  <c r="D100" i="36" a="1"/>
  <c r="D100" i="36" s="1"/>
  <c r="D101" i="36" a="1"/>
  <c r="D101" i="36" s="1"/>
  <c r="D102" i="36" a="1"/>
  <c r="D102" i="36" s="1"/>
  <c r="D103" i="36" a="1"/>
  <c r="D103" i="36" s="1"/>
  <c r="D104" i="36" a="1"/>
  <c r="D104" i="36" s="1"/>
  <c r="D105" i="36" a="1"/>
  <c r="D105" i="36" s="1"/>
  <c r="D106" i="36" a="1"/>
  <c r="D106" i="36" s="1"/>
  <c r="D107" i="36" a="1"/>
  <c r="D107" i="36" s="1"/>
  <c r="D108" i="36" a="1"/>
  <c r="D108" i="36" s="1"/>
  <c r="D109" i="36" a="1"/>
  <c r="D109" i="36" s="1"/>
  <c r="D110" i="36" a="1"/>
  <c r="D110" i="36" s="1"/>
  <c r="D111" i="36" a="1"/>
  <c r="D111" i="36" s="1"/>
  <c r="D112" i="36" a="1"/>
  <c r="D112" i="36" s="1"/>
  <c r="D113" i="36" a="1"/>
  <c r="D113" i="36" s="1"/>
  <c r="D114" i="36" a="1"/>
  <c r="D114" i="36" s="1"/>
  <c r="D115" i="36" a="1"/>
  <c r="D115" i="36" s="1"/>
  <c r="D116" i="36" a="1"/>
  <c r="D116" i="36" s="1"/>
  <c r="D117" i="36" a="1"/>
  <c r="D117" i="36" s="1"/>
  <c r="D118" i="36" a="1"/>
  <c r="D118" i="36" s="1"/>
  <c r="D119" i="36" a="1"/>
  <c r="D119" i="36" s="1"/>
  <c r="D120" i="36" a="1"/>
  <c r="D120" i="36" s="1"/>
  <c r="D121" i="36" a="1"/>
  <c r="D121" i="36" s="1"/>
  <c r="D122" i="36" a="1"/>
  <c r="D122" i="36" s="1"/>
  <c r="D123" i="36" a="1"/>
  <c r="D123" i="36" s="1"/>
  <c r="D124" i="36" a="1"/>
  <c r="D124" i="36" s="1"/>
  <c r="D125" i="36" a="1"/>
  <c r="D125" i="36" s="1"/>
  <c r="D126" i="36" a="1"/>
  <c r="D126" i="36" s="1"/>
  <c r="D127" i="36" a="1"/>
  <c r="D127" i="36" s="1"/>
  <c r="D128" i="36" a="1"/>
  <c r="D128" i="36" s="1"/>
  <c r="D129" i="36" a="1"/>
  <c r="D129" i="36" s="1"/>
  <c r="D130" i="36" a="1"/>
  <c r="D130" i="36" s="1"/>
  <c r="D131" i="36" a="1"/>
  <c r="D131" i="36" s="1"/>
  <c r="D132" i="36" a="1"/>
  <c r="D132" i="36" s="1"/>
  <c r="D133" i="36" a="1"/>
  <c r="D133" i="36" s="1"/>
  <c r="D134" i="36" a="1"/>
  <c r="D134" i="36" s="1"/>
  <c r="D135" i="36" a="1"/>
  <c r="D135" i="36" s="1"/>
  <c r="D136" i="36" a="1"/>
  <c r="D136" i="36" s="1"/>
  <c r="D137" i="36" a="1"/>
  <c r="D137" i="36" s="1"/>
  <c r="D138" i="36" a="1"/>
  <c r="D138" i="36" s="1"/>
  <c r="D139" i="36" a="1"/>
  <c r="D139" i="36" s="1"/>
  <c r="D140" i="36" a="1"/>
  <c r="D140" i="36" s="1"/>
  <c r="D141" i="36" a="1"/>
  <c r="D141" i="36" s="1"/>
  <c r="D142" i="36" a="1"/>
  <c r="D142" i="36" s="1"/>
  <c r="D143" i="36" a="1"/>
  <c r="D143" i="36" s="1"/>
  <c r="D144" i="36" a="1"/>
  <c r="D144" i="36" s="1"/>
  <c r="D145" i="36" a="1"/>
  <c r="D145" i="36" s="1"/>
  <c r="D146" i="36" a="1"/>
  <c r="D146" i="36" s="1"/>
  <c r="D147" i="36" a="1"/>
  <c r="D147" i="36" s="1"/>
  <c r="D148" i="36" a="1"/>
  <c r="D148" i="36" s="1"/>
  <c r="D149" i="36" a="1"/>
  <c r="D149" i="36" s="1"/>
  <c r="D150" i="36" a="1"/>
  <c r="D150" i="36" s="1"/>
  <c r="D151" i="36" a="1"/>
  <c r="D151" i="36" s="1"/>
  <c r="D152" i="36" a="1"/>
  <c r="D152" i="36" s="1"/>
  <c r="D153" i="36" a="1"/>
  <c r="D153" i="36" s="1"/>
  <c r="D154" i="36" a="1"/>
  <c r="D154" i="36" s="1"/>
  <c r="D155" i="36" a="1"/>
  <c r="D155" i="36" s="1"/>
  <c r="D156" i="36" a="1"/>
  <c r="D156" i="36" s="1"/>
  <c r="D157" i="36" a="1"/>
  <c r="D157" i="36" s="1"/>
  <c r="D158" i="36" a="1"/>
  <c r="D158" i="36" s="1"/>
  <c r="D159" i="36" a="1"/>
  <c r="D159" i="36" s="1"/>
  <c r="D160" i="36" a="1"/>
  <c r="D160" i="36" s="1"/>
  <c r="D161" i="36" a="1"/>
  <c r="D161" i="36" s="1"/>
  <c r="D162" i="36" a="1"/>
  <c r="D162" i="36" s="1"/>
  <c r="D163" i="36" a="1"/>
  <c r="D163" i="36" s="1"/>
  <c r="D164" i="36" a="1"/>
  <c r="D164" i="36" s="1"/>
  <c r="D165" i="36" a="1"/>
  <c r="D165" i="36" s="1"/>
  <c r="D166" i="36" a="1"/>
  <c r="D166" i="36" s="1"/>
  <c r="D167" i="36" a="1"/>
  <c r="D167" i="36" s="1"/>
  <c r="D168" i="36" a="1"/>
  <c r="D168" i="36" s="1"/>
  <c r="D169" i="36" a="1"/>
  <c r="D169" i="36" s="1"/>
  <c r="D170" i="36" a="1"/>
  <c r="D170" i="36" s="1"/>
  <c r="D171" i="36" a="1"/>
  <c r="D171" i="36" s="1"/>
  <c r="D172" i="36" a="1"/>
  <c r="D172" i="36" s="1"/>
  <c r="D173" i="36" a="1"/>
  <c r="D173" i="36" s="1"/>
  <c r="D174" i="36" a="1"/>
  <c r="D174" i="36" s="1"/>
  <c r="D175" i="36" a="1"/>
  <c r="D175" i="36" s="1"/>
  <c r="D176" i="36" a="1"/>
  <c r="D176" i="36" s="1"/>
  <c r="D177" i="36" a="1"/>
  <c r="D177" i="36" s="1"/>
  <c r="D178" i="36" a="1"/>
  <c r="D178" i="36" s="1"/>
  <c r="D179" i="36" a="1"/>
  <c r="D179" i="36" s="1"/>
  <c r="D180" i="36" a="1"/>
  <c r="D180" i="36" s="1"/>
  <c r="D181" i="36" a="1"/>
  <c r="D181" i="36" s="1"/>
  <c r="D182" i="36" a="1"/>
  <c r="D182" i="36" s="1"/>
  <c r="D183" i="36" a="1"/>
  <c r="D183" i="36" s="1"/>
  <c r="D184" i="36" a="1"/>
  <c r="D184" i="36" s="1"/>
  <c r="D185" i="36" a="1"/>
  <c r="D185" i="36" s="1"/>
  <c r="D186" i="36" a="1"/>
  <c r="D186" i="36" s="1"/>
  <c r="D187" i="36" a="1"/>
  <c r="D187" i="36" s="1"/>
  <c r="D188" i="36" a="1"/>
  <c r="D188" i="36" s="1"/>
  <c r="D189" i="36" a="1"/>
  <c r="D189" i="36" s="1"/>
  <c r="D190" i="36" a="1"/>
  <c r="D190" i="36" s="1"/>
  <c r="D191" i="36" a="1"/>
  <c r="D191" i="36" s="1"/>
  <c r="D192" i="36" a="1"/>
  <c r="D192" i="36" s="1"/>
  <c r="D193" i="36" a="1"/>
  <c r="D193" i="36" s="1"/>
  <c r="D194" i="36" a="1"/>
  <c r="D194" i="36" s="1"/>
  <c r="AQ6" i="42"/>
  <c r="G88" i="42"/>
  <c r="AP83" i="42" l="1"/>
  <c r="D22" i="45"/>
  <c r="AR83" i="42"/>
  <c r="C12" i="48"/>
  <c r="B12" i="48"/>
  <c r="D12" i="48"/>
  <c r="H5" i="48" s="1"/>
  <c r="K5" i="48" l="1"/>
  <c r="Z5" i="48"/>
  <c r="Z11" i="48" s="1"/>
  <c r="Z21" i="48" s="1"/>
  <c r="J5" i="48"/>
  <c r="J11" i="48" s="1"/>
  <c r="J21" i="48" s="1"/>
  <c r="S11" i="48"/>
  <c r="AA5" i="48"/>
  <c r="AI5" i="48"/>
  <c r="AI11" i="48" s="1"/>
  <c r="O5" i="48"/>
  <c r="O11" i="48" s="1"/>
  <c r="O21" i="48" s="1"/>
  <c r="Y5" i="48"/>
  <c r="Y11" i="48" s="1"/>
  <c r="Y21" i="48" s="1"/>
  <c r="AH5" i="48"/>
  <c r="AH11" i="48" s="1"/>
  <c r="AH21" i="48" s="1"/>
  <c r="T5" i="48"/>
  <c r="T11" i="48" s="1"/>
  <c r="T21" i="48" s="1"/>
  <c r="AB5" i="48"/>
  <c r="AB11" i="48" s="1"/>
  <c r="AJ5" i="48"/>
  <c r="W5" i="48"/>
  <c r="W11" i="48" s="1"/>
  <c r="W21" i="48" s="1"/>
  <c r="AG11" i="48"/>
  <c r="M5" i="48"/>
  <c r="M11" i="48" s="1"/>
  <c r="M21" i="48" s="1"/>
  <c r="U5" i="48"/>
  <c r="U11" i="48" s="1"/>
  <c r="AC5" i="48"/>
  <c r="AC11" i="48" s="1"/>
  <c r="AC21" i="48" s="1"/>
  <c r="AK5" i="48"/>
  <c r="AK11" i="48" s="1"/>
  <c r="AK21" i="48" s="1"/>
  <c r="Q5" i="48"/>
  <c r="Q11" i="48" s="1"/>
  <c r="Q21" i="48" s="1"/>
  <c r="R5" i="48"/>
  <c r="R11" i="48" s="1"/>
  <c r="R21" i="48" s="1"/>
  <c r="N5" i="48"/>
  <c r="N11" i="48" s="1"/>
  <c r="V5" i="48"/>
  <c r="V11" i="48" s="1"/>
  <c r="V21" i="48" s="1"/>
  <c r="AD5" i="48"/>
  <c r="AD11" i="48" s="1"/>
  <c r="AD21" i="48" s="1"/>
  <c r="AE5" i="48"/>
  <c r="AE11" i="48" s="1"/>
  <c r="AE21" i="48" s="1"/>
  <c r="I5" i="48"/>
  <c r="I11" i="48" s="1"/>
  <c r="I21" i="48" s="1"/>
  <c r="P5" i="48"/>
  <c r="P11" i="48" s="1"/>
  <c r="P21" i="48" s="1"/>
  <c r="X5" i="48"/>
  <c r="X11" i="48" s="1"/>
  <c r="X21" i="48" s="1"/>
  <c r="AF5" i="48"/>
  <c r="AF11" i="48" s="1"/>
  <c r="AF21" i="48" s="1"/>
  <c r="AJ11" i="48"/>
  <c r="AJ21" i="48" s="1"/>
  <c r="AA11" i="48"/>
  <c r="AA21" i="48" s="1"/>
  <c r="H11" i="48"/>
  <c r="K11" i="48"/>
  <c r="K21" i="48" s="1"/>
  <c r="L11" i="48"/>
  <c r="L21" i="48" s="1"/>
  <c r="H17" i="48" a="1"/>
  <c r="H17" i="48" s="1"/>
  <c r="I17" i="48" l="1" a="1"/>
  <c r="I17" i="48" s="1"/>
  <c r="J17" i="48" s="1" a="1"/>
  <c r="J17" i="48" s="1"/>
  <c r="K17" i="48" s="1" a="1"/>
  <c r="K17" i="48" s="1"/>
  <c r="L17" i="48" s="1" a="1"/>
  <c r="L17" i="48" s="1"/>
  <c r="M17" i="48" s="1" a="1"/>
  <c r="M17" i="48" s="1"/>
  <c r="N17" i="48" s="1" a="1"/>
  <c r="N17" i="48" s="1"/>
  <c r="O17" i="48" s="1" a="1"/>
  <c r="O17" i="48" s="1"/>
  <c r="P17" i="48" s="1" a="1"/>
  <c r="P17" i="48" s="1"/>
  <c r="Q17" i="48" s="1" a="1"/>
  <c r="Q17" i="48" s="1"/>
  <c r="R17" i="48" s="1" a="1"/>
  <c r="R17" i="48" s="1"/>
  <c r="S17" i="48" s="1" a="1"/>
  <c r="S17" i="48" s="1"/>
  <c r="T17" i="48" s="1" a="1"/>
  <c r="T17" i="48" s="1"/>
  <c r="U17" i="48" s="1" a="1"/>
  <c r="U17" i="48" s="1"/>
  <c r="V17" i="48" s="1" a="1"/>
  <c r="V17" i="48" s="1"/>
  <c r="W17" i="48" s="1" a="1"/>
  <c r="W17" i="48" s="1"/>
  <c r="X17" i="48" s="1" a="1"/>
  <c r="X17" i="48" s="1"/>
  <c r="Y17" i="48" s="1" a="1"/>
  <c r="Y17" i="48" s="1"/>
  <c r="Z17" i="48" s="1" a="1"/>
  <c r="Z17" i="48" s="1"/>
  <c r="AA17" i="48" s="1" a="1"/>
  <c r="AA17" i="48" s="1"/>
  <c r="AB17" i="48" s="1" a="1"/>
  <c r="AB17" i="48" s="1"/>
  <c r="AC17" i="48" s="1" a="1"/>
  <c r="AC17" i="48" s="1"/>
  <c r="AD17" i="48" s="1" a="1"/>
  <c r="AD17" i="48" s="1"/>
  <c r="AE17" i="48" s="1" a="1"/>
  <c r="AE17" i="48" s="1"/>
  <c r="AF17" i="48" s="1" a="1"/>
  <c r="AF17" i="48" s="1"/>
  <c r="AG17" i="48" s="1" a="1"/>
  <c r="AG17" i="48" s="1"/>
  <c r="AH17" i="48" s="1" a="1"/>
  <c r="AH17" i="48" s="1"/>
  <c r="AI17" i="48" s="1" a="1"/>
  <c r="AI17" i="48" s="1"/>
  <c r="AJ17" i="48" s="1" a="1"/>
  <c r="AJ17" i="48" s="1"/>
  <c r="AK17" i="48" s="1" a="1"/>
  <c r="AK17" i="48" s="1"/>
  <c r="H21" i="48"/>
  <c r="H18" i="48" a="1"/>
  <c r="H18" i="48" s="1"/>
  <c r="AI21" i="48"/>
  <c r="S21" i="48"/>
  <c r="N21" i="48"/>
  <c r="AB21" i="48"/>
  <c r="AG21" i="48"/>
  <c r="U21" i="48"/>
  <c r="H15" i="48" a="1"/>
  <c r="H15" i="48" s="1"/>
  <c r="I15" i="48" s="1" a="1"/>
  <c r="I15" i="48" s="1"/>
  <c r="H14" i="48" a="1"/>
  <c r="H14" i="48" s="1"/>
  <c r="AL17" i="48" l="1"/>
  <c r="H19" i="48" a="1"/>
  <c r="H19" i="48" s="1"/>
  <c r="H20" i="48" s="1"/>
  <c r="H23" i="48" s="1"/>
  <c r="J15" i="48" a="1"/>
  <c r="J15" i="48" s="1"/>
  <c r="I14" i="48" a="1"/>
  <c r="I14" i="48" s="1"/>
  <c r="J14" i="48" s="1" a="1"/>
  <c r="J14" i="48" s="1"/>
  <c r="E21" i="45"/>
  <c r="E16" i="45"/>
  <c r="E14" i="45"/>
  <c r="E12" i="45"/>
  <c r="E11" i="45"/>
  <c r="E3" i="45"/>
  <c r="D21" i="45"/>
  <c r="D7" i="45"/>
  <c r="C3" i="51"/>
  <c r="D11" i="42"/>
  <c r="D13" i="42"/>
  <c r="D15" i="42"/>
  <c r="D17" i="42"/>
  <c r="D19" i="42"/>
  <c r="D21" i="42"/>
  <c r="D23" i="42"/>
  <c r="D25" i="42"/>
  <c r="D27" i="42"/>
  <c r="D29" i="42"/>
  <c r="D31" i="42"/>
  <c r="D33" i="42"/>
  <c r="D35" i="42"/>
  <c r="D37" i="42"/>
  <c r="D39" i="42"/>
  <c r="D41" i="42"/>
  <c r="D43" i="42"/>
  <c r="D45" i="42"/>
  <c r="D47" i="42"/>
  <c r="D49" i="42"/>
  <c r="D51" i="42"/>
  <c r="D53" i="42"/>
  <c r="D55" i="42"/>
  <c r="D57" i="42"/>
  <c r="D59" i="42"/>
  <c r="D61" i="42"/>
  <c r="D63" i="42"/>
  <c r="D65" i="42"/>
  <c r="D67" i="42"/>
  <c r="D69" i="42"/>
  <c r="D71" i="42"/>
  <c r="D73" i="42"/>
  <c r="D79" i="42"/>
  <c r="D81" i="42"/>
  <c r="G96" i="42"/>
  <c r="G95" i="42"/>
  <c r="AR86" i="42"/>
  <c r="AP86" i="42"/>
  <c r="AR85" i="42"/>
  <c r="AP85" i="42"/>
  <c r="AN85" i="42"/>
  <c r="AJ85" i="42"/>
  <c r="AH85" i="42"/>
  <c r="AF85" i="42"/>
  <c r="AD85" i="42"/>
  <c r="AB85" i="42"/>
  <c r="Z85" i="42"/>
  <c r="X85" i="42"/>
  <c r="V85" i="42"/>
  <c r="R85" i="42"/>
  <c r="P85" i="42"/>
  <c r="N85" i="42"/>
  <c r="L85" i="42"/>
  <c r="J85" i="42"/>
  <c r="H85" i="42"/>
  <c r="AR82" i="42"/>
  <c r="AP82" i="42"/>
  <c r="AR81" i="42"/>
  <c r="AP81" i="42"/>
  <c r="AN81" i="42"/>
  <c r="AL81" i="42"/>
  <c r="AJ81" i="42"/>
  <c r="AH81" i="42"/>
  <c r="AF81" i="42"/>
  <c r="AD81" i="42"/>
  <c r="AB81" i="42"/>
  <c r="Z81" i="42"/>
  <c r="X81" i="42"/>
  <c r="V81" i="42"/>
  <c r="T81" i="42"/>
  <c r="R81" i="42"/>
  <c r="P81" i="42"/>
  <c r="N81" i="42"/>
  <c r="L81" i="42"/>
  <c r="J81" i="42"/>
  <c r="H81" i="42"/>
  <c r="F81" i="42"/>
  <c r="AR79" i="42"/>
  <c r="AP79" i="42"/>
  <c r="AR78" i="42"/>
  <c r="AR77" i="42"/>
  <c r="AN77" i="42"/>
  <c r="AJ77" i="42"/>
  <c r="AH77" i="42"/>
  <c r="AF77" i="42"/>
  <c r="AD77" i="42"/>
  <c r="AB77" i="42"/>
  <c r="Z77" i="42"/>
  <c r="X77" i="42"/>
  <c r="V77" i="42"/>
  <c r="T77" i="42"/>
  <c r="R77" i="42"/>
  <c r="P77" i="42"/>
  <c r="N77" i="42"/>
  <c r="L77" i="42"/>
  <c r="J77" i="42"/>
  <c r="H77" i="42"/>
  <c r="AR75" i="42"/>
  <c r="P75" i="42"/>
  <c r="AP74" i="42"/>
  <c r="AP73" i="42"/>
  <c r="AN73" i="42"/>
  <c r="AL73" i="42"/>
  <c r="AJ73" i="42"/>
  <c r="AH73" i="42"/>
  <c r="AF73" i="42"/>
  <c r="AD73" i="42"/>
  <c r="AB73" i="42"/>
  <c r="Z73" i="42"/>
  <c r="X73" i="42"/>
  <c r="V73" i="42"/>
  <c r="T73" i="42"/>
  <c r="R73" i="42"/>
  <c r="P73" i="42"/>
  <c r="N73" i="42"/>
  <c r="L73" i="42"/>
  <c r="J73" i="42"/>
  <c r="H73" i="42"/>
  <c r="F73" i="42"/>
  <c r="AR70" i="42"/>
  <c r="AP70" i="42"/>
  <c r="E69" i="42"/>
  <c r="AL69" i="42" s="1"/>
  <c r="AP67" i="42"/>
  <c r="AR66" i="42"/>
  <c r="AP66" i="42"/>
  <c r="AR65" i="42"/>
  <c r="AP65" i="42"/>
  <c r="AN65" i="42"/>
  <c r="AL65" i="42"/>
  <c r="AJ65" i="42"/>
  <c r="AH65" i="42"/>
  <c r="AF65" i="42"/>
  <c r="AD65" i="42"/>
  <c r="AB65" i="42"/>
  <c r="Z65" i="42"/>
  <c r="X65" i="42"/>
  <c r="V65" i="42"/>
  <c r="T65" i="42"/>
  <c r="R65" i="42"/>
  <c r="P65" i="42"/>
  <c r="N65" i="42"/>
  <c r="L65" i="42"/>
  <c r="J65" i="42"/>
  <c r="H65" i="42"/>
  <c r="F65" i="42"/>
  <c r="AR63" i="42"/>
  <c r="AP63" i="42"/>
  <c r="AR62" i="42"/>
  <c r="AP62" i="42"/>
  <c r="AR61" i="42"/>
  <c r="AP61" i="42"/>
  <c r="AN61" i="42"/>
  <c r="AL61" i="42"/>
  <c r="AJ61" i="42"/>
  <c r="AH61" i="42"/>
  <c r="AF61" i="42"/>
  <c r="AD61" i="42"/>
  <c r="AB61" i="42"/>
  <c r="Z61" i="42"/>
  <c r="X61" i="42"/>
  <c r="V61" i="42"/>
  <c r="T61" i="42"/>
  <c r="R61" i="42"/>
  <c r="P61" i="42"/>
  <c r="N61" i="42"/>
  <c r="L61" i="42"/>
  <c r="J61" i="42"/>
  <c r="H61" i="42"/>
  <c r="F61" i="42"/>
  <c r="AR59" i="42"/>
  <c r="AP59" i="42"/>
  <c r="AR58" i="42"/>
  <c r="AP58" i="42"/>
  <c r="AR57" i="42"/>
  <c r="AP57" i="42"/>
  <c r="AN57" i="42"/>
  <c r="AL57" i="42"/>
  <c r="AJ57" i="42"/>
  <c r="AH57" i="42"/>
  <c r="AF57" i="42"/>
  <c r="AD57" i="42"/>
  <c r="AB57" i="42"/>
  <c r="Z57" i="42"/>
  <c r="X57" i="42"/>
  <c r="V57" i="42"/>
  <c r="T57" i="42"/>
  <c r="R57" i="42"/>
  <c r="P57" i="42"/>
  <c r="N57" i="42"/>
  <c r="L57" i="42"/>
  <c r="J57" i="42"/>
  <c r="H57" i="42"/>
  <c r="F57" i="42"/>
  <c r="AR55" i="42"/>
  <c r="AP55" i="42"/>
  <c r="AR54" i="42"/>
  <c r="AP54" i="42"/>
  <c r="AR53" i="42"/>
  <c r="AP53" i="42"/>
  <c r="AN53" i="42"/>
  <c r="AL53" i="42"/>
  <c r="AJ53" i="42"/>
  <c r="AH53" i="42"/>
  <c r="AF53" i="42"/>
  <c r="AD53" i="42"/>
  <c r="AB53" i="42"/>
  <c r="Z53" i="42"/>
  <c r="X53" i="42"/>
  <c r="V53" i="42"/>
  <c r="T53" i="42"/>
  <c r="R53" i="42"/>
  <c r="P53" i="42"/>
  <c r="N53" i="42"/>
  <c r="L53" i="42"/>
  <c r="J53" i="42"/>
  <c r="H53" i="42"/>
  <c r="F53" i="42"/>
  <c r="AR51" i="42"/>
  <c r="AP51" i="42"/>
  <c r="AR50" i="42"/>
  <c r="AP50" i="42"/>
  <c r="AR49" i="42"/>
  <c r="AP49" i="42"/>
  <c r="AN49" i="42"/>
  <c r="AL49" i="42"/>
  <c r="AJ49" i="42"/>
  <c r="AH49" i="42"/>
  <c r="AF49" i="42"/>
  <c r="AD49" i="42"/>
  <c r="AB49" i="42"/>
  <c r="Z49" i="42"/>
  <c r="X49" i="42"/>
  <c r="V49" i="42"/>
  <c r="T49" i="42"/>
  <c r="R49" i="42"/>
  <c r="P49" i="42"/>
  <c r="N49" i="42"/>
  <c r="L49" i="42"/>
  <c r="J49" i="42"/>
  <c r="H49" i="42"/>
  <c r="F49" i="42"/>
  <c r="AR47" i="42"/>
  <c r="AP47" i="42"/>
  <c r="P47" i="42"/>
  <c r="AR46" i="42"/>
  <c r="AP46" i="42"/>
  <c r="AR45" i="42"/>
  <c r="AP45" i="42"/>
  <c r="AN45" i="42"/>
  <c r="AL45" i="42"/>
  <c r="AJ45" i="42"/>
  <c r="AH45" i="42"/>
  <c r="AF45" i="42"/>
  <c r="AD45" i="42"/>
  <c r="AB45" i="42"/>
  <c r="Z45" i="42"/>
  <c r="X45" i="42"/>
  <c r="V45" i="42"/>
  <c r="T45" i="42"/>
  <c r="R45" i="42"/>
  <c r="P45" i="42"/>
  <c r="N45" i="42"/>
  <c r="L45" i="42"/>
  <c r="J45" i="42"/>
  <c r="H45" i="42"/>
  <c r="F45" i="42"/>
  <c r="AR43" i="42"/>
  <c r="AP43" i="42"/>
  <c r="AR42" i="42"/>
  <c r="AP42" i="42"/>
  <c r="AH42" i="42"/>
  <c r="AR41" i="42"/>
  <c r="AP41" i="42"/>
  <c r="AN41" i="42"/>
  <c r="AL41" i="42"/>
  <c r="AJ41" i="42"/>
  <c r="AH41" i="42"/>
  <c r="AF41" i="42"/>
  <c r="AD41" i="42"/>
  <c r="AB41" i="42"/>
  <c r="Z41" i="42"/>
  <c r="X41" i="42"/>
  <c r="V41" i="42"/>
  <c r="T41" i="42"/>
  <c r="R41" i="42"/>
  <c r="P41" i="42"/>
  <c r="N41" i="42"/>
  <c r="L41" i="42"/>
  <c r="J41" i="42"/>
  <c r="H41" i="42"/>
  <c r="F41" i="42"/>
  <c r="AR39" i="42"/>
  <c r="AP39" i="42"/>
  <c r="AP38" i="42"/>
  <c r="AP37" i="42"/>
  <c r="AN37" i="42"/>
  <c r="AL37" i="42"/>
  <c r="AJ37" i="42"/>
  <c r="AH37" i="42"/>
  <c r="AF37" i="42"/>
  <c r="AD37" i="42"/>
  <c r="AB37" i="42"/>
  <c r="Z37" i="42"/>
  <c r="X37" i="42"/>
  <c r="V37" i="42"/>
  <c r="T37" i="42"/>
  <c r="R37" i="42"/>
  <c r="P37" i="42"/>
  <c r="N37" i="42"/>
  <c r="L37" i="42"/>
  <c r="J37" i="42"/>
  <c r="H37" i="42"/>
  <c r="F37" i="42"/>
  <c r="AP35" i="42"/>
  <c r="AB35" i="42"/>
  <c r="AR34" i="42"/>
  <c r="AP34" i="42"/>
  <c r="AR33" i="42"/>
  <c r="AP33" i="42"/>
  <c r="AN33" i="42"/>
  <c r="AL33" i="42"/>
  <c r="AJ33" i="42"/>
  <c r="AH33" i="42"/>
  <c r="AF33" i="42"/>
  <c r="AD33" i="42"/>
  <c r="AB33" i="42"/>
  <c r="Z33" i="42"/>
  <c r="X33" i="42"/>
  <c r="V33" i="42"/>
  <c r="T33" i="42"/>
  <c r="P33" i="42"/>
  <c r="N33" i="42"/>
  <c r="L33" i="42"/>
  <c r="J33" i="42"/>
  <c r="H33" i="42"/>
  <c r="F33" i="42"/>
  <c r="AR31" i="42"/>
  <c r="AP31" i="42"/>
  <c r="AR30" i="42"/>
  <c r="AP30" i="42"/>
  <c r="AR29" i="42"/>
  <c r="AP29" i="42"/>
  <c r="AN29" i="42"/>
  <c r="AL29" i="42"/>
  <c r="AJ29" i="42"/>
  <c r="AH29" i="42"/>
  <c r="AF29" i="42"/>
  <c r="AD29" i="42"/>
  <c r="AB29" i="42"/>
  <c r="Z29" i="42"/>
  <c r="X29" i="42"/>
  <c r="V29" i="42"/>
  <c r="T29" i="42"/>
  <c r="R29" i="42"/>
  <c r="P29" i="42"/>
  <c r="N29" i="42"/>
  <c r="L29" i="42"/>
  <c r="J29" i="42"/>
  <c r="H29" i="42"/>
  <c r="F29" i="42"/>
  <c r="AR27" i="42"/>
  <c r="AP27" i="42"/>
  <c r="AR26" i="42"/>
  <c r="AP26" i="42"/>
  <c r="AR25" i="42"/>
  <c r="AP25" i="42"/>
  <c r="AN25" i="42"/>
  <c r="AL25" i="42"/>
  <c r="AJ25" i="42"/>
  <c r="AH25" i="42"/>
  <c r="AF25" i="42"/>
  <c r="AD25" i="42"/>
  <c r="AB25" i="42"/>
  <c r="Z25" i="42"/>
  <c r="X25" i="42"/>
  <c r="V25" i="42"/>
  <c r="T25" i="42"/>
  <c r="R25" i="42"/>
  <c r="P25" i="42"/>
  <c r="N25" i="42"/>
  <c r="L25" i="42"/>
  <c r="J25" i="42"/>
  <c r="H25" i="42"/>
  <c r="F25" i="42"/>
  <c r="AR23" i="42"/>
  <c r="AP23" i="42"/>
  <c r="AR22" i="42"/>
  <c r="AP22" i="42"/>
  <c r="AR21" i="42"/>
  <c r="AP21" i="42"/>
  <c r="AN21" i="42"/>
  <c r="AL21" i="42"/>
  <c r="AJ21" i="42"/>
  <c r="AH21" i="42"/>
  <c r="AF21" i="42"/>
  <c r="AD21" i="42"/>
  <c r="AB21" i="42"/>
  <c r="Z21" i="42"/>
  <c r="X21" i="42"/>
  <c r="V21" i="42"/>
  <c r="T21" i="42"/>
  <c r="R21" i="42"/>
  <c r="P21" i="42"/>
  <c r="N21" i="42"/>
  <c r="L21" i="42"/>
  <c r="J21" i="42"/>
  <c r="H21" i="42"/>
  <c r="F21" i="42"/>
  <c r="AR19" i="42"/>
  <c r="AP19" i="42"/>
  <c r="AR18" i="42"/>
  <c r="AP18" i="42"/>
  <c r="AR17" i="42"/>
  <c r="AP17" i="42"/>
  <c r="AN17" i="42"/>
  <c r="AL17" i="42"/>
  <c r="AJ17" i="42"/>
  <c r="AH17" i="42"/>
  <c r="AF17" i="42"/>
  <c r="AD17" i="42"/>
  <c r="AB17" i="42"/>
  <c r="Z17" i="42"/>
  <c r="X17" i="42"/>
  <c r="V17" i="42"/>
  <c r="T17" i="42"/>
  <c r="R17" i="42"/>
  <c r="P17" i="42"/>
  <c r="N17" i="42"/>
  <c r="L17" i="42"/>
  <c r="J17" i="42"/>
  <c r="H17" i="42"/>
  <c r="F17" i="42"/>
  <c r="AR15" i="42"/>
  <c r="AP15" i="42"/>
  <c r="AR14" i="42"/>
  <c r="AP14" i="42"/>
  <c r="X14" i="42"/>
  <c r="AR13" i="42"/>
  <c r="AP13" i="42"/>
  <c r="AN13" i="42"/>
  <c r="AL13" i="42"/>
  <c r="AJ13" i="42"/>
  <c r="AH13" i="42"/>
  <c r="AF13" i="42"/>
  <c r="AD13" i="42"/>
  <c r="AB13" i="42"/>
  <c r="Z13" i="42"/>
  <c r="X13" i="42"/>
  <c r="V13" i="42"/>
  <c r="T13" i="42"/>
  <c r="R13" i="42"/>
  <c r="P13" i="42"/>
  <c r="N13" i="42"/>
  <c r="L13" i="42"/>
  <c r="J13" i="42"/>
  <c r="H13" i="42"/>
  <c r="F13" i="42"/>
  <c r="AR11" i="42"/>
  <c r="AP11" i="42"/>
  <c r="AF11" i="42"/>
  <c r="F11" i="42"/>
  <c r="AR10" i="42"/>
  <c r="AP10" i="42"/>
  <c r="AR9" i="42"/>
  <c r="AP9" i="42"/>
  <c r="AN9" i="42"/>
  <c r="AL9" i="42"/>
  <c r="AJ9" i="42"/>
  <c r="AH9" i="42"/>
  <c r="AF9" i="42"/>
  <c r="AD9" i="42"/>
  <c r="Z9" i="42"/>
  <c r="X9" i="42"/>
  <c r="V9" i="42"/>
  <c r="T9" i="42"/>
  <c r="R9" i="42"/>
  <c r="P9" i="42"/>
  <c r="AR7" i="42"/>
  <c r="AS7" i="42" s="1"/>
  <c r="AP7" i="42"/>
  <c r="AD7" i="42"/>
  <c r="X7" i="42"/>
  <c r="P7" i="42"/>
  <c r="AO6" i="42"/>
  <c r="E20" i="45" s="1"/>
  <c r="AJ38" i="42"/>
  <c r="AJ6" i="42"/>
  <c r="AJ63" i="42" s="1"/>
  <c r="AI6" i="42"/>
  <c r="E17" i="45" s="1"/>
  <c r="AH6" i="42"/>
  <c r="D17" i="45" s="1"/>
  <c r="AG6" i="42"/>
  <c r="AF6" i="42"/>
  <c r="D16" i="45" s="1"/>
  <c r="AE6" i="42"/>
  <c r="AD6" i="42"/>
  <c r="AC6" i="42"/>
  <c r="AB6" i="42"/>
  <c r="AA6" i="42"/>
  <c r="Z6" i="42"/>
  <c r="D13" i="45" s="1"/>
  <c r="Y6" i="42"/>
  <c r="D12" i="45"/>
  <c r="V22" i="42"/>
  <c r="V6" i="42"/>
  <c r="U6" i="42"/>
  <c r="T22" i="42" s="1"/>
  <c r="T6" i="42"/>
  <c r="S6" i="42"/>
  <c r="R6" i="42"/>
  <c r="D9" i="45" s="1"/>
  <c r="Q6" i="42"/>
  <c r="P39" i="42"/>
  <c r="O6" i="42"/>
  <c r="N6" i="42"/>
  <c r="M6" i="42"/>
  <c r="L6" i="42"/>
  <c r="J34" i="42"/>
  <c r="J6" i="42"/>
  <c r="D5" i="45" s="1"/>
  <c r="F14" i="42"/>
  <c r="C13" i="51" l="1"/>
  <c r="G13" i="51" s="1"/>
  <c r="E10" i="45"/>
  <c r="H22" i="42"/>
  <c r="X50" i="42"/>
  <c r="E15" i="45"/>
  <c r="J19" i="42"/>
  <c r="J7" i="42"/>
  <c r="J79" i="42"/>
  <c r="J83" i="42"/>
  <c r="Z34" i="42"/>
  <c r="E13" i="45"/>
  <c r="AJ74" i="42"/>
  <c r="L7" i="42"/>
  <c r="AB51" i="42"/>
  <c r="AB83" i="42"/>
  <c r="AN51" i="42"/>
  <c r="AN83" i="42"/>
  <c r="AB23" i="42"/>
  <c r="D14" i="45"/>
  <c r="J5" i="36" s="1" a="1"/>
  <c r="J5" i="36" s="1"/>
  <c r="AL46" i="42"/>
  <c r="L46" i="42"/>
  <c r="L10" i="42"/>
  <c r="L54" i="42"/>
  <c r="AB34" i="42"/>
  <c r="N83" i="42"/>
  <c r="AD11" i="42"/>
  <c r="AD83" i="42"/>
  <c r="D15" i="45"/>
  <c r="C15" i="51" s="1"/>
  <c r="N7" i="42"/>
  <c r="T18" i="42"/>
  <c r="V7" i="42"/>
  <c r="AN14" i="42"/>
  <c r="AD69" i="42"/>
  <c r="N10" i="42"/>
  <c r="H43" i="42"/>
  <c r="H83" i="42"/>
  <c r="AF27" i="42"/>
  <c r="AF83" i="42"/>
  <c r="N11" i="42"/>
  <c r="AB39" i="42"/>
  <c r="E7" i="45"/>
  <c r="C7" i="51" s="1"/>
  <c r="Z23" i="42"/>
  <c r="Z83" i="42"/>
  <c r="AF30" i="42"/>
  <c r="AQ59" i="42"/>
  <c r="D18" i="45"/>
  <c r="AJ78" i="42"/>
  <c r="E18" i="45"/>
  <c r="C18" i="51" s="1"/>
  <c r="R27" i="42"/>
  <c r="R31" i="42"/>
  <c r="R83" i="42"/>
  <c r="AH51" i="42"/>
  <c r="AH83" i="42"/>
  <c r="E9" i="45"/>
  <c r="AH70" i="42"/>
  <c r="R19" i="42"/>
  <c r="P46" i="42"/>
  <c r="Q43" i="42" s="1"/>
  <c r="T35" i="42"/>
  <c r="AJ27" i="42"/>
  <c r="AJ83" i="42"/>
  <c r="AF26" i="42"/>
  <c r="AS55" i="42"/>
  <c r="E8" i="45"/>
  <c r="C8" i="51" s="1"/>
  <c r="K8" i="51" s="1"/>
  <c r="L8" i="51" s="1"/>
  <c r="M8" i="51" s="1"/>
  <c r="N8" i="51" s="1"/>
  <c r="O8" i="51" s="1"/>
  <c r="K3" i="51"/>
  <c r="L3" i="51" s="1"/>
  <c r="M3" i="51" s="1"/>
  <c r="N3" i="51" s="1"/>
  <c r="O3" i="51" s="1"/>
  <c r="H3" i="51"/>
  <c r="F3" i="51"/>
  <c r="G3" i="51"/>
  <c r="K13" i="51"/>
  <c r="L13" i="51" s="1"/>
  <c r="M13" i="51" s="1"/>
  <c r="N13" i="51" s="1"/>
  <c r="O13" i="51" s="1"/>
  <c r="F13" i="51"/>
  <c r="H13" i="51"/>
  <c r="C16" i="51"/>
  <c r="C17" i="51"/>
  <c r="AB5" i="36" a="1"/>
  <c r="AB5" i="36" s="1"/>
  <c r="C21" i="51"/>
  <c r="K21" i="51" s="1"/>
  <c r="L21" i="51" s="1"/>
  <c r="M21" i="51" s="1"/>
  <c r="N21" i="51" s="1"/>
  <c r="O21" i="51" s="1"/>
  <c r="J6" i="36" a="1"/>
  <c r="J6" i="36" s="1"/>
  <c r="J8" i="36" a="1"/>
  <c r="J8" i="36" s="1"/>
  <c r="AB6" i="36" a="1"/>
  <c r="AB6" i="36" s="1"/>
  <c r="C9" i="51"/>
  <c r="AS11" i="42"/>
  <c r="AL21" i="48"/>
  <c r="C12" i="51"/>
  <c r="X83" i="42"/>
  <c r="X79" i="42"/>
  <c r="H18" i="33"/>
  <c r="H22" i="33" s="1"/>
  <c r="V11" i="42"/>
  <c r="V39" i="42"/>
  <c r="V79" i="42"/>
  <c r="W79" i="42" s="1"/>
  <c r="V83" i="42"/>
  <c r="D11" i="45"/>
  <c r="C11" i="51" s="1"/>
  <c r="T55" i="42"/>
  <c r="AQ79" i="42"/>
  <c r="AQ47" i="42"/>
  <c r="AQ27" i="42"/>
  <c r="AQ55" i="42"/>
  <c r="D10" i="45"/>
  <c r="V5" i="36" s="1" a="1"/>
  <c r="V5" i="36" s="1"/>
  <c r="T31" i="42"/>
  <c r="L39" i="42"/>
  <c r="L19" i="42"/>
  <c r="L83" i="42"/>
  <c r="AL30" i="42"/>
  <c r="E19" i="45"/>
  <c r="AL14" i="42"/>
  <c r="I18" i="48" a="1"/>
  <c r="I18" i="48" s="1"/>
  <c r="I19" i="48" a="1"/>
  <c r="I19" i="48" s="1"/>
  <c r="K15" i="48" a="1"/>
  <c r="K15" i="48" s="1"/>
  <c r="AN7" i="42"/>
  <c r="D20" i="45"/>
  <c r="K14" i="48" a="1"/>
  <c r="K14" i="48" s="1"/>
  <c r="AS31" i="42"/>
  <c r="AS23" i="42"/>
  <c r="AS27" i="42"/>
  <c r="AS19" i="42"/>
  <c r="AS51" i="42"/>
  <c r="AS15" i="42"/>
  <c r="AS12" i="42"/>
  <c r="AQ15" i="42"/>
  <c r="AQ23" i="42"/>
  <c r="AQ12" i="42"/>
  <c r="AQ39" i="42"/>
  <c r="AQ11" i="42"/>
  <c r="D4" i="45"/>
  <c r="D6" i="45"/>
  <c r="E6" i="45"/>
  <c r="E5" i="45"/>
  <c r="D5" i="36" s="1" a="1"/>
  <c r="D5" i="36" s="1"/>
  <c r="E4" i="45"/>
  <c r="AN69" i="42"/>
  <c r="J69" i="42"/>
  <c r="P69" i="42"/>
  <c r="AQ7" i="42"/>
  <c r="X11" i="42"/>
  <c r="Y11" i="42" s="1"/>
  <c r="AQ19" i="42"/>
  <c r="AJ22" i="42"/>
  <c r="AH26" i="42"/>
  <c r="J35" i="42"/>
  <c r="AS35" i="42"/>
  <c r="AN39" i="42"/>
  <c r="AL42" i="42"/>
  <c r="AF47" i="42"/>
  <c r="AJ55" i="42"/>
  <c r="AL58" i="42"/>
  <c r="AQ63" i="42"/>
  <c r="L69" i="42"/>
  <c r="AF69" i="42"/>
  <c r="H11" i="42"/>
  <c r="AB71" i="42"/>
  <c r="AL22" i="42"/>
  <c r="J38" i="42"/>
  <c r="AH47" i="42"/>
  <c r="X67" i="42"/>
  <c r="N69" i="42"/>
  <c r="AH69" i="42"/>
  <c r="AQ71" i="42"/>
  <c r="J31" i="42"/>
  <c r="K31" i="42" s="1"/>
  <c r="R15" i="42"/>
  <c r="AN11" i="42"/>
  <c r="AO11" i="42" s="1"/>
  <c r="Z15" i="42"/>
  <c r="AL18" i="42"/>
  <c r="H27" i="42"/>
  <c r="L31" i="42"/>
  <c r="AQ35" i="42"/>
  <c r="L43" i="42"/>
  <c r="M43" i="42" s="1"/>
  <c r="J46" i="42"/>
  <c r="L51" i="42"/>
  <c r="X59" i="42"/>
  <c r="R69" i="42"/>
  <c r="AP69" i="42"/>
  <c r="AN79" i="42"/>
  <c r="AH15" i="42"/>
  <c r="P27" i="42"/>
  <c r="H34" i="42"/>
  <c r="AN43" i="42"/>
  <c r="X69" i="42"/>
  <c r="AR69" i="42"/>
  <c r="AS67" i="42" s="1"/>
  <c r="J51" i="42"/>
  <c r="AN67" i="42"/>
  <c r="J30" i="42"/>
  <c r="AH31" i="42"/>
  <c r="J39" i="42"/>
  <c r="P63" i="42"/>
  <c r="Z69" i="42"/>
  <c r="AF70" i="42"/>
  <c r="AF7" i="42"/>
  <c r="P11" i="42"/>
  <c r="Q11" i="42" s="1"/>
  <c r="AJ14" i="42"/>
  <c r="AJ23" i="42"/>
  <c r="AB26" i="42"/>
  <c r="L30" i="42"/>
  <c r="AQ31" i="42"/>
  <c r="AS39" i="42"/>
  <c r="AS43" i="42"/>
  <c r="P55" i="42"/>
  <c r="AS59" i="42"/>
  <c r="AF63" i="42"/>
  <c r="AN66" i="42"/>
  <c r="H69" i="42"/>
  <c r="AB69" i="42"/>
  <c r="G12" i="42"/>
  <c r="F46" i="42"/>
  <c r="F82" i="42"/>
  <c r="H86" i="42"/>
  <c r="I83" i="42" s="1"/>
  <c r="H54" i="42"/>
  <c r="H46" i="42"/>
  <c r="I43" i="42" s="1"/>
  <c r="H78" i="42"/>
  <c r="H66" i="42"/>
  <c r="H50" i="42"/>
  <c r="H82" i="42"/>
  <c r="H38" i="42"/>
  <c r="H30" i="42"/>
  <c r="H26" i="42"/>
  <c r="H74" i="42"/>
  <c r="H70" i="42"/>
  <c r="J59" i="42"/>
  <c r="J43" i="42"/>
  <c r="J47" i="42"/>
  <c r="J55" i="42"/>
  <c r="J11" i="42"/>
  <c r="J27" i="42"/>
  <c r="R79" i="42"/>
  <c r="R75" i="42"/>
  <c r="R55" i="42"/>
  <c r="R63" i="42"/>
  <c r="R47" i="42"/>
  <c r="R59" i="42"/>
  <c r="R11" i="42"/>
  <c r="R7" i="42"/>
  <c r="R51" i="42"/>
  <c r="R43" i="42"/>
  <c r="R39" i="42"/>
  <c r="Z39" i="42"/>
  <c r="Z59" i="42"/>
  <c r="Z79" i="42"/>
  <c r="Z67" i="42"/>
  <c r="Z51" i="42"/>
  <c r="Z63" i="42"/>
  <c r="Z47" i="42"/>
  <c r="Z35" i="42"/>
  <c r="Z11" i="42"/>
  <c r="Z7" i="42"/>
  <c r="Z75" i="42"/>
  <c r="Z55" i="42"/>
  <c r="Z31" i="42"/>
  <c r="AA31" i="42" s="1"/>
  <c r="AH43" i="42"/>
  <c r="AH79" i="42"/>
  <c r="AH63" i="42"/>
  <c r="AH55" i="42"/>
  <c r="AH23" i="42"/>
  <c r="AI23" i="42" s="1"/>
  <c r="AH59" i="42"/>
  <c r="AH75" i="42"/>
  <c r="AH67" i="42"/>
  <c r="AH39" i="42"/>
  <c r="AI39" i="42" s="1"/>
  <c r="AH11" i="42"/>
  <c r="AH7" i="42"/>
  <c r="AH35" i="42"/>
  <c r="H18" i="42"/>
  <c r="Z19" i="42"/>
  <c r="J23" i="42"/>
  <c r="R35" i="42"/>
  <c r="AB38" i="42"/>
  <c r="AC35" i="42" s="1"/>
  <c r="AQ43" i="42"/>
  <c r="R67" i="42"/>
  <c r="N82" i="42"/>
  <c r="N78" i="42"/>
  <c r="O75" i="42" s="1"/>
  <c r="N74" i="42"/>
  <c r="N70" i="42"/>
  <c r="N86" i="42"/>
  <c r="N66" i="42"/>
  <c r="N62" i="42"/>
  <c r="N58" i="42"/>
  <c r="N54" i="42"/>
  <c r="N50" i="42"/>
  <c r="N46" i="42"/>
  <c r="N42" i="42"/>
  <c r="N38" i="42"/>
  <c r="N34" i="42"/>
  <c r="N30" i="42"/>
  <c r="N26" i="42"/>
  <c r="N22" i="42"/>
  <c r="N18" i="42"/>
  <c r="N14" i="42"/>
  <c r="O11" i="42" s="1"/>
  <c r="V58" i="42"/>
  <c r="V82" i="42"/>
  <c r="V74" i="42"/>
  <c r="V46" i="42"/>
  <c r="V86" i="42"/>
  <c r="V66" i="42"/>
  <c r="V50" i="42"/>
  <c r="V54" i="42"/>
  <c r="V78" i="42"/>
  <c r="V70" i="42"/>
  <c r="V42" i="42"/>
  <c r="W39" i="42" s="1"/>
  <c r="V38" i="42"/>
  <c r="V34" i="42"/>
  <c r="V26" i="42"/>
  <c r="V10" i="42"/>
  <c r="V30" i="42"/>
  <c r="AD82" i="42"/>
  <c r="AD78" i="42"/>
  <c r="AD74" i="42"/>
  <c r="AD70" i="42"/>
  <c r="AD86" i="42"/>
  <c r="AD66" i="42"/>
  <c r="AD62" i="42"/>
  <c r="AD58" i="42"/>
  <c r="AD54" i="42"/>
  <c r="AD50" i="42"/>
  <c r="AD46" i="42"/>
  <c r="AD42" i="42"/>
  <c r="AD38" i="42"/>
  <c r="AD34" i="42"/>
  <c r="AD30" i="42"/>
  <c r="AD26" i="42"/>
  <c r="AD22" i="42"/>
  <c r="AD18" i="42"/>
  <c r="AD14" i="42"/>
  <c r="AE11" i="42" s="1"/>
  <c r="F22" i="42"/>
  <c r="F38" i="42"/>
  <c r="P82" i="42"/>
  <c r="P78" i="42"/>
  <c r="Q75" i="42" s="1"/>
  <c r="P86" i="42"/>
  <c r="P66" i="42"/>
  <c r="P62" i="42"/>
  <c r="P58" i="42"/>
  <c r="P54" i="42"/>
  <c r="P50" i="42"/>
  <c r="Q47" i="42" s="1"/>
  <c r="P70" i="42"/>
  <c r="P74" i="42"/>
  <c r="P22" i="42"/>
  <c r="P18" i="42"/>
  <c r="P14" i="42"/>
  <c r="P42" i="42"/>
  <c r="P38" i="42"/>
  <c r="P34" i="42"/>
  <c r="AF82" i="42"/>
  <c r="AF78" i="42"/>
  <c r="AF86" i="42"/>
  <c r="AF66" i="42"/>
  <c r="AF62" i="42"/>
  <c r="AF58" i="42"/>
  <c r="AF54" i="42"/>
  <c r="AF50" i="42"/>
  <c r="AG47" i="42" s="1"/>
  <c r="AF74" i="42"/>
  <c r="AF46" i="42"/>
  <c r="AF22" i="42"/>
  <c r="AF18" i="42"/>
  <c r="AF14" i="42"/>
  <c r="P10" i="42"/>
  <c r="F18" i="42"/>
  <c r="P30" i="42"/>
  <c r="Q27" i="42" s="1"/>
  <c r="Q55" i="42"/>
  <c r="J82" i="42"/>
  <c r="J78" i="42"/>
  <c r="J74" i="42"/>
  <c r="J86" i="42"/>
  <c r="J42" i="42"/>
  <c r="J66" i="42"/>
  <c r="J58" i="42"/>
  <c r="J10" i="42"/>
  <c r="J70" i="42"/>
  <c r="J50" i="42"/>
  <c r="J54" i="42"/>
  <c r="J22" i="42"/>
  <c r="K19" i="42" s="1"/>
  <c r="J14" i="42"/>
  <c r="R86" i="42"/>
  <c r="R38" i="42"/>
  <c r="R34" i="42"/>
  <c r="S31" i="42" s="1"/>
  <c r="R30" i="42"/>
  <c r="S27" i="42" s="1"/>
  <c r="R78" i="42"/>
  <c r="R70" i="42"/>
  <c r="R62" i="42"/>
  <c r="R54" i="42"/>
  <c r="R42" i="42"/>
  <c r="R74" i="42"/>
  <c r="R22" i="42"/>
  <c r="S19" i="42" s="1"/>
  <c r="R18" i="42"/>
  <c r="S15" i="42" s="1"/>
  <c r="R14" i="42"/>
  <c r="R50" i="42"/>
  <c r="R66" i="42"/>
  <c r="R58" i="42"/>
  <c r="R82" i="42"/>
  <c r="R46" i="42"/>
  <c r="R26" i="42"/>
  <c r="R10" i="42"/>
  <c r="R71" i="42" s="1"/>
  <c r="Z82" i="42"/>
  <c r="Z78" i="42"/>
  <c r="Z74" i="42"/>
  <c r="Z86" i="42"/>
  <c r="Z46" i="42"/>
  <c r="Z54" i="42"/>
  <c r="Z70" i="42"/>
  <c r="Z62" i="42"/>
  <c r="Z66" i="42"/>
  <c r="Z42" i="42"/>
  <c r="Z38" i="42"/>
  <c r="Z26" i="42"/>
  <c r="AA23" i="42" s="1"/>
  <c r="Z10" i="42"/>
  <c r="Z71" i="42" s="1"/>
  <c r="Z30" i="42"/>
  <c r="Z58" i="42"/>
  <c r="Z22" i="42"/>
  <c r="Z18" i="42"/>
  <c r="Z14" i="42"/>
  <c r="AH86" i="42"/>
  <c r="AH82" i="42"/>
  <c r="AH38" i="42"/>
  <c r="AH34" i="42"/>
  <c r="AI31" i="42" s="1"/>
  <c r="AH30" i="42"/>
  <c r="AH66" i="42"/>
  <c r="AH78" i="42"/>
  <c r="AH58" i="42"/>
  <c r="AH46" i="42"/>
  <c r="AH22" i="42"/>
  <c r="AH18" i="42"/>
  <c r="AH14" i="42"/>
  <c r="AH62" i="42"/>
  <c r="AH10" i="42"/>
  <c r="AD10" i="42"/>
  <c r="AD71" i="42" s="1"/>
  <c r="X22" i="42"/>
  <c r="Z27" i="42"/>
  <c r="AJ30" i="42"/>
  <c r="AK27" i="42" s="1"/>
  <c r="AF38" i="42"/>
  <c r="AJ46" i="42"/>
  <c r="F54" i="42"/>
  <c r="F42" i="42"/>
  <c r="F78" i="42"/>
  <c r="F70" i="42"/>
  <c r="F62" i="42"/>
  <c r="F30" i="42"/>
  <c r="F26" i="42"/>
  <c r="F74" i="42"/>
  <c r="F50" i="42"/>
  <c r="F66" i="42"/>
  <c r="Q39" i="42"/>
  <c r="AN86" i="42"/>
  <c r="AN70" i="42"/>
  <c r="AN62" i="42"/>
  <c r="AN78" i="42"/>
  <c r="AN58" i="42"/>
  <c r="AN46" i="42"/>
  <c r="AN82" i="42"/>
  <c r="AN38" i="42"/>
  <c r="AN10" i="42"/>
  <c r="AN34" i="42"/>
  <c r="AN26" i="42"/>
  <c r="AN50" i="42"/>
  <c r="AN74" i="42"/>
  <c r="AN42" i="42"/>
  <c r="AN30" i="42"/>
  <c r="AN18" i="42"/>
  <c r="X86" i="42"/>
  <c r="X58" i="42"/>
  <c r="X82" i="42"/>
  <c r="X74" i="42"/>
  <c r="X54" i="42"/>
  <c r="X42" i="42"/>
  <c r="X38" i="42"/>
  <c r="X78" i="42"/>
  <c r="X70" i="42"/>
  <c r="X34" i="42"/>
  <c r="X66" i="42"/>
  <c r="X26" i="42"/>
  <c r="X10" i="42"/>
  <c r="X71" i="42" s="1"/>
  <c r="Y71" i="42" s="1"/>
  <c r="X46" i="42"/>
  <c r="X30" i="42"/>
  <c r="X62" i="42"/>
  <c r="AC23" i="42"/>
  <c r="AF10" i="42"/>
  <c r="H14" i="42"/>
  <c r="V18" i="42"/>
  <c r="AH54" i="42"/>
  <c r="AI51" i="42" s="1"/>
  <c r="T78" i="42"/>
  <c r="T70" i="42"/>
  <c r="T62" i="42"/>
  <c r="T58" i="42"/>
  <c r="T82" i="42"/>
  <c r="T50" i="42"/>
  <c r="T54" i="42"/>
  <c r="T66" i="42"/>
  <c r="T42" i="42"/>
  <c r="T38" i="42"/>
  <c r="T34" i="42"/>
  <c r="T46" i="42"/>
  <c r="T26" i="42"/>
  <c r="T10" i="42"/>
  <c r="T71" i="42" s="1"/>
  <c r="T30" i="42"/>
  <c r="AB82" i="42"/>
  <c r="AB78" i="42"/>
  <c r="AB74" i="42"/>
  <c r="AC71" i="42" s="1"/>
  <c r="AB70" i="42"/>
  <c r="AB86" i="42"/>
  <c r="AB54" i="42"/>
  <c r="AC51" i="42" s="1"/>
  <c r="AB42" i="42"/>
  <c r="AB66" i="42"/>
  <c r="AB50" i="42"/>
  <c r="AB30" i="42"/>
  <c r="AB58" i="42"/>
  <c r="AB46" i="42"/>
  <c r="AB62" i="42"/>
  <c r="AB22" i="42"/>
  <c r="AB18" i="42"/>
  <c r="AB14" i="42"/>
  <c r="AH19" i="42"/>
  <c r="R23" i="42"/>
  <c r="H42" i="42"/>
  <c r="AH50" i="42"/>
  <c r="AI47" i="42" s="1"/>
  <c r="F58" i="42"/>
  <c r="H62" i="42"/>
  <c r="T74" i="42"/>
  <c r="M71" i="42"/>
  <c r="F34" i="42"/>
  <c r="V62" i="42"/>
  <c r="AG27" i="42"/>
  <c r="AO43" i="42"/>
  <c r="AG12" i="42"/>
  <c r="AG11" i="42"/>
  <c r="J26" i="42"/>
  <c r="AF34" i="42"/>
  <c r="Z50" i="42"/>
  <c r="Q63" i="42"/>
  <c r="L82" i="42"/>
  <c r="L78" i="42"/>
  <c r="L74" i="42"/>
  <c r="L70" i="42"/>
  <c r="L86" i="42"/>
  <c r="L66" i="42"/>
  <c r="L50" i="42"/>
  <c r="L62" i="42"/>
  <c r="L22" i="42"/>
  <c r="L18" i="42"/>
  <c r="L14" i="42"/>
  <c r="L58" i="42"/>
  <c r="L42" i="42"/>
  <c r="L38" i="42"/>
  <c r="L34" i="42"/>
  <c r="AJ86" i="42"/>
  <c r="AJ66" i="42"/>
  <c r="AK63" i="42" s="1"/>
  <c r="AJ50" i="42"/>
  <c r="AJ70" i="42"/>
  <c r="AJ62" i="42"/>
  <c r="AJ42" i="42"/>
  <c r="AJ58" i="42"/>
  <c r="AK55" i="42" s="1"/>
  <c r="AJ82" i="42"/>
  <c r="AJ10" i="42"/>
  <c r="AJ71" i="42" s="1"/>
  <c r="AK71" i="42" s="1"/>
  <c r="AJ34" i="42"/>
  <c r="AJ26" i="42"/>
  <c r="AK23" i="42" s="1"/>
  <c r="T14" i="42"/>
  <c r="X18" i="42"/>
  <c r="L26" i="42"/>
  <c r="AH27" i="42"/>
  <c r="AJ54" i="42"/>
  <c r="AL70" i="42"/>
  <c r="AL62" i="42"/>
  <c r="AL74" i="42"/>
  <c r="AL54" i="42"/>
  <c r="AL82" i="42"/>
  <c r="AL10" i="42"/>
  <c r="AL71" i="42" s="1"/>
  <c r="AL34" i="42"/>
  <c r="AL26" i="42"/>
  <c r="AL50" i="42"/>
  <c r="AL38" i="42"/>
  <c r="V14" i="42"/>
  <c r="J15" i="42"/>
  <c r="AJ18" i="42"/>
  <c r="AN22" i="42"/>
  <c r="P26" i="42"/>
  <c r="AF42" i="42"/>
  <c r="Z43" i="42"/>
  <c r="AN54" i="42"/>
  <c r="AO51" i="42" s="1"/>
  <c r="H58" i="42"/>
  <c r="J62" i="42"/>
  <c r="AG63" i="42"/>
  <c r="AL66" i="42"/>
  <c r="AQ67" i="42"/>
  <c r="AH74" i="42"/>
  <c r="L79" i="42"/>
  <c r="L47" i="42"/>
  <c r="L55" i="42"/>
  <c r="T79" i="42"/>
  <c r="T75" i="42"/>
  <c r="U75" i="42" s="1"/>
  <c r="T67" i="42"/>
  <c r="T51" i="42"/>
  <c r="T59" i="42"/>
  <c r="T39" i="42"/>
  <c r="AB79" i="42"/>
  <c r="AB75" i="42"/>
  <c r="AB55" i="42"/>
  <c r="AB63" i="42"/>
  <c r="AB47" i="42"/>
  <c r="AB43" i="42"/>
  <c r="AJ79" i="42"/>
  <c r="AJ75" i="42"/>
  <c r="AK75" i="42" s="1"/>
  <c r="AJ59" i="42"/>
  <c r="AK59" i="42" s="1"/>
  <c r="AJ67" i="42"/>
  <c r="AJ51" i="42"/>
  <c r="AK51" i="42" s="1"/>
  <c r="L15" i="42"/>
  <c r="T15" i="42"/>
  <c r="AB15" i="42"/>
  <c r="AJ15" i="42"/>
  <c r="T19" i="42"/>
  <c r="U19" i="42" s="1"/>
  <c r="AB19" i="42"/>
  <c r="AJ19" i="42"/>
  <c r="AK19" i="42" s="1"/>
  <c r="L23" i="42"/>
  <c r="T23" i="42"/>
  <c r="AB27" i="42"/>
  <c r="AC27" i="42" s="1"/>
  <c r="AJ47" i="42"/>
  <c r="H59" i="42"/>
  <c r="AB59" i="42"/>
  <c r="X75" i="42"/>
  <c r="H79" i="42"/>
  <c r="AN23" i="42"/>
  <c r="T27" i="42"/>
  <c r="U27" i="42" s="1"/>
  <c r="AJ31" i="42"/>
  <c r="L35" i="42"/>
  <c r="AF39" i="42"/>
  <c r="T47" i="42"/>
  <c r="AB67" i="42"/>
  <c r="F79" i="42"/>
  <c r="F75" i="42"/>
  <c r="G75" i="42" s="1"/>
  <c r="F71" i="42"/>
  <c r="G71" i="42" s="1"/>
  <c r="G93" i="42"/>
  <c r="H93" i="42" s="1"/>
  <c r="F67" i="42"/>
  <c r="F63" i="42"/>
  <c r="F59" i="42"/>
  <c r="F55" i="42"/>
  <c r="G55" i="42" s="1"/>
  <c r="F51" i="42"/>
  <c r="G51" i="42" s="1"/>
  <c r="F47" i="42"/>
  <c r="F43" i="42"/>
  <c r="F39" i="42"/>
  <c r="F35" i="42"/>
  <c r="F31" i="42"/>
  <c r="F27" i="42"/>
  <c r="G27" i="42" s="1"/>
  <c r="N79" i="42"/>
  <c r="N67" i="42"/>
  <c r="O67" i="42" s="1"/>
  <c r="O63" i="42"/>
  <c r="N59" i="42"/>
  <c r="O59" i="42" s="1"/>
  <c r="N55" i="42"/>
  <c r="O55" i="42" s="1"/>
  <c r="N51" i="42"/>
  <c r="N47" i="42"/>
  <c r="O47" i="42" s="1"/>
  <c r="N43" i="42"/>
  <c r="O43" i="42" s="1"/>
  <c r="N39" i="42"/>
  <c r="O39" i="42" s="1"/>
  <c r="N35" i="42"/>
  <c r="O35" i="42" s="1"/>
  <c r="N31" i="42"/>
  <c r="N27" i="42"/>
  <c r="O27" i="42" s="1"/>
  <c r="V75" i="42"/>
  <c r="W75" i="42" s="1"/>
  <c r="V67" i="42"/>
  <c r="V63" i="42"/>
  <c r="V59" i="42"/>
  <c r="V55" i="42"/>
  <c r="W55" i="42" s="1"/>
  <c r="V51" i="42"/>
  <c r="W51" i="42" s="1"/>
  <c r="V47" i="42"/>
  <c r="W47" i="42" s="1"/>
  <c r="V43" i="42"/>
  <c r="W43" i="42" s="1"/>
  <c r="V35" i="42"/>
  <c r="W35" i="42" s="1"/>
  <c r="V31" i="42"/>
  <c r="V27" i="42"/>
  <c r="V23" i="42"/>
  <c r="AD79" i="42"/>
  <c r="AE79" i="42" s="1"/>
  <c r="AD75" i="42"/>
  <c r="AE75" i="42" s="1"/>
  <c r="AD67" i="42"/>
  <c r="AD63" i="42"/>
  <c r="AD59" i="42"/>
  <c r="AE59" i="42" s="1"/>
  <c r="AD55" i="42"/>
  <c r="AE55" i="42" s="1"/>
  <c r="AD51" i="42"/>
  <c r="AE51" i="42" s="1"/>
  <c r="AD47" i="42"/>
  <c r="AE47" i="42" s="1"/>
  <c r="AD43" i="42"/>
  <c r="AE43" i="42" s="1"/>
  <c r="AD39" i="42"/>
  <c r="AE39" i="42" s="1"/>
  <c r="AD35" i="42"/>
  <c r="AD31" i="42"/>
  <c r="AD27" i="42"/>
  <c r="AD23" i="42"/>
  <c r="AE23" i="42" s="1"/>
  <c r="F15" i="42"/>
  <c r="G15" i="42" s="1"/>
  <c r="N15" i="42"/>
  <c r="V15" i="42"/>
  <c r="AD15" i="42"/>
  <c r="AE15" i="42" s="1"/>
  <c r="F19" i="42"/>
  <c r="N19" i="42"/>
  <c r="V19" i="42"/>
  <c r="W19" i="42" s="1"/>
  <c r="AD19" i="42"/>
  <c r="AE19" i="42" s="1"/>
  <c r="F23" i="42"/>
  <c r="G23" i="42" s="1"/>
  <c r="N23" i="42"/>
  <c r="AF23" i="42"/>
  <c r="AG23" i="42" s="1"/>
  <c r="L27" i="42"/>
  <c r="M27" i="42" s="1"/>
  <c r="T43" i="42"/>
  <c r="U43" i="42" s="1"/>
  <c r="H47" i="42"/>
  <c r="X47" i="42"/>
  <c r="Y47" i="42" s="1"/>
  <c r="X51" i="42"/>
  <c r="Y51" i="42" s="1"/>
  <c r="AQ51" i="42"/>
  <c r="AF55" i="42"/>
  <c r="AG55" i="42" s="1"/>
  <c r="T63" i="42"/>
  <c r="X23" i="42"/>
  <c r="Y23" i="42" s="1"/>
  <c r="AB31" i="42"/>
  <c r="AC31" i="42" s="1"/>
  <c r="AJ35" i="42"/>
  <c r="AK35" i="42" s="1"/>
  <c r="AJ39" i="42"/>
  <c r="AJ43" i="42"/>
  <c r="L59" i="42"/>
  <c r="AS63" i="42"/>
  <c r="H39" i="42"/>
  <c r="H35" i="42"/>
  <c r="H31" i="42"/>
  <c r="I31" i="42" s="1"/>
  <c r="H55" i="42"/>
  <c r="P35" i="42"/>
  <c r="P31" i="42"/>
  <c r="Q31" i="42" s="1"/>
  <c r="P59" i="42"/>
  <c r="Q59" i="42" s="1"/>
  <c r="P79" i="42"/>
  <c r="P67" i="42"/>
  <c r="P51" i="42"/>
  <c r="Q51" i="42" s="1"/>
  <c r="X35" i="42"/>
  <c r="Y35" i="42" s="1"/>
  <c r="X31" i="42"/>
  <c r="X63" i="42"/>
  <c r="X39" i="42"/>
  <c r="Y39" i="42" s="1"/>
  <c r="X55" i="42"/>
  <c r="Y55" i="42" s="1"/>
  <c r="AF35" i="42"/>
  <c r="AF31" i="42"/>
  <c r="AF75" i="42"/>
  <c r="AF67" i="42"/>
  <c r="AF51" i="42"/>
  <c r="AF43" i="42"/>
  <c r="AF79" i="42"/>
  <c r="AF59" i="42"/>
  <c r="AG59" i="42" s="1"/>
  <c r="AN35" i="42"/>
  <c r="AN31" i="42"/>
  <c r="AN27" i="42"/>
  <c r="AN55" i="42"/>
  <c r="AO55" i="42" s="1"/>
  <c r="AN63" i="42"/>
  <c r="AO63" i="42" s="1"/>
  <c r="AN47" i="42"/>
  <c r="M7" i="42"/>
  <c r="T7" i="42"/>
  <c r="U7" i="42" s="1"/>
  <c r="AB7" i="42"/>
  <c r="AC7" i="42" s="1"/>
  <c r="AJ7" i="42"/>
  <c r="L11" i="42"/>
  <c r="T11" i="42"/>
  <c r="AB11" i="42"/>
  <c r="AJ11" i="42"/>
  <c r="H15" i="42"/>
  <c r="P15" i="42"/>
  <c r="Q15" i="42" s="1"/>
  <c r="X15" i="42"/>
  <c r="AF15" i="42"/>
  <c r="AG15" i="42" s="1"/>
  <c r="AN15" i="42"/>
  <c r="H19" i="42"/>
  <c r="I19" i="42" s="1"/>
  <c r="P19" i="42"/>
  <c r="Q19" i="42" s="1"/>
  <c r="X19" i="42"/>
  <c r="Y19" i="42" s="1"/>
  <c r="AF19" i="42"/>
  <c r="AG19" i="42" s="1"/>
  <c r="AN19" i="42"/>
  <c r="AO19" i="42" s="1"/>
  <c r="H23" i="42"/>
  <c r="P23" i="42"/>
  <c r="X27" i="42"/>
  <c r="X43" i="42"/>
  <c r="AS47" i="42"/>
  <c r="H51" i="42"/>
  <c r="AN59" i="42"/>
  <c r="AN75" i="42"/>
  <c r="AO75" i="42" s="1"/>
  <c r="AS79" i="42"/>
  <c r="AS75" i="42"/>
  <c r="T69" i="42"/>
  <c r="AJ69" i="42"/>
  <c r="F69" i="42"/>
  <c r="V69" i="42"/>
  <c r="H8" i="51" l="1"/>
  <c r="G8" i="51"/>
  <c r="F8" i="51"/>
  <c r="K7" i="51"/>
  <c r="H7" i="51"/>
  <c r="G7" i="51"/>
  <c r="F7" i="51"/>
  <c r="L7" i="51"/>
  <c r="M7" i="51" s="1"/>
  <c r="N7" i="51" s="1"/>
  <c r="O7" i="51" s="1"/>
  <c r="AC75" i="42"/>
  <c r="Y59" i="42"/>
  <c r="G79" i="42"/>
  <c r="Q67" i="42"/>
  <c r="G31" i="42"/>
  <c r="U47" i="42"/>
  <c r="U39" i="42"/>
  <c r="AE12" i="42"/>
  <c r="AC39" i="42"/>
  <c r="Q79" i="42"/>
  <c r="G19" i="42"/>
  <c r="AE67" i="42"/>
  <c r="U59" i="42"/>
  <c r="U55" i="42"/>
  <c r="O12" i="42"/>
  <c r="D23" i="45"/>
  <c r="C23" i="51" s="1"/>
  <c r="AE71" i="42"/>
  <c r="AA15" i="42"/>
  <c r="I27" i="42"/>
  <c r="AC55" i="42"/>
  <c r="M67" i="42"/>
  <c r="AO59" i="42"/>
  <c r="AG79" i="42"/>
  <c r="W15" i="42"/>
  <c r="O31" i="42"/>
  <c r="U15" i="42"/>
  <c r="AO67" i="42"/>
  <c r="M19" i="42"/>
  <c r="W27" i="42"/>
  <c r="AI19" i="42"/>
  <c r="AG67" i="42"/>
  <c r="AI27" i="42"/>
  <c r="AI15" i="42"/>
  <c r="AK43" i="42"/>
  <c r="AE27" i="42"/>
  <c r="G59" i="42"/>
  <c r="G21" i="51"/>
  <c r="O15" i="42"/>
  <c r="Y75" i="42"/>
  <c r="M47" i="42"/>
  <c r="Q23" i="42"/>
  <c r="AG31" i="42"/>
  <c r="G63" i="42"/>
  <c r="AC59" i="42"/>
  <c r="C14" i="51"/>
  <c r="K14" i="51" s="1"/>
  <c r="L14" i="51" s="1"/>
  <c r="M14" i="51" s="1"/>
  <c r="N14" i="51" s="1"/>
  <c r="O14" i="51" s="1"/>
  <c r="W59" i="42"/>
  <c r="Y27" i="42"/>
  <c r="AG35" i="42"/>
  <c r="AE35" i="42"/>
  <c r="Q12" i="42"/>
  <c r="AI75" i="42"/>
  <c r="K18" i="51"/>
  <c r="L18" i="51" s="1"/>
  <c r="M18" i="51" s="1"/>
  <c r="N18" i="51" s="1"/>
  <c r="O18" i="51" s="1"/>
  <c r="H18" i="51"/>
  <c r="F18" i="51"/>
  <c r="G18" i="51"/>
  <c r="K17" i="51"/>
  <c r="L17" i="51" s="1"/>
  <c r="M17" i="51" s="1"/>
  <c r="N17" i="51" s="1"/>
  <c r="O17" i="51" s="1"/>
  <c r="H17" i="51"/>
  <c r="F17" i="51"/>
  <c r="G17" i="51"/>
  <c r="K16" i="51"/>
  <c r="L16" i="51" s="1"/>
  <c r="M16" i="51" s="1"/>
  <c r="Q16" i="51" s="1"/>
  <c r="F16" i="51"/>
  <c r="G16" i="51"/>
  <c r="H16" i="51"/>
  <c r="P6" i="36" a="1"/>
  <c r="P6" i="36" s="1"/>
  <c r="K15" i="51"/>
  <c r="F15" i="51"/>
  <c r="L15" i="51"/>
  <c r="M15" i="51" s="1"/>
  <c r="H15" i="51"/>
  <c r="G15" i="51"/>
  <c r="P7" i="36" a="1"/>
  <c r="P7" i="36" s="1"/>
  <c r="G14" i="51"/>
  <c r="F21" i="51"/>
  <c r="H21" i="51"/>
  <c r="U31" i="42"/>
  <c r="K9" i="51"/>
  <c r="L9" i="51" s="1"/>
  <c r="M9" i="51" s="1"/>
  <c r="N9" i="51" s="1"/>
  <c r="O9" i="51" s="1"/>
  <c r="F9" i="51"/>
  <c r="G9" i="51"/>
  <c r="H9" i="51"/>
  <c r="I35" i="42"/>
  <c r="I39" i="42"/>
  <c r="C4" i="51"/>
  <c r="H4" i="51" s="1"/>
  <c r="P5" i="36" a="1"/>
  <c r="P5" i="36" s="1"/>
  <c r="I20" i="48"/>
  <c r="Y79" i="42"/>
  <c r="K12" i="51"/>
  <c r="L12" i="51" s="1"/>
  <c r="M12" i="51" s="1"/>
  <c r="N12" i="51" s="1"/>
  <c r="O12" i="51" s="1"/>
  <c r="G12" i="51"/>
  <c r="H12" i="51"/>
  <c r="F12" i="51"/>
  <c r="W12" i="42"/>
  <c r="K11" i="51"/>
  <c r="L11" i="51" s="1"/>
  <c r="M11" i="51" s="1"/>
  <c r="N11" i="51" s="1"/>
  <c r="O11" i="51" s="1"/>
  <c r="F11" i="51"/>
  <c r="G11" i="51"/>
  <c r="H11" i="51"/>
  <c r="K39" i="42"/>
  <c r="U35" i="42"/>
  <c r="C10" i="51"/>
  <c r="F10" i="51" s="1"/>
  <c r="M39" i="42"/>
  <c r="C6" i="51"/>
  <c r="D19" i="45"/>
  <c r="J7" i="36" s="1" a="1"/>
  <c r="J7" i="36" s="1"/>
  <c r="K63" i="42"/>
  <c r="K27" i="42"/>
  <c r="C5" i="51"/>
  <c r="J18" i="48" a="1"/>
  <c r="J18" i="48" s="1"/>
  <c r="K18" i="48" s="1" a="1"/>
  <c r="K18" i="48" s="1"/>
  <c r="L18" i="48" s="1" a="1"/>
  <c r="L18" i="48" s="1"/>
  <c r="M18" i="48" s="1" a="1"/>
  <c r="M18" i="48" s="1"/>
  <c r="N18" i="48" s="1" a="1"/>
  <c r="N18" i="48" s="1"/>
  <c r="J19" i="48" a="1"/>
  <c r="J19" i="48" s="1"/>
  <c r="K19" i="48" s="1" a="1"/>
  <c r="K19" i="48" s="1"/>
  <c r="L15" i="48" a="1"/>
  <c r="L15" i="48" s="1"/>
  <c r="AO31" i="42"/>
  <c r="AO27" i="42"/>
  <c r="AO35" i="42"/>
  <c r="C20" i="51"/>
  <c r="AO15" i="42"/>
  <c r="AO7" i="42"/>
  <c r="L14" i="48" a="1"/>
  <c r="L14" i="48" s="1"/>
  <c r="I75" i="42"/>
  <c r="I59" i="42"/>
  <c r="I51" i="42"/>
  <c r="AO12" i="42"/>
  <c r="Y12" i="42"/>
  <c r="M51" i="42"/>
  <c r="M15" i="42"/>
  <c r="M31" i="42"/>
  <c r="K71" i="42"/>
  <c r="K51" i="42"/>
  <c r="K35" i="42"/>
  <c r="K43" i="42"/>
  <c r="I23" i="42"/>
  <c r="I63" i="42"/>
  <c r="AK7" i="42"/>
  <c r="AK47" i="42"/>
  <c r="Y67" i="42"/>
  <c r="W63" i="42"/>
  <c r="O79" i="42"/>
  <c r="AI59" i="42"/>
  <c r="AA75" i="42"/>
  <c r="AA79" i="42"/>
  <c r="K67" i="42"/>
  <c r="W67" i="42"/>
  <c r="AC67" i="42"/>
  <c r="I79" i="42"/>
  <c r="U71" i="42"/>
  <c r="S67" i="42"/>
  <c r="AA59" i="42"/>
  <c r="S59" i="42"/>
  <c r="Y43" i="42"/>
  <c r="O19" i="42"/>
  <c r="AE31" i="42"/>
  <c r="AE63" i="42"/>
  <c r="O51" i="42"/>
  <c r="AM71" i="42"/>
  <c r="G35" i="42"/>
  <c r="G67" i="42"/>
  <c r="AC79" i="42"/>
  <c r="K15" i="42"/>
  <c r="I15" i="42"/>
  <c r="AG39" i="42"/>
  <c r="AI79" i="42"/>
  <c r="S55" i="42"/>
  <c r="K75" i="42"/>
  <c r="Y63" i="42"/>
  <c r="Q35" i="42"/>
  <c r="G43" i="42"/>
  <c r="AO79" i="42"/>
  <c r="AA71" i="42"/>
  <c r="AG51" i="42"/>
  <c r="W23" i="42"/>
  <c r="AC43" i="42"/>
  <c r="M79" i="42"/>
  <c r="AO39" i="42"/>
  <c r="AI67" i="42"/>
  <c r="K7" i="42"/>
  <c r="K11" i="42"/>
  <c r="K12" i="42"/>
  <c r="AK11" i="42"/>
  <c r="AK12" i="42"/>
  <c r="AO47" i="42"/>
  <c r="AG43" i="42"/>
  <c r="U63" i="42"/>
  <c r="AM79" i="42"/>
  <c r="AL67" i="42"/>
  <c r="AM67" i="42" s="1"/>
  <c r="AL63" i="42"/>
  <c r="AM63" i="42" s="1"/>
  <c r="AL59" i="42"/>
  <c r="AM59" i="42" s="1"/>
  <c r="AL55" i="42"/>
  <c r="AM55" i="42" s="1"/>
  <c r="AL51" i="42"/>
  <c r="AM51" i="42" s="1"/>
  <c r="AL47" i="42"/>
  <c r="AM47" i="42" s="1"/>
  <c r="AL43" i="42"/>
  <c r="AM43" i="42" s="1"/>
  <c r="AL39" i="42"/>
  <c r="AM39" i="42" s="1"/>
  <c r="AL35" i="42"/>
  <c r="AM35" i="42" s="1"/>
  <c r="AL31" i="42"/>
  <c r="AM31" i="42" s="1"/>
  <c r="AL27" i="42"/>
  <c r="AM27" i="42" s="1"/>
  <c r="AL23" i="42"/>
  <c r="AM23" i="42" s="1"/>
  <c r="AL19" i="42"/>
  <c r="AM19" i="42" s="1"/>
  <c r="AL15" i="42"/>
  <c r="AM15" i="42" s="1"/>
  <c r="AL7" i="42"/>
  <c r="AM7" i="42" s="1"/>
  <c r="AL11" i="42"/>
  <c r="M35" i="42"/>
  <c r="AK15" i="42"/>
  <c r="AK79" i="42"/>
  <c r="M75" i="42"/>
  <c r="AI35" i="42"/>
  <c r="AI55" i="42"/>
  <c r="AA11" i="42"/>
  <c r="AA12" i="42"/>
  <c r="AA39" i="42"/>
  <c r="S47" i="42"/>
  <c r="K55" i="42"/>
  <c r="I7" i="42"/>
  <c r="G39" i="42"/>
  <c r="M63" i="42"/>
  <c r="N71" i="42"/>
  <c r="O71" i="42" s="1"/>
  <c r="O7" i="42"/>
  <c r="AA27" i="42"/>
  <c r="AA7" i="42"/>
  <c r="AC12" i="42"/>
  <c r="AC11" i="42"/>
  <c r="Y31" i="42"/>
  <c r="M59" i="42"/>
  <c r="O23" i="42"/>
  <c r="G47" i="42"/>
  <c r="AK31" i="42"/>
  <c r="AC15" i="42"/>
  <c r="U51" i="42"/>
  <c r="AA43" i="42"/>
  <c r="AO71" i="42"/>
  <c r="AI7" i="42"/>
  <c r="AI63" i="42"/>
  <c r="AA35" i="42"/>
  <c r="S39" i="42"/>
  <c r="S63" i="42"/>
  <c r="K47" i="42"/>
  <c r="U23" i="42"/>
  <c r="AC47" i="42"/>
  <c r="U67" i="42"/>
  <c r="I11" i="42"/>
  <c r="I12" i="42"/>
  <c r="P71" i="42"/>
  <c r="Q71" i="42" s="1"/>
  <c r="Q7" i="42"/>
  <c r="W11" i="42"/>
  <c r="S35" i="42"/>
  <c r="AI12" i="42"/>
  <c r="AI11" i="42"/>
  <c r="AA47" i="42"/>
  <c r="S43" i="42"/>
  <c r="Y7" i="42"/>
  <c r="U11" i="42"/>
  <c r="U12" i="42"/>
  <c r="M12" i="42"/>
  <c r="M11" i="42"/>
  <c r="AG75" i="42"/>
  <c r="I55" i="42"/>
  <c r="AK39" i="42"/>
  <c r="W31" i="42"/>
  <c r="K83" i="42"/>
  <c r="M83" i="42" s="1"/>
  <c r="O83" i="42" s="1"/>
  <c r="Q83" i="42" s="1"/>
  <c r="S83" i="42" s="1"/>
  <c r="U83" i="42" s="1"/>
  <c r="W83" i="42" s="1"/>
  <c r="Y83" i="42" s="1"/>
  <c r="AA83" i="42" s="1"/>
  <c r="AC83" i="42" s="1"/>
  <c r="AE83" i="42" s="1"/>
  <c r="AG83" i="42" s="1"/>
  <c r="AI83" i="42" s="1"/>
  <c r="AO23" i="42"/>
  <c r="M23" i="42"/>
  <c r="AC63" i="42"/>
  <c r="AO83" i="42"/>
  <c r="AQ83" i="42" s="1"/>
  <c r="AS83" i="42" s="1"/>
  <c r="S23" i="42"/>
  <c r="K23" i="42"/>
  <c r="AI43" i="42"/>
  <c r="AA63" i="42"/>
  <c r="S51" i="42"/>
  <c r="S75" i="42"/>
  <c r="AE7" i="42"/>
  <c r="U79" i="42"/>
  <c r="AI71" i="42"/>
  <c r="S71" i="42"/>
  <c r="V71" i="42"/>
  <c r="W71" i="42" s="1"/>
  <c r="W7" i="42"/>
  <c r="AA19" i="42"/>
  <c r="AA51" i="42"/>
  <c r="S7" i="42"/>
  <c r="S79" i="42"/>
  <c r="K59" i="42"/>
  <c r="Y15" i="42"/>
  <c r="I47" i="42"/>
  <c r="I67" i="42"/>
  <c r="AC19" i="42"/>
  <c r="AK67" i="42"/>
  <c r="M55" i="42"/>
  <c r="AF71" i="42"/>
  <c r="AG71" i="42" s="1"/>
  <c r="AG7" i="42"/>
  <c r="AA55" i="42"/>
  <c r="AA67" i="42"/>
  <c r="S12" i="42"/>
  <c r="S11" i="42"/>
  <c r="K79" i="42"/>
  <c r="H14" i="51" l="1"/>
  <c r="M23" i="51"/>
  <c r="Q23" i="51" s="1"/>
  <c r="N23" i="51"/>
  <c r="O23" i="51" s="1"/>
  <c r="K23" i="51"/>
  <c r="H23" i="51"/>
  <c r="L23" i="51"/>
  <c r="G23" i="51"/>
  <c r="F23" i="51"/>
  <c r="F14" i="51"/>
  <c r="E22" i="45"/>
  <c r="C22" i="51" s="1"/>
  <c r="N16" i="51"/>
  <c r="O16" i="51" s="1"/>
  <c r="N15" i="51"/>
  <c r="O15" i="51" s="1"/>
  <c r="Q15" i="51"/>
  <c r="F4" i="51"/>
  <c r="G4" i="51"/>
  <c r="K4" i="51"/>
  <c r="L4" i="51" s="1"/>
  <c r="M4" i="51" s="1"/>
  <c r="N4" i="51" s="1"/>
  <c r="O4" i="51" s="1"/>
  <c r="I23" i="48"/>
  <c r="I18" i="33" s="1"/>
  <c r="I22" i="33" s="1"/>
  <c r="J20" i="48"/>
  <c r="H10" i="51"/>
  <c r="K10" i="51"/>
  <c r="L10" i="51" s="1"/>
  <c r="M10" i="51" s="1"/>
  <c r="N10" i="51" s="1"/>
  <c r="O10" i="51" s="1"/>
  <c r="G10" i="51"/>
  <c r="K6" i="51"/>
  <c r="L6" i="51" s="1"/>
  <c r="M6" i="51" s="1"/>
  <c r="N6" i="51" s="1"/>
  <c r="O6" i="51" s="1"/>
  <c r="H6" i="51"/>
  <c r="F6" i="51"/>
  <c r="G6" i="51"/>
  <c r="C19" i="51"/>
  <c r="K5" i="51"/>
  <c r="L5" i="51" s="1"/>
  <c r="M5" i="51" s="1"/>
  <c r="N5" i="51" s="1"/>
  <c r="O5" i="51" s="1"/>
  <c r="H5" i="51"/>
  <c r="F5" i="51"/>
  <c r="G5" i="51"/>
  <c r="O18" i="48" a="1"/>
  <c r="O18" i="48" s="1"/>
  <c r="P18" i="48" s="1" a="1"/>
  <c r="P18" i="48" s="1"/>
  <c r="Q18" i="48" s="1" a="1"/>
  <c r="Q18" i="48" s="1"/>
  <c r="R18" i="48" s="1" a="1"/>
  <c r="R18" i="48" s="1"/>
  <c r="S18" i="48" s="1" a="1"/>
  <c r="S18" i="48" s="1"/>
  <c r="T18" i="48" s="1" a="1"/>
  <c r="T18" i="48" s="1"/>
  <c r="U18" i="48" s="1" a="1"/>
  <c r="U18" i="48" s="1"/>
  <c r="V18" i="48" s="1" a="1"/>
  <c r="V18" i="48" s="1"/>
  <c r="W18" i="48" s="1" a="1"/>
  <c r="W18" i="48" s="1"/>
  <c r="X18" i="48" s="1" a="1"/>
  <c r="X18" i="48" s="1"/>
  <c r="Y18" i="48" s="1" a="1"/>
  <c r="Y18" i="48" s="1"/>
  <c r="Z18" i="48" s="1" a="1"/>
  <c r="Z18" i="48" s="1"/>
  <c r="L19" i="48" a="1"/>
  <c r="L19" i="48" s="1"/>
  <c r="M15" i="48" a="1"/>
  <c r="M15" i="48" s="1"/>
  <c r="N15" i="48" s="1" a="1"/>
  <c r="N15" i="48" s="1"/>
  <c r="O15" i="48" s="1" a="1"/>
  <c r="O15" i="48" s="1"/>
  <c r="P15" i="48" s="1" a="1"/>
  <c r="P15" i="48" s="1"/>
  <c r="Q15" i="48" s="1" a="1"/>
  <c r="Q15" i="48" s="1"/>
  <c r="R15" i="48" s="1" a="1"/>
  <c r="R15" i="48" s="1"/>
  <c r="K20" i="51"/>
  <c r="L20" i="51" s="1"/>
  <c r="M20" i="51" s="1"/>
  <c r="N20" i="51" s="1"/>
  <c r="O20" i="51" s="1"/>
  <c r="H20" i="51"/>
  <c r="G20" i="51"/>
  <c r="F20" i="51"/>
  <c r="M14" i="48" a="1"/>
  <c r="M14" i="48" s="1"/>
  <c r="AM12" i="42"/>
  <c r="AM11" i="42"/>
  <c r="K22" i="51" l="1"/>
  <c r="H22" i="51"/>
  <c r="L22" i="51"/>
  <c r="M22" i="51" s="1"/>
  <c r="N22" i="51" s="1"/>
  <c r="O22" i="51" s="1"/>
  <c r="F22" i="51"/>
  <c r="G22" i="51"/>
  <c r="K20" i="48"/>
  <c r="K23" i="48" s="1"/>
  <c r="J23" i="48"/>
  <c r="N14" i="48" a="1"/>
  <c r="N14" i="48" s="1"/>
  <c r="O14" i="48" s="1" a="1"/>
  <c r="O14" i="48" s="1"/>
  <c r="K19" i="51"/>
  <c r="L19" i="51" s="1"/>
  <c r="M19" i="51" s="1"/>
  <c r="N19" i="51" s="1"/>
  <c r="O19" i="51" s="1"/>
  <c r="H19" i="51"/>
  <c r="F19" i="51"/>
  <c r="G19" i="51"/>
  <c r="AA18" i="48" a="1"/>
  <c r="AA18" i="48" s="1"/>
  <c r="AB18" i="48" s="1" a="1"/>
  <c r="AB18" i="48" s="1"/>
  <c r="AC18" i="48" s="1" a="1"/>
  <c r="AC18" i="48" s="1"/>
  <c r="AD18" i="48" s="1" a="1"/>
  <c r="AD18" i="48" s="1"/>
  <c r="AE18" i="48" s="1" a="1"/>
  <c r="AE18" i="48" s="1"/>
  <c r="AF18" i="48" s="1" a="1"/>
  <c r="AF18" i="48" s="1"/>
  <c r="AG18" i="48" s="1" a="1"/>
  <c r="AG18" i="48" s="1"/>
  <c r="AH18" i="48" s="1" a="1"/>
  <c r="AH18" i="48" s="1"/>
  <c r="AI18" i="48" s="1" a="1"/>
  <c r="AI18" i="48" s="1"/>
  <c r="AJ18" i="48" s="1" a="1"/>
  <c r="AJ18" i="48" s="1"/>
  <c r="AK18" i="48" s="1" a="1"/>
  <c r="AK18" i="48" s="1"/>
  <c r="AL18" i="48" s="1"/>
  <c r="M19" i="48" a="1"/>
  <c r="M19" i="48" s="1"/>
  <c r="G14" i="33"/>
  <c r="D10" i="33"/>
  <c r="D6" i="33"/>
  <c r="D7" i="33"/>
  <c r="D5" i="33"/>
  <c r="D4" i="33"/>
  <c r="C10" i="33"/>
  <c r="C9" i="33"/>
  <c r="C7" i="33"/>
  <c r="C6" i="33"/>
  <c r="C5" i="33"/>
  <c r="C4" i="33"/>
  <c r="B10" i="33"/>
  <c r="B9" i="33"/>
  <c r="B7" i="33"/>
  <c r="B6" i="33"/>
  <c r="B5" i="33"/>
  <c r="B4" i="33"/>
  <c r="O1" i="33"/>
  <c r="C12" i="41"/>
  <c r="B12" i="41"/>
  <c r="D10" i="41"/>
  <c r="D12" i="41" s="1"/>
  <c r="C12" i="40"/>
  <c r="B12" i="40"/>
  <c r="D10" i="40"/>
  <c r="D12" i="40" s="1"/>
  <c r="C12" i="39"/>
  <c r="B12" i="39"/>
  <c r="D10" i="39"/>
  <c r="D12" i="39" s="1"/>
  <c r="H10" i="39"/>
  <c r="H13" i="39" s="1" a="1"/>
  <c r="H13" i="39" s="1"/>
  <c r="C12" i="38"/>
  <c r="B12" i="38"/>
  <c r="D10" i="38"/>
  <c r="S5" i="40" l="1"/>
  <c r="AJ5" i="41"/>
  <c r="AJ11" i="41" s="1"/>
  <c r="AK5" i="41"/>
  <c r="AK11" i="41" s="1"/>
  <c r="AJ5" i="40"/>
  <c r="AJ11" i="40" s="1"/>
  <c r="AK5" i="40"/>
  <c r="AK11" i="40" s="1"/>
  <c r="AJ5" i="39"/>
  <c r="AJ11" i="39" s="1"/>
  <c r="AK5" i="39"/>
  <c r="AK11" i="39" s="1"/>
  <c r="L20" i="48"/>
  <c r="L23" i="48" s="1"/>
  <c r="J18" i="33"/>
  <c r="J22" i="33" s="1"/>
  <c r="AJ9" i="33"/>
  <c r="AK9" i="33"/>
  <c r="H9" i="33"/>
  <c r="I9" i="33"/>
  <c r="J9" i="33"/>
  <c r="K9" i="33"/>
  <c r="L9" i="33"/>
  <c r="AI9" i="33"/>
  <c r="N19" i="48" a="1"/>
  <c r="N19" i="48" s="1"/>
  <c r="O19" i="48" s="1" a="1"/>
  <c r="O19" i="48" s="1"/>
  <c r="K18" i="33"/>
  <c r="K22" i="33" s="1"/>
  <c r="U5" i="40"/>
  <c r="AH5" i="39"/>
  <c r="AI5" i="41"/>
  <c r="AI11" i="41" s="1"/>
  <c r="AI5" i="40"/>
  <c r="AI11" i="40" s="1"/>
  <c r="AI5" i="39"/>
  <c r="AI11" i="39" s="1"/>
  <c r="P14" i="48" a="1"/>
  <c r="P14" i="48" s="1"/>
  <c r="H5" i="41"/>
  <c r="H11" i="41" s="1"/>
  <c r="I5" i="41"/>
  <c r="I11" i="41" s="1"/>
  <c r="J5" i="41"/>
  <c r="J11" i="41" s="1"/>
  <c r="K5" i="41"/>
  <c r="K11" i="41" s="1"/>
  <c r="L5" i="41"/>
  <c r="L11" i="41" s="1"/>
  <c r="M5" i="41"/>
  <c r="M11" i="41" s="1"/>
  <c r="N5" i="41"/>
  <c r="N11" i="41" s="1"/>
  <c r="O5" i="41"/>
  <c r="O11" i="41" s="1"/>
  <c r="P5" i="41"/>
  <c r="P11" i="41" s="1"/>
  <c r="Q5" i="41"/>
  <c r="Q11" i="41" s="1"/>
  <c r="R5" i="41"/>
  <c r="R11" i="41" s="1"/>
  <c r="S5" i="41"/>
  <c r="S11" i="41" s="1"/>
  <c r="T5" i="41"/>
  <c r="T11" i="41" s="1"/>
  <c r="U5" i="41"/>
  <c r="U11" i="41" s="1"/>
  <c r="V5" i="41"/>
  <c r="V11" i="41" s="1"/>
  <c r="W5" i="41"/>
  <c r="W11" i="41" s="1"/>
  <c r="X5" i="41"/>
  <c r="X11" i="41" s="1"/>
  <c r="Y5" i="41"/>
  <c r="Y11" i="41" s="1"/>
  <c r="Z5" i="41"/>
  <c r="Z11" i="41" s="1"/>
  <c r="AA5" i="41"/>
  <c r="AA11" i="41" s="1"/>
  <c r="AB5" i="41"/>
  <c r="AB11" i="41" s="1"/>
  <c r="AC5" i="41"/>
  <c r="AC11" i="41" s="1"/>
  <c r="AD5" i="41"/>
  <c r="AD11" i="41" s="1"/>
  <c r="AE5" i="41"/>
  <c r="AE11" i="41" s="1"/>
  <c r="AF5" i="41"/>
  <c r="AF11" i="41" s="1"/>
  <c r="AG5" i="41"/>
  <c r="AG11" i="41" s="1"/>
  <c r="AH5" i="41"/>
  <c r="AH11" i="41" s="1"/>
  <c r="H5" i="40"/>
  <c r="I5" i="40"/>
  <c r="J5" i="40"/>
  <c r="K5" i="40"/>
  <c r="L5" i="40"/>
  <c r="M5" i="40"/>
  <c r="N5" i="40"/>
  <c r="O5" i="40"/>
  <c r="P5" i="40"/>
  <c r="Q5" i="40"/>
  <c r="Q11" i="40" s="1"/>
  <c r="R5" i="40"/>
  <c r="T5" i="40"/>
  <c r="V5" i="40"/>
  <c r="W5" i="40"/>
  <c r="X5" i="40"/>
  <c r="X11" i="40" s="1"/>
  <c r="Y5" i="40"/>
  <c r="Z5" i="40"/>
  <c r="AA5" i="40"/>
  <c r="AB5" i="40"/>
  <c r="AC5" i="40"/>
  <c r="AD5" i="40"/>
  <c r="AE5" i="40"/>
  <c r="AF5" i="40"/>
  <c r="AG5" i="40"/>
  <c r="AH5" i="40"/>
  <c r="D9" i="33"/>
  <c r="H5" i="39"/>
  <c r="H11" i="39" s="1"/>
  <c r="I5" i="39"/>
  <c r="J5" i="39"/>
  <c r="K5" i="39"/>
  <c r="L5" i="39"/>
  <c r="N5" i="39"/>
  <c r="M5" i="39"/>
  <c r="O5" i="39"/>
  <c r="P5" i="39"/>
  <c r="Q5" i="39"/>
  <c r="R5" i="39"/>
  <c r="S5" i="39"/>
  <c r="T5" i="39"/>
  <c r="U5" i="39"/>
  <c r="V5" i="39"/>
  <c r="W5" i="39"/>
  <c r="X5" i="39"/>
  <c r="X11" i="39" s="1"/>
  <c r="Y5" i="39"/>
  <c r="Z5" i="39"/>
  <c r="AA5" i="39"/>
  <c r="AB5" i="39"/>
  <c r="AC5" i="39"/>
  <c r="AD5" i="39"/>
  <c r="AE5" i="39"/>
  <c r="AF5" i="39"/>
  <c r="AG5" i="39"/>
  <c r="Q9" i="33"/>
  <c r="H15" i="41" a="1"/>
  <c r="H15" i="41" s="1"/>
  <c r="H13" i="41" a="1"/>
  <c r="H13" i="41" s="1"/>
  <c r="H14" i="41" a="1"/>
  <c r="H14" i="41" s="1"/>
  <c r="H13" i="40" a="1"/>
  <c r="H13" i="40" s="1"/>
  <c r="H14" i="39" a="1"/>
  <c r="H14" i="39" s="1"/>
  <c r="H15" i="39" a="1"/>
  <c r="H15" i="39" s="1"/>
  <c r="D12" i="38"/>
  <c r="AI5" i="38" s="1"/>
  <c r="AI11" i="38" s="1"/>
  <c r="H10" i="38"/>
  <c r="C12" i="28"/>
  <c r="C11" i="33" s="1"/>
  <c r="B12" i="28"/>
  <c r="H13" i="38" l="1" a="1"/>
  <c r="H13" i="38" s="1"/>
  <c r="H14" i="38" a="1"/>
  <c r="H14" i="38" s="1"/>
  <c r="I14" i="38" s="1" a="1"/>
  <c r="I14" i="38" s="1"/>
  <c r="H15" i="38" a="1"/>
  <c r="H15" i="38" s="1"/>
  <c r="AK5" i="38"/>
  <c r="AK11" i="38" s="1"/>
  <c r="AJ5" i="38"/>
  <c r="AJ11" i="38" s="1"/>
  <c r="L18" i="33"/>
  <c r="L22" i="33" s="1"/>
  <c r="M20" i="48"/>
  <c r="P19" i="48" a="1"/>
  <c r="P19" i="48" s="1"/>
  <c r="Q14" i="48" a="1"/>
  <c r="Q14" i="48" s="1"/>
  <c r="B11" i="33"/>
  <c r="L5" i="38"/>
  <c r="M5" i="38"/>
  <c r="N5" i="38"/>
  <c r="Q5" i="38"/>
  <c r="Q11" i="38" s="1"/>
  <c r="AB5" i="38"/>
  <c r="AC5" i="38"/>
  <c r="AA5" i="38"/>
  <c r="AG5" i="38"/>
  <c r="J5" i="38"/>
  <c r="S5" i="38"/>
  <c r="V5" i="38"/>
  <c r="AH5" i="38"/>
  <c r="H5" i="38"/>
  <c r="H11" i="38" s="1"/>
  <c r="W5" i="38"/>
  <c r="R5" i="38"/>
  <c r="X5" i="38"/>
  <c r="Z5" i="38"/>
  <c r="O5" i="38"/>
  <c r="I5" i="38"/>
  <c r="Y5" i="38"/>
  <c r="U5" i="38"/>
  <c r="AD5" i="38"/>
  <c r="T5" i="38"/>
  <c r="AE5" i="38"/>
  <c r="AF5" i="38"/>
  <c r="K5" i="38"/>
  <c r="P5" i="38"/>
  <c r="I13" i="39" a="1"/>
  <c r="I13" i="39" s="1"/>
  <c r="H13" i="28" a="1"/>
  <c r="H13" i="28" s="1"/>
  <c r="H14" i="28" a="1"/>
  <c r="H14" i="28" s="1"/>
  <c r="I13" i="40" a="1"/>
  <c r="I13" i="40" s="1"/>
  <c r="H16" i="41"/>
  <c r="H11" i="40"/>
  <c r="H14" i="40" a="1"/>
  <c r="H14" i="40" s="1"/>
  <c r="H15" i="40" a="1"/>
  <c r="H15" i="40" s="1"/>
  <c r="H16" i="39"/>
  <c r="I15" i="41" a="1"/>
  <c r="I15" i="41" s="1"/>
  <c r="I11" i="40"/>
  <c r="D12" i="28"/>
  <c r="N5" i="28" s="1"/>
  <c r="I5" i="28" l="1"/>
  <c r="H5" i="28"/>
  <c r="H15" i="28" s="1" a="1"/>
  <c r="H15" i="28" s="1"/>
  <c r="M23" i="48"/>
  <c r="M18" i="33" s="1"/>
  <c r="M22" i="33" s="1"/>
  <c r="AK5" i="28"/>
  <c r="AK11" i="28" s="1"/>
  <c r="AJ5" i="28"/>
  <c r="AJ11" i="28" s="1"/>
  <c r="N20" i="48"/>
  <c r="N23" i="48" s="1"/>
  <c r="H19" i="41"/>
  <c r="Q19" i="48" a="1"/>
  <c r="Q19" i="48" s="1"/>
  <c r="R14" i="48" a="1"/>
  <c r="R14" i="48" s="1"/>
  <c r="I11" i="39"/>
  <c r="I14" i="40" a="1"/>
  <c r="I14" i="40" s="1"/>
  <c r="J14" i="40" s="1" a="1"/>
  <c r="J14" i="40" s="1"/>
  <c r="I14" i="39" a="1"/>
  <c r="I14" i="39" s="1"/>
  <c r="J14" i="39" s="1" a="1"/>
  <c r="J14" i="39" s="1"/>
  <c r="H19" i="39"/>
  <c r="I13" i="41" a="1"/>
  <c r="I13" i="41" s="1"/>
  <c r="I14" i="41" a="1"/>
  <c r="I14" i="41" s="1"/>
  <c r="J11" i="39"/>
  <c r="J13" i="39" a="1"/>
  <c r="J13" i="39" s="1"/>
  <c r="I15" i="39" a="1"/>
  <c r="I15" i="39" s="1"/>
  <c r="J13" i="40" a="1"/>
  <c r="J13" i="40" s="1"/>
  <c r="I13" i="38" a="1"/>
  <c r="I13" i="38" s="1"/>
  <c r="I15" i="40" a="1"/>
  <c r="I15" i="40" s="1"/>
  <c r="J11" i="40"/>
  <c r="H16" i="40"/>
  <c r="I11" i="38"/>
  <c r="I15" i="38" a="1"/>
  <c r="I15" i="38" s="1"/>
  <c r="H16" i="38"/>
  <c r="D11" i="33"/>
  <c r="I4" i="33" s="1"/>
  <c r="I10" i="33" s="1"/>
  <c r="I15" i="33" s="1"/>
  <c r="J15" i="41" a="1"/>
  <c r="J15" i="41" s="1"/>
  <c r="O20" i="48" l="1"/>
  <c r="O23" i="48" s="1"/>
  <c r="O18" i="33" s="1"/>
  <c r="O22" i="33" s="1"/>
  <c r="J15" i="39" a="1"/>
  <c r="J15" i="39" s="1"/>
  <c r="AK4" i="33"/>
  <c r="AK10" i="33" s="1"/>
  <c r="AK15" i="33" s="1"/>
  <c r="AJ4" i="33"/>
  <c r="AJ10" i="33" s="1"/>
  <c r="AJ15" i="33" s="1"/>
  <c r="L4" i="33"/>
  <c r="L10" i="33" s="1"/>
  <c r="L15" i="33" s="1"/>
  <c r="H4" i="33"/>
  <c r="H10" i="33" s="1"/>
  <c r="H15" i="33" s="1"/>
  <c r="K4" i="33"/>
  <c r="K10" i="33" s="1"/>
  <c r="K15" i="33" s="1"/>
  <c r="J4" i="33"/>
  <c r="J10" i="33" s="1"/>
  <c r="J15" i="33" s="1"/>
  <c r="AI4" i="33"/>
  <c r="AI10" i="33" s="1"/>
  <c r="AI15" i="33" s="1"/>
  <c r="H16" i="28"/>
  <c r="H19" i="28" s="1"/>
  <c r="J15" i="40" a="1"/>
  <c r="J15" i="40" s="1"/>
  <c r="K15" i="40" s="1" a="1"/>
  <c r="K15" i="40" s="1"/>
  <c r="R19" i="48" a="1"/>
  <c r="R19" i="48" s="1"/>
  <c r="J13" i="41" a="1"/>
  <c r="J13" i="41" s="1"/>
  <c r="K14" i="40" a="1"/>
  <c r="K14" i="40" s="1"/>
  <c r="K11" i="39"/>
  <c r="K13" i="39" a="1"/>
  <c r="K13" i="39" s="1"/>
  <c r="J14" i="41" a="1"/>
  <c r="J14" i="41" s="1"/>
  <c r="K11" i="40"/>
  <c r="I16" i="39"/>
  <c r="I19" i="39" s="1"/>
  <c r="J15" i="38" a="1"/>
  <c r="J15" i="38" s="1"/>
  <c r="K14" i="39" a="1"/>
  <c r="K14" i="39" s="1"/>
  <c r="K13" i="40" a="1"/>
  <c r="K13" i="40" s="1"/>
  <c r="H19" i="40"/>
  <c r="J14" i="38" a="1"/>
  <c r="J14" i="38" s="1"/>
  <c r="J13" i="38" a="1"/>
  <c r="J13" i="38" s="1"/>
  <c r="I16" i="41"/>
  <c r="I19" i="41" s="1"/>
  <c r="I16" i="40"/>
  <c r="I19" i="40" s="1"/>
  <c r="J11" i="38"/>
  <c r="I16" i="38"/>
  <c r="I19" i="38" s="1"/>
  <c r="H19" i="38"/>
  <c r="K15" i="41" a="1"/>
  <c r="K15" i="41" s="1"/>
  <c r="L11" i="40"/>
  <c r="I11" i="28"/>
  <c r="M4" i="33"/>
  <c r="J5" i="28"/>
  <c r="P20" i="48" l="1"/>
  <c r="P23" i="48" s="1"/>
  <c r="P18" i="33" s="1"/>
  <c r="P22" i="33" s="1"/>
  <c r="H13" i="33"/>
  <c r="I15" i="28" a="1"/>
  <c r="I15" i="28" s="1"/>
  <c r="I13" i="33" s="1"/>
  <c r="J16" i="40"/>
  <c r="J19" i="40" s="1"/>
  <c r="K15" i="39" a="1"/>
  <c r="K15" i="39" s="1"/>
  <c r="K16" i="39" s="1"/>
  <c r="K19" i="39" s="1"/>
  <c r="J16" i="39"/>
  <c r="J19" i="39" s="1"/>
  <c r="K14" i="41" a="1"/>
  <c r="K14" i="41" s="1"/>
  <c r="K16" i="40"/>
  <c r="K19" i="40" s="1"/>
  <c r="S15" i="48" a="1"/>
  <c r="S15" i="48" s="1"/>
  <c r="S14" i="48" a="1"/>
  <c r="S14" i="48" s="1"/>
  <c r="S19" i="48" s="1" a="1"/>
  <c r="S19" i="48" s="1"/>
  <c r="L14" i="40" a="1"/>
  <c r="L14" i="40" s="1"/>
  <c r="L14" i="39" a="1"/>
  <c r="L14" i="39" s="1"/>
  <c r="K15" i="38" a="1"/>
  <c r="K15" i="38" s="1"/>
  <c r="K13" i="41" a="1"/>
  <c r="K13" i="41" s="1"/>
  <c r="L13" i="39" a="1"/>
  <c r="L13" i="39" s="1"/>
  <c r="K13" i="38" a="1"/>
  <c r="K13" i="38" s="1"/>
  <c r="I14" i="28" a="1"/>
  <c r="I14" i="28" s="1"/>
  <c r="I13" i="28" a="1"/>
  <c r="I13" i="28" s="1"/>
  <c r="L13" i="40" a="1"/>
  <c r="L13" i="40" s="1"/>
  <c r="K14" i="38" a="1"/>
  <c r="K14" i="38" s="1"/>
  <c r="K11" i="38"/>
  <c r="J16" i="41"/>
  <c r="J19" i="41" s="1"/>
  <c r="L15" i="40" a="1"/>
  <c r="L15" i="40" s="1"/>
  <c r="J16" i="38"/>
  <c r="J19" i="38" s="1"/>
  <c r="L15" i="41" a="1"/>
  <c r="L15" i="41" s="1"/>
  <c r="L11" i="39"/>
  <c r="M9" i="33"/>
  <c r="N4" i="33"/>
  <c r="J11" i="28"/>
  <c r="K5" i="28"/>
  <c r="Q20" i="48" l="1"/>
  <c r="R20" i="48" s="1"/>
  <c r="R23" i="48" s="1"/>
  <c r="H17" i="33"/>
  <c r="H21" i="33" s="1"/>
  <c r="H14" i="33"/>
  <c r="J15" i="28" a="1"/>
  <c r="J15" i="28" s="1"/>
  <c r="J13" i="33" s="1"/>
  <c r="L15" i="39" a="1"/>
  <c r="L15" i="39" s="1"/>
  <c r="M15" i="39" s="1" a="1"/>
  <c r="M15" i="39" s="1"/>
  <c r="N18" i="33"/>
  <c r="N22" i="33" s="1"/>
  <c r="T14" i="48" a="1"/>
  <c r="T14" i="48" s="1"/>
  <c r="T19" i="48" s="1" a="1"/>
  <c r="T19" i="48" s="1"/>
  <c r="L13" i="41" a="1"/>
  <c r="L13" i="41" s="1"/>
  <c r="T15" i="48" a="1"/>
  <c r="T15" i="48" s="1"/>
  <c r="M13" i="40" a="1"/>
  <c r="M13" i="40" s="1"/>
  <c r="K11" i="28"/>
  <c r="M14" i="40" a="1"/>
  <c r="M14" i="40" s="1"/>
  <c r="L16" i="40"/>
  <c r="L19" i="40" s="1"/>
  <c r="M13" i="39" a="1"/>
  <c r="M13" i="39" s="1"/>
  <c r="J14" i="28" a="1"/>
  <c r="J14" i="28" s="1"/>
  <c r="M14" i="39" a="1"/>
  <c r="M14" i="39" s="1"/>
  <c r="L14" i="41" a="1"/>
  <c r="L14" i="41" s="1"/>
  <c r="K16" i="38"/>
  <c r="K19" i="38" s="1"/>
  <c r="J13" i="28" a="1"/>
  <c r="J13" i="28" s="1"/>
  <c r="M11" i="40"/>
  <c r="L11" i="38"/>
  <c r="L13" i="38" a="1"/>
  <c r="L13" i="38" s="1"/>
  <c r="K16" i="41"/>
  <c r="K19" i="41" s="1"/>
  <c r="M15" i="40" a="1"/>
  <c r="M15" i="40" s="1"/>
  <c r="L15" i="38" a="1"/>
  <c r="L15" i="38" s="1"/>
  <c r="L14" i="38" a="1"/>
  <c r="L14" i="38" s="1"/>
  <c r="I16" i="28"/>
  <c r="M15" i="41" a="1"/>
  <c r="M15" i="41" s="1"/>
  <c r="M11" i="39"/>
  <c r="M10" i="33"/>
  <c r="N9" i="33"/>
  <c r="O4" i="33"/>
  <c r="L5" i="28"/>
  <c r="Q23" i="48" l="1"/>
  <c r="Q18" i="33" s="1"/>
  <c r="Q22" i="33" s="1"/>
  <c r="S20" i="48"/>
  <c r="S23" i="48" s="1"/>
  <c r="I14" i="33"/>
  <c r="I19" i="28"/>
  <c r="K15" i="28" a="1"/>
  <c r="K15" i="28" s="1"/>
  <c r="K13" i="33" s="1"/>
  <c r="L16" i="39"/>
  <c r="L19" i="39" s="1"/>
  <c r="M15" i="33"/>
  <c r="M14" i="41" a="1"/>
  <c r="M14" i="41" s="1"/>
  <c r="K13" i="28" a="1"/>
  <c r="K13" i="28" s="1"/>
  <c r="K14" i="28" a="1"/>
  <c r="K14" i="28" s="1"/>
  <c r="U15" i="48" a="1"/>
  <c r="U15" i="48" s="1"/>
  <c r="U14" i="48" a="1"/>
  <c r="U14" i="48" s="1"/>
  <c r="U19" i="48" s="1" a="1"/>
  <c r="U19" i="48" s="1"/>
  <c r="N14" i="40" a="1"/>
  <c r="N14" i="40" s="1"/>
  <c r="N15" i="40" a="1"/>
  <c r="N15" i="40" s="1"/>
  <c r="L16" i="41"/>
  <c r="L19" i="41" s="1"/>
  <c r="M14" i="38" a="1"/>
  <c r="M14" i="38" s="1"/>
  <c r="M13" i="38" a="1"/>
  <c r="M13" i="38" s="1"/>
  <c r="N14" i="39" a="1"/>
  <c r="N14" i="39" s="1"/>
  <c r="M13" i="41" a="1"/>
  <c r="M13" i="41" s="1"/>
  <c r="N15" i="39" a="1"/>
  <c r="N15" i="39" s="1"/>
  <c r="N13" i="39" a="1"/>
  <c r="N13" i="39" s="1"/>
  <c r="N13" i="40" a="1"/>
  <c r="N13" i="40" s="1"/>
  <c r="M11" i="38"/>
  <c r="M16" i="40"/>
  <c r="M19" i="40" s="1"/>
  <c r="M16" i="39"/>
  <c r="M19" i="39" s="1"/>
  <c r="M15" i="38" a="1"/>
  <c r="M15" i="38" s="1"/>
  <c r="L16" i="38"/>
  <c r="L19" i="38" s="1"/>
  <c r="J16" i="28"/>
  <c r="N15" i="41" a="1"/>
  <c r="N15" i="41" s="1"/>
  <c r="N11" i="40"/>
  <c r="N11" i="39"/>
  <c r="L11" i="28"/>
  <c r="N10" i="33"/>
  <c r="O9" i="33"/>
  <c r="P4" i="33"/>
  <c r="M5" i="28"/>
  <c r="K16" i="28" l="1"/>
  <c r="K19" i="28" s="1"/>
  <c r="K17" i="33" s="1"/>
  <c r="K21" i="33" s="1"/>
  <c r="I17" i="33"/>
  <c r="I21" i="33" s="1"/>
  <c r="T20" i="48"/>
  <c r="T23" i="48" s="1"/>
  <c r="J14" i="33"/>
  <c r="J19" i="28"/>
  <c r="H26" i="33"/>
  <c r="I26" i="33"/>
  <c r="L15" i="28" a="1"/>
  <c r="L15" i="28" s="1"/>
  <c r="L13" i="33" s="1"/>
  <c r="S18" i="33"/>
  <c r="S22" i="33" s="1"/>
  <c r="R18" i="33"/>
  <c r="R22" i="33" s="1"/>
  <c r="N15" i="33"/>
  <c r="O13" i="39" a="1"/>
  <c r="O13" i="39" s="1"/>
  <c r="N13" i="41" a="1"/>
  <c r="N13" i="41" s="1"/>
  <c r="O11" i="39"/>
  <c r="V15" i="48" a="1"/>
  <c r="V15" i="48" s="1"/>
  <c r="O13" i="40" a="1"/>
  <c r="O13" i="40" s="1"/>
  <c r="O14" i="40" a="1"/>
  <c r="O14" i="40" s="1"/>
  <c r="V14" i="48" a="1"/>
  <c r="V14" i="48" s="1"/>
  <c r="V19" i="48" s="1" a="1"/>
  <c r="V19" i="48" s="1"/>
  <c r="N13" i="38" a="1"/>
  <c r="N13" i="38" s="1"/>
  <c r="O14" i="39" a="1"/>
  <c r="O14" i="39" s="1"/>
  <c r="N14" i="41" a="1"/>
  <c r="N14" i="41" s="1"/>
  <c r="N15" i="38" a="1"/>
  <c r="N15" i="38" s="1"/>
  <c r="L14" i="28" a="1"/>
  <c r="L14" i="28" s="1"/>
  <c r="L13" i="28" a="1"/>
  <c r="L13" i="28" s="1"/>
  <c r="M16" i="41"/>
  <c r="M19" i="41" s="1"/>
  <c r="O11" i="40"/>
  <c r="O15" i="40" a="1"/>
  <c r="O15" i="40" s="1"/>
  <c r="N16" i="40"/>
  <c r="N19" i="40" s="1"/>
  <c r="O15" i="39" a="1"/>
  <c r="O15" i="39" s="1"/>
  <c r="N16" i="39"/>
  <c r="N19" i="39" s="1"/>
  <c r="M16" i="38"/>
  <c r="M19" i="38" s="1"/>
  <c r="N11" i="38"/>
  <c r="N14" i="38" a="1"/>
  <c r="N14" i="38" s="1"/>
  <c r="O15" i="41" a="1"/>
  <c r="O15" i="41" s="1"/>
  <c r="O10" i="33"/>
  <c r="Q4" i="33"/>
  <c r="P9" i="33"/>
  <c r="M11" i="28"/>
  <c r="J17" i="33" l="1"/>
  <c r="U20" i="48"/>
  <c r="U23" i="48" s="1"/>
  <c r="K14" i="33"/>
  <c r="M15" i="28" a="1"/>
  <c r="M15" i="28" s="1"/>
  <c r="M13" i="33" s="1"/>
  <c r="O15" i="33"/>
  <c r="P13" i="39" a="1"/>
  <c r="P13" i="39" s="1"/>
  <c r="T18" i="33"/>
  <c r="T22" i="33" s="1"/>
  <c r="O14" i="41" a="1"/>
  <c r="O14" i="41" s="1"/>
  <c r="O16" i="40"/>
  <c r="O19" i="40" s="1"/>
  <c r="W15" i="48" a="1"/>
  <c r="W15" i="48" s="1"/>
  <c r="W14" i="48" a="1"/>
  <c r="W14" i="48" s="1"/>
  <c r="W19" i="48" s="1" a="1"/>
  <c r="W19" i="48" s="1"/>
  <c r="P14" i="40" a="1"/>
  <c r="P14" i="40" s="1"/>
  <c r="P15" i="39" a="1"/>
  <c r="P15" i="39" s="1"/>
  <c r="N11" i="28"/>
  <c r="M13" i="28" a="1"/>
  <c r="M13" i="28" s="1"/>
  <c r="P14" i="39" a="1"/>
  <c r="P14" i="39" s="1"/>
  <c r="O15" i="38" a="1"/>
  <c r="O15" i="38" s="1"/>
  <c r="N16" i="41"/>
  <c r="N19" i="41" s="1"/>
  <c r="O13" i="41" a="1"/>
  <c r="O13" i="41" s="1"/>
  <c r="O14" i="38" a="1"/>
  <c r="O14" i="38" s="1"/>
  <c r="M14" i="28" a="1"/>
  <c r="M14" i="28" s="1"/>
  <c r="P13" i="40" a="1"/>
  <c r="P13" i="40" s="1"/>
  <c r="O13" i="38" a="1"/>
  <c r="O13" i="38" s="1"/>
  <c r="P15" i="40" a="1"/>
  <c r="P15" i="40" s="1"/>
  <c r="O16" i="39"/>
  <c r="O19" i="39" s="1"/>
  <c r="N16" i="38"/>
  <c r="N19" i="38" s="1"/>
  <c r="L16" i="28"/>
  <c r="P15" i="41" a="1"/>
  <c r="P15" i="41" s="1"/>
  <c r="P11" i="40"/>
  <c r="P11" i="39"/>
  <c r="O11" i="38"/>
  <c r="P10" i="33"/>
  <c r="R4" i="33"/>
  <c r="O5" i="28"/>
  <c r="J21" i="33" l="1"/>
  <c r="J26" i="33" s="1"/>
  <c r="V20" i="48"/>
  <c r="V23" i="48" s="1"/>
  <c r="L14" i="33"/>
  <c r="L19" i="28"/>
  <c r="N15" i="28" a="1"/>
  <c r="N15" i="28" s="1"/>
  <c r="N13" i="33" s="1"/>
  <c r="P15" i="33"/>
  <c r="O16" i="41"/>
  <c r="O19" i="41" s="1"/>
  <c r="X15" i="48" a="1"/>
  <c r="X15" i="48" s="1"/>
  <c r="X14" i="48" a="1"/>
  <c r="X14" i="48" s="1"/>
  <c r="X19" i="48" s="1" a="1"/>
  <c r="X19" i="48" s="1"/>
  <c r="Q15" i="40" a="1"/>
  <c r="Q15" i="40" s="1"/>
  <c r="N14" i="28" a="1"/>
  <c r="N14" i="28" s="1"/>
  <c r="N13" i="28" a="1"/>
  <c r="N13" i="28" s="1"/>
  <c r="Q14" i="39" a="1"/>
  <c r="Q14" i="39" s="1"/>
  <c r="P14" i="38" a="1"/>
  <c r="P14" i="38" s="1"/>
  <c r="P14" i="41" a="1"/>
  <c r="P14" i="41" s="1"/>
  <c r="P13" i="41" a="1"/>
  <c r="P13" i="41" s="1"/>
  <c r="Q13" i="39" a="1"/>
  <c r="Q13" i="39" s="1"/>
  <c r="P13" i="38" a="1"/>
  <c r="P13" i="38" s="1"/>
  <c r="Q13" i="40" a="1"/>
  <c r="Q13" i="40" s="1"/>
  <c r="Q14" i="40" a="1"/>
  <c r="Q14" i="40" s="1"/>
  <c r="R14" i="40" s="1" a="1"/>
  <c r="R14" i="40" s="1"/>
  <c r="P16" i="40"/>
  <c r="P19" i="40" s="1"/>
  <c r="Q11" i="39"/>
  <c r="Q15" i="39" a="1"/>
  <c r="Q15" i="39" s="1"/>
  <c r="P16" i="39"/>
  <c r="P19" i="39" s="1"/>
  <c r="P11" i="38"/>
  <c r="O16" i="38"/>
  <c r="O19" i="38" s="1"/>
  <c r="P15" i="38" a="1"/>
  <c r="P15" i="38" s="1"/>
  <c r="Q15" i="41" a="1"/>
  <c r="Q15" i="41" s="1"/>
  <c r="M16" i="28"/>
  <c r="M19" i="28" s="1"/>
  <c r="M17" i="33" s="1"/>
  <c r="M21" i="33" s="1"/>
  <c r="Q10" i="33"/>
  <c r="S4" i="33"/>
  <c r="R9" i="33"/>
  <c r="O11" i="28"/>
  <c r="P5" i="28"/>
  <c r="L17" i="33" l="1"/>
  <c r="L21" i="33" s="1"/>
  <c r="L26" i="33" s="1"/>
  <c r="W20" i="48"/>
  <c r="W23" i="48" s="1"/>
  <c r="K26" i="33"/>
  <c r="O15" i="28" a="1"/>
  <c r="O15" i="28" s="1"/>
  <c r="O13" i="33" s="1"/>
  <c r="M14" i="33"/>
  <c r="Q15" i="33"/>
  <c r="Q14" i="41" a="1"/>
  <c r="Q14" i="41" s="1"/>
  <c r="Q13" i="41" a="1"/>
  <c r="Q13" i="41" s="1"/>
  <c r="R13" i="40" a="1"/>
  <c r="R13" i="40" s="1"/>
  <c r="R13" i="39" a="1"/>
  <c r="R13" i="39" s="1"/>
  <c r="Y15" i="48" a="1"/>
  <c r="Y15" i="48" s="1"/>
  <c r="Z15" i="48" s="1" a="1"/>
  <c r="Z15" i="48" s="1"/>
  <c r="Y14" i="48" a="1"/>
  <c r="Y14" i="48" s="1"/>
  <c r="R15" i="40" a="1"/>
  <c r="R15" i="40" s="1"/>
  <c r="R14" i="39" a="1"/>
  <c r="R14" i="39" s="1"/>
  <c r="Q14" i="38" a="1"/>
  <c r="Q14" i="38" s="1"/>
  <c r="R15" i="39" a="1"/>
  <c r="R15" i="39" s="1"/>
  <c r="Q15" i="38" a="1"/>
  <c r="Q15" i="38" s="1"/>
  <c r="O13" i="28" a="1"/>
  <c r="O13" i="28" s="1"/>
  <c r="O14" i="28" a="1"/>
  <c r="O14" i="28" s="1"/>
  <c r="Q16" i="40"/>
  <c r="Q19" i="40" s="1"/>
  <c r="Q13" i="38" a="1"/>
  <c r="Q13" i="38" s="1"/>
  <c r="P16" i="41"/>
  <c r="P19" i="41" s="1"/>
  <c r="Q16" i="39"/>
  <c r="Q19" i="39" s="1"/>
  <c r="P16" i="38"/>
  <c r="P19" i="38" s="1"/>
  <c r="N16" i="28"/>
  <c r="N19" i="28" s="1"/>
  <c r="N17" i="33" s="1"/>
  <c r="N21" i="33" s="1"/>
  <c r="R15" i="41" a="1"/>
  <c r="R15" i="41" s="1"/>
  <c r="R11" i="40"/>
  <c r="S14" i="40" a="1"/>
  <c r="S14" i="40" s="1"/>
  <c r="R11" i="39"/>
  <c r="P11" i="28"/>
  <c r="R10" i="33"/>
  <c r="T4" i="33"/>
  <c r="S9" i="33"/>
  <c r="Q5" i="28"/>
  <c r="Y19" i="48" l="1" a="1"/>
  <c r="Y19" i="48" s="1"/>
  <c r="Z14" i="48" a="1"/>
  <c r="Z14" i="48" s="1"/>
  <c r="X20" i="48"/>
  <c r="X23" i="48" s="1"/>
  <c r="P15" i="28" a="1"/>
  <c r="P15" i="28" s="1"/>
  <c r="P13" i="33" s="1"/>
  <c r="M26" i="33"/>
  <c r="N26" i="33"/>
  <c r="N14" i="33"/>
  <c r="R15" i="33"/>
  <c r="V18" i="33"/>
  <c r="V22" i="33" s="1"/>
  <c r="P14" i="28" a="1"/>
  <c r="P14" i="28" s="1"/>
  <c r="P13" i="28" a="1"/>
  <c r="P13" i="28" s="1"/>
  <c r="S14" i="39" a="1"/>
  <c r="S14" i="39" s="1"/>
  <c r="R15" i="38" a="1"/>
  <c r="R15" i="38" s="1"/>
  <c r="R14" i="41" a="1"/>
  <c r="R14" i="41" s="1"/>
  <c r="R13" i="41" a="1"/>
  <c r="R13" i="41" s="1"/>
  <c r="S15" i="39" a="1"/>
  <c r="S15" i="39" s="1"/>
  <c r="S13" i="39" a="1"/>
  <c r="S13" i="39" s="1"/>
  <c r="S15" i="40" a="1"/>
  <c r="S15" i="40" s="1"/>
  <c r="S11" i="40"/>
  <c r="S13" i="40" a="1"/>
  <c r="S13" i="40" s="1"/>
  <c r="T13" i="40" s="1" a="1"/>
  <c r="T13" i="40" s="1"/>
  <c r="Q16" i="38"/>
  <c r="Q19" i="38" s="1"/>
  <c r="R14" i="38" a="1"/>
  <c r="R14" i="38" s="1"/>
  <c r="R13" i="38" a="1"/>
  <c r="R13" i="38" s="1"/>
  <c r="Q16" i="41"/>
  <c r="Q19" i="41" s="1"/>
  <c r="R16" i="40"/>
  <c r="R19" i="40" s="1"/>
  <c r="R16" i="39"/>
  <c r="R19" i="39" s="1"/>
  <c r="S15" i="41" a="1"/>
  <c r="S15" i="41" s="1"/>
  <c r="T14" i="40" a="1"/>
  <c r="T14" i="40" s="1"/>
  <c r="S11" i="39"/>
  <c r="R11" i="38"/>
  <c r="O16" i="28"/>
  <c r="O19" i="28" s="1"/>
  <c r="O17" i="33" s="1"/>
  <c r="O21" i="33" s="1"/>
  <c r="Q11" i="28"/>
  <c r="S10" i="33"/>
  <c r="U4" i="33"/>
  <c r="T9" i="33"/>
  <c r="R5" i="28"/>
  <c r="Z19" i="48" l="1" a="1"/>
  <c r="Z19" i="48" s="1"/>
  <c r="Y20" i="48"/>
  <c r="Q15" i="28" a="1"/>
  <c r="Q15" i="28" s="1"/>
  <c r="Q13" i="33" s="1"/>
  <c r="O26" i="33"/>
  <c r="O14" i="33"/>
  <c r="S15" i="33"/>
  <c r="T13" i="39" a="1"/>
  <c r="T13" i="39" s="1"/>
  <c r="U18" i="33"/>
  <c r="U22" i="33" s="1"/>
  <c r="S13" i="41" a="1"/>
  <c r="S13" i="41" s="1"/>
  <c r="AA14" i="48" a="1"/>
  <c r="AA14" i="48" s="1"/>
  <c r="AA15" i="48" a="1"/>
  <c r="AA15" i="48" s="1"/>
  <c r="T11" i="39"/>
  <c r="T14" i="39" a="1"/>
  <c r="T14" i="39" s="1"/>
  <c r="R16" i="41"/>
  <c r="R19" i="41" s="1"/>
  <c r="S14" i="41" a="1"/>
  <c r="S14" i="41" s="1"/>
  <c r="S13" i="38" a="1"/>
  <c r="S13" i="38" s="1"/>
  <c r="Q14" i="28" a="1"/>
  <c r="Q14" i="28" s="1"/>
  <c r="Q13" i="28" a="1"/>
  <c r="Q13" i="28" s="1"/>
  <c r="T15" i="40" a="1"/>
  <c r="T15" i="40" s="1"/>
  <c r="S16" i="40"/>
  <c r="S19" i="40" s="1"/>
  <c r="S11" i="38"/>
  <c r="S14" i="38" a="1"/>
  <c r="S14" i="38" s="1"/>
  <c r="S16" i="39"/>
  <c r="S19" i="39" s="1"/>
  <c r="T15" i="39" a="1"/>
  <c r="T15" i="39" s="1"/>
  <c r="S15" i="38" a="1"/>
  <c r="S15" i="38" s="1"/>
  <c r="P16" i="28"/>
  <c r="R11" i="28"/>
  <c r="T15" i="41" a="1"/>
  <c r="T15" i="41" s="1"/>
  <c r="T11" i="40"/>
  <c r="R16" i="38"/>
  <c r="R19" i="38" s="1"/>
  <c r="T10" i="33"/>
  <c r="V4" i="33"/>
  <c r="U9" i="33"/>
  <c r="S5" i="28"/>
  <c r="AA19" i="48" l="1" a="1"/>
  <c r="AA19" i="48" s="1"/>
  <c r="Y23" i="48"/>
  <c r="Z20" i="48"/>
  <c r="P19" i="28"/>
  <c r="R15" i="28" a="1"/>
  <c r="R15" i="28" s="1"/>
  <c r="R13" i="33" s="1"/>
  <c r="P14" i="33"/>
  <c r="R13" i="28" a="1"/>
  <c r="R13" i="28" s="1"/>
  <c r="U15" i="39" a="1"/>
  <c r="U15" i="39" s="1"/>
  <c r="U14" i="40" a="1"/>
  <c r="U14" i="40" s="1"/>
  <c r="U11" i="40"/>
  <c r="T15" i="33"/>
  <c r="T14" i="41" a="1"/>
  <c r="T14" i="41" s="1"/>
  <c r="AB14" i="48" a="1"/>
  <c r="AB14" i="48" s="1"/>
  <c r="AB15" i="48" a="1"/>
  <c r="AB15" i="48" s="1"/>
  <c r="R14" i="28" a="1"/>
  <c r="R14" i="28" s="1"/>
  <c r="T13" i="41" a="1"/>
  <c r="T13" i="41" s="1"/>
  <c r="T15" i="38" a="1"/>
  <c r="T15" i="38" s="1"/>
  <c r="W18" i="33"/>
  <c r="W22" i="33" s="1"/>
  <c r="U14" i="39" a="1"/>
  <c r="U14" i="39" s="1"/>
  <c r="T13" i="38" a="1"/>
  <c r="T13" i="38" s="1"/>
  <c r="U13" i="39" a="1"/>
  <c r="U13" i="39" s="1"/>
  <c r="U15" i="40" a="1"/>
  <c r="U15" i="40" s="1"/>
  <c r="U13" i="40" a="1"/>
  <c r="U13" i="40" s="1"/>
  <c r="T11" i="38"/>
  <c r="S16" i="41"/>
  <c r="S19" i="41" s="1"/>
  <c r="T16" i="40"/>
  <c r="T19" i="40" s="1"/>
  <c r="T16" i="39"/>
  <c r="T19" i="39" s="1"/>
  <c r="T14" i="38" a="1"/>
  <c r="T14" i="38" s="1"/>
  <c r="V11" i="40"/>
  <c r="U11" i="39"/>
  <c r="S16" i="38"/>
  <c r="S19" i="38" s="1"/>
  <c r="Q16" i="28"/>
  <c r="Q19" i="28" s="1"/>
  <c r="Q17" i="33" s="1"/>
  <c r="Q21" i="33" s="1"/>
  <c r="S11" i="28"/>
  <c r="U10" i="33"/>
  <c r="V9" i="33"/>
  <c r="V10" i="33" s="1"/>
  <c r="W4" i="33"/>
  <c r="T5" i="28"/>
  <c r="P17" i="33" l="1"/>
  <c r="AB19" i="48" a="1"/>
  <c r="AB19" i="48" s="1"/>
  <c r="Z23" i="48"/>
  <c r="AA20" i="48"/>
  <c r="AA23" i="48" s="1"/>
  <c r="S15" i="28" a="1"/>
  <c r="S15" i="28" s="1"/>
  <c r="S13" i="33" s="1"/>
  <c r="V13" i="40" a="1"/>
  <c r="V13" i="40" s="1"/>
  <c r="Q26" i="33"/>
  <c r="Q14" i="33"/>
  <c r="V15" i="33"/>
  <c r="U15" i="33"/>
  <c r="U14" i="41" a="1"/>
  <c r="U14" i="41" s="1"/>
  <c r="AC14" i="48" a="1"/>
  <c r="AC14" i="48" s="1"/>
  <c r="AC15" i="48" a="1"/>
  <c r="AC15" i="48" s="1"/>
  <c r="V13" i="39" a="1"/>
  <c r="V13" i="39" s="1"/>
  <c r="U15" i="41" a="1"/>
  <c r="U15" i="41" s="1"/>
  <c r="V11" i="39"/>
  <c r="V14" i="39" a="1"/>
  <c r="V14" i="39" s="1"/>
  <c r="X18" i="33"/>
  <c r="X22" i="33" s="1"/>
  <c r="U13" i="41" a="1"/>
  <c r="U13" i="41" s="1"/>
  <c r="U11" i="38"/>
  <c r="S14" i="28" a="1"/>
  <c r="S14" i="28" s="1"/>
  <c r="S13" i="28" a="1"/>
  <c r="S13" i="28" s="1"/>
  <c r="V15" i="40" a="1"/>
  <c r="V15" i="40" s="1"/>
  <c r="V16" i="40" s="1"/>
  <c r="V19" i="40" s="1"/>
  <c r="U14" i="38" a="1"/>
  <c r="U14" i="38" s="1"/>
  <c r="U13" i="38" a="1"/>
  <c r="U13" i="38" s="1"/>
  <c r="T16" i="41"/>
  <c r="T19" i="41" s="1"/>
  <c r="V14" i="40" a="1"/>
  <c r="V14" i="40" s="1"/>
  <c r="W14" i="40" s="1" a="1"/>
  <c r="W14" i="40" s="1"/>
  <c r="U16" i="40"/>
  <c r="U19" i="40" s="1"/>
  <c r="V15" i="39" a="1"/>
  <c r="V15" i="39" s="1"/>
  <c r="U16" i="39"/>
  <c r="U19" i="39" s="1"/>
  <c r="U15" i="38" a="1"/>
  <c r="U15" i="38" s="1"/>
  <c r="R16" i="28"/>
  <c r="R19" i="28" s="1"/>
  <c r="R17" i="33" s="1"/>
  <c r="R21" i="33" s="1"/>
  <c r="T11" i="28"/>
  <c r="T16" i="38"/>
  <c r="T19" i="38" s="1"/>
  <c r="W9" i="33"/>
  <c r="X4" i="33"/>
  <c r="U5" i="28"/>
  <c r="P21" i="33" l="1"/>
  <c r="P26" i="33" s="1"/>
  <c r="AC19" i="48" a="1"/>
  <c r="AC19" i="48" s="1"/>
  <c r="AB20" i="48"/>
  <c r="AB23" i="48" s="1"/>
  <c r="T15" i="28" a="1"/>
  <c r="T15" i="28" s="1"/>
  <c r="T13" i="33" s="1"/>
  <c r="W15" i="39" a="1"/>
  <c r="W15" i="39" s="1"/>
  <c r="R26" i="33"/>
  <c r="R14" i="33"/>
  <c r="W10" i="33"/>
  <c r="AD14" i="48" a="1"/>
  <c r="AD14" i="48" s="1"/>
  <c r="AD15" i="48" a="1"/>
  <c r="AD15" i="48" s="1"/>
  <c r="V15" i="41" a="1"/>
  <c r="V15" i="41" s="1"/>
  <c r="W14" i="39" a="1"/>
  <c r="W14" i="39" s="1"/>
  <c r="W11" i="39"/>
  <c r="V13" i="38" a="1"/>
  <c r="V13" i="38" s="1"/>
  <c r="Y18" i="33"/>
  <c r="Y22" i="33" s="1"/>
  <c r="T13" i="28" a="1"/>
  <c r="T13" i="28" s="1"/>
  <c r="V13" i="41" a="1"/>
  <c r="V13" i="41" s="1"/>
  <c r="V14" i="41" a="1"/>
  <c r="V14" i="41" s="1"/>
  <c r="W13" i="39" a="1"/>
  <c r="W13" i="39" s="1"/>
  <c r="V15" i="38" a="1"/>
  <c r="V15" i="38" s="1"/>
  <c r="T14" i="28" a="1"/>
  <c r="T14" i="28" s="1"/>
  <c r="W15" i="40" a="1"/>
  <c r="W15" i="40" s="1"/>
  <c r="W13" i="40" a="1"/>
  <c r="W13" i="40" s="1"/>
  <c r="W11" i="40"/>
  <c r="U16" i="41"/>
  <c r="U19" i="41" s="1"/>
  <c r="V16" i="39"/>
  <c r="V19" i="39" s="1"/>
  <c r="V11" i="38"/>
  <c r="V14" i="38" a="1"/>
  <c r="V14" i="38" s="1"/>
  <c r="U16" i="38"/>
  <c r="U19" i="38" s="1"/>
  <c r="S16" i="28"/>
  <c r="S19" i="28" s="1"/>
  <c r="S17" i="33" s="1"/>
  <c r="S21" i="33" s="1"/>
  <c r="U11" i="28"/>
  <c r="Y4" i="33"/>
  <c r="X9" i="33"/>
  <c r="V5" i="28"/>
  <c r="AD19" i="48" l="1" a="1"/>
  <c r="AD19" i="48" s="1"/>
  <c r="AC20" i="48"/>
  <c r="AC23" i="48" s="1"/>
  <c r="U15" i="28" a="1"/>
  <c r="U15" i="28" s="1"/>
  <c r="U13" i="33" s="1"/>
  <c r="S26" i="33"/>
  <c r="S14" i="33"/>
  <c r="W15" i="33"/>
  <c r="W16" i="39"/>
  <c r="W19" i="39" s="1"/>
  <c r="W14" i="41" a="1"/>
  <c r="W14" i="41" s="1"/>
  <c r="W13" i="41" a="1"/>
  <c r="W13" i="41" s="1"/>
  <c r="AE14" i="48" a="1"/>
  <c r="AE14" i="48" s="1"/>
  <c r="AE15" i="48" a="1"/>
  <c r="AE15" i="48" s="1"/>
  <c r="W14" i="38" a="1"/>
  <c r="W14" i="38" s="1"/>
  <c r="X13" i="40" a="1"/>
  <c r="X13" i="40" s="1"/>
  <c r="W15" i="41" a="1"/>
  <c r="W15" i="41" s="1"/>
  <c r="X14" i="39" a="1"/>
  <c r="X14" i="39" s="1"/>
  <c r="U14" i="28" a="1"/>
  <c r="U14" i="28" s="1"/>
  <c r="Z18" i="33"/>
  <c r="Z22" i="33" s="1"/>
  <c r="W15" i="38" a="1"/>
  <c r="W15" i="38" s="1"/>
  <c r="X13" i="39" a="1"/>
  <c r="X13" i="39" s="1"/>
  <c r="U13" i="28" a="1"/>
  <c r="U13" i="28" s="1"/>
  <c r="X15" i="40" a="1"/>
  <c r="X15" i="40" s="1"/>
  <c r="W16" i="40"/>
  <c r="W19" i="40" s="1"/>
  <c r="W11" i="38"/>
  <c r="W13" i="38" a="1"/>
  <c r="W13" i="38" s="1"/>
  <c r="V16" i="41"/>
  <c r="V19" i="41" s="1"/>
  <c r="X14" i="40" a="1"/>
  <c r="X14" i="40" s="1"/>
  <c r="X15" i="39" a="1"/>
  <c r="X15" i="39" s="1"/>
  <c r="T16" i="28"/>
  <c r="T19" i="28" s="1"/>
  <c r="T17" i="33" s="1"/>
  <c r="T21" i="33" s="1"/>
  <c r="V16" i="38"/>
  <c r="V19" i="38" s="1"/>
  <c r="X10" i="33"/>
  <c r="Y9" i="33"/>
  <c r="Z4" i="33"/>
  <c r="V11" i="28"/>
  <c r="W5" i="28"/>
  <c r="AE19" i="48" l="1" a="1"/>
  <c r="AE19" i="48" s="1"/>
  <c r="AD20" i="48"/>
  <c r="AD23" i="48" s="1"/>
  <c r="V15" i="28" a="1"/>
  <c r="V15" i="28" s="1"/>
  <c r="V13" i="33" s="1"/>
  <c r="T26" i="33"/>
  <c r="T14" i="33"/>
  <c r="X15" i="33"/>
  <c r="Y14" i="40" a="1"/>
  <c r="Y14" i="40" s="1"/>
  <c r="V13" i="28" a="1"/>
  <c r="V13" i="28" s="1"/>
  <c r="Y15" i="39" a="1"/>
  <c r="Y15" i="39" s="1"/>
  <c r="Y13" i="39" a="1"/>
  <c r="Y13" i="39" s="1"/>
  <c r="AF15" i="48" a="1"/>
  <c r="AF15" i="48" s="1"/>
  <c r="Y13" i="40" a="1"/>
  <c r="Y13" i="40" s="1"/>
  <c r="Y14" i="39" a="1"/>
  <c r="Y14" i="39" s="1"/>
  <c r="AF14" i="48" a="1"/>
  <c r="AF14" i="48" s="1"/>
  <c r="X15" i="41" a="1"/>
  <c r="X15" i="41" s="1"/>
  <c r="X16" i="41" s="1"/>
  <c r="X19" i="41" s="1"/>
  <c r="X13" i="41" a="1"/>
  <c r="X13" i="41" s="1"/>
  <c r="X15" i="38" a="1"/>
  <c r="X15" i="38" s="1"/>
  <c r="X14" i="41" a="1"/>
  <c r="X14" i="41" s="1"/>
  <c r="Y14" i="41" s="1" a="1"/>
  <c r="Y14" i="41" s="1"/>
  <c r="X13" i="38" a="1"/>
  <c r="X13" i="38" s="1"/>
  <c r="V14" i="28" a="1"/>
  <c r="V14" i="28" s="1"/>
  <c r="X16" i="40"/>
  <c r="X19" i="40" s="1"/>
  <c r="Y15" i="40" a="1"/>
  <c r="Y15" i="40" s="1"/>
  <c r="X14" i="38" a="1"/>
  <c r="X14" i="38" s="1"/>
  <c r="W16" i="41"/>
  <c r="W19" i="41" s="1"/>
  <c r="X16" i="39"/>
  <c r="X19" i="39" s="1"/>
  <c r="X11" i="38"/>
  <c r="Y11" i="40"/>
  <c r="Y11" i="39"/>
  <c r="W16" i="38"/>
  <c r="W19" i="38" s="1"/>
  <c r="U16" i="28"/>
  <c r="U19" i="28" s="1"/>
  <c r="U17" i="33" s="1"/>
  <c r="U21" i="33" s="1"/>
  <c r="W11" i="28"/>
  <c r="Y10" i="33"/>
  <c r="AA4" i="33"/>
  <c r="Z9" i="33"/>
  <c r="X5" i="28"/>
  <c r="AF19" i="48" l="1" a="1"/>
  <c r="AF19" i="48" s="1"/>
  <c r="AE20" i="48"/>
  <c r="AE23" i="48" s="1"/>
  <c r="W15" i="28" a="1"/>
  <c r="W15" i="28" s="1"/>
  <c r="W13" i="33" s="1"/>
  <c r="U26" i="33"/>
  <c r="U14" i="33"/>
  <c r="Y15" i="33"/>
  <c r="Z14" i="40" a="1"/>
  <c r="Z14" i="40" s="1"/>
  <c r="AG15" i="48" a="1"/>
  <c r="AG15" i="48" s="1"/>
  <c r="AG14" i="48" a="1"/>
  <c r="AG14" i="48" s="1"/>
  <c r="Z14" i="39" a="1"/>
  <c r="Z14" i="39" s="1"/>
  <c r="Y15" i="41" a="1"/>
  <c r="Y15" i="41" s="1"/>
  <c r="W14" i="28" a="1"/>
  <c r="W14" i="28" s="1"/>
  <c r="Y15" i="38" a="1"/>
  <c r="Y15" i="38" s="1"/>
  <c r="Y13" i="41" a="1"/>
  <c r="Y13" i="41" s="1"/>
  <c r="Z13" i="41" s="1" a="1"/>
  <c r="Z13" i="41" s="1"/>
  <c r="Z13" i="39" a="1"/>
  <c r="Z13" i="39" s="1"/>
  <c r="Y14" i="38" a="1"/>
  <c r="Y14" i="38" s="1"/>
  <c r="W13" i="28" a="1"/>
  <c r="W13" i="28" s="1"/>
  <c r="Z11" i="40"/>
  <c r="Z13" i="40" a="1"/>
  <c r="Z13" i="40" s="1"/>
  <c r="Y13" i="38" a="1"/>
  <c r="Y13" i="38" s="1"/>
  <c r="Z15" i="40" a="1"/>
  <c r="Z15" i="40" s="1"/>
  <c r="Y16" i="40"/>
  <c r="Y19" i="40" s="1"/>
  <c r="Z15" i="39" a="1"/>
  <c r="Z15" i="39" s="1"/>
  <c r="Y16" i="39"/>
  <c r="Y19" i="39" s="1"/>
  <c r="X16" i="38"/>
  <c r="X19" i="38" s="1"/>
  <c r="Y11" i="38"/>
  <c r="V16" i="28"/>
  <c r="V19" i="28" s="1"/>
  <c r="V17" i="33" s="1"/>
  <c r="V21" i="33" s="1"/>
  <c r="Z11" i="39"/>
  <c r="X11" i="28"/>
  <c r="Z10" i="33"/>
  <c r="AB4" i="33"/>
  <c r="AA9" i="33"/>
  <c r="Y5" i="28"/>
  <c r="AG19" i="48" l="1" a="1"/>
  <c r="AG19" i="48" s="1"/>
  <c r="AF20" i="48"/>
  <c r="AF23" i="48" s="1"/>
  <c r="X15" i="28" a="1"/>
  <c r="X15" i="28" s="1"/>
  <c r="V14" i="33"/>
  <c r="AA15" i="40" a="1"/>
  <c r="AA15" i="40" s="1"/>
  <c r="Z15" i="33"/>
  <c r="Z13" i="38" a="1"/>
  <c r="Z13" i="38" s="1"/>
  <c r="AA13" i="40" a="1"/>
  <c r="AA13" i="40" s="1"/>
  <c r="AA14" i="40" a="1"/>
  <c r="AA14" i="40" s="1"/>
  <c r="AH14" i="48" a="1"/>
  <c r="AH14" i="48" s="1"/>
  <c r="AH15" i="48" a="1"/>
  <c r="AH15" i="48" s="1"/>
  <c r="AI15" i="48" s="1" a="1"/>
  <c r="AI15" i="48" s="1"/>
  <c r="AJ15" i="48" s="1" a="1"/>
  <c r="AJ15" i="48" s="1"/>
  <c r="AK15" i="48" s="1" a="1"/>
  <c r="AK15" i="48" s="1"/>
  <c r="Z14" i="38" a="1"/>
  <c r="Z14" i="38" s="1"/>
  <c r="AA14" i="39" a="1"/>
  <c r="AA14" i="39" s="1"/>
  <c r="AA15" i="39" a="1"/>
  <c r="AA15" i="39" s="1"/>
  <c r="Z15" i="41" a="1"/>
  <c r="Z15" i="41" s="1"/>
  <c r="Y16" i="38"/>
  <c r="Y19" i="38" s="1"/>
  <c r="X13" i="28" a="1"/>
  <c r="X13" i="28" s="1"/>
  <c r="Z14" i="41" a="1"/>
  <c r="Z14" i="41" s="1"/>
  <c r="AA11" i="40"/>
  <c r="AA11" i="39"/>
  <c r="AA13" i="39" a="1"/>
  <c r="AA13" i="39" s="1"/>
  <c r="X14" i="28" a="1"/>
  <c r="X14" i="28" s="1"/>
  <c r="Y16" i="41"/>
  <c r="Y19" i="41" s="1"/>
  <c r="Z16" i="40"/>
  <c r="Z19" i="40" s="1"/>
  <c r="Z16" i="39"/>
  <c r="Z19" i="39" s="1"/>
  <c r="Z11" i="38"/>
  <c r="Z15" i="38" a="1"/>
  <c r="Z15" i="38" s="1"/>
  <c r="W16" i="28"/>
  <c r="W19" i="28" s="1"/>
  <c r="W17" i="33" s="1"/>
  <c r="W21" i="33" s="1"/>
  <c r="AA10" i="33"/>
  <c r="AC4" i="33"/>
  <c r="AB9" i="33"/>
  <c r="Y11" i="28"/>
  <c r="Z5" i="28"/>
  <c r="AG20" i="48" l="1"/>
  <c r="AG23" i="48" s="1"/>
  <c r="V26" i="33"/>
  <c r="Y15" i="28" a="1"/>
  <c r="Y15" i="28" s="1"/>
  <c r="Y13" i="33" s="1"/>
  <c r="AB15" i="40" a="1"/>
  <c r="AB15" i="40" s="1"/>
  <c r="W26" i="33"/>
  <c r="W14" i="33"/>
  <c r="X13" i="33"/>
  <c r="AA15" i="33"/>
  <c r="AH19" i="48" a="1"/>
  <c r="AH19" i="48" s="1"/>
  <c r="AI14" i="48" a="1"/>
  <c r="AI14" i="48" s="1"/>
  <c r="AJ14" i="48" s="1" a="1"/>
  <c r="AJ14" i="48" s="1"/>
  <c r="AB13" i="39" a="1"/>
  <c r="AB13" i="39" s="1"/>
  <c r="AA14" i="41" a="1"/>
  <c r="AA14" i="41" s="1"/>
  <c r="AB14" i="39" a="1"/>
  <c r="AB14" i="39" s="1"/>
  <c r="AA15" i="41" a="1"/>
  <c r="AA15" i="41" s="1"/>
  <c r="Y14" i="28" a="1"/>
  <c r="Y14" i="28" s="1"/>
  <c r="AA16" i="40"/>
  <c r="AA19" i="40" s="1"/>
  <c r="AA16" i="39"/>
  <c r="AA19" i="39" s="1"/>
  <c r="AA15" i="38" a="1"/>
  <c r="AA15" i="38" s="1"/>
  <c r="AA13" i="41" a="1"/>
  <c r="AA13" i="41" s="1"/>
  <c r="AB13" i="41" s="1" a="1"/>
  <c r="AB13" i="41" s="1"/>
  <c r="Y13" i="28" a="1"/>
  <c r="Y13" i="28" s="1"/>
  <c r="AB14" i="40" a="1"/>
  <c r="AB14" i="40" s="1"/>
  <c r="AB11" i="40"/>
  <c r="AB13" i="40" a="1"/>
  <c r="AB13" i="40" s="1"/>
  <c r="AA11" i="38"/>
  <c r="AA13" i="38" a="1"/>
  <c r="AA13" i="38" s="1"/>
  <c r="Z16" i="41"/>
  <c r="Z19" i="41" s="1"/>
  <c r="AB15" i="39" a="1"/>
  <c r="AB15" i="39" s="1"/>
  <c r="AA14" i="38" a="1"/>
  <c r="AA14" i="38" s="1"/>
  <c r="Z16" i="38"/>
  <c r="Z19" i="38" s="1"/>
  <c r="X16" i="28"/>
  <c r="X19" i="28" s="1"/>
  <c r="X17" i="33" s="1"/>
  <c r="X21" i="33" s="1"/>
  <c r="AB11" i="39"/>
  <c r="Z11" i="28"/>
  <c r="AB10" i="33"/>
  <c r="AD4" i="33"/>
  <c r="AC9" i="33"/>
  <c r="AA5" i="28"/>
  <c r="AH20" i="48" l="1"/>
  <c r="AH23" i="48" s="1"/>
  <c r="AK14" i="48" a="1"/>
  <c r="AK14" i="48" s="1"/>
  <c r="Z15" i="28" a="1"/>
  <c r="Z15" i="28" s="1"/>
  <c r="Z13" i="33" s="1"/>
  <c r="X26" i="33"/>
  <c r="X14" i="33"/>
  <c r="AC15" i="39" a="1"/>
  <c r="AC15" i="39" s="1"/>
  <c r="AB15" i="33"/>
  <c r="AI19" i="48" a="1"/>
  <c r="AI19" i="48" s="1"/>
  <c r="AJ19" i="48" s="1" a="1"/>
  <c r="AJ19" i="48" s="1"/>
  <c r="AC13" i="40" a="1"/>
  <c r="AC13" i="40" s="1"/>
  <c r="AC10" i="33"/>
  <c r="Z13" i="28" a="1"/>
  <c r="Z13" i="28" s="1"/>
  <c r="AB15" i="41" a="1"/>
  <c r="AB15" i="41" s="1"/>
  <c r="AC14" i="39" a="1"/>
  <c r="AC14" i="39" s="1"/>
  <c r="AB14" i="38" a="1"/>
  <c r="AB14" i="38" s="1"/>
  <c r="AB13" i="38" a="1"/>
  <c r="AB13" i="38" s="1"/>
  <c r="AB15" i="38" a="1"/>
  <c r="AB15" i="38" s="1"/>
  <c r="AA11" i="28"/>
  <c r="AA16" i="41"/>
  <c r="AA19" i="41" s="1"/>
  <c r="AB14" i="41" a="1"/>
  <c r="AB14" i="41" s="1"/>
  <c r="AC13" i="39" a="1"/>
  <c r="AC13" i="39" s="1"/>
  <c r="AB11" i="38"/>
  <c r="AA16" i="38"/>
  <c r="AA19" i="38" s="1"/>
  <c r="Z14" i="28" a="1"/>
  <c r="Z14" i="28" s="1"/>
  <c r="AC14" i="40" a="1"/>
  <c r="AC14" i="40" s="1"/>
  <c r="AC11" i="40"/>
  <c r="AB16" i="40"/>
  <c r="AC15" i="40" a="1"/>
  <c r="AC15" i="40" s="1"/>
  <c r="AB16" i="39"/>
  <c r="AB19" i="39" s="1"/>
  <c r="AC11" i="39"/>
  <c r="Y16" i="28"/>
  <c r="Y19" i="28" s="1"/>
  <c r="Y17" i="33" s="1"/>
  <c r="Y21" i="33" s="1"/>
  <c r="AD9" i="33"/>
  <c r="AE4" i="33"/>
  <c r="AB5" i="28"/>
  <c r="AB19" i="40" l="1"/>
  <c r="AB20" i="40" s="1"/>
  <c r="AK19" i="48" a="1"/>
  <c r="AK19" i="48" s="1"/>
  <c r="AA15" i="28" a="1"/>
  <c r="AA15" i="28" s="1"/>
  <c r="AA13" i="33" s="1"/>
  <c r="AI20" i="48"/>
  <c r="Y14" i="33"/>
  <c r="AC15" i="33"/>
  <c r="AC14" i="41" a="1"/>
  <c r="AC14" i="41" s="1"/>
  <c r="AA13" i="28" a="1"/>
  <c r="AA13" i="28" s="1"/>
  <c r="AC15" i="41" a="1"/>
  <c r="AC15" i="41" s="1"/>
  <c r="AD14" i="39" a="1"/>
  <c r="AD14" i="39" s="1"/>
  <c r="AC14" i="38" a="1"/>
  <c r="AC14" i="38" s="1"/>
  <c r="AC16" i="40"/>
  <c r="AC19" i="40" s="1"/>
  <c r="AB16" i="38"/>
  <c r="AB19" i="38" s="1"/>
  <c r="AA14" i="28" a="1"/>
  <c r="AA14" i="28" s="1"/>
  <c r="AB16" i="41"/>
  <c r="AB19" i="41" s="1"/>
  <c r="AC13" i="41" a="1"/>
  <c r="AC13" i="41" s="1"/>
  <c r="AD13" i="39" a="1"/>
  <c r="AD13" i="39" s="1"/>
  <c r="AD14" i="40" a="1"/>
  <c r="AD14" i="40" s="1"/>
  <c r="AD15" i="40" a="1"/>
  <c r="AD15" i="40" s="1"/>
  <c r="AD11" i="40"/>
  <c r="AD13" i="40" a="1"/>
  <c r="AD13" i="40" s="1"/>
  <c r="AE13" i="40" s="1" a="1"/>
  <c r="AE13" i="40" s="1"/>
  <c r="AC13" i="38" a="1"/>
  <c r="AC13" i="38" s="1"/>
  <c r="AD15" i="39" a="1"/>
  <c r="AD15" i="39" s="1"/>
  <c r="AC16" i="39"/>
  <c r="AC19" i="39" s="1"/>
  <c r="AC11" i="38"/>
  <c r="AC15" i="38" a="1"/>
  <c r="AC15" i="38" s="1"/>
  <c r="Z16" i="28"/>
  <c r="Z19" i="28" s="1"/>
  <c r="Z17" i="33" s="1"/>
  <c r="Z21" i="33" s="1"/>
  <c r="AD11" i="39"/>
  <c r="AB11" i="28"/>
  <c r="AD10" i="33"/>
  <c r="AE9" i="33"/>
  <c r="AF4" i="33"/>
  <c r="AC5" i="28"/>
  <c r="AL19" i="48" l="1"/>
  <c r="AI23" i="48"/>
  <c r="AJ20" i="48"/>
  <c r="AB15" i="28" a="1"/>
  <c r="AB15" i="28" s="1"/>
  <c r="AB13" i="33" s="1"/>
  <c r="Z14" i="33"/>
  <c r="AD15" i="33"/>
  <c r="AC20" i="40"/>
  <c r="AE13" i="39" a="1"/>
  <c r="AE13" i="39" s="1"/>
  <c r="AD15" i="41" a="1"/>
  <c r="AD15" i="41" s="1"/>
  <c r="AE14" i="39" a="1"/>
  <c r="AE14" i="39" s="1"/>
  <c r="AD14" i="38" a="1"/>
  <c r="AD14" i="38" s="1"/>
  <c r="AE15" i="39" a="1"/>
  <c r="AE15" i="39" s="1"/>
  <c r="AC16" i="41"/>
  <c r="AC19" i="41" s="1"/>
  <c r="AD13" i="41" a="1"/>
  <c r="AD13" i="41" s="1"/>
  <c r="AD14" i="41" a="1"/>
  <c r="AD14" i="41" s="1"/>
  <c r="AE11" i="39"/>
  <c r="AD13" i="38" a="1"/>
  <c r="AD13" i="38" s="1"/>
  <c r="AD15" i="38" a="1"/>
  <c r="AD15" i="38" s="1"/>
  <c r="AB13" i="28" a="1"/>
  <c r="AB13" i="28" s="1"/>
  <c r="AB14" i="28" a="1"/>
  <c r="AB14" i="28" s="1"/>
  <c r="AE14" i="40" a="1"/>
  <c r="AE14" i="40" s="1"/>
  <c r="AD16" i="40"/>
  <c r="AE15" i="40" a="1"/>
  <c r="AE15" i="40" s="1"/>
  <c r="AD16" i="39"/>
  <c r="AD19" i="39" s="1"/>
  <c r="AC16" i="38"/>
  <c r="AC19" i="38" s="1"/>
  <c r="AA16" i="28"/>
  <c r="AA19" i="28" s="1"/>
  <c r="AA17" i="33" s="1"/>
  <c r="AA21" i="33" s="1"/>
  <c r="AE11" i="40"/>
  <c r="AF11" i="39"/>
  <c r="AD11" i="38"/>
  <c r="AE10" i="33"/>
  <c r="AF9" i="33"/>
  <c r="AG4" i="33"/>
  <c r="AC11" i="28"/>
  <c r="AD5" i="28"/>
  <c r="AD19" i="40" l="1"/>
  <c r="AD20" i="40" s="1"/>
  <c r="AJ23" i="48"/>
  <c r="AJ18" i="33" s="1"/>
  <c r="AJ22" i="33" s="1"/>
  <c r="AK20" i="48"/>
  <c r="AI18" i="33"/>
  <c r="AI22" i="33" s="1"/>
  <c r="Z26" i="33"/>
  <c r="AC15" i="28" a="1"/>
  <c r="AC15" i="28" s="1"/>
  <c r="AC13" i="33" s="1"/>
  <c r="Y26" i="33"/>
  <c r="AA14" i="33"/>
  <c r="AE15" i="33"/>
  <c r="AE14" i="41" a="1"/>
  <c r="AE14" i="41" s="1"/>
  <c r="AE15" i="41" a="1"/>
  <c r="AE15" i="41" s="1"/>
  <c r="AF14" i="39" a="1"/>
  <c r="AF14" i="39" s="1"/>
  <c r="AE16" i="39"/>
  <c r="AE19" i="39" s="1"/>
  <c r="AE14" i="38" a="1"/>
  <c r="AE14" i="38" s="1"/>
  <c r="AE13" i="41" a="1"/>
  <c r="AE13" i="41" s="1"/>
  <c r="AF15" i="40" a="1"/>
  <c r="AF15" i="40" s="1"/>
  <c r="AD16" i="41"/>
  <c r="AD19" i="41" s="1"/>
  <c r="AC14" i="28" a="1"/>
  <c r="AC14" i="28" s="1"/>
  <c r="AF13" i="39" a="1"/>
  <c r="AF13" i="39" s="1"/>
  <c r="AC13" i="28" a="1"/>
  <c r="AC13" i="28" s="1"/>
  <c r="AF14" i="40" a="1"/>
  <c r="AF14" i="40" s="1"/>
  <c r="AF13" i="40" a="1"/>
  <c r="AF13" i="40" s="1"/>
  <c r="AE11" i="38"/>
  <c r="AE13" i="38" a="1"/>
  <c r="AE13" i="38" s="1"/>
  <c r="AF11" i="40"/>
  <c r="AE16" i="40"/>
  <c r="AF15" i="39" a="1"/>
  <c r="AF15" i="39" s="1"/>
  <c r="AE15" i="38" a="1"/>
  <c r="AE15" i="38" s="1"/>
  <c r="AD16" i="38"/>
  <c r="AD19" i="38" s="1"/>
  <c r="AD11" i="28"/>
  <c r="AB16" i="28"/>
  <c r="AB19" i="28" s="1"/>
  <c r="AB17" i="33" s="1"/>
  <c r="AB21" i="33" s="1"/>
  <c r="AF10" i="33"/>
  <c r="AG9" i="33"/>
  <c r="AH4" i="33"/>
  <c r="AE5" i="28"/>
  <c r="AE19" i="40" l="1"/>
  <c r="AE20" i="40" s="1"/>
  <c r="AK23" i="48"/>
  <c r="AK18" i="33" s="1"/>
  <c r="AK22" i="33" s="1"/>
  <c r="AD15" i="28" a="1"/>
  <c r="AD15" i="28" s="1"/>
  <c r="AD13" i="33" s="1"/>
  <c r="AB14" i="33"/>
  <c r="AF15" i="33"/>
  <c r="AD13" i="28" a="1"/>
  <c r="AD13" i="28" s="1"/>
  <c r="AE16" i="41"/>
  <c r="AE19" i="41" s="1"/>
  <c r="AG13" i="39" a="1"/>
  <c r="AG13" i="39" s="1"/>
  <c r="AF15" i="41" a="1"/>
  <c r="AF15" i="41" s="1"/>
  <c r="AG14" i="39" a="1"/>
  <c r="AG14" i="39" s="1"/>
  <c r="AF14" i="38" a="1"/>
  <c r="AF14" i="38" s="1"/>
  <c r="AF13" i="38" a="1"/>
  <c r="AF13" i="38" s="1"/>
  <c r="AG15" i="39" a="1"/>
  <c r="AG15" i="39" s="1"/>
  <c r="AF15" i="38" a="1"/>
  <c r="AF15" i="38" s="1"/>
  <c r="AF13" i="41" a="1"/>
  <c r="AF13" i="41" s="1"/>
  <c r="AF14" i="41" a="1"/>
  <c r="AF14" i="41" s="1"/>
  <c r="AG14" i="40" a="1"/>
  <c r="AG14" i="40" s="1"/>
  <c r="AD14" i="28" a="1"/>
  <c r="AD14" i="28" s="1"/>
  <c r="AF16" i="40"/>
  <c r="AF19" i="40" s="1"/>
  <c r="AG13" i="40" a="1"/>
  <c r="AG13" i="40" s="1"/>
  <c r="AG15" i="40" a="1"/>
  <c r="AG15" i="40" s="1"/>
  <c r="AF16" i="39"/>
  <c r="AF19" i="39" s="1"/>
  <c r="AE16" i="38"/>
  <c r="AE19" i="38" s="1"/>
  <c r="AF11" i="38"/>
  <c r="AC16" i="28"/>
  <c r="AC19" i="28" s="1"/>
  <c r="AC17" i="33" s="1"/>
  <c r="AC21" i="33" s="1"/>
  <c r="AG11" i="40"/>
  <c r="AG11" i="39"/>
  <c r="AE11" i="28"/>
  <c r="AG11" i="38"/>
  <c r="AG10" i="33"/>
  <c r="AH9" i="33"/>
  <c r="AF5" i="28"/>
  <c r="AL20" i="48" l="1"/>
  <c r="AE15" i="28" a="1"/>
  <c r="AE15" i="28" s="1"/>
  <c r="AE13" i="33" s="1"/>
  <c r="AC14" i="33"/>
  <c r="AG15" i="33"/>
  <c r="AG14" i="41" a="1"/>
  <c r="AG14" i="41" s="1"/>
  <c r="AH15" i="40" a="1"/>
  <c r="AH15" i="40" s="1"/>
  <c r="AI15" i="40" s="1" a="1"/>
  <c r="AI15" i="40" s="1"/>
  <c r="AF20" i="40"/>
  <c r="AE14" i="28" a="1"/>
  <c r="AE14" i="28" s="1"/>
  <c r="AF16" i="41"/>
  <c r="AF19" i="41" s="1"/>
  <c r="AG15" i="41" a="1"/>
  <c r="AG15" i="41" s="1"/>
  <c r="AH14" i="39" a="1"/>
  <c r="AH14" i="39" s="1"/>
  <c r="AI14" i="39" s="1" a="1"/>
  <c r="AI14" i="39" s="1"/>
  <c r="AJ14" i="39" s="1" a="1"/>
  <c r="AJ14" i="39" s="1"/>
  <c r="AK14" i="39" s="1" a="1"/>
  <c r="AK14" i="39" s="1"/>
  <c r="AG15" i="38" a="1"/>
  <c r="AG15" i="38" s="1"/>
  <c r="AH14" i="40" a="1"/>
  <c r="AH14" i="40" s="1"/>
  <c r="AI14" i="40" s="1" a="1"/>
  <c r="AI14" i="40" s="1"/>
  <c r="AJ14" i="40" s="1" a="1"/>
  <c r="AJ14" i="40" s="1"/>
  <c r="AK14" i="40" s="1" a="1"/>
  <c r="AK14" i="40" s="1"/>
  <c r="AG13" i="41" a="1"/>
  <c r="AG13" i="41" s="1"/>
  <c r="AH13" i="39" a="1"/>
  <c r="AH13" i="39" s="1"/>
  <c r="AI13" i="39" s="1" a="1"/>
  <c r="AI13" i="39" s="1"/>
  <c r="AJ13" i="39" s="1" a="1"/>
  <c r="AJ13" i="39" s="1"/>
  <c r="AK13" i="39" s="1" a="1"/>
  <c r="AK13" i="39" s="1"/>
  <c r="AE13" i="28" a="1"/>
  <c r="AE13" i="28" s="1"/>
  <c r="AH13" i="40" a="1"/>
  <c r="AH13" i="40" s="1"/>
  <c r="AI13" i="40" s="1" a="1"/>
  <c r="AI13" i="40" s="1"/>
  <c r="AJ13" i="40" s="1" a="1"/>
  <c r="AJ13" i="40" s="1"/>
  <c r="AK13" i="40" s="1" a="1"/>
  <c r="AK13" i="40" s="1"/>
  <c r="AG14" i="38" a="1"/>
  <c r="AG14" i="38" s="1"/>
  <c r="AG13" i="38" a="1"/>
  <c r="AG13" i="38" s="1"/>
  <c r="AF16" i="38"/>
  <c r="AF19" i="38" s="1"/>
  <c r="AG16" i="40"/>
  <c r="AH11" i="40"/>
  <c r="AG16" i="39"/>
  <c r="AG19" i="39" s="1"/>
  <c r="AH15" i="39" a="1"/>
  <c r="AH15" i="39" s="1"/>
  <c r="AI15" i="39" s="1" a="1"/>
  <c r="AI15" i="39" s="1"/>
  <c r="AJ15" i="39" s="1" a="1"/>
  <c r="AJ15" i="39" s="1"/>
  <c r="AH11" i="39"/>
  <c r="AD16" i="28"/>
  <c r="AD19" i="28" s="1"/>
  <c r="AD17" i="33" s="1"/>
  <c r="AD21" i="33" s="1"/>
  <c r="AH10" i="33"/>
  <c r="AF11" i="28"/>
  <c r="AG5" i="28"/>
  <c r="AG19" i="40" l="1"/>
  <c r="AG20" i="40" s="1"/>
  <c r="AL23" i="48"/>
  <c r="AK15" i="39" a="1"/>
  <c r="AK15" i="39" s="1"/>
  <c r="AJ16" i="39"/>
  <c r="AJ19" i="39" s="1"/>
  <c r="AI16" i="40"/>
  <c r="AJ15" i="40" a="1"/>
  <c r="AJ15" i="40" s="1"/>
  <c r="AF15" i="28" a="1"/>
  <c r="AF15" i="28" s="1"/>
  <c r="AF13" i="33" s="1"/>
  <c r="AD14" i="33"/>
  <c r="AH15" i="33"/>
  <c r="AL15" i="33" s="1"/>
  <c r="AH14" i="41" a="1"/>
  <c r="AH14" i="41" s="1"/>
  <c r="AI14" i="41" s="1" a="1"/>
  <c r="AI14" i="41" s="1"/>
  <c r="AJ14" i="41" s="1" a="1"/>
  <c r="AJ14" i="41" s="1"/>
  <c r="AK14" i="41" s="1" a="1"/>
  <c r="AK14" i="41" s="1"/>
  <c r="AI16" i="39"/>
  <c r="AI19" i="39" s="1"/>
  <c r="AF13" i="28" a="1"/>
  <c r="AF13" i="28" s="1"/>
  <c r="AG16" i="38"/>
  <c r="AG19" i="38" s="1"/>
  <c r="AH13" i="41" a="1"/>
  <c r="AH13" i="41" s="1"/>
  <c r="AI13" i="41" s="1" a="1"/>
  <c r="AI13" i="41" s="1"/>
  <c r="AJ13" i="41" s="1" a="1"/>
  <c r="AJ13" i="41" s="1"/>
  <c r="AK13" i="41" s="1" a="1"/>
  <c r="AK13" i="41" s="1"/>
  <c r="AG16" i="41"/>
  <c r="AG19" i="41" s="1"/>
  <c r="AH15" i="41" a="1"/>
  <c r="AH15" i="41" s="1"/>
  <c r="AI15" i="41" s="1" a="1"/>
  <c r="AI15" i="41" s="1"/>
  <c r="AJ15" i="41" s="1" a="1"/>
  <c r="AJ15" i="41" s="1"/>
  <c r="AF14" i="28" a="1"/>
  <c r="AF14" i="28" s="1"/>
  <c r="AH14" i="38" a="1"/>
  <c r="AH14" i="38" s="1"/>
  <c r="AI14" i="38" s="1" a="1"/>
  <c r="AI14" i="38" s="1"/>
  <c r="AJ14" i="38" s="1" a="1"/>
  <c r="AJ14" i="38" s="1"/>
  <c r="AK14" i="38" s="1" a="1"/>
  <c r="AK14" i="38" s="1"/>
  <c r="AH15" i="38" a="1"/>
  <c r="AH15" i="38" s="1"/>
  <c r="AI15" i="38" s="1" a="1"/>
  <c r="AI15" i="38" s="1"/>
  <c r="AJ15" i="38" s="1" a="1"/>
  <c r="AJ15" i="38" s="1"/>
  <c r="AH13" i="38" a="1"/>
  <c r="AH13" i="38" s="1"/>
  <c r="AI13" i="38" s="1" a="1"/>
  <c r="AI13" i="38" s="1"/>
  <c r="AJ13" i="38" s="1" a="1"/>
  <c r="AJ13" i="38" s="1"/>
  <c r="AK13" i="38" s="1" a="1"/>
  <c r="AK13" i="38" s="1"/>
  <c r="AH16" i="40"/>
  <c r="AH19" i="40" s="1"/>
  <c r="AH16" i="39"/>
  <c r="AH19" i="39" s="1"/>
  <c r="AH11" i="38"/>
  <c r="AE16" i="28"/>
  <c r="AE19" i="28" s="1"/>
  <c r="AE17" i="33" s="1"/>
  <c r="AE21" i="33" s="1"/>
  <c r="AG11" i="28"/>
  <c r="AH5" i="28"/>
  <c r="AI19" i="40" l="1"/>
  <c r="AI20" i="40" s="1"/>
  <c r="AK15" i="41" a="1"/>
  <c r="AK15" i="41" s="1"/>
  <c r="AJ16" i="41"/>
  <c r="AJ19" i="41" s="1"/>
  <c r="AK15" i="40" a="1"/>
  <c r="AK15" i="40" s="1"/>
  <c r="AJ16" i="40"/>
  <c r="AK15" i="38" a="1"/>
  <c r="AK15" i="38" s="1"/>
  <c r="AJ16" i="38"/>
  <c r="AJ19" i="38" s="1"/>
  <c r="AK16" i="39"/>
  <c r="AK19" i="39" s="1"/>
  <c r="AG15" i="28" a="1"/>
  <c r="AG15" i="28" s="1"/>
  <c r="AG16" i="28" s="1"/>
  <c r="AE14" i="33"/>
  <c r="AI16" i="38"/>
  <c r="AI19" i="38" s="1"/>
  <c r="AI16" i="41"/>
  <c r="AI19" i="41" s="1"/>
  <c r="AH20" i="40"/>
  <c r="AH16" i="41"/>
  <c r="AH19" i="41" s="1"/>
  <c r="AG14" i="28" a="1"/>
  <c r="AG14" i="28" s="1"/>
  <c r="AG13" i="28" a="1"/>
  <c r="AG13" i="28" s="1"/>
  <c r="AH16" i="38"/>
  <c r="AH19" i="38" s="1"/>
  <c r="AF16" i="28"/>
  <c r="AF19" i="28" s="1"/>
  <c r="AF17" i="33" s="1"/>
  <c r="AF21" i="33" s="1"/>
  <c r="AH11" i="28"/>
  <c r="AI5" i="28"/>
  <c r="AJ19" i="40" l="1"/>
  <c r="AJ20" i="40" s="1"/>
  <c r="AL15" i="39"/>
  <c r="AK16" i="38"/>
  <c r="AK19" i="38" s="1"/>
  <c r="AK16" i="40"/>
  <c r="AK16" i="41"/>
  <c r="AK19" i="41" s="1"/>
  <c r="AH15" i="28" a="1"/>
  <c r="AH15" i="28" s="1"/>
  <c r="AH13" i="33" s="1"/>
  <c r="AF14" i="33"/>
  <c r="AG13" i="33"/>
  <c r="AH13" i="28" a="1"/>
  <c r="AH13" i="28" s="1"/>
  <c r="AH14" i="28" a="1"/>
  <c r="AH14" i="28" s="1"/>
  <c r="AI11" i="28"/>
  <c r="AG19" i="28"/>
  <c r="AG17" i="33" s="1"/>
  <c r="AG21" i="33" s="1"/>
  <c r="AL19" i="41" l="1"/>
  <c r="AN19" i="41"/>
  <c r="AK19" i="40"/>
  <c r="AK20" i="40" s="1"/>
  <c r="AL19" i="39"/>
  <c r="AL16" i="39"/>
  <c r="AL15" i="41"/>
  <c r="AL15" i="38"/>
  <c r="AL15" i="40"/>
  <c r="AI15" i="28" a="1"/>
  <c r="AI15" i="28" s="1"/>
  <c r="AG14" i="33"/>
  <c r="AI14" i="28" a="1"/>
  <c r="AI14" i="28" s="1"/>
  <c r="AJ14" i="28" s="1" a="1"/>
  <c r="AJ14" i="28" s="1"/>
  <c r="AK14" i="28" s="1" a="1"/>
  <c r="AK14" i="28" s="1"/>
  <c r="AI13" i="28" a="1"/>
  <c r="AI13" i="28" s="1"/>
  <c r="AJ13" i="28" s="1" a="1"/>
  <c r="AJ13" i="28" s="1"/>
  <c r="AK13" i="28" s="1" a="1"/>
  <c r="AK13" i="28" s="1"/>
  <c r="AH16" i="28"/>
  <c r="AH19" i="28" l="1"/>
  <c r="AH17" i="33" s="1"/>
  <c r="AH21" i="33" s="1"/>
  <c r="AL16" i="41"/>
  <c r="AL16" i="40"/>
  <c r="AL19" i="38"/>
  <c r="AL16" i="38"/>
  <c r="AI13" i="33"/>
  <c r="AJ15" i="28" a="1"/>
  <c r="AJ15" i="28" s="1"/>
  <c r="AJ13" i="33" s="1"/>
  <c r="E11" i="52"/>
  <c r="E13" i="52"/>
  <c r="E26" i="52"/>
  <c r="F26" i="52" s="1"/>
  <c r="E25" i="52"/>
  <c r="E16" i="52"/>
  <c r="F16" i="52" s="1"/>
  <c r="E18" i="52"/>
  <c r="E10" i="52"/>
  <c r="E14" i="52"/>
  <c r="E15" i="52"/>
  <c r="F15" i="52" s="1"/>
  <c r="E24" i="52"/>
  <c r="E19" i="52"/>
  <c r="E23" i="52"/>
  <c r="E7" i="52"/>
  <c r="F7" i="52" s="1"/>
  <c r="E8" i="52"/>
  <c r="F8" i="52" s="1"/>
  <c r="AH14" i="33"/>
  <c r="E4" i="52"/>
  <c r="F4" i="52" s="1"/>
  <c r="AI16" i="28"/>
  <c r="AI19" i="28" s="1"/>
  <c r="AI17" i="33" s="1"/>
  <c r="AI21" i="33" s="1"/>
  <c r="E17" i="52" l="1"/>
  <c r="F17" i="52" s="1"/>
  <c r="AL19" i="40"/>
  <c r="AJ16" i="28"/>
  <c r="AK15" i="28" a="1"/>
  <c r="AK15" i="28" s="1"/>
  <c r="AK13" i="33" s="1"/>
  <c r="AI14" i="33"/>
  <c r="E9" i="52"/>
  <c r="AI26" i="33"/>
  <c r="F24" i="52"/>
  <c r="F18" i="52"/>
  <c r="F23" i="52"/>
  <c r="AJ14" i="33" l="1"/>
  <c r="AJ19" i="28"/>
  <c r="AJ17" i="33" s="1"/>
  <c r="AJ21" i="33" s="1"/>
  <c r="AK16" i="28"/>
  <c r="AL16" i="28" s="1"/>
  <c r="E5" i="52"/>
  <c r="F5" i="52" s="1"/>
  <c r="E6" i="52"/>
  <c r="B16" i="40"/>
  <c r="B17" i="40" s="1"/>
  <c r="B16" i="39"/>
  <c r="B17" i="39" s="1"/>
  <c r="C17" i="39" s="1"/>
  <c r="AK14" i="33" l="1"/>
  <c r="AK19" i="28"/>
  <c r="AL19" i="28" s="1"/>
  <c r="B16" i="28" s="1"/>
  <c r="AL15" i="28"/>
  <c r="F10" i="52"/>
  <c r="F19" i="52"/>
  <c r="F14" i="52"/>
  <c r="F9" i="52"/>
  <c r="P19" i="51"/>
  <c r="Q19" i="51" s="1"/>
  <c r="P14" i="51"/>
  <c r="Q14" i="51" s="1"/>
  <c r="P7" i="51"/>
  <c r="Q7" i="51" s="1"/>
  <c r="P8" i="51"/>
  <c r="Q8" i="51" s="1"/>
  <c r="P22" i="51"/>
  <c r="Q22" i="51" s="1"/>
  <c r="P9" i="51"/>
  <c r="Q9" i="51" s="1"/>
  <c r="P16" i="51"/>
  <c r="P11" i="51"/>
  <c r="Q11" i="51" s="1"/>
  <c r="P10" i="51"/>
  <c r="Q10" i="51" s="1"/>
  <c r="P13" i="51"/>
  <c r="Q13" i="51" s="1"/>
  <c r="P12" i="51"/>
  <c r="Q12" i="51" s="1"/>
  <c r="P23" i="51"/>
  <c r="P3" i="51"/>
  <c r="Q3" i="51" s="1"/>
  <c r="P15" i="51"/>
  <c r="P21" i="51"/>
  <c r="Q21" i="51" s="1"/>
  <c r="P18" i="51"/>
  <c r="Q18" i="51" s="1"/>
  <c r="B16" i="41"/>
  <c r="B17" i="41" s="1"/>
  <c r="AK17" i="33" l="1"/>
  <c r="AL14" i="33"/>
  <c r="AL13" i="33"/>
  <c r="B16" i="38"/>
  <c r="B17" i="38" s="1"/>
  <c r="AK21" i="33" l="1"/>
  <c r="AK26" i="33" s="1"/>
  <c r="AL21" i="33"/>
  <c r="AL17" i="33" s="1"/>
  <c r="B15" i="33" s="1"/>
  <c r="B16" i="33" s="1"/>
  <c r="AJ26" i="33"/>
  <c r="F6" i="52"/>
  <c r="P4" i="51"/>
  <c r="Q4" i="51" s="1"/>
  <c r="P17" i="51"/>
  <c r="Q17" i="51" s="1"/>
  <c r="P20" i="51"/>
  <c r="Q20" i="51" s="1"/>
  <c r="P5" i="51"/>
  <c r="Q5" i="51" s="1"/>
  <c r="P6" i="51"/>
  <c r="Q6" i="51" s="1"/>
  <c r="B17" i="28" l="1"/>
  <c r="AA18" i="33" l="1"/>
  <c r="AA22" i="33" s="1"/>
  <c r="AC18" i="33" l="1"/>
  <c r="AC22" i="33" s="1"/>
  <c r="AB18" i="33"/>
  <c r="AB22" i="33" l="1"/>
  <c r="AB26" i="33" s="1"/>
  <c r="AA26" i="33"/>
  <c r="AC26" i="33"/>
  <c r="AD18" i="33"/>
  <c r="AD22" i="33" s="1"/>
  <c r="AD26" i="33" l="1"/>
  <c r="AE18" i="33"/>
  <c r="AE22" i="33" s="1"/>
  <c r="AE26" i="33" l="1"/>
  <c r="AF18" i="33"/>
  <c r="AF22" i="33" s="1"/>
  <c r="AF26" i="33" l="1"/>
  <c r="AG18" i="33"/>
  <c r="AG22" i="33" s="1"/>
  <c r="AG26" i="33" l="1"/>
  <c r="AH18" i="33"/>
  <c r="AL18" i="33" l="1"/>
  <c r="AH22" i="33"/>
  <c r="AH26" i="33" s="1"/>
  <c r="AL22" i="33"/>
  <c r="F11" i="52"/>
  <c r="E12" i="52"/>
  <c r="F12" i="52" s="1"/>
  <c r="F13" i="52"/>
  <c r="AL26" i="33" l="1"/>
  <c r="B21" i="48"/>
  <c r="B22" i="48" s="1"/>
  <c r="B18" i="33" l="1"/>
  <c r="B19" i="33" s="1"/>
  <c r="B29" i="33" l="1"/>
  <c r="B3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tc={FCDE6471-C775-48B4-9EA1-110B40C65FD5}</author>
    <author>tc={4617FC2F-453C-4C6C-A993-4B83A3228D42}</author>
    <author>tc={0CE63E51-BFD4-4E38-84B9-AED1372BE5CB}</author>
    <author>tc={AD62E595-19CD-4DB7-B6E9-5CA1F75EB668}</author>
  </authors>
  <commentList>
    <comment ref="E35" authorId="0" shapeId="0" xr:uid="{FCDE6471-C775-48B4-9EA1-110B40C65FD5}">
      <text>
        <t>[Threaded comment]
Your version of Excel allows you to read this threaded comment; however, any edits to it will get removed if the file is opened in a newer version of Excel. Learn more: https://go.microsoft.com/fwlink/?linkid=870924
Comment:
    Novo ciclo confirmado</t>
      </text>
    </comment>
    <comment ref="E43" authorId="1" shapeId="0" xr:uid="{4617FC2F-453C-4C6C-A993-4B83A3228D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Novo ciclo confirmado</t>
      </text>
    </comment>
    <comment ref="E73" authorId="2" shapeId="0" xr:uid="{0CE63E51-BFD4-4E38-84B9-AED1372BE5CB}">
      <text>
        <t>[Threaded comment]
Your version of Excel allows you to read this threaded comment; however, any edits to it will get removed if the file is opened in a newer version of Excel. Learn more: https://go.microsoft.com/fwlink/?linkid=870924
Comment:
    Novo ciclo confirmado</t>
      </text>
    </comment>
    <comment ref="E81" authorId="3" shapeId="0" xr:uid="{AD62E595-19CD-4DB7-B6E9-5CA1F75EB668}">
      <text>
        <t>[Threaded comment]
Your version of Excel allows you to read this threaded comment; however, any edits to it will get removed if the file is opened in a newer version of Excel. Learn more: https://go.microsoft.com/fwlink/?linkid=870924
Comment:
    Novo ciclo confirmado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Campos Robson (CtP/MFO31)</author>
    <author>tc={412CB3B1-A6BE-4D79-A9D2-951DE5B74DBF}</author>
  </authors>
  <commentList>
    <comment ref="E13" authorId="0" shapeId="0" xr:uid="{AD15DDB2-57B1-400E-BF08-256C9161574A}">
      <text>
        <r>
          <rPr>
            <b/>
            <sz val="9"/>
            <color indexed="81"/>
            <rFont val="Segoe UI"/>
            <family val="2"/>
          </rPr>
          <t>Campos Robson (CtP/MFO31):</t>
        </r>
        <r>
          <rPr>
            <sz val="9"/>
            <color indexed="81"/>
            <rFont val="Segoe UI"/>
            <family val="2"/>
          </rPr>
          <t xml:space="preserve">
Alterado a formula da LMN para dividir apenas por 1 célula</t>
        </r>
      </text>
    </comment>
    <comment ref="F14" authorId="1" shapeId="0" xr:uid="{412CB3B1-A6BE-4D79-A9D2-951DE5B74DBF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 MP para planejar setup</t>
      </text>
    </comment>
    <comment ref="N33" authorId="0" shapeId="0" xr:uid="{F88E9FB8-B6F8-4D4D-8BCC-B3E07FE9726F}">
      <text>
        <r>
          <rPr>
            <b/>
            <sz val="9"/>
            <color indexed="81"/>
            <rFont val="Segoe UI"/>
            <charset val="1"/>
          </rPr>
          <t>Campos Robson (CtP/MFO31):</t>
        </r>
        <r>
          <rPr>
            <sz val="9"/>
            <color indexed="81"/>
            <rFont val="Segoe UI"/>
            <charset val="1"/>
          </rPr>
          <t xml:space="preserve">
Demanda da UF descontando plano de injetores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tc={CA89329B-98CD-40D2-AF22-00762D99318C}</author>
    <author>Goncalves Donathan (SO/OPM-TS21-BR)</author>
    <author>tc={495159F3-DA40-42EC-A4C4-DD2D016A0563}</author>
    <author>tc={CC1FAE2F-8D20-43BE-9542-413C4EFDD400}</author>
  </authors>
  <commentList>
    <comment ref="R6" authorId="0" shapeId="0" xr:uid="{CA89329B-98CD-40D2-AF22-00762D99318C}">
      <text>
        <t>[Threaded comment]
Your version of Excel allows you to read this threaded comment; however, any edits to it will get removed if the file is opened in a newer version of Excel. Learn more: https://go.microsoft.com/fwlink/?linkid=870924
Comment:
    1º Turno</t>
      </text>
    </comment>
    <comment ref="F7" authorId="1" shapeId="0" xr:uid="{45C67CE8-A846-4F02-B036-7997FCF18EB4}">
      <text>
        <r>
          <rPr>
            <b/>
            <sz val="9"/>
            <color indexed="81"/>
            <rFont val="Segoe UI"/>
            <family val="2"/>
          </rPr>
          <t>Pode ser:
Sistema de Controle de Fábrica
Acompanhamento de tempos e paradas, garantir os processos</t>
        </r>
      </text>
    </comment>
    <comment ref="F9" authorId="1" shapeId="0" xr:uid="{F4E551D2-749B-4AE1-AAA1-5975C2E8E17F}">
      <text>
        <r>
          <rPr>
            <b/>
            <sz val="9"/>
            <color indexed="81"/>
            <rFont val="Segoe UI"/>
            <family val="2"/>
          </rPr>
          <t>Espera Externa / espera de equipamento</t>
        </r>
      </text>
    </comment>
    <comment ref="W9" authorId="2" shapeId="0" xr:uid="{495159F3-DA40-42EC-A4C4-DD2D016A0563}">
      <text>
        <t>[Threaded comment]
Your version of Excel allows you to read this threaded comment; however, any edits to it will get removed if the file is opened in a newer version of Excel. Learn more: https://go.microsoft.com/fwlink/?linkid=870924
Comment:
    EE Shainin CRIN - Andre Wszotek</t>
      </text>
    </comment>
    <comment ref="D10" authorId="3" shapeId="0" xr:uid="{CC1FAE2F-8D20-43BE-9542-413C4EFDD400}">
      <text>
        <t>[Threaded comment]
Your version of Excel allows you to read this threaded comment; however, any edits to it will get removed if the file is opened in a newer version of Excel. Learn more: https://go.microsoft.com/fwlink/?linkid=870924
Comment:
    Média de 4 dias de intervalo e 1 dia de refeição.</t>
      </text>
    </comment>
    <comment ref="F11" authorId="1" shapeId="0" xr:uid="{700472C9-D5A8-47DC-9C5E-2E8E54A223F3}">
      <text>
        <r>
          <rPr>
            <b/>
            <sz val="11"/>
            <color indexed="81"/>
            <rFont val="Segoe UI"/>
            <family val="2"/>
          </rPr>
          <t>TEMPO de OPERAÇÃO PLANEJADA
Tempo sem paradas, somente operando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tc={1791E563-1414-4087-8362-19AE2CA79E08}</author>
    <author>tc={54384680-A0B6-4DA5-92F1-A541395A7D88}</author>
    <author>tc={A8F55095-9E78-47C7-BB08-7D78C4B4A7B4}</author>
  </authors>
  <commentList>
    <comment ref="Q6" authorId="0" shapeId="0" xr:uid="{1791E563-1414-4087-8362-19AE2CA79E08}">
      <text>
        <t>[Threaded comment]
Your version of Excel allows you to read this threaded comment; however, any edits to it will get removed if the file is opened in a newer version of Excel. Learn more: https://go.microsoft.com/fwlink/?linkid=870924
Comment:
    1º Turno</t>
      </text>
    </comment>
    <comment ref="AE6" authorId="1" shapeId="0" xr:uid="{54384680-A0B6-4DA5-92F1-A541395A7D88}">
      <text>
        <t>[Threaded comment]
Your version of Excel allows you to read this threaded comment; however, any edits to it will get removed if the file is opened in a newer version of Excel. Learn more: https://go.microsoft.com/fwlink/?linkid=870924
Comment:
    1º Turno</t>
      </text>
    </comment>
    <comment ref="D10" authorId="2" shapeId="0" xr:uid="{A8F55095-9E78-47C7-BB08-7D78C4B4A7B4}">
      <text>
        <t>[Threaded comment]
Your version of Excel allows you to read this threaded comment; however, any edits to it will get removed if the file is opened in a newer version of Excel. Learn more: https://go.microsoft.com/fwlink/?linkid=870924
Comment:
    Média de 4 dias de intervalo e 1 dia de refeição.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tc={2092AD79-079D-4827-858D-F6E299F94906}</author>
    <author>tc={3D9E5CDD-657E-44F7-9E62-975360F29527}</author>
    <author>tc={A3535E2E-C759-4AEA-A7E9-F10DC401C310}</author>
    <author>tc={0ABF49BA-E6DB-4F44-960E-259206005541}</author>
  </authors>
  <commentList>
    <comment ref="I6" authorId="0" shapeId="0" xr:uid="{2092AD79-079D-4827-858D-F6E299F94906}">
      <text>
        <t>[Threaded comment]
Your version of Excel allows you to read this threaded comment; however, any edits to it will get removed if the file is opened in a newer version of Excel. Learn more: https://go.microsoft.com/fwlink/?linkid=870924
Comment:
    2º Turno</t>
      </text>
    </comment>
    <comment ref="W6" authorId="1" shapeId="0" xr:uid="{3D9E5CDD-657E-44F7-9E62-975360F29527}">
      <text>
        <t>[Threaded comment]
Your version of Excel allows you to read this threaded comment; however, any edits to it will get removed if the file is opened in a newer version of Excel. Learn more: https://go.microsoft.com/fwlink/?linkid=870924
Comment:
    1º Turno</t>
      </text>
    </comment>
    <comment ref="AK6" authorId="2" shapeId="0" xr:uid="{A3535E2E-C759-4AEA-A7E9-F10DC401C310}">
      <text>
        <t>[Threaded comment]
Your version of Excel allows you to read this threaded comment; however, any edits to it will get removed if the file is opened in a newer version of Excel. Learn more: https://go.microsoft.com/fwlink/?linkid=870924
Comment:
    1º Turno</t>
      </text>
    </comment>
    <comment ref="D10" authorId="3" shapeId="0" xr:uid="{0ABF49BA-E6DB-4F44-960E-259206005541}">
      <text>
        <t>[Threaded comment]
Your version of Excel allows you to read this threaded comment; however, any edits to it will get removed if the file is opened in a newer version of Excel. Learn more: https://go.microsoft.com/fwlink/?linkid=870924
Comment:
    Média de 4 dias de intervalo e 1 dia de refeição.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tc={41F90BCE-CA14-4867-90EA-1708E1F3CDB0}</author>
    <author>tc={E221F066-C59B-4649-9A37-17197E92942F}</author>
    <author>tc={6D425458-E932-4986-94B4-C9A35F5C1CCF}</author>
    <author>tc={C0A8A88B-A277-4D80-A699-9EADA2DA79A4}</author>
  </authors>
  <commentList>
    <comment ref="O6" authorId="0" shapeId="0" xr:uid="{41F90BCE-CA14-4867-90EA-1708E1F3CDB0}">
      <text>
        <t>[Threaded comment]
Your version of Excel allows you to read this threaded comment; however, any edits to it will get removed if the file is opened in a newer version of Excel. Learn more: https://go.microsoft.com/fwlink/?linkid=870924
Comment:
    2º Turno</t>
      </text>
    </comment>
    <comment ref="AC6" authorId="1" shapeId="0" xr:uid="{E221F066-C59B-4649-9A37-17197E92942F}">
      <text>
        <t>[Threaded comment]
Your version of Excel allows you to read this threaded comment; however, any edits to it will get removed if the file is opened in a newer version of Excel. Learn more: https://go.microsoft.com/fwlink/?linkid=870924
Comment:
    2º Turno</t>
      </text>
    </comment>
    <comment ref="AJ6" authorId="2" shapeId="0" xr:uid="{6D425458-E932-4986-94B4-C9A35F5C1CCF}">
      <text>
        <t>[Threaded comment]
Your version of Excel allows you to read this threaded comment; however, any edits to it will get removed if the file is opened in a newer version of Excel. Learn more: https://go.microsoft.com/fwlink/?linkid=870924
Comment:
    2º Turno</t>
      </text>
    </comment>
    <comment ref="D10" authorId="3" shapeId="0" xr:uid="{C0A8A88B-A277-4D80-A699-9EADA2DA79A4}">
      <text>
        <t>[Threaded comment]
Your version of Excel allows you to read this threaded comment; however, any edits to it will get removed if the file is opened in a newer version of Excel. Learn more: https://go.microsoft.com/fwlink/?linkid=870924
Comment:
    Média de 4 dias de intervalo e 1 dia de refeição.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tc={3E79D13F-243D-49FE-977E-31C1186916F6}</author>
    <author>tc={0134FD05-5014-4641-9C33-06E53EBD3AEB}</author>
  </authors>
  <commentList>
    <comment ref="K6" authorId="0" shapeId="0" xr:uid="{3E79D13F-243D-49FE-977E-31C1186916F6}">
      <text>
        <t>[Threaded comment]
Your version of Excel allows you to read this threaded comment; however, any edits to it will get removed if the file is opened in a newer version of Excel. Learn more: https://go.microsoft.com/fwlink/?linkid=870924
Comment:
    2º Turno</t>
      </text>
    </comment>
    <comment ref="D10" authorId="1" shapeId="0" xr:uid="{0134FD05-5014-4641-9C33-06E53EBD3AEB}">
      <text>
        <t>[Threaded comment]
Your version of Excel allows you to read this threaded comment; however, any edits to it will get removed if the file is opened in a newer version of Excel. Learn more: https://go.microsoft.com/fwlink/?linkid=870924
Comment:
    Média de 4 dias de intervalo e 1 dia de refeição.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tc={3353609F-B919-44D7-B290-11C9FE9A4E61}</author>
    <author>tc={438AC472-BCC7-4364-B83E-C5087DD2B72F}</author>
    <author>tc={64BA9718-C0ED-41FA-BD16-460B2BA3EE9F}</author>
  </authors>
  <commentList>
    <comment ref="I6" authorId="0" shapeId="0" xr:uid="{3353609F-B919-44D7-B290-11C9FE9A4E61}">
      <text>
        <t>[Threaded comment]
Your version of Excel allows you to read this threaded comment; however, any edits to it will get removed if the file is opened in a newer version of Excel. Learn more: https://go.microsoft.com/fwlink/?linkid=870924
Comment:
    2º Turno</t>
      </text>
    </comment>
    <comment ref="V6" authorId="1" shapeId="0" xr:uid="{438AC472-BCC7-4364-B83E-C5087DD2B72F}">
      <text>
        <t>[Threaded comment]
Your version of Excel allows you to read this threaded comment; however, any edits to it will get removed if the file is opened in a newer version of Excel. Learn more: https://go.microsoft.com/fwlink/?linkid=870924
Comment:
    1º Turno</t>
      </text>
    </comment>
    <comment ref="AJ6" authorId="2" shapeId="0" xr:uid="{64BA9718-C0ED-41FA-BD16-460B2BA3EE9F}">
      <text>
        <t>[Threaded comment]
Your version of Excel allows you to read this threaded comment; however, any edits to it will get removed if the file is opened in a newer version of Excel. Learn more: https://go.microsoft.com/fwlink/?linkid=870924
Comment:
    2º Turno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Campos Robson (CtP/MFO31)</author>
  </authors>
  <commentList>
    <comment ref="E4" authorId="0" shapeId="0" xr:uid="{D8F28213-FECE-421F-99DE-B4306AC3D523}">
      <text>
        <r>
          <rPr>
            <b/>
            <sz val="9"/>
            <color indexed="81"/>
            <rFont val="Segoe UI"/>
            <family val="2"/>
          </rPr>
          <t>Campos Robson (CtP/MFO31):</t>
        </r>
        <r>
          <rPr>
            <sz val="9"/>
            <color indexed="81"/>
            <rFont val="Segoe UI"/>
            <family val="2"/>
          </rPr>
          <t xml:space="preserve">
LTI</t>
        </r>
      </text>
    </comment>
    <comment ref="L4" authorId="0" shapeId="0" xr:uid="{3BC743B9-60D3-4C80-A8C5-6917F414EFC5}">
      <text>
        <r>
          <rPr>
            <b/>
            <sz val="9"/>
            <color indexed="81"/>
            <rFont val="Segoe UI"/>
            <family val="2"/>
          </rPr>
          <t>Campos Robson (CtP/MFO31):</t>
        </r>
        <r>
          <rPr>
            <sz val="9"/>
            <color indexed="81"/>
            <rFont val="Segoe UI"/>
            <family val="2"/>
          </rPr>
          <t xml:space="preserve">
AB / FG / HI 
(EQUINOX / EURO VI e MAN)</t>
        </r>
      </text>
    </comment>
    <comment ref="M4" authorId="0" shapeId="0" xr:uid="{BB3EE2EC-C295-433D-9E52-63C0F4C57AA6}">
      <text>
        <r>
          <rPr>
            <b/>
            <sz val="9"/>
            <color indexed="81"/>
            <rFont val="Segoe UI"/>
            <family val="2"/>
          </rPr>
          <t>Campos Robson (CtP/MFO31):</t>
        </r>
        <r>
          <rPr>
            <sz val="9"/>
            <color indexed="81"/>
            <rFont val="Segoe UI"/>
            <family val="2"/>
          </rPr>
          <t xml:space="preserve">
Ederson do Bico
Diorgener do Bico
1 do UIN</t>
        </r>
      </text>
    </comment>
    <comment ref="B9" authorId="0" shapeId="0" xr:uid="{F7533B90-9B68-4C45-B50E-8E2E8939796E}">
      <text>
        <r>
          <rPr>
            <b/>
            <sz val="9"/>
            <color indexed="81"/>
            <rFont val="Segoe UI"/>
            <family val="2"/>
          </rPr>
          <t>Campos Robson (CtP/MFO31):</t>
        </r>
        <r>
          <rPr>
            <sz val="9"/>
            <color indexed="81"/>
            <rFont val="Segoe UI"/>
            <family val="2"/>
          </rPr>
          <t xml:space="preserve">
HTT 3 turnos / GRH 1°T</t>
        </r>
      </text>
    </comment>
    <comment ref="Z9" authorId="0" shapeId="0" xr:uid="{7D141ED0-7990-49C7-A08B-4B4DAE50E98A}">
      <text>
        <r>
          <rPr>
            <b/>
            <sz val="9"/>
            <color indexed="81"/>
            <rFont val="Segoe UI"/>
            <family val="2"/>
          </rPr>
          <t>Campos Robson (CtP/MFO31):</t>
        </r>
        <r>
          <rPr>
            <sz val="9"/>
            <color indexed="81"/>
            <rFont val="Segoe UI"/>
            <family val="2"/>
          </rPr>
          <t xml:space="preserve">
Cauan
Luiz
</t>
        </r>
      </text>
    </comment>
    <comment ref="B10" authorId="0" shapeId="0" xr:uid="{DA45FDE3-FF47-4BD0-B46C-3F8024A4929E}">
      <text>
        <r>
          <rPr>
            <b/>
            <sz val="9"/>
            <color indexed="81"/>
            <rFont val="Segoe UI"/>
            <family val="2"/>
          </rPr>
          <t>Campos Robson (CtP/MFO31):</t>
        </r>
        <r>
          <rPr>
            <sz val="9"/>
            <color indexed="81"/>
            <rFont val="Segoe UI"/>
            <family val="2"/>
          </rPr>
          <t xml:space="preserve">
ATMO / BH8000 / Lav-visu- cro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<sst xmlns="http://schemas.openxmlformats.org/spreadsheetml/2006/main" count="1020" uniqueCount="343">
  <si>
    <t>Tutorial Planilha POT</t>
  </si>
  <si>
    <t>Ao acessar a primeira vez a planilha:</t>
  </si>
  <si>
    <t>01. Atualizar ciclos das máquinas por produto na aba "Matriz de Ciclos"</t>
  </si>
  <si>
    <t>02. Atualizar paradas diárias padrão de cada uma das células (Exceto na aba "Célula AK - 3 Turnos")</t>
  </si>
  <si>
    <t>04. Atualizar paradas planejadas de cada uma das células (Exceto na aba "Célula AK - 3 Turnos")</t>
  </si>
  <si>
    <t>05. Atualizar as metas de produção e aderência nos dias de FS e Feriado</t>
  </si>
  <si>
    <t>03. Atualizar POT e data para o mês atual no seguinte formato (01/mm/aaaa):</t>
  </si>
  <si>
    <t>Colocar produto que esta rodando no lado a e colocar o produto que esta rodando no lado B, o ciclo é calculado atraves de formula, data de inicio e fim deve ser imputado.</t>
  </si>
  <si>
    <t>TABELA DE TEMPO DE CICLO POR COMBINAÇÃO</t>
  </si>
  <si>
    <t>CUMMINS 2.16</t>
  </si>
  <si>
    <t>F.P.T.</t>
  </si>
  <si>
    <t>EQUINOX</t>
  </si>
  <si>
    <t>MAN</t>
  </si>
  <si>
    <t>AGCO N3</t>
  </si>
  <si>
    <t>MIM N3</t>
  </si>
  <si>
    <t>RAINBOW</t>
  </si>
  <si>
    <t>CUMMINS N1</t>
  </si>
  <si>
    <t>PEGASUS</t>
  </si>
  <si>
    <t>TIER</t>
  </si>
  <si>
    <t>MWM N1</t>
  </si>
  <si>
    <t>IVECO</t>
  </si>
  <si>
    <t>CRI AGCO</t>
  </si>
  <si>
    <t>CRI CUMMINS</t>
  </si>
  <si>
    <t>PERKINS</t>
  </si>
  <si>
    <t>CNHI</t>
  </si>
  <si>
    <t>ISUZU</t>
  </si>
  <si>
    <t>TATA</t>
  </si>
  <si>
    <t>Cummins  3.18</t>
  </si>
  <si>
    <t>VCE</t>
  </si>
  <si>
    <t>CRIN 2.16</t>
  </si>
  <si>
    <t>LADO</t>
  </si>
  <si>
    <t>A</t>
  </si>
  <si>
    <t>B</t>
  </si>
  <si>
    <t>TEMPO</t>
  </si>
  <si>
    <t>CRI CUMMIINS</t>
  </si>
  <si>
    <t>Cummins 3.18</t>
  </si>
  <si>
    <t>Lado A</t>
  </si>
  <si>
    <t xml:space="preserve">central </t>
  </si>
  <si>
    <t>Lado B</t>
  </si>
  <si>
    <t xml:space="preserve">Lateral </t>
  </si>
  <si>
    <t>PartNumber</t>
  </si>
  <si>
    <t>CICLO</t>
  </si>
  <si>
    <t>PLANO</t>
  </si>
  <si>
    <t>OEE</t>
  </si>
  <si>
    <t>Tempo Necessário (Minutos)</t>
  </si>
  <si>
    <t>Tempo Necessário (Horas)</t>
  </si>
  <si>
    <t>Tempo Necessário Geral</t>
  </si>
  <si>
    <t>DIAS DE LINHA RODANDO</t>
  </si>
  <si>
    <t>POT</t>
  </si>
  <si>
    <t>PÇ/DIA</t>
  </si>
  <si>
    <t>PÇ/MÊS</t>
  </si>
  <si>
    <t>CÉLULA PROD.</t>
  </si>
  <si>
    <t>TEMPO NECESSÁRIO (HORAS POR CÉLULA)</t>
  </si>
  <si>
    <t>DIAS PRODUZINDO</t>
  </si>
  <si>
    <t xml:space="preserve">CÉLULA </t>
  </si>
  <si>
    <t>Delta</t>
  </si>
  <si>
    <t>CUMMINS 2.16 - F00RJ02097</t>
  </si>
  <si>
    <t>FPT - F00RJ01270 (importado)</t>
  </si>
  <si>
    <t xml:space="preserve">EQUINOX - F00RJ02495 </t>
  </si>
  <si>
    <t>MAN - F00RJ02323 (importado)</t>
  </si>
  <si>
    <t>AGCO N3 - F00RJ02709</t>
  </si>
  <si>
    <t>MIM N3 - F00RJ02372</t>
  </si>
  <si>
    <t>RAINBOW - F00RJ02559</t>
  </si>
  <si>
    <t>CUMMINS N1 - F00RJ02827</t>
  </si>
  <si>
    <t>PEGASUS - F00RJ02751</t>
  </si>
  <si>
    <t>TIER - F00RJ02606</t>
  </si>
  <si>
    <t>MWM N1 - F00RJ02832</t>
  </si>
  <si>
    <t>IVECO - F00RJ02510</t>
  </si>
  <si>
    <t>AGCO CRIP - F00ZC0D414</t>
  </si>
  <si>
    <t>CUMMINS CRIP - F00ZC0D429</t>
  </si>
  <si>
    <t>PERKINS - F00RJ03124</t>
  </si>
  <si>
    <t>CNHI - F00RJ02444</t>
  </si>
  <si>
    <t>ISUZU - F00RJ03002</t>
  </si>
  <si>
    <t>TATA - F00RJ05040  - F00R.J05.044 (corpo novo)</t>
  </si>
  <si>
    <t>CUMMINS 3.18</t>
  </si>
  <si>
    <t>EURO VI - F00RJ03308</t>
  </si>
  <si>
    <t>DIA 1 AGOSTO</t>
  </si>
  <si>
    <t>DIA 2 AGOSTO</t>
  </si>
  <si>
    <t>C</t>
  </si>
  <si>
    <t>D</t>
  </si>
  <si>
    <t>MIN3</t>
  </si>
  <si>
    <t>F</t>
  </si>
  <si>
    <t>G</t>
  </si>
  <si>
    <t>2.16</t>
  </si>
  <si>
    <t xml:space="preserve">EURO VI </t>
  </si>
  <si>
    <t>MWM 1</t>
  </si>
  <si>
    <t>H</t>
  </si>
  <si>
    <t>I</t>
  </si>
  <si>
    <t>J</t>
  </si>
  <si>
    <t>K</t>
  </si>
  <si>
    <t>Ciclo A-K</t>
  </si>
  <si>
    <t>Ciclo LMN</t>
  </si>
  <si>
    <t>PARTNUMBER</t>
  </si>
  <si>
    <t>PRODUTO</t>
  </si>
  <si>
    <t>LADO A</t>
  </si>
  <si>
    <t>LADO B</t>
  </si>
  <si>
    <t>LADO 1</t>
  </si>
  <si>
    <t>F00RJ02097</t>
  </si>
  <si>
    <t>F00RJ02751</t>
  </si>
  <si>
    <t>F00RJ01270</t>
  </si>
  <si>
    <t>F00RJ02606</t>
  </si>
  <si>
    <t>F00RJ02495</t>
  </si>
  <si>
    <t>Dedicado</t>
  </si>
  <si>
    <t>F00RJ02827</t>
  </si>
  <si>
    <t>F00RJ02323</t>
  </si>
  <si>
    <t>F00RJ02709</t>
  </si>
  <si>
    <t>F00RJ02372</t>
  </si>
  <si>
    <t>F00RJ02559</t>
  </si>
  <si>
    <t>F00RJ02832</t>
  </si>
  <si>
    <t>F00RJ02510</t>
  </si>
  <si>
    <t>F00RZC0D414</t>
  </si>
  <si>
    <t>F00ZC0D429</t>
  </si>
  <si>
    <t>F00RJ03124</t>
  </si>
  <si>
    <t>F00RJ02444</t>
  </si>
  <si>
    <t>F00RJ03002</t>
  </si>
  <si>
    <t>F00RJ05044</t>
  </si>
  <si>
    <t>F00RJ03308</t>
  </si>
  <si>
    <t>Partnumber</t>
  </si>
  <si>
    <t>Nome</t>
  </si>
  <si>
    <t>Plano</t>
  </si>
  <si>
    <t>Produção</t>
  </si>
  <si>
    <t>Atualizado 24.03.25 - 13:00Hrs</t>
  </si>
  <si>
    <t>Giro de Peças</t>
  </si>
  <si>
    <t>PRODUÇÃO ATÉ 31.03.25</t>
  </si>
  <si>
    <t>Saldo Março Montagem</t>
  </si>
  <si>
    <t xml:space="preserve">Delta </t>
  </si>
  <si>
    <t>Volume Abril</t>
  </si>
  <si>
    <t>MERCADO
+ SA's</t>
  </si>
  <si>
    <t>Deamanda REAL</t>
  </si>
  <si>
    <t>% do Runner</t>
  </si>
  <si>
    <t>Proporcional ao SA</t>
  </si>
  <si>
    <t>Cartão</t>
  </si>
  <si>
    <t>CRIN2.16</t>
  </si>
  <si>
    <t>F00R.J02.097</t>
  </si>
  <si>
    <t>FPT</t>
  </si>
  <si>
    <t>F00R.J01.270</t>
  </si>
  <si>
    <t>Plano versão 21.03.25</t>
  </si>
  <si>
    <t>F00R.J02.491</t>
  </si>
  <si>
    <t>F00R.J02.323</t>
  </si>
  <si>
    <t>AGCON3</t>
  </si>
  <si>
    <t>F00R.J02.709</t>
  </si>
  <si>
    <t>F00R.J02.372</t>
  </si>
  <si>
    <t>F00R.J02.559</t>
  </si>
  <si>
    <t>CUMMINS</t>
  </si>
  <si>
    <t>F00R.J02.827</t>
  </si>
  <si>
    <t>F00R.J02.751</t>
  </si>
  <si>
    <t>F00R.J02.606</t>
  </si>
  <si>
    <t>MWM</t>
  </si>
  <si>
    <t>F00R.J02.832</t>
  </si>
  <si>
    <t>F00R.J02.510</t>
  </si>
  <si>
    <t>F00R.J03.124</t>
  </si>
  <si>
    <t>CNHi</t>
  </si>
  <si>
    <t>F00R.J02.444</t>
  </si>
  <si>
    <t>F00R.J03.002</t>
  </si>
  <si>
    <t>EURO VI</t>
  </si>
  <si>
    <t>F00R.J03.309</t>
  </si>
  <si>
    <t>F00R.J02.609</t>
  </si>
  <si>
    <t>FLEX IVECO</t>
  </si>
  <si>
    <t>F00R.J02.201</t>
  </si>
  <si>
    <t>FLEX PENTA</t>
  </si>
  <si>
    <t>F00R.J02.724</t>
  </si>
  <si>
    <t>FLEX RVI</t>
  </si>
  <si>
    <t>AGCO CRI</t>
  </si>
  <si>
    <t>F00ZC0D414</t>
  </si>
  <si>
    <t>F00Z.C0D.429</t>
  </si>
  <si>
    <t>sw</t>
  </si>
  <si>
    <t>F00R.J05.040</t>
  </si>
  <si>
    <t>dedicado</t>
  </si>
  <si>
    <t>F00R.J05.165</t>
  </si>
  <si>
    <t>delta</t>
  </si>
  <si>
    <t>MERCADO AI</t>
  </si>
  <si>
    <t>LMN</t>
  </si>
  <si>
    <t>PREMISSAS</t>
  </si>
  <si>
    <t>MERCADO JN</t>
  </si>
  <si>
    <t>MERCADO FINAL</t>
  </si>
  <si>
    <t>SEM DEMANDA</t>
  </si>
  <si>
    <t>Flex</t>
  </si>
  <si>
    <t>Plano AK</t>
  </si>
  <si>
    <t>Runner</t>
  </si>
  <si>
    <t>Plano LMN</t>
  </si>
  <si>
    <t>Exótico</t>
  </si>
  <si>
    <t>Cliente UF</t>
  </si>
  <si>
    <t>SA's</t>
  </si>
  <si>
    <t>até dia 08 de cada mês</t>
  </si>
  <si>
    <t>Plano da UD</t>
  </si>
  <si>
    <t>Abril</t>
  </si>
  <si>
    <t>Maio</t>
  </si>
  <si>
    <t>PLANO DE SETUP - CÉLULA A-N</t>
  </si>
  <si>
    <t>Célula AB</t>
  </si>
  <si>
    <t>Célula CD</t>
  </si>
  <si>
    <t>Célula FG</t>
  </si>
  <si>
    <t>Célula HI</t>
  </si>
  <si>
    <t>Célula JK</t>
  </si>
  <si>
    <t>Célula L</t>
  </si>
  <si>
    <t>Célula M</t>
  </si>
  <si>
    <t>Célula N</t>
  </si>
  <si>
    <t>Produto 1 (A)</t>
  </si>
  <si>
    <t>Produto 2 (B)</t>
  </si>
  <si>
    <t>Ciclo</t>
  </si>
  <si>
    <t>Data de Início</t>
  </si>
  <si>
    <t>Data de Fim</t>
  </si>
  <si>
    <t>Produto 1 (C)</t>
  </si>
  <si>
    <t>Produto 2 (D)</t>
  </si>
  <si>
    <t>Produto 1 (F)</t>
  </si>
  <si>
    <t>Produto 2 (G)</t>
  </si>
  <si>
    <t>Produto 1 (H)</t>
  </si>
  <si>
    <t>Produto 2 (I)</t>
  </si>
  <si>
    <t>Produto 1 (J)</t>
  </si>
  <si>
    <t>Produto 2 (K)</t>
  </si>
  <si>
    <t>Produto 1 (L)</t>
  </si>
  <si>
    <t>Produto 1 (M)</t>
  </si>
  <si>
    <t>Produto 1 (N)</t>
  </si>
  <si>
    <t xml:space="preserve">POT Célula AB </t>
  </si>
  <si>
    <t>Mês de análise:</t>
  </si>
  <si>
    <t>POT Total:</t>
  </si>
  <si>
    <t>COMPENSAÇÃO SAS</t>
  </si>
  <si>
    <t>FERIADO DE PASCOA + TIRADENTES</t>
  </si>
  <si>
    <t>Tomar decisão</t>
  </si>
  <si>
    <t>"Sim" para feriado
"Vazio" para Recesso</t>
  </si>
  <si>
    <t>SIM</t>
  </si>
  <si>
    <t>sim</t>
  </si>
  <si>
    <t>Paradas diárias Padrão</t>
  </si>
  <si>
    <t>Tipos de perdas</t>
  </si>
  <si>
    <t>Perdas Programadas</t>
  </si>
  <si>
    <t>1T</t>
  </si>
  <si>
    <t>2T</t>
  </si>
  <si>
    <t>3T</t>
  </si>
  <si>
    <t>Diálogo aberto</t>
  </si>
  <si>
    <t>Paradas Padrão</t>
  </si>
  <si>
    <t>Liberação</t>
  </si>
  <si>
    <t>TPM / Preventivas / Planejadas</t>
  </si>
  <si>
    <t>Laboral</t>
  </si>
  <si>
    <t>SFC</t>
  </si>
  <si>
    <t>Limpeza / Parada Planejada</t>
  </si>
  <si>
    <t>Compensação</t>
  </si>
  <si>
    <t>E.E / Projetos / Setup</t>
  </si>
  <si>
    <t>Refeição</t>
  </si>
  <si>
    <t>Minutos totais</t>
  </si>
  <si>
    <t>Corte de Peças (Chiron)</t>
  </si>
  <si>
    <t>Total</t>
  </si>
  <si>
    <t>Produto 1</t>
  </si>
  <si>
    <t>Produto 2</t>
  </si>
  <si>
    <t>Plano para a célula AB:</t>
  </si>
  <si>
    <t>Cliclo - Capacidade (TP - Planejado)</t>
  </si>
  <si>
    <t>Ciclo Médio</t>
  </si>
  <si>
    <t>Capacidade total da célula AB:</t>
  </si>
  <si>
    <t>OEE (Planejado)</t>
  </si>
  <si>
    <t>Peças 100%</t>
  </si>
  <si>
    <t>Delta da célula AB:</t>
  </si>
  <si>
    <t>Aderência Hora Extra</t>
  </si>
  <si>
    <t>Aderência</t>
  </si>
  <si>
    <t>Aderência HE Dia Normal:</t>
  </si>
  <si>
    <t>Injetores</t>
  </si>
  <si>
    <t>Aderência Sábado</t>
  </si>
  <si>
    <t>Aderência Domingo</t>
  </si>
  <si>
    <t>Aderência HE Feriado:</t>
  </si>
  <si>
    <t>Não roda</t>
  </si>
  <si>
    <t xml:space="preserve">POT Célula CD </t>
  </si>
  <si>
    <t>E.E / Projetos</t>
  </si>
  <si>
    <t>Plano para a célula CD:</t>
  </si>
  <si>
    <t>Capacidade (TP - Planejado)</t>
  </si>
  <si>
    <t>Capacidade total da célula CD:</t>
  </si>
  <si>
    <t>Delta da célula CD:</t>
  </si>
  <si>
    <t xml:space="preserve">POT Célula FG </t>
  </si>
  <si>
    <t>Plano para a célula FG:</t>
  </si>
  <si>
    <t>Capacidade total da célula FG:</t>
  </si>
  <si>
    <t>Delta da célula FG:</t>
  </si>
  <si>
    <t>EE DMAX + CRI AGCO</t>
  </si>
  <si>
    <t xml:space="preserve">POT Célula HI </t>
  </si>
  <si>
    <t>Plano para a célula HI:</t>
  </si>
  <si>
    <t>Capacidade total da célula HI:</t>
  </si>
  <si>
    <t>Delta da célula HI:</t>
  </si>
  <si>
    <t>POT Célula JK</t>
  </si>
  <si>
    <t>Plano para a célula JK:</t>
  </si>
  <si>
    <t>Capacidade total da célula JK:</t>
  </si>
  <si>
    <t>Delta da célula JK:</t>
  </si>
  <si>
    <t>Somatória conforme ciclo confirmado</t>
  </si>
  <si>
    <t>MIN3 / RAINBOW</t>
  </si>
  <si>
    <t>Diferença CNHi</t>
  </si>
  <si>
    <t>POT Célula AK - Usinagem Dura Março / 25</t>
  </si>
  <si>
    <t>Plano Usinagem Final</t>
  </si>
  <si>
    <t>Plano para a célula A-K:</t>
  </si>
  <si>
    <t>Minutos</t>
  </si>
  <si>
    <t>Capacidade total da célula A-K:</t>
  </si>
  <si>
    <t>Delta da célula A-K:</t>
  </si>
  <si>
    <t>Shainin</t>
  </si>
  <si>
    <t>Total AK</t>
  </si>
  <si>
    <t>Capa LMN</t>
  </si>
  <si>
    <t>DELTA da Usinagem</t>
  </si>
  <si>
    <t>CUN1 e TIER LMN</t>
  </si>
  <si>
    <t>Total AK sem CUN1 e Tier</t>
  </si>
  <si>
    <t>VALORES NO DAILY      AK LMN</t>
  </si>
  <si>
    <t>Total LMN com CUN1 e Tier</t>
  </si>
  <si>
    <t>Total Diário Us. Final</t>
  </si>
  <si>
    <t>Segunda feira</t>
  </si>
  <si>
    <t>Delta AK LMN &gt; Us. Final</t>
  </si>
  <si>
    <t>POT Célula LMN</t>
  </si>
  <si>
    <t>feriado?</t>
  </si>
  <si>
    <t>Produto Célula L</t>
  </si>
  <si>
    <t>Produto Célula M</t>
  </si>
  <si>
    <t>Produto Célula N</t>
  </si>
  <si>
    <t>Capacidade L (TP - Planejado)</t>
  </si>
  <si>
    <t>Capacidade M (TP - Planejado)</t>
  </si>
  <si>
    <t>Capacidade N (TP - Planejado)</t>
  </si>
  <si>
    <t>Plano para a célula :</t>
  </si>
  <si>
    <t>Capacidade total da célula LMN:</t>
  </si>
  <si>
    <t>Delta da célula LMN:</t>
  </si>
  <si>
    <t>sábado</t>
  </si>
  <si>
    <t>domingo</t>
  </si>
  <si>
    <t>segunda</t>
  </si>
  <si>
    <t>Hora extra</t>
  </si>
  <si>
    <t>1T HE CRIN</t>
  </si>
  <si>
    <t>TAS</t>
  </si>
  <si>
    <t>Necessidade</t>
  </si>
  <si>
    <t>2T HE CRIN</t>
  </si>
  <si>
    <t>3T CRIN</t>
  </si>
  <si>
    <t>1T CRIN</t>
  </si>
  <si>
    <t>CtP</t>
  </si>
  <si>
    <t>2T CRIN</t>
  </si>
  <si>
    <t>TaS</t>
  </si>
  <si>
    <t>UD</t>
  </si>
  <si>
    <t>BCD CKD</t>
  </si>
  <si>
    <t>UF</t>
  </si>
  <si>
    <t>SLA F</t>
  </si>
  <si>
    <t>Pino CRIN 3</t>
  </si>
  <si>
    <t>PISTÃO</t>
  </si>
  <si>
    <t>VALVULAS CRIN3</t>
  </si>
  <si>
    <t>BH CAR</t>
  </si>
  <si>
    <t>REAP/REMAN/INTER</t>
  </si>
  <si>
    <t>TOTAL</t>
  </si>
  <si>
    <t>CRIN</t>
  </si>
  <si>
    <t>Sábado</t>
  </si>
  <si>
    <t>Domingo</t>
  </si>
  <si>
    <t>3°</t>
  </si>
  <si>
    <t>1°</t>
  </si>
  <si>
    <t>2°</t>
  </si>
  <si>
    <t>NOMES pessoas trablharam aqui</t>
  </si>
  <si>
    <t>Lino UIN</t>
  </si>
  <si>
    <t>Leomar DHK</t>
  </si>
  <si>
    <t>Diego Santos NHA</t>
  </si>
  <si>
    <t>Noeli NHA</t>
  </si>
  <si>
    <t>Bruno Henrique UIN</t>
  </si>
  <si>
    <t>Lucas Davanço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</si>
</sst>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d"/>
    <numFmt numFmtId="165" formatCode="0.0%"/>
    <numFmt numFmtId="166" formatCode="dd&quot; Dias e &quot;hh:mm:ss\ &quot;Horas&quot;"/>
    <numFmt numFmtId="167" formatCode="0_ ;[Red]\-0\ "/>
    <numFmt numFmtId="168" formatCode="0.000"/>
  </numFmts>
  <fonts count="39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8"/>
      <name val="Arial"/>
      <family val="2"/>
    </font>
    <font>
      <b/>
      <sz val="22"/>
      <color theme="0"/>
      <name val="Arial"/>
      <family val="2"/>
    </font>
    <font>
      <b/>
      <u/>
      <sz val="15"/>
      <color theme="1"/>
      <name val="Arial"/>
      <family val="2"/>
    </font>
    <font>
      <sz val="10"/>
      <color rgb="FF002060"/>
      <name val="Arial"/>
      <family val="2"/>
    </font>
    <font>
      <b/>
      <sz val="12"/>
      <color theme="0"/>
      <name val="Arial"/>
      <family val="2"/>
    </font>
    <font>
      <sz val="2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0"/>
      <name val="Arial"/>
      <family val="2"/>
    </font>
    <font>
      <b/>
      <sz val="18"/>
      <color theme="0"/>
      <name val="Arial"/>
      <family val="2"/>
    </font>
    <font>
      <b/>
      <sz val="9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theme="0"/>
      <name val="Arial"/>
      <family val="2"/>
    </font>
    <font>
      <b/>
      <sz val="24"/>
      <color theme="0"/>
      <name val="Arial"/>
      <family val="2"/>
    </font>
    <font>
      <b/>
      <sz val="8"/>
      <color theme="0"/>
      <name val="Arial"/>
      <family val="2"/>
    </font>
    <font>
      <b/>
      <sz val="11"/>
      <color indexed="81"/>
      <name val="Segoe UI"/>
      <family val="2"/>
    </font>
    <font>
      <sz val="10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9" fontId="25" fillId="0" borderId="0" applyFont="0" applyFill="0" applyBorder="0" applyAlignment="0" applyProtection="0"/>
  </cellStyleXfs>
  <cellXfs count="5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3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12" borderId="32" xfId="0" applyFont="1" applyFill="1" applyBorder="1"/>
    <xf numFmtId="0" fontId="0" fillId="12" borderId="0" xfId="0" applyFill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13" borderId="0" xfId="0" applyFill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14" borderId="44" xfId="0" applyNumberFormat="1" applyFill="1" applyBorder="1" applyAlignment="1">
      <alignment horizontal="center" vertical="center"/>
    </xf>
    <xf numFmtId="2" fontId="0" fillId="14" borderId="38" xfId="0" applyNumberFormat="1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2" fontId="0" fillId="12" borderId="9" xfId="0" applyNumberFormat="1" applyFill="1" applyBorder="1" applyAlignment="1">
      <alignment horizontal="center" vertical="center"/>
    </xf>
    <xf numFmtId="0" fontId="19" fillId="10" borderId="21" xfId="0" applyFont="1" applyFill="1" applyBorder="1" applyAlignment="1">
      <alignment horizontal="center" vertical="center"/>
    </xf>
    <xf numFmtId="0" fontId="19" fillId="10" borderId="23" xfId="0" applyFont="1" applyFill="1" applyBorder="1" applyAlignment="1">
      <alignment horizontal="center" vertical="center"/>
    </xf>
    <xf numFmtId="0" fontId="19" fillId="10" borderId="22" xfId="0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wrapText="1"/>
    </xf>
    <xf numFmtId="0" fontId="0" fillId="0" borderId="34" xfId="0" applyBorder="1" applyAlignment="1">
      <alignment wrapText="1"/>
    </xf>
    <xf numFmtId="0" fontId="0" fillId="0" borderId="6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4" xfId="0" applyBorder="1"/>
    <xf numFmtId="0" fontId="0" fillId="0" borderId="64" xfId="0" applyBorder="1"/>
    <xf numFmtId="0" fontId="0" fillId="0" borderId="17" xfId="0" applyBorder="1"/>
    <xf numFmtId="0" fontId="0" fillId="0" borderId="18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1" fontId="0" fillId="0" borderId="0" xfId="0" applyNumberFormat="1"/>
    <xf numFmtId="3" fontId="3" fillId="2" borderId="1" xfId="1" applyNumberForma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13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2" borderId="0" xfId="0" applyNumberFormat="1" applyFill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1" fontId="0" fillId="18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4" fontId="3" fillId="2" borderId="1" xfId="1" applyNumberFormat="1" applyFill="1" applyBorder="1" applyAlignment="1">
      <alignment horizontal="center"/>
    </xf>
    <xf numFmtId="165" fontId="3" fillId="2" borderId="1" xfId="1" applyNumberFormat="1" applyFill="1" applyBorder="1" applyAlignment="1">
      <alignment horizontal="center"/>
    </xf>
    <xf numFmtId="166" fontId="3" fillId="2" borderId="1" xfId="1" applyNumberFormat="1" applyFill="1" applyBorder="1" applyAlignment="1">
      <alignment horizontal="center"/>
    </xf>
    <xf numFmtId="0" fontId="23" fillId="2" borderId="21" xfId="0" applyFont="1" applyFill="1" applyBorder="1" applyAlignment="1">
      <alignment horizontal="center" vertical="center"/>
    </xf>
    <xf numFmtId="0" fontId="23" fillId="2" borderId="23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23" fillId="2" borderId="23" xfId="0" applyFont="1" applyFill="1" applyBorder="1" applyAlignment="1">
      <alignment horizontal="center" vertical="center" wrapText="1"/>
    </xf>
    <xf numFmtId="1" fontId="22" fillId="2" borderId="25" xfId="0" applyNumberFormat="1" applyFont="1" applyFill="1" applyBorder="1" applyAlignment="1">
      <alignment horizontal="center" vertical="center"/>
    </xf>
    <xf numFmtId="1" fontId="22" fillId="2" borderId="9" xfId="0" applyNumberFormat="1" applyFont="1" applyFill="1" applyBorder="1" applyAlignment="1">
      <alignment horizontal="center" vertical="center"/>
    </xf>
    <xf numFmtId="1" fontId="22" fillId="2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0" borderId="0" xfId="0" applyFill="1"/>
    <xf numFmtId="16" fontId="0" fillId="0" borderId="0" xfId="0" applyNumberFormat="1" applyAlignment="1">
      <alignment horizontal="center"/>
    </xf>
    <xf numFmtId="0" fontId="3" fillId="17" borderId="5" xfId="0" applyFont="1" applyFill="1" applyBorder="1" applyAlignment="1">
      <alignment horizontal="center" vertical="center"/>
    </xf>
    <xf numFmtId="4" fontId="3" fillId="17" borderId="1" xfId="1" applyNumberFormat="1" applyFill="1" applyBorder="1" applyAlignment="1">
      <alignment horizontal="center"/>
    </xf>
    <xf numFmtId="0" fontId="3" fillId="17" borderId="3" xfId="0" applyFont="1" applyFill="1" applyBorder="1" applyAlignment="1">
      <alignment horizontal="center" vertical="center"/>
    </xf>
    <xf numFmtId="165" fontId="3" fillId="17" borderId="1" xfId="1" applyNumberFormat="1" applyFill="1" applyBorder="1" applyAlignment="1">
      <alignment horizontal="center"/>
    </xf>
    <xf numFmtId="3" fontId="3" fillId="17" borderId="1" xfId="1" applyNumberFormat="1" applyFill="1" applyBorder="1" applyAlignment="1">
      <alignment horizontal="center"/>
    </xf>
    <xf numFmtId="166" fontId="3" fillId="17" borderId="1" xfId="1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 vertical="center"/>
    </xf>
    <xf numFmtId="0" fontId="3" fillId="17" borderId="30" xfId="0" applyFont="1" applyFill="1" applyBorder="1" applyAlignment="1">
      <alignment horizontal="center" vertical="center"/>
    </xf>
    <xf numFmtId="4" fontId="3" fillId="17" borderId="3" xfId="1" applyNumberFormat="1" applyFill="1" applyBorder="1" applyAlignment="1">
      <alignment horizontal="center"/>
    </xf>
    <xf numFmtId="165" fontId="3" fillId="17" borderId="3" xfId="1" applyNumberFormat="1" applyFill="1" applyBorder="1" applyAlignment="1">
      <alignment horizontal="center"/>
    </xf>
    <xf numFmtId="3" fontId="3" fillId="17" borderId="3" xfId="1" applyNumberFormat="1" applyFill="1" applyBorder="1" applyAlignment="1">
      <alignment horizontal="center"/>
    </xf>
    <xf numFmtId="166" fontId="3" fillId="17" borderId="3" xfId="1" applyNumberFormat="1" applyFill="1" applyBorder="1" applyAlignment="1">
      <alignment horizontal="center"/>
    </xf>
    <xf numFmtId="1" fontId="0" fillId="17" borderId="3" xfId="0" applyNumberFormat="1" applyFill="1" applyBorder="1" applyAlignment="1">
      <alignment horizontal="center"/>
    </xf>
    <xf numFmtId="1" fontId="0" fillId="17" borderId="3" xfId="0" applyNumberForma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3" fillId="15" borderId="5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4" fontId="3" fillId="17" borderId="10" xfId="1" applyNumberFormat="1" applyFill="1" applyBorder="1" applyAlignment="1">
      <alignment horizontal="center"/>
    </xf>
    <xf numFmtId="165" fontId="3" fillId="17" borderId="10" xfId="1" applyNumberFormat="1" applyFill="1" applyBorder="1" applyAlignment="1">
      <alignment horizontal="center"/>
    </xf>
    <xf numFmtId="3" fontId="3" fillId="17" borderId="10" xfId="1" applyNumberFormat="1" applyFill="1" applyBorder="1" applyAlignment="1">
      <alignment horizontal="center"/>
    </xf>
    <xf numFmtId="166" fontId="3" fillId="17" borderId="10" xfId="1" applyNumberFormat="1" applyFill="1" applyBorder="1" applyAlignment="1">
      <alignment horizontal="center"/>
    </xf>
    <xf numFmtId="1" fontId="0" fillId="17" borderId="10" xfId="0" applyNumberFormat="1" applyFill="1" applyBorder="1" applyAlignment="1">
      <alignment horizontal="center"/>
    </xf>
    <xf numFmtId="1" fontId="0" fillId="17" borderId="10" xfId="0" applyNumberFormat="1" applyFill="1" applyBorder="1" applyAlignment="1">
      <alignment horizontal="center" vertical="center"/>
    </xf>
    <xf numFmtId="14" fontId="11" fillId="0" borderId="0" xfId="0" applyNumberFormat="1" applyFont="1" applyAlignment="1" applyProtection="1">
      <alignment vertical="center"/>
      <protection locked="0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 applyProtection="1">
      <alignment horizontal="center" vertical="center"/>
      <protection locked="0"/>
    </xf>
    <xf numFmtId="2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6" fontId="12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1" fontId="0" fillId="2" borderId="0" xfId="0" applyNumberFormat="1" applyFill="1" applyAlignment="1">
      <alignment vertical="center"/>
    </xf>
    <xf numFmtId="3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3" fontId="2" fillId="5" borderId="1" xfId="0" applyNumberFormat="1" applyFont="1" applyFill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 applyProtection="1">
      <alignment horizontal="center" vertical="center"/>
      <protection locked="0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2" borderId="1" xfId="0" applyFill="1" applyBorder="1"/>
    <xf numFmtId="0" fontId="0" fillId="2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5" borderId="69" xfId="0" applyFill="1" applyBorder="1" applyAlignment="1">
      <alignment horizontal="center"/>
    </xf>
    <xf numFmtId="0" fontId="0" fillId="23" borderId="65" xfId="0" applyFill="1" applyBorder="1"/>
    <xf numFmtId="0" fontId="0" fillId="23" borderId="66" xfId="0" applyFill="1" applyBorder="1"/>
    <xf numFmtId="0" fontId="0" fillId="23" borderId="2" xfId="0" applyFill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26" fillId="1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3" fontId="13" fillId="2" borderId="1" xfId="0" applyNumberFormat="1" applyFont="1" applyFill="1" applyBorder="1" applyAlignment="1">
      <alignment horizontal="center" vertical="center"/>
    </xf>
    <xf numFmtId="167" fontId="0" fillId="2" borderId="0" xfId="0" applyNumberFormat="1" applyFill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27" xfId="0" applyNumberForma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/>
    </xf>
    <xf numFmtId="3" fontId="14" fillId="19" borderId="1" xfId="0" applyNumberFormat="1" applyFont="1" applyFill="1" applyBorder="1" applyAlignment="1">
      <alignment horizontal="center" vertical="center"/>
    </xf>
    <xf numFmtId="0" fontId="0" fillId="27" borderId="1" xfId="0" applyFill="1" applyBorder="1"/>
    <xf numFmtId="0" fontId="0" fillId="27" borderId="1" xfId="0" applyFill="1" applyBorder="1" applyAlignment="1">
      <alignment horizontal="center" vertical="center"/>
    </xf>
    <xf numFmtId="3" fontId="0" fillId="27" borderId="1" xfId="0" applyNumberFormat="1" applyFill="1" applyBorder="1" applyAlignment="1">
      <alignment horizontal="center" vertical="center"/>
    </xf>
    <xf numFmtId="3" fontId="0" fillId="27" borderId="1" xfId="0" applyNumberFormat="1" applyFill="1" applyBorder="1" applyAlignment="1">
      <alignment horizontal="center"/>
    </xf>
    <xf numFmtId="3" fontId="0" fillId="27" borderId="1" xfId="0" applyNumberFormat="1" applyFill="1" applyBorder="1"/>
    <xf numFmtId="3" fontId="3" fillId="27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1" fontId="13" fillId="0" borderId="0" xfId="0" applyNumberFormat="1" applyFont="1" applyAlignment="1">
      <alignment horizontal="center"/>
    </xf>
    <xf numFmtId="0" fontId="13" fillId="0" borderId="0" xfId="0" applyFont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14" fontId="23" fillId="0" borderId="0" xfId="0" applyNumberFormat="1" applyFont="1" applyAlignment="1" applyProtection="1">
      <alignment vertical="center"/>
      <protection locked="0"/>
    </xf>
    <xf numFmtId="3" fontId="0" fillId="2" borderId="1" xfId="0" applyNumberFormat="1" applyFill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2" borderId="0" xfId="0" applyNumberFormat="1" applyFill="1" applyAlignment="1">
      <alignment vertical="center"/>
    </xf>
    <xf numFmtId="3" fontId="0" fillId="5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8" fontId="0" fillId="0" borderId="0" xfId="0" applyNumberFormat="1" applyAlignment="1">
      <alignment vertical="center"/>
    </xf>
    <xf numFmtId="0" fontId="0" fillId="29" borderId="1" xfId="0" applyFill="1" applyBorder="1"/>
    <xf numFmtId="0" fontId="2" fillId="0" borderId="0" xfId="0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3" fontId="0" fillId="30" borderId="0" xfId="0" applyNumberFormat="1" applyFill="1"/>
    <xf numFmtId="0" fontId="3" fillId="30" borderId="1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" fillId="29" borderId="0" xfId="0" applyFont="1" applyFill="1" applyAlignment="1">
      <alignment horizontal="left" vertical="center"/>
    </xf>
    <xf numFmtId="0" fontId="3" fillId="31" borderId="1" xfId="0" applyFont="1" applyFill="1" applyBorder="1" applyAlignment="1">
      <alignment horizontal="center" vertical="center"/>
    </xf>
    <xf numFmtId="0" fontId="14" fillId="31" borderId="1" xfId="0" applyFont="1" applyFill="1" applyBorder="1" applyAlignment="1">
      <alignment horizontal="center" vertical="center"/>
    </xf>
    <xf numFmtId="1" fontId="0" fillId="31" borderId="1" xfId="0" applyNumberFormat="1" applyFill="1" applyBorder="1" applyAlignment="1">
      <alignment horizontal="center" vertical="center"/>
    </xf>
    <xf numFmtId="3" fontId="14" fillId="31" borderId="1" xfId="0" applyNumberFormat="1" applyFont="1" applyFill="1" applyBorder="1" applyAlignment="1">
      <alignment horizontal="center" vertical="center"/>
    </xf>
    <xf numFmtId="0" fontId="3" fillId="31" borderId="1" xfId="0" applyFont="1" applyFill="1" applyBorder="1"/>
    <xf numFmtId="3" fontId="0" fillId="31" borderId="1" xfId="0" applyNumberFormat="1" applyFill="1" applyBorder="1" applyAlignment="1">
      <alignment horizontal="center" vertical="center"/>
    </xf>
    <xf numFmtId="3" fontId="0" fillId="31" borderId="1" xfId="0" applyNumberFormat="1" applyFill="1" applyBorder="1" applyAlignment="1">
      <alignment horizontal="center"/>
    </xf>
    <xf numFmtId="3" fontId="3" fillId="31" borderId="1" xfId="0" applyNumberFormat="1" applyFont="1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31" borderId="1" xfId="0" applyFill="1" applyBorder="1"/>
    <xf numFmtId="3" fontId="3" fillId="31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/>
    </xf>
    <xf numFmtId="3" fontId="14" fillId="29" borderId="1" xfId="0" applyNumberFormat="1" applyFont="1" applyFill="1" applyBorder="1" applyAlignment="1">
      <alignment horizontal="center" vertical="center"/>
    </xf>
    <xf numFmtId="1" fontId="0" fillId="29" borderId="1" xfId="0" applyNumberFormat="1" applyFill="1" applyBorder="1" applyAlignment="1">
      <alignment horizontal="center" vertical="center"/>
    </xf>
    <xf numFmtId="3" fontId="0" fillId="29" borderId="1" xfId="0" applyNumberFormat="1" applyFill="1" applyBorder="1" applyAlignment="1">
      <alignment horizontal="center" vertical="center"/>
    </xf>
    <xf numFmtId="3" fontId="0" fillId="29" borderId="1" xfId="0" applyNumberFormat="1" applyFill="1" applyBorder="1" applyAlignment="1">
      <alignment horizontal="center"/>
    </xf>
    <xf numFmtId="3" fontId="3" fillId="29" borderId="1" xfId="0" applyNumberFormat="1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3" fillId="29" borderId="1" xfId="0" applyFont="1" applyFill="1" applyBorder="1" applyAlignment="1">
      <alignment horizontal="left" vertical="center"/>
    </xf>
    <xf numFmtId="0" fontId="0" fillId="2" borderId="1" xfId="0" applyFill="1" applyBorder="1"/>
    <xf numFmtId="3" fontId="0" fillId="2" borderId="1" xfId="0" applyNumberForma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 vertical="center"/>
    </xf>
    <xf numFmtId="3" fontId="0" fillId="11" borderId="0" xfId="0" applyNumberFormat="1" applyFill="1"/>
    <xf numFmtId="0" fontId="2" fillId="0" borderId="0" xfId="0" applyFont="1"/>
    <xf numFmtId="0" fontId="2" fillId="0" borderId="0" xfId="0" applyFont="1" applyAlignment="1">
      <alignment horizontal="center"/>
    </xf>
    <xf numFmtId="3" fontId="0" fillId="5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 applyProtection="1">
      <alignment horizontal="center" vertical="center"/>
      <protection locked="0"/>
    </xf>
    <xf numFmtId="165" fontId="0" fillId="2" borderId="1" xfId="0" applyNumberFormat="1" applyFill="1" applyBorder="1" applyAlignment="1">
      <alignment horizontal="center"/>
    </xf>
    <xf numFmtId="0" fontId="3" fillId="0" borderId="73" xfId="0" applyFont="1" applyBorder="1" applyAlignment="1" applyProtection="1">
      <alignment horizontal="center" vertical="center"/>
      <protection locked="0"/>
    </xf>
    <xf numFmtId="0" fontId="3" fillId="0" borderId="74" xfId="0" applyFont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1" fontId="6" fillId="28" borderId="1" xfId="0" applyNumberFormat="1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3" fontId="0" fillId="21" borderId="0" xfId="0" applyNumberFormat="1" applyFill="1"/>
    <xf numFmtId="0" fontId="3" fillId="11" borderId="0" xfId="0" applyFont="1" applyFill="1" applyAlignment="1">
      <alignment horizontal="left"/>
    </xf>
    <xf numFmtId="0" fontId="3" fillId="30" borderId="0" xfId="0" applyFont="1" applyFill="1" applyAlignment="1">
      <alignment horizontal="left"/>
    </xf>
    <xf numFmtId="0" fontId="0" fillId="21" borderId="0" xfId="0" applyFill="1" applyAlignment="1">
      <alignment horizontal="left"/>
    </xf>
    <xf numFmtId="0" fontId="3" fillId="0" borderId="0" xfId="0" applyFont="1"/>
    <xf numFmtId="1" fontId="0" fillId="33" borderId="0" xfId="0" applyNumberFormat="1" applyFill="1"/>
    <xf numFmtId="0" fontId="0" fillId="33" borderId="0" xfId="0" quotePrefix="1" applyFill="1" applyAlignment="1">
      <alignment horizontal="left"/>
    </xf>
    <xf numFmtId="1" fontId="0" fillId="8" borderId="1" xfId="0" applyNumberFormat="1" applyFill="1" applyBorder="1" applyAlignment="1">
      <alignment horizontal="center" vertical="center"/>
    </xf>
    <xf numFmtId="0" fontId="3" fillId="9" borderId="1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Alignment="1">
      <alignment horizontal="center" vertical="center" wrapText="1"/>
    </xf>
    <xf numFmtId="0" fontId="11" fillId="0" borderId="68" xfId="0" applyFont="1" applyBorder="1" applyAlignment="1">
      <alignment vertical="center"/>
    </xf>
    <xf numFmtId="0" fontId="14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0" fontId="3" fillId="20" borderId="1" xfId="0" applyFont="1" applyFill="1" applyBorder="1" applyAlignment="1" applyProtection="1">
      <alignment horizontal="center" vertical="center"/>
      <protection locked="0"/>
    </xf>
    <xf numFmtId="0" fontId="3" fillId="29" borderId="1" xfId="0" applyFont="1" applyFill="1" applyBorder="1" applyAlignment="1" applyProtection="1">
      <alignment horizontal="center" vertical="center"/>
      <protection locked="0"/>
    </xf>
    <xf numFmtId="0" fontId="3" fillId="15" borderId="1" xfId="0" applyFont="1" applyFill="1" applyBorder="1" applyAlignment="1" applyProtection="1">
      <alignment horizontal="center" vertical="center"/>
      <protection locked="0"/>
    </xf>
    <xf numFmtId="0" fontId="0" fillId="5" borderId="0" xfId="0" applyFill="1"/>
    <xf numFmtId="2" fontId="0" fillId="5" borderId="9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right" vertical="center"/>
    </xf>
    <xf numFmtId="0" fontId="0" fillId="2" borderId="72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3" fontId="0" fillId="29" borderId="0" xfId="0" applyNumberFormat="1" applyFill="1" applyAlignment="1">
      <alignment horizontal="center" vertical="center"/>
    </xf>
    <xf numFmtId="0" fontId="36" fillId="9" borderId="0" xfId="0" applyFont="1" applyFill="1" applyAlignment="1">
      <alignment horizontal="center" vertical="center"/>
    </xf>
    <xf numFmtId="0" fontId="3" fillId="35" borderId="1" xfId="0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2" fontId="38" fillId="0" borderId="44" xfId="0" applyNumberFormat="1" applyFont="1" applyBorder="1" applyAlignment="1">
      <alignment horizontal="center" vertical="center"/>
    </xf>
    <xf numFmtId="2" fontId="38" fillId="2" borderId="38" xfId="0" applyNumberFormat="1" applyFont="1" applyFill="1" applyBorder="1" applyAlignment="1">
      <alignment horizontal="center" vertical="center"/>
    </xf>
    <xf numFmtId="2" fontId="0" fillId="36" borderId="44" xfId="0" applyNumberFormat="1" applyFill="1" applyBorder="1" applyAlignment="1">
      <alignment horizontal="center" vertical="center"/>
    </xf>
    <xf numFmtId="2" fontId="0" fillId="36" borderId="38" xfId="0" applyNumberFormat="1" applyFill="1" applyBorder="1" applyAlignment="1">
      <alignment horizontal="center" vertical="center"/>
    </xf>
    <xf numFmtId="2" fontId="0" fillId="36" borderId="50" xfId="0" applyNumberFormat="1" applyFill="1" applyBorder="1" applyAlignment="1">
      <alignment horizontal="center" vertical="center"/>
    </xf>
    <xf numFmtId="2" fontId="38" fillId="36" borderId="44" xfId="0" applyNumberFormat="1" applyFont="1" applyFill="1" applyBorder="1" applyAlignment="1">
      <alignment horizontal="center" vertical="center"/>
    </xf>
    <xf numFmtId="2" fontId="38" fillId="36" borderId="38" xfId="0" applyNumberFormat="1" applyFont="1" applyFill="1" applyBorder="1" applyAlignment="1">
      <alignment horizontal="center" vertical="center"/>
    </xf>
    <xf numFmtId="2" fontId="18" fillId="36" borderId="38" xfId="0" applyNumberFormat="1" applyFont="1" applyFill="1" applyBorder="1" applyAlignment="1">
      <alignment horizontal="center" vertical="center"/>
    </xf>
    <xf numFmtId="2" fontId="38" fillId="2" borderId="44" xfId="0" applyNumberFormat="1" applyFont="1" applyFill="1" applyBorder="1" applyAlignment="1">
      <alignment horizontal="center" vertical="center"/>
    </xf>
    <xf numFmtId="2" fontId="38" fillId="0" borderId="38" xfId="0" applyNumberFormat="1" applyFont="1" applyBorder="1" applyAlignment="1">
      <alignment horizontal="center" vertical="center"/>
    </xf>
    <xf numFmtId="2" fontId="6" fillId="36" borderId="44" xfId="0" applyNumberFormat="1" applyFont="1" applyFill="1" applyBorder="1" applyAlignment="1">
      <alignment horizontal="center" vertical="center"/>
    </xf>
    <xf numFmtId="2" fontId="6" fillId="36" borderId="38" xfId="0" applyNumberFormat="1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11" fillId="0" borderId="12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3" fillId="0" borderId="34" xfId="0" applyFont="1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6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36" borderId="42" xfId="0" applyNumberFormat="1" applyFill="1" applyBorder="1" applyAlignment="1">
      <alignment horizontal="center" vertical="center"/>
    </xf>
    <xf numFmtId="2" fontId="0" fillId="36" borderId="47" xfId="0" applyNumberFormat="1" applyFill="1" applyBorder="1" applyAlignment="1">
      <alignment horizontal="center" vertical="center"/>
    </xf>
    <xf numFmtId="2" fontId="0" fillId="36" borderId="49" xfId="0" applyNumberFormat="1" applyFill="1" applyBorder="1" applyAlignment="1">
      <alignment horizontal="center" vertical="center"/>
    </xf>
    <xf numFmtId="2" fontId="0" fillId="36" borderId="41" xfId="0" applyNumberFormat="1" applyFill="1" applyBorder="1" applyAlignment="1">
      <alignment horizontal="center" vertical="center"/>
    </xf>
    <xf numFmtId="2" fontId="0" fillId="36" borderId="46" xfId="0" applyNumberFormat="1" applyFill="1" applyBorder="1" applyAlignment="1">
      <alignment horizontal="center" vertical="center"/>
    </xf>
    <xf numFmtId="2" fontId="38" fillId="0" borderId="41" xfId="0" applyNumberFormat="1" applyFont="1" applyBorder="1" applyAlignment="1">
      <alignment horizontal="center" vertical="center"/>
    </xf>
    <xf numFmtId="2" fontId="38" fillId="0" borderId="46" xfId="0" applyNumberFormat="1" applyFont="1" applyBorder="1" applyAlignment="1">
      <alignment horizontal="center" vertical="center"/>
    </xf>
    <xf numFmtId="2" fontId="38" fillId="0" borderId="42" xfId="0" applyNumberFormat="1" applyFont="1" applyBorder="1" applyAlignment="1">
      <alignment horizontal="center" vertical="center"/>
    </xf>
    <xf numFmtId="2" fontId="38" fillId="0" borderId="47" xfId="0" applyNumberFormat="1" applyFont="1" applyBorder="1" applyAlignment="1">
      <alignment horizontal="center" vertical="center"/>
    </xf>
    <xf numFmtId="2" fontId="38" fillId="0" borderId="49" xfId="0" applyNumberFormat="1" applyFont="1" applyBorder="1" applyAlignment="1">
      <alignment horizontal="center" vertical="center"/>
    </xf>
    <xf numFmtId="2" fontId="3" fillId="36" borderId="41" xfId="0" applyNumberFormat="1" applyFont="1" applyFill="1" applyBorder="1" applyAlignment="1">
      <alignment horizontal="center" vertical="center"/>
    </xf>
    <xf numFmtId="2" fontId="3" fillId="36" borderId="46" xfId="0" applyNumberFormat="1" applyFont="1" applyFill="1" applyBorder="1" applyAlignment="1">
      <alignment horizontal="center" vertical="center"/>
    </xf>
    <xf numFmtId="2" fontId="0" fillId="14" borderId="41" xfId="0" applyNumberFormat="1" applyFill="1" applyBorder="1" applyAlignment="1">
      <alignment horizontal="center" vertical="center"/>
    </xf>
    <xf numFmtId="2" fontId="0" fillId="14" borderId="46" xfId="0" applyNumberFormat="1" applyFill="1" applyBorder="1" applyAlignment="1">
      <alignment horizontal="center" vertical="center"/>
    </xf>
    <xf numFmtId="2" fontId="0" fillId="14" borderId="42" xfId="0" applyNumberFormat="1" applyFill="1" applyBorder="1" applyAlignment="1">
      <alignment horizontal="center" vertical="center"/>
    </xf>
    <xf numFmtId="2" fontId="0" fillId="14" borderId="47" xfId="0" applyNumberFormat="1" applyFill="1" applyBorder="1" applyAlignment="1">
      <alignment horizontal="center" vertical="center"/>
    </xf>
    <xf numFmtId="2" fontId="0" fillId="14" borderId="49" xfId="0" applyNumberFormat="1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11" borderId="58" xfId="0" applyFill="1" applyBorder="1" applyAlignment="1" applyProtection="1">
      <alignment horizontal="center" vertical="center"/>
      <protection locked="0"/>
    </xf>
    <xf numFmtId="0" fontId="0" fillId="11" borderId="59" xfId="0" applyFill="1" applyBorder="1" applyAlignment="1" applyProtection="1">
      <alignment horizontal="center" vertical="center"/>
      <protection locked="0"/>
    </xf>
    <xf numFmtId="0" fontId="3" fillId="14" borderId="41" xfId="0" applyFont="1" applyFill="1" applyBorder="1" applyAlignment="1">
      <alignment horizontal="center" vertical="center"/>
    </xf>
    <xf numFmtId="0" fontId="3" fillId="14" borderId="46" xfId="0" applyFont="1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2" fontId="6" fillId="36" borderId="42" xfId="0" applyNumberFormat="1" applyFont="1" applyFill="1" applyBorder="1" applyAlignment="1">
      <alignment horizontal="center" vertical="center"/>
    </xf>
    <xf numFmtId="2" fontId="6" fillId="36" borderId="47" xfId="0" applyNumberFormat="1" applyFont="1" applyFill="1" applyBorder="1" applyAlignment="1">
      <alignment horizontal="center" vertical="center"/>
    </xf>
    <xf numFmtId="2" fontId="6" fillId="36" borderId="49" xfId="0" applyNumberFormat="1" applyFont="1" applyFill="1" applyBorder="1" applyAlignment="1">
      <alignment horizontal="center" vertical="center"/>
    </xf>
    <xf numFmtId="2" fontId="6" fillId="36" borderId="41" xfId="0" applyNumberFormat="1" applyFont="1" applyFill="1" applyBorder="1" applyAlignment="1">
      <alignment horizontal="center" vertical="center"/>
    </xf>
    <xf numFmtId="2" fontId="6" fillId="36" borderId="46" xfId="0" applyNumberFormat="1" applyFont="1" applyFill="1" applyBorder="1" applyAlignment="1">
      <alignment horizontal="center" vertical="center"/>
    </xf>
    <xf numFmtId="0" fontId="0" fillId="5" borderId="45" xfId="0" applyFill="1" applyBorder="1" applyAlignment="1" applyProtection="1">
      <alignment horizontal="center" vertical="center"/>
      <protection locked="0"/>
    </xf>
    <xf numFmtId="0" fontId="0" fillId="5" borderId="48" xfId="0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11" borderId="42" xfId="0" applyFill="1" applyBorder="1" applyAlignment="1" applyProtection="1">
      <alignment horizontal="center" vertical="center"/>
      <protection locked="0"/>
    </xf>
    <xf numFmtId="0" fontId="0" fillId="11" borderId="57" xfId="0" applyFill="1" applyBorder="1" applyAlignment="1" applyProtection="1">
      <alignment horizontal="center" vertical="center"/>
      <protection locked="0"/>
    </xf>
    <xf numFmtId="2" fontId="3" fillId="14" borderId="41" xfId="0" applyNumberFormat="1" applyFont="1" applyFill="1" applyBorder="1" applyAlignment="1">
      <alignment horizontal="center" vertical="center"/>
    </xf>
    <xf numFmtId="2" fontId="3" fillId="14" borderId="46" xfId="0" applyNumberFormat="1" applyFont="1" applyFill="1" applyBorder="1" applyAlignment="1">
      <alignment horizontal="center" vertical="center"/>
    </xf>
    <xf numFmtId="0" fontId="0" fillId="11" borderId="40" xfId="0" applyFill="1" applyBorder="1" applyAlignment="1" applyProtection="1">
      <alignment horizontal="center" vertical="center"/>
      <protection locked="0"/>
    </xf>
    <xf numFmtId="0" fontId="0" fillId="11" borderId="45" xfId="0" applyFill="1" applyBorder="1" applyAlignment="1" applyProtection="1">
      <alignment horizontal="center" vertical="center"/>
      <protection locked="0"/>
    </xf>
    <xf numFmtId="2" fontId="38" fillId="2" borderId="42" xfId="0" applyNumberFormat="1" applyFont="1" applyFill="1" applyBorder="1" applyAlignment="1">
      <alignment horizontal="center" vertical="center"/>
    </xf>
    <xf numFmtId="2" fontId="38" fillId="2" borderId="47" xfId="0" applyNumberFormat="1" applyFont="1" applyFill="1" applyBorder="1" applyAlignment="1">
      <alignment horizontal="center" vertical="center"/>
    </xf>
    <xf numFmtId="2" fontId="38" fillId="2" borderId="49" xfId="0" applyNumberFormat="1" applyFont="1" applyFill="1" applyBorder="1" applyAlignment="1">
      <alignment horizontal="center" vertical="center"/>
    </xf>
    <xf numFmtId="2" fontId="18" fillId="36" borderId="41" xfId="0" applyNumberFormat="1" applyFont="1" applyFill="1" applyBorder="1" applyAlignment="1">
      <alignment horizontal="center" vertical="center"/>
    </xf>
    <xf numFmtId="2" fontId="18" fillId="36" borderId="46" xfId="0" applyNumberFormat="1" applyFont="1" applyFill="1" applyBorder="1" applyAlignment="1">
      <alignment horizontal="center" vertical="center"/>
    </xf>
    <xf numFmtId="2" fontId="18" fillId="36" borderId="42" xfId="0" applyNumberFormat="1" applyFont="1" applyFill="1" applyBorder="1" applyAlignment="1">
      <alignment horizontal="center" vertical="center"/>
    </xf>
    <xf numFmtId="2" fontId="18" fillId="36" borderId="47" xfId="0" applyNumberFormat="1" applyFont="1" applyFill="1" applyBorder="1" applyAlignment="1">
      <alignment horizontal="center" vertical="center"/>
    </xf>
    <xf numFmtId="2" fontId="18" fillId="36" borderId="49" xfId="0" applyNumberFormat="1" applyFont="1" applyFill="1" applyBorder="1" applyAlignment="1">
      <alignment horizontal="center" vertical="center"/>
    </xf>
    <xf numFmtId="2" fontId="38" fillId="2" borderId="41" xfId="0" applyNumberFormat="1" applyFont="1" applyFill="1" applyBorder="1" applyAlignment="1">
      <alignment horizontal="center" vertical="center"/>
    </xf>
    <xf numFmtId="2" fontId="38" fillId="2" borderId="46" xfId="0" applyNumberFormat="1" applyFont="1" applyFill="1" applyBorder="1" applyAlignment="1">
      <alignment horizontal="center" vertical="center"/>
    </xf>
    <xf numFmtId="0" fontId="0" fillId="5" borderId="58" xfId="0" applyFill="1" applyBorder="1" applyAlignment="1" applyProtection="1">
      <alignment horizontal="center" vertical="center"/>
      <protection locked="0"/>
    </xf>
    <xf numFmtId="0" fontId="0" fillId="5" borderId="59" xfId="0" applyFill="1" applyBorder="1" applyAlignment="1" applyProtection="1">
      <alignment horizontal="center" vertical="center"/>
      <protection locked="0"/>
    </xf>
    <xf numFmtId="2" fontId="38" fillId="36" borderId="41" xfId="0" applyNumberFormat="1" applyFont="1" applyFill="1" applyBorder="1" applyAlignment="1">
      <alignment horizontal="center" vertical="center"/>
    </xf>
    <xf numFmtId="2" fontId="38" fillId="36" borderId="46" xfId="0" applyNumberFormat="1" applyFont="1" applyFill="1" applyBorder="1" applyAlignment="1">
      <alignment horizontal="center" vertical="center"/>
    </xf>
    <xf numFmtId="2" fontId="38" fillId="36" borderId="42" xfId="0" applyNumberFormat="1" applyFont="1" applyFill="1" applyBorder="1" applyAlignment="1">
      <alignment horizontal="center" vertical="center"/>
    </xf>
    <xf numFmtId="2" fontId="38" fillId="36" borderId="47" xfId="0" applyNumberFormat="1" applyFont="1" applyFill="1" applyBorder="1" applyAlignment="1">
      <alignment horizontal="center" vertical="center"/>
    </xf>
    <xf numFmtId="2" fontId="38" fillId="36" borderId="49" xfId="0" applyNumberFormat="1" applyFont="1" applyFill="1" applyBorder="1" applyAlignment="1">
      <alignment horizontal="center" vertical="center"/>
    </xf>
    <xf numFmtId="0" fontId="0" fillId="11" borderId="0" xfId="0" applyFill="1" applyAlignment="1" applyProtection="1">
      <alignment horizontal="center" vertical="center"/>
      <protection locked="0"/>
    </xf>
    <xf numFmtId="0" fontId="0" fillId="11" borderId="33" xfId="0" applyFill="1" applyBorder="1" applyAlignment="1" applyProtection="1">
      <alignment horizontal="center" vertical="center"/>
      <protection locked="0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11" borderId="51" xfId="0" applyFill="1" applyBorder="1" applyAlignment="1" applyProtection="1">
      <alignment horizontal="center" vertical="center"/>
      <protection locked="0"/>
    </xf>
    <xf numFmtId="0" fontId="38" fillId="8" borderId="0" xfId="0" applyFont="1" applyFill="1" applyAlignment="1">
      <alignment horizontal="center" vertical="center"/>
    </xf>
    <xf numFmtId="0" fontId="38" fillId="8" borderId="34" xfId="0" applyFont="1" applyFill="1" applyBorder="1" applyAlignment="1">
      <alignment horizontal="center" vertical="center"/>
    </xf>
    <xf numFmtId="0" fontId="38" fillId="8" borderId="17" xfId="0" applyFont="1" applyFill="1" applyBorder="1" applyAlignment="1">
      <alignment horizontal="center" vertical="center"/>
    </xf>
    <xf numFmtId="0" fontId="0" fillId="11" borderId="52" xfId="0" applyFill="1" applyBorder="1" applyAlignment="1" applyProtection="1">
      <alignment horizontal="center" vertical="center"/>
      <protection locked="0"/>
    </xf>
    <xf numFmtId="0" fontId="0" fillId="11" borderId="54" xfId="0" applyFill="1" applyBorder="1" applyAlignment="1" applyProtection="1">
      <alignment horizontal="center" vertical="center"/>
      <protection locked="0"/>
    </xf>
    <xf numFmtId="0" fontId="0" fillId="0" borderId="38" xfId="0" applyBorder="1" applyAlignment="1">
      <alignment horizontal="center" vertical="center"/>
    </xf>
    <xf numFmtId="0" fontId="0" fillId="11" borderId="48" xfId="0" applyFill="1" applyBorder="1" applyAlignment="1" applyProtection="1">
      <alignment horizontal="center" vertical="center"/>
      <protection locked="0"/>
    </xf>
    <xf numFmtId="0" fontId="0" fillId="8" borderId="43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8" fillId="8" borderId="43" xfId="0" applyFont="1" applyFill="1" applyBorder="1" applyAlignment="1">
      <alignment horizontal="center" vertical="center"/>
    </xf>
    <xf numFmtId="0" fontId="38" fillId="8" borderId="31" xfId="0" applyFont="1" applyFill="1" applyBorder="1" applyAlignment="1">
      <alignment horizontal="center" vertical="center"/>
    </xf>
    <xf numFmtId="0" fontId="0" fillId="5" borderId="40" xfId="0" applyFill="1" applyBorder="1" applyAlignment="1" applyProtection="1">
      <alignment horizontal="center" vertical="center"/>
      <protection locked="0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17" fillId="0" borderId="0" xfId="0" applyFont="1" applyAlignment="1">
      <alignment horizontal="left" vertical="center" indent="49"/>
    </xf>
    <xf numFmtId="0" fontId="21" fillId="16" borderId="33" xfId="0" applyFont="1" applyFill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9" fillId="20" borderId="0" xfId="0" applyFont="1" applyFill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31" fillId="3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1" fillId="31" borderId="0" xfId="0" applyFont="1" applyFill="1" applyAlignment="1">
      <alignment horizontal="center" vertical="center"/>
    </xf>
    <xf numFmtId="0" fontId="19" fillId="20" borderId="0" xfId="0" applyFont="1" applyFill="1" applyAlignment="1">
      <alignment horizontal="center" vertical="center"/>
    </xf>
    <xf numFmtId="0" fontId="9" fillId="7" borderId="12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16" fillId="10" borderId="34" xfId="0" applyFont="1" applyFill="1" applyBorder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6" fillId="10" borderId="3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5" borderId="65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1" fillId="34" borderId="6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 applyProtection="1">
      <alignment horizontal="center" vertical="center"/>
      <protection locked="0"/>
    </xf>
    <xf numFmtId="0" fontId="12" fillId="5" borderId="1" xfId="0" applyFont="1" applyFill="1" applyBorder="1" applyAlignment="1">
      <alignment horizontal="center" vertical="center"/>
    </xf>
    <xf numFmtId="1" fontId="35" fillId="9" borderId="72" xfId="0" applyNumberFormat="1" applyFont="1" applyFill="1" applyBorder="1" applyAlignment="1">
      <alignment horizontal="center" vertical="center"/>
    </xf>
    <xf numFmtId="1" fontId="35" fillId="9" borderId="0" xfId="0" applyNumberFormat="1" applyFont="1" applyFill="1" applyAlignment="1">
      <alignment horizontal="center" vertical="center"/>
    </xf>
    <xf numFmtId="3" fontId="0" fillId="5" borderId="72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4" fillId="9" borderId="6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3" fontId="2" fillId="0" borderId="7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2" borderId="1" xfId="0" applyFont="1" applyFill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7" fillId="34" borderId="68" xfId="0" applyFont="1" applyFill="1" applyBorder="1" applyAlignment="1">
      <alignment horizontal="center" vertical="center"/>
    </xf>
    <xf numFmtId="0" fontId="0" fillId="19" borderId="67" xfId="0" applyFill="1" applyBorder="1" applyAlignment="1">
      <alignment horizontal="center"/>
    </xf>
    <xf numFmtId="0" fontId="0" fillId="19" borderId="6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0" fillId="21" borderId="67" xfId="0" applyFill="1" applyBorder="1" applyAlignment="1">
      <alignment horizontal="center"/>
    </xf>
    <xf numFmtId="0" fontId="0" fillId="21" borderId="6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3">
    <cellStyle name="Normal" xfId="0" builtinId="0"/>
    <cellStyle name="Normal 3" xfId="1" xr:uid="{A2D05791-5060-482E-82CD-7073E0C9D2E4}"/>
    <cellStyle name="Percent" xfId="2" builtinId="5"/>
  </cellStyles>
  <dxfs count="3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ont>
        <color theme="0" tint="-0.14996795556505021"/>
      </font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FF66CC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5</xdr:row>
      <xdr:rowOff>27215</xdr:rowOff>
    </xdr:from>
    <xdr:to>
      <xdr:col>2</xdr:col>
      <xdr:colOff>2422073</xdr:colOff>
      <xdr:row>21</xdr:row>
      <xdr:rowOff>72571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B9D1011C-4C27-5A7C-7836-698B76FBCB06}"/>
            </a:ext>
          </a:extLst>
        </xdr:cNvPr>
        <xdr:cNvGrpSpPr/>
      </xdr:nvGrpSpPr>
      <xdr:grpSpPr>
        <a:xfrm>
          <a:off x="673100" y="1313090"/>
          <a:ext cx="4625523" cy="3093356"/>
          <a:chOff x="603250" y="984249"/>
          <a:chExt cx="5429250" cy="2832101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6D710B5D-A2F5-7A90-0588-F9AB9082C4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3250" y="984249"/>
            <a:ext cx="5429250" cy="2831269"/>
          </a:xfrm>
          <a:prstGeom prst="rect">
            <a:avLst/>
          </a:prstGeom>
        </xdr:spPr>
      </xdr:pic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CE922DD1-D92A-5669-D790-1888629B9835}"/>
              </a:ext>
            </a:extLst>
          </xdr:cNvPr>
          <xdr:cNvSpPr/>
        </xdr:nvSpPr>
        <xdr:spPr>
          <a:xfrm>
            <a:off x="1752600" y="1479550"/>
            <a:ext cx="311150" cy="23368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 editAs="oneCell">
    <xdr:from>
      <xdr:col>3</xdr:col>
      <xdr:colOff>72571</xdr:colOff>
      <xdr:row>5</xdr:row>
      <xdr:rowOff>54429</xdr:rowOff>
    </xdr:from>
    <xdr:to>
      <xdr:col>5</xdr:col>
      <xdr:colOff>2601</xdr:colOff>
      <xdr:row>15</xdr:row>
      <xdr:rowOff>102961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EBED12B-B6E9-AAD1-764F-999403E3B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8928" y="1279072"/>
          <a:ext cx="4033037" cy="1741714"/>
        </a:xfrm>
        <a:prstGeom prst="rect">
          <a:avLst/>
        </a:prstGeom>
      </xdr:spPr>
    </xdr:pic>
    <xdr:clientData/>
  </xdr:twoCellAnchor>
  <xdr:twoCellAnchor editAs="oneCell">
    <xdr:from>
      <xdr:col>3</xdr:col>
      <xdr:colOff>53667</xdr:colOff>
      <xdr:row>17</xdr:row>
      <xdr:rowOff>136071</xdr:rowOff>
    </xdr:from>
    <xdr:to>
      <xdr:col>4</xdr:col>
      <xdr:colOff>1980293</xdr:colOff>
      <xdr:row>20</xdr:row>
      <xdr:rowOff>66674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08404D8-BB6A-BDCC-E400-3C29E3BB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0024" y="3692071"/>
          <a:ext cx="4010333" cy="417286"/>
        </a:xfrm>
        <a:prstGeom prst="rect">
          <a:avLst/>
        </a:prstGeom>
      </xdr:spPr>
    </xdr:pic>
    <xdr:clientData/>
  </xdr:twoCellAnchor>
  <xdr:twoCellAnchor editAs="oneCell">
    <xdr:from>
      <xdr:col>5</xdr:col>
      <xdr:colOff>81644</xdr:colOff>
      <xdr:row>5</xdr:row>
      <xdr:rowOff>96004</xdr:rowOff>
    </xdr:from>
    <xdr:to>
      <xdr:col>7</xdr:col>
      <xdr:colOff>2722</xdr:colOff>
      <xdr:row>7</xdr:row>
      <xdr:rowOff>68590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9285FDB-CD26-A6AA-4C08-5EEC4AEFF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2715" y="1329718"/>
          <a:ext cx="4036786" cy="295984"/>
        </a:xfrm>
        <a:prstGeom prst="rect">
          <a:avLst/>
        </a:prstGeom>
      </xdr:spPr>
    </xdr:pic>
    <xdr:clientData/>
  </xdr:twoCellAnchor>
  <xdr:twoCellAnchor editAs="oneCell">
    <xdr:from>
      <xdr:col>5</xdr:col>
      <xdr:colOff>390070</xdr:colOff>
      <xdr:row>11</xdr:row>
      <xdr:rowOff>36284</xdr:rowOff>
    </xdr:from>
    <xdr:to>
      <xdr:col>6</xdr:col>
      <xdr:colOff>1702252</xdr:colOff>
      <xdr:row>21</xdr:row>
      <xdr:rowOff>123825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8F261CD-9956-36AC-E281-28F39C21F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51141" y="2313213"/>
          <a:ext cx="3392715" cy="2095501"/>
        </a:xfrm>
        <a:prstGeom prst="rect">
          <a:avLst/>
        </a:prstGeom>
      </xdr:spPr>
    </xdr:pic>
    <xdr:clientData/>
  </xdr:twoCellAnchor>
  <xdr:twoCellAnchor editAs="oneCell">
    <xdr:from>
      <xdr:col>7</xdr:col>
      <xdr:colOff>9071</xdr:colOff>
      <xdr:row>5</xdr:row>
      <xdr:rowOff>18144</xdr:rowOff>
    </xdr:from>
    <xdr:to>
      <xdr:col>9</xdr:col>
      <xdr:colOff>2889</xdr:colOff>
      <xdr:row>17</xdr:row>
      <xdr:rowOff>39170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4147E12-F3F9-8587-203B-B68F251FB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24857" y="1251858"/>
          <a:ext cx="4168489" cy="24158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757903</xdr:colOff>
      <xdr:row>88</xdr:row>
      <xdr:rowOff>62720</xdr:rowOff>
    </xdr:from>
    <xdr:to>
      <xdr:col>4</xdr:col>
      <xdr:colOff>224066</xdr:colOff>
      <xdr:row>92</xdr:row>
      <xdr:rowOff>73925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D7E07B1-96DC-419C-A2E5-0D97287FD0C3}"/>
            </a:ext>
          </a:extLst>
        </xdr:cNvPr>
        <xdr:cNvSpPr txBox="1"/>
      </xdr:nvSpPr>
      <xdr:spPr>
        <a:xfrm>
          <a:off x="1386553" y="14185120"/>
          <a:ext cx="1104463" cy="652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ciclo por peça </a:t>
          </a:r>
          <a:r>
            <a:rPr lang="pt-BR" sz="1100"/>
            <a:t>combinação do lado A</a:t>
          </a:r>
        </a:p>
      </xdr:txBody>
    </xdr:sp>
    <xdr:clientData/>
  </xdr:twoCellAnchor>
  <xdr:twoCellAnchor>
    <xdr:from>
      <xdr:col>2</xdr:col>
      <xdr:colOff>97772</xdr:colOff>
      <xdr:row>93</xdr:row>
      <xdr:rowOff>25493</xdr:rowOff>
    </xdr:from>
    <xdr:to>
      <xdr:col>4</xdr:col>
      <xdr:colOff>464204</xdr:colOff>
      <xdr:row>97</xdr:row>
      <xdr:rowOff>4762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604A5AFF-FBEC-493D-B630-357DF88E7EA2}"/>
            </a:ext>
          </a:extLst>
        </xdr:cNvPr>
        <xdr:cNvSpPr txBox="1"/>
      </xdr:nvSpPr>
      <xdr:spPr>
        <a:xfrm>
          <a:off x="1736072" y="14947993"/>
          <a:ext cx="995082" cy="6206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ciclo por peça produto coluna vertical</a:t>
          </a:r>
        </a:p>
      </xdr:txBody>
    </xdr:sp>
    <xdr:clientData/>
  </xdr:twoCellAnchor>
  <xdr:twoCellAnchor>
    <xdr:from>
      <xdr:col>9</xdr:col>
      <xdr:colOff>143995</xdr:colOff>
      <xdr:row>92</xdr:row>
      <xdr:rowOff>43143</xdr:rowOff>
    </xdr:from>
    <xdr:to>
      <xdr:col>11</xdr:col>
      <xdr:colOff>10365</xdr:colOff>
      <xdr:row>96</xdr:row>
      <xdr:rowOff>27174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20EE1A5D-DFA6-4284-B057-02CAB8782CDC}"/>
            </a:ext>
          </a:extLst>
        </xdr:cNvPr>
        <xdr:cNvSpPr txBox="1"/>
      </xdr:nvSpPr>
      <xdr:spPr>
        <a:xfrm>
          <a:off x="5554195" y="14806893"/>
          <a:ext cx="1123670" cy="6253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Ciclo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/>
            <a:t>da célula (Considerando o Gargalo).</a:t>
          </a:r>
        </a:p>
      </xdr:txBody>
    </xdr:sp>
    <xdr:clientData/>
  </xdr:twoCellAnchor>
  <xdr:twoCellAnchor>
    <xdr:from>
      <xdr:col>8</xdr:col>
      <xdr:colOff>29416</xdr:colOff>
      <xdr:row>94</xdr:row>
      <xdr:rowOff>76480</xdr:rowOff>
    </xdr:from>
    <xdr:to>
      <xdr:col>9</xdr:col>
      <xdr:colOff>263058</xdr:colOff>
      <xdr:row>94</xdr:row>
      <xdr:rowOff>138392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177528B1-80D8-4C9C-BFF5-0A1DDDED6A98}"/>
            </a:ext>
          </a:extLst>
        </xdr:cNvPr>
        <xdr:cNvCxnSpPr/>
      </xdr:nvCxnSpPr>
      <xdr:spPr>
        <a:xfrm flipH="1" flipV="1">
          <a:off x="4810966" y="15157730"/>
          <a:ext cx="862292" cy="619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373718</xdr:colOff>
      <xdr:row>96</xdr:row>
      <xdr:rowOff>35860</xdr:rowOff>
    </xdr:from>
    <xdr:to>
      <xdr:col>6</xdr:col>
      <xdr:colOff>54629</xdr:colOff>
      <xdr:row>99</xdr:row>
      <xdr:rowOff>140352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A71C4997-DEC1-4E7F-AAFD-AA60B3406F8D}"/>
            </a:ext>
          </a:extLst>
        </xdr:cNvPr>
        <xdr:cNvCxnSpPr/>
      </xdr:nvCxnSpPr>
      <xdr:spPr>
        <a:xfrm flipV="1">
          <a:off x="3269318" y="15440960"/>
          <a:ext cx="309561" cy="5807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435348</xdr:colOff>
      <xdr:row>94</xdr:row>
      <xdr:rowOff>92169</xdr:rowOff>
    </xdr:from>
    <xdr:to>
      <xdr:col>5</xdr:col>
      <xdr:colOff>564217</xdr:colOff>
      <xdr:row>95</xdr:row>
      <xdr:rowOff>20732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71E27140-DC03-4DB1-80A7-2857BF2B3E72}"/>
            </a:ext>
          </a:extLst>
        </xdr:cNvPr>
        <xdr:cNvCxnSpPr/>
      </xdr:nvCxnSpPr>
      <xdr:spPr>
        <a:xfrm flipV="1">
          <a:off x="2702298" y="15173419"/>
          <a:ext cx="757519" cy="873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224066</xdr:colOff>
      <xdr:row>90</xdr:row>
      <xdr:rowOff>68323</xdr:rowOff>
    </xdr:from>
    <xdr:to>
      <xdr:col>5</xdr:col>
      <xdr:colOff>562256</xdr:colOff>
      <xdr:row>92</xdr:row>
      <xdr:rowOff>54910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FE5F7762-6C59-4D25-B004-461C906159E3}"/>
            </a:ext>
          </a:extLst>
        </xdr:cNvPr>
        <xdr:cNvCxnSpPr>
          <a:stCxn id="2" idx="3"/>
        </xdr:cNvCxnSpPr>
      </xdr:nvCxnSpPr>
      <xdr:spPr>
        <a:xfrm>
          <a:off x="2491016" y="14508223"/>
          <a:ext cx="966840" cy="3104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73026</xdr:colOff>
      <xdr:row>2</xdr:row>
      <xdr:rowOff>31978</xdr:rowOff>
    </xdr:from>
    <xdr:to>
      <xdr:col>2</xdr:col>
      <xdr:colOff>664709</xdr:colOff>
      <xdr:row>3</xdr:row>
      <xdr:rowOff>317501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B011B024-2B1F-41AE-87A8-A4119A2D7A3F}"/>
            </a:ext>
          </a:extLst>
        </xdr:cNvPr>
        <xdr:cNvSpPr txBox="1"/>
      </xdr:nvSpPr>
      <xdr:spPr>
        <a:xfrm>
          <a:off x="676276" y="762228"/>
          <a:ext cx="2020433" cy="650648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bg1"/>
              </a:solidFill>
            </a:rPr>
            <a:t>Realizar</a:t>
          </a:r>
          <a:r>
            <a:rPr lang="pt-BR" sz="1100" baseline="0">
              <a:solidFill>
                <a:schemeClr val="bg1"/>
              </a:solidFill>
            </a:rPr>
            <a:t> Atualização dos tempos de "MESA" atraves desta coluna</a:t>
          </a:r>
        </a:p>
      </xdr:txBody>
    </xdr:sp>
    <xdr:clientData/>
  </xdr:twoCellAnchor>
  <xdr:twoCellAnchor>
    <xdr:from>
      <xdr:col>2</xdr:col>
      <xdr:colOff>304801</xdr:colOff>
      <xdr:row>4</xdr:row>
      <xdr:rowOff>19051</xdr:rowOff>
    </xdr:from>
    <xdr:to>
      <xdr:col>4</xdr:col>
      <xdr:colOff>81643</xdr:colOff>
      <xdr:row>6</xdr:row>
      <xdr:rowOff>81643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9B4D5172-06D3-4D93-939E-5B61448273F2}"/>
            </a:ext>
          </a:extLst>
        </xdr:cNvPr>
        <xdr:cNvCxnSpPr/>
      </xdr:nvCxnSpPr>
      <xdr:spPr>
        <a:xfrm>
          <a:off x="1943101" y="666751"/>
          <a:ext cx="405492" cy="3927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45</xdr:row>
      <xdr:rowOff>0</xdr:rowOff>
    </xdr:from>
    <xdr:to>
      <xdr:col>11</xdr:col>
      <xdr:colOff>267623</xdr:colOff>
      <xdr:row>72</xdr:row>
      <xdr:rowOff>139824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D752B7-2D39-96A1-66FC-D0231D3B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8940" y="7970520"/>
          <a:ext cx="3094643" cy="4672454"/>
        </a:xfrm>
        <a:prstGeom prst="rect">
          <a:avLst/>
        </a:prstGeom>
      </xdr:spPr>
    </xdr:pic>
    <xdr:clientData/>
  </xdr:twoCellAnchor>
  <xdr:twoCellAnchor editAs="oneCell">
    <xdr:from>
      <xdr:col>22</xdr:col>
      <xdr:colOff>307027</xdr:colOff>
      <xdr:row>6</xdr:row>
      <xdr:rowOff>111417</xdr:rowOff>
    </xdr:from>
    <xdr:to>
      <xdr:col>23</xdr:col>
      <xdr:colOff>922128</xdr:colOff>
      <xdr:row>29</xdr:row>
      <xdr:rowOff>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673393B-179B-6E7D-07C5-65AF7C2D1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73686" y="1402335"/>
          <a:ext cx="1753618" cy="3985454"/>
        </a:xfrm>
        <a:prstGeom prst="rect">
          <a:avLst/>
        </a:prstGeom>
      </xdr:spPr>
    </xdr:pic>
    <xdr:clientData/>
  </xdr:twoCellAnchor>
  <xdr:twoCellAnchor editAs="oneCell">
    <xdr:from>
      <xdr:col>23</xdr:col>
      <xdr:colOff>1129553</xdr:colOff>
      <xdr:row>6</xdr:row>
      <xdr:rowOff>98612</xdr:rowOff>
    </xdr:from>
    <xdr:to>
      <xdr:col>25</xdr:col>
      <xdr:colOff>693533</xdr:colOff>
      <xdr:row>28</xdr:row>
      <xdr:rowOff>98613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1D5D415-40AD-F18A-47B0-C55CC53B7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34729" y="1389530"/>
          <a:ext cx="1841016" cy="3926542"/>
        </a:xfrm>
        <a:prstGeom prst="rect">
          <a:avLst/>
        </a:prstGeom>
      </xdr:spPr>
    </xdr:pic>
    <xdr:clientData/>
  </xdr:twoCellAnchor>
  <xdr:twoCellAnchor editAs="oneCell">
    <xdr:from>
      <xdr:col>23</xdr:col>
      <xdr:colOff>1129553</xdr:colOff>
      <xdr:row>6</xdr:row>
      <xdr:rowOff>62753</xdr:rowOff>
    </xdr:from>
    <xdr:to>
      <xdr:col>25</xdr:col>
      <xdr:colOff>780952</xdr:colOff>
      <xdr:row>29</xdr:row>
      <xdr:rowOff>28555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E566257-F6B7-9E40-81A7-9A0696A17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34729" y="1353671"/>
          <a:ext cx="1928435" cy="40626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</xdr:row>
      <xdr:rowOff>123825</xdr:rowOff>
    </xdr:from>
    <xdr:to>
      <xdr:col>5</xdr:col>
      <xdr:colOff>104775</xdr:colOff>
      <xdr:row>19</xdr:row>
      <xdr:rowOff>123825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3D1347DE-84E9-4611-D200-7A77F153C1A9}"/>
            </a:ext>
          </a:extLst>
        </xdr:cNvPr>
        <xdr:cNvSpPr/>
      </xdr:nvSpPr>
      <xdr:spPr>
        <a:xfrm>
          <a:off x="914400" y="2352675"/>
          <a:ext cx="5591175" cy="1371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/>
            <a:t>Modelo</a:t>
          </a:r>
          <a:r>
            <a:rPr lang="pt-BR" sz="2800" b="1" baseline="0"/>
            <a:t> Dedicado </a:t>
          </a:r>
          <a:endParaRPr lang="pt-BR" sz="2800" b="1"/>
        </a:p>
      </xdr:txBody>
    </xdr:sp>
    <xdr:clientData/>
  </xdr:twoCellAnchor>
  <xdr:twoCellAnchor>
    <xdr:from>
      <xdr:col>13</xdr:col>
      <xdr:colOff>828675</xdr:colOff>
      <xdr:row>12</xdr:row>
      <xdr:rowOff>47625</xdr:rowOff>
    </xdr:from>
    <xdr:to>
      <xdr:col>17</xdr:col>
      <xdr:colOff>133350</xdr:colOff>
      <xdr:row>20</xdr:row>
      <xdr:rowOff>47625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9E3A8D42-566C-4C06-B5DE-8F4C9C3038AC}"/>
            </a:ext>
          </a:extLst>
        </xdr:cNvPr>
        <xdr:cNvSpPr/>
      </xdr:nvSpPr>
      <xdr:spPr>
        <a:xfrm>
          <a:off x="16392525" y="2447925"/>
          <a:ext cx="5591175" cy="1371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/>
            <a:t>Modelo</a:t>
          </a:r>
          <a:r>
            <a:rPr lang="pt-BR" sz="2800" b="1" baseline="0"/>
            <a:t> Dedicado </a:t>
          </a:r>
          <a:endParaRPr lang="pt-BR" sz="28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to Edson (CtP/MFW31-C)" id="{F0DECD43-AFFB-4C4B-A72F-4A3D699CD957}" userId="S::enb9ct@bosch.com::1c8bd3b9-0f4a-468d-ac35-dd69ccf6a695" providerId="AD"/>
  <person displayName="Lima Adriano (CtP/MFO31)" id="{6C257B94-81C6-4EDF-9CEF-7C038D03698F}" userId="S::lia3ct@bosch.com::bc88f58a-9b63-4ad7-9d82-a620e81e027f" providerId="AD"/>
  <person displayName="Melo Rodrigo (CtP/MFO31)" id="{30235FA2-DDE0-4382-AACB-74D8A8DCC54B}" userId="S::mer4ct@bosch.com::e15fb574-d6d6-4c90-9336-7d8ce2de951b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5" dT="2024-09-20T13:44:34.62" personId="{6C257B94-81C6-4EDF-9CEF-7C038D03698F}" id="{FCDE6471-C775-48B4-9EA1-110B40C65FD5}">
    <text>Novo ciclo confirmado</text>
  </threadedComment>
  <threadedComment ref="E43" dT="2024-09-20T13:44:34.62" personId="{6C257B94-81C6-4EDF-9CEF-7C038D03698F}" id="{4617FC2F-453C-4C6C-A993-4B83A3228D42}">
    <text>Novo ciclo confirmado</text>
  </threadedComment>
  <threadedComment ref="E73" dT="2024-09-20T13:38:29.24" personId="{6C257B94-81C6-4EDF-9CEF-7C038D03698F}" id="{0CE63E51-BFD4-4E38-84B9-AED1372BE5CB}">
    <text>Novo ciclo confirmado</text>
  </threadedComment>
  <threadedComment ref="E81" dT="2024-09-20T13:47:40.33" personId="{6C257B94-81C6-4EDF-9CEF-7C038D03698F}" id="{AD62E595-19CD-4DB7-B6E9-5CA1F75EB668}">
    <text>Novo ciclo confirmado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4" dT="2025-01-25T13:00:10.59" personId="{6C257B94-81C6-4EDF-9CEF-7C038D03698F}" id="{412CB3B1-A6BE-4D79-A9D2-951DE5B74DBF}">
    <text>Falta MP para planejar setup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6" dT="2025-03-24T17:32:01.33" personId="{6C257B94-81C6-4EDF-9CEF-7C038D03698F}" id="{CA89329B-98CD-40D2-AF22-00762D99318C}">
    <text>1º Turno</text>
  </threadedComment>
  <threadedComment ref="W9" dT="2025-03-31T17:29:47.75" personId="{6C257B94-81C6-4EDF-9CEF-7C038D03698F}" id="{495159F3-DA40-42EC-A4C4-DD2D016A0563}">
    <text>EE Shainin CRIN - Andre Wszotek</text>
  </threadedComment>
  <threadedComment ref="D10" dT="2022-07-20T01:10:40.37" personId="{F0DECD43-AFFB-4C4B-A72F-4A3D699CD957}" id="{CC1FAE2F-8D20-43BE-9542-413C4EFDD400}">
    <text>Média de 4 dias de intervalo e 1 dia de refeição.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Q6" dT="2025-03-24T17:32:42.82" personId="{6C257B94-81C6-4EDF-9CEF-7C038D03698F}" id="{1791E563-1414-4087-8362-19AE2CA79E08}">
    <text>1º Turno</text>
  </threadedComment>
  <threadedComment ref="AE6" dT="2025-03-24T17:32:42.82" personId="{6C257B94-81C6-4EDF-9CEF-7C038D03698F}" id="{54384680-A0B6-4DA5-92F1-A541395A7D88}">
    <text>1º Turno</text>
  </threadedComment>
  <threadedComment ref="D10" dT="2022-07-20T01:10:40.37" personId="{F0DECD43-AFFB-4C4B-A72F-4A3D699CD957}" id="{A8F55095-9E78-47C7-BB08-7D78C4B4A7B4}">
    <text>Média de 4 dias de intervalo e 1 dia de refeição.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6" dT="2025-03-24T17:34:34.66" personId="{6C257B94-81C6-4EDF-9CEF-7C038D03698F}" id="{2092AD79-079D-4827-858D-F6E299F94906}">
    <text>2º Turno</text>
  </threadedComment>
  <threadedComment ref="W6" dT="2025-03-24T17:34:34.66" personId="{6C257B94-81C6-4EDF-9CEF-7C038D03698F}" id="{3D9E5CDD-657E-44F7-9E62-975360F29527}">
    <text>1º Turno</text>
  </threadedComment>
  <threadedComment ref="AK6" dT="2025-03-24T17:34:34.66" personId="{6C257B94-81C6-4EDF-9CEF-7C038D03698F}" id="{A3535E2E-C759-4AEA-A7E9-F10DC401C310}">
    <text>1º Turno</text>
  </threadedComment>
  <threadedComment ref="D10" dT="2022-07-20T01:10:40.37" personId="{F0DECD43-AFFB-4C4B-A72F-4A3D699CD957}" id="{0ABF49BA-E6DB-4F44-960E-259206005541}">
    <text>Média de 4 dias de intervalo e 1 dia de refeição.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O6" dT="2025-03-24T19:34:22.15" personId="{30235FA2-DDE0-4382-AACB-74D8A8DCC54B}" id="{41F90BCE-CA14-4867-90EA-1708E1F3CDB0}">
    <text>2º Turno</text>
  </threadedComment>
  <threadedComment ref="AC6" dT="2025-03-24T19:35:33.24" personId="{30235FA2-DDE0-4382-AACB-74D8A8DCC54B}" id="{E221F066-C59B-4649-9A37-17197E92942F}">
    <text>2º Turno</text>
  </threadedComment>
  <threadedComment ref="AJ6" dT="2025-03-24T19:35:54.86" personId="{30235FA2-DDE0-4382-AACB-74D8A8DCC54B}" id="{6D425458-E932-4986-94B4-C9A35F5C1CCF}">
    <text>2º Turno</text>
  </threadedComment>
  <threadedComment ref="D10" dT="2022-07-20T01:10:40.37" personId="{F0DECD43-AFFB-4C4B-A72F-4A3D699CD957}" id="{C0A8A88B-A277-4D80-A699-9EADA2DA79A4}">
    <text>Média de 4 dias de intervalo e 1 dia de refeição.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K6" dT="2025-03-24T19:36:27.35" personId="{30235FA2-DDE0-4382-AACB-74D8A8DCC54B}" id="{3E79D13F-243D-49FE-977E-31C1186916F6}">
    <text>2º Turno</text>
  </threadedComment>
  <threadedComment ref="D10" dT="2022-07-20T01:10:40.37" personId="{F0DECD43-AFFB-4C4B-A72F-4A3D699CD957}" id="{0134FD05-5014-4641-9C33-06E53EBD3AEB}">
    <text>Média de 4 dias de intervalo e 1 dia de refeição.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I6" dT="2025-03-24T19:39:40.09" personId="{30235FA2-DDE0-4382-AACB-74D8A8DCC54B}" id="{3353609F-B919-44D7-B290-11C9FE9A4E61}">
    <text>2º Turno</text>
  </threadedComment>
  <threadedComment ref="V6" dT="2025-03-24T19:40:02.60" personId="{30235FA2-DDE0-4382-AACB-74D8A8DCC54B}" id="{438AC472-BCC7-4364-B83E-C5087DD2B72F}">
    <text>1º Turno</text>
  </threadedComment>
  <threadedComment ref="AJ6" dT="2025-03-24T19:41:52.04" personId="{30235FA2-DDE0-4382-AACB-74D8A8DCC54B}" id="{64BA9718-C0ED-41FA-BD16-460B2BA3EE9F}">
    <text>2º Turno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A5BD-F48B-49C1-B6B7-BB008971617B}">
  <dimension ref="B1:I22"/>
  <sheetViews>
    <sheetView showGridLines="0" showRowColHeaders="0" zoomScale="85" zoomScaleNormal="85" workbookViewId="0">
      <selection activeCell="B31" sqref="B31:I44"/>
    </sheetView>
  </sheetViews>
  <sheetFormatPr defaultRowHeight="12.75"/>
  <cols>
    <col min="2" max="3" width="35.140625" customWidth="1"/>
    <col min="4" max="7" width="29.7109375" style="55" customWidth="1"/>
    <col min="8" max="9" width="30.140625" customWidth="1"/>
  </cols>
  <sheetData>
    <row r="1" spans="2:9" ht="13.5" thickBot="1"/>
    <row r="2" spans="2:9" ht="12.4" customHeight="1">
      <c r="B2" s="335" t="s">
        <v>0</v>
      </c>
      <c r="C2" s="336"/>
      <c r="D2" s="336"/>
      <c r="E2" s="336"/>
      <c r="F2" s="336"/>
      <c r="G2" s="336"/>
      <c r="H2" s="336"/>
      <c r="I2" s="337"/>
    </row>
    <row r="3" spans="2:9" ht="12.4" customHeight="1" thickBot="1">
      <c r="B3" s="338"/>
      <c r="C3" s="339"/>
      <c r="D3" s="339"/>
      <c r="E3" s="339"/>
      <c r="F3" s="339"/>
      <c r="G3" s="339"/>
      <c r="H3" s="339"/>
      <c r="I3" s="340"/>
    </row>
    <row r="4" spans="2:9" ht="26.25" thickBot="1">
      <c r="B4" s="341" t="s">
        <v>1</v>
      </c>
      <c r="C4" s="342"/>
      <c r="D4" s="342"/>
      <c r="E4" s="342"/>
      <c r="F4" s="342"/>
      <c r="G4" s="342"/>
      <c r="H4" s="342"/>
      <c r="I4" s="343"/>
    </row>
    <row r="5" spans="2:9" ht="37.9" customHeight="1" thickBot="1">
      <c r="B5" s="328" t="s">
        <v>2</v>
      </c>
      <c r="C5" s="329"/>
      <c r="D5" s="328" t="s">
        <v>3</v>
      </c>
      <c r="E5" s="329"/>
      <c r="F5" s="328" t="s">
        <v>4</v>
      </c>
      <c r="G5" s="329"/>
      <c r="H5" s="328" t="s">
        <v>4</v>
      </c>
      <c r="I5" s="329"/>
    </row>
    <row r="6" spans="2:9">
      <c r="B6" s="60"/>
      <c r="C6" s="61"/>
      <c r="D6" s="56"/>
      <c r="E6" s="57"/>
      <c r="F6" s="56"/>
      <c r="G6" s="57"/>
      <c r="H6" s="66"/>
      <c r="I6" s="67"/>
    </row>
    <row r="7" spans="2:9">
      <c r="B7" s="60"/>
      <c r="C7" s="61"/>
      <c r="D7" s="56"/>
      <c r="E7" s="57"/>
      <c r="F7" s="56"/>
      <c r="G7" s="57"/>
      <c r="H7" s="60"/>
      <c r="I7" s="61"/>
    </row>
    <row r="8" spans="2:9" ht="13.5" thickBot="1">
      <c r="B8" s="60"/>
      <c r="C8" s="61"/>
      <c r="D8" s="56"/>
      <c r="E8" s="57"/>
      <c r="F8" s="58"/>
      <c r="G8" s="59"/>
      <c r="H8" s="60"/>
      <c r="I8" s="61"/>
    </row>
    <row r="9" spans="2:9" ht="18" customHeight="1">
      <c r="B9" s="60"/>
      <c r="C9" s="61"/>
      <c r="D9" s="56"/>
      <c r="E9" s="57"/>
      <c r="F9" s="346" t="s">
        <v>5</v>
      </c>
      <c r="G9" s="347"/>
      <c r="H9" s="60"/>
      <c r="I9" s="61"/>
    </row>
    <row r="10" spans="2:9" ht="12.4" customHeight="1">
      <c r="B10" s="60"/>
      <c r="C10" s="61"/>
      <c r="D10" s="56"/>
      <c r="E10" s="57"/>
      <c r="F10" s="348"/>
      <c r="G10" s="349"/>
      <c r="H10" s="60"/>
      <c r="I10" s="61"/>
    </row>
    <row r="11" spans="2:9" ht="13.5" thickBot="1">
      <c r="B11" s="60"/>
      <c r="C11" s="61"/>
      <c r="D11" s="56"/>
      <c r="E11" s="57"/>
      <c r="F11" s="350"/>
      <c r="G11" s="351"/>
      <c r="H11" s="60"/>
      <c r="I11" s="61"/>
    </row>
    <row r="12" spans="2:9">
      <c r="B12" s="60"/>
      <c r="C12" s="61"/>
      <c r="D12" s="56"/>
      <c r="E12" s="57"/>
      <c r="F12" s="64"/>
      <c r="G12" s="65"/>
      <c r="H12" s="60"/>
      <c r="I12" s="61"/>
    </row>
    <row r="13" spans="2:9">
      <c r="B13" s="60"/>
      <c r="C13" s="61"/>
      <c r="D13" s="56"/>
      <c r="E13" s="57"/>
      <c r="F13" s="56"/>
      <c r="G13" s="57"/>
      <c r="H13" s="60"/>
      <c r="I13" s="61"/>
    </row>
    <row r="14" spans="2:9">
      <c r="B14" s="60"/>
      <c r="C14" s="61"/>
      <c r="D14" s="56"/>
      <c r="E14" s="57"/>
      <c r="F14" s="56"/>
      <c r="G14" s="57"/>
      <c r="H14" s="60"/>
      <c r="I14" s="61"/>
    </row>
    <row r="15" spans="2:9">
      <c r="B15" s="60"/>
      <c r="C15" s="61"/>
      <c r="D15" s="56"/>
      <c r="E15" s="57"/>
      <c r="F15" s="56"/>
      <c r="G15" s="57"/>
      <c r="H15" s="60"/>
      <c r="I15" s="61"/>
    </row>
    <row r="16" spans="2:9" ht="13.5" thickBot="1">
      <c r="B16" s="60"/>
      <c r="C16" s="61"/>
      <c r="D16" s="58"/>
      <c r="E16" s="59"/>
      <c r="F16" s="56"/>
      <c r="G16" s="57"/>
      <c r="H16" s="60"/>
      <c r="I16" s="61"/>
    </row>
    <row r="17" spans="2:9" ht="42" customHeight="1" thickBot="1">
      <c r="B17" s="60"/>
      <c r="C17" s="61"/>
      <c r="D17" s="344" t="s">
        <v>6</v>
      </c>
      <c r="E17" s="345"/>
      <c r="F17" s="56"/>
      <c r="G17" s="57"/>
      <c r="H17" s="60"/>
      <c r="I17" s="61"/>
    </row>
    <row r="18" spans="2:9">
      <c r="B18" s="60"/>
      <c r="C18" s="61"/>
      <c r="D18" s="56"/>
      <c r="E18" s="57"/>
      <c r="F18" s="56"/>
      <c r="G18" s="57"/>
      <c r="H18" s="60"/>
      <c r="I18" s="61"/>
    </row>
    <row r="19" spans="2:9">
      <c r="B19" s="60"/>
      <c r="C19" s="61"/>
      <c r="D19" s="56"/>
      <c r="E19" s="57"/>
      <c r="F19" s="56"/>
      <c r="G19" s="57"/>
      <c r="H19" s="330" t="s">
        <v>7</v>
      </c>
      <c r="I19" s="331"/>
    </row>
    <row r="20" spans="2:9">
      <c r="B20" s="60"/>
      <c r="C20" s="61"/>
      <c r="D20" s="56"/>
      <c r="E20" s="57"/>
      <c r="F20" s="56"/>
      <c r="G20" s="57"/>
      <c r="H20" s="332"/>
      <c r="I20" s="331"/>
    </row>
    <row r="21" spans="2:9">
      <c r="B21" s="60"/>
      <c r="C21" s="61"/>
      <c r="D21" s="56"/>
      <c r="E21" s="57"/>
      <c r="F21" s="56"/>
      <c r="G21" s="57"/>
      <c r="H21" s="332"/>
      <c r="I21" s="331"/>
    </row>
    <row r="22" spans="2:9" ht="13.5" thickBot="1">
      <c r="B22" s="62"/>
      <c r="C22" s="63"/>
      <c r="D22" s="58"/>
      <c r="E22" s="59"/>
      <c r="F22" s="58"/>
      <c r="G22" s="59"/>
      <c r="H22" s="333"/>
      <c r="I22" s="334"/>
    </row>
  </sheetData>
  <mergeCells count="9">
    <mergeCell ref="H5:I5"/>
    <mergeCell ref="H19:I22"/>
    <mergeCell ref="B2:I3"/>
    <mergeCell ref="B4:I4"/>
    <mergeCell ref="D17:E17"/>
    <mergeCell ref="F9:G11"/>
    <mergeCell ref="B5:C5"/>
    <mergeCell ref="D5:E5"/>
    <mergeCell ref="F5:G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5FCF-7CF4-461C-8CE1-66F83A9C4E87}">
  <dimension ref="A1:AU100"/>
  <sheetViews>
    <sheetView tabSelected="1" topLeftCell="A62" zoomScale="85" zoomScaleNormal="85" workbookViewId="0">
      <selection activeCell="J73" sqref="J73"/>
    </sheetView>
  </sheetViews>
  <sheetFormatPr defaultRowHeight="12.75"/>
  <cols>
    <col min="2" max="2" width="20.42578125" customWidth="1"/>
    <col min="3" max="20" width="14.28515625" style="10" customWidth="1"/>
  </cols>
  <sheetData>
    <row r="1" spans="1:47" ht="28.9" customHeight="1">
      <c r="A1" s="21"/>
      <c r="B1" s="443" t="s">
        <v>8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3"/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</row>
    <row r="2" spans="1:47" ht="28.9" customHeight="1" thickBot="1">
      <c r="A2" s="21"/>
      <c r="B2" s="443"/>
      <c r="C2" s="44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3"/>
      <c r="U2" s="443"/>
      <c r="V2" s="443"/>
      <c r="W2" s="443"/>
      <c r="X2" s="443"/>
      <c r="Y2" s="443"/>
      <c r="Z2" s="443"/>
      <c r="AA2" s="443"/>
      <c r="AB2" s="443"/>
      <c r="AC2" s="443"/>
      <c r="AD2" s="443"/>
      <c r="AE2" s="443"/>
      <c r="AF2" s="443"/>
      <c r="AG2" s="443"/>
      <c r="AH2" s="21"/>
      <c r="AI2" s="21"/>
      <c r="AJ2" s="21"/>
      <c r="AL2" s="21"/>
      <c r="AM2" s="21"/>
      <c r="AN2" s="21"/>
      <c r="AO2" s="21"/>
      <c r="AP2" s="21"/>
      <c r="AQ2" s="21"/>
      <c r="AR2" s="21"/>
      <c r="AS2" s="21"/>
      <c r="AT2" s="21"/>
      <c r="AU2" s="21"/>
    </row>
    <row r="3" spans="1:47" ht="28.9" customHeight="1">
      <c r="A3" s="21"/>
      <c r="B3" s="22"/>
      <c r="C3" s="22"/>
      <c r="D3" s="22"/>
      <c r="E3" s="22"/>
      <c r="F3" s="438" t="s">
        <v>9</v>
      </c>
      <c r="G3" s="439"/>
      <c r="H3" s="438" t="s">
        <v>10</v>
      </c>
      <c r="I3" s="439"/>
      <c r="J3" s="438" t="s">
        <v>11</v>
      </c>
      <c r="K3" s="439"/>
      <c r="L3" s="438" t="s">
        <v>12</v>
      </c>
      <c r="M3" s="439"/>
      <c r="N3" s="438" t="s">
        <v>13</v>
      </c>
      <c r="O3" s="439"/>
      <c r="P3" s="438" t="s">
        <v>14</v>
      </c>
      <c r="Q3" s="439"/>
      <c r="R3" s="438" t="s">
        <v>15</v>
      </c>
      <c r="S3" s="439"/>
      <c r="T3" s="438" t="s">
        <v>16</v>
      </c>
      <c r="U3" s="439"/>
      <c r="V3" s="438" t="s">
        <v>17</v>
      </c>
      <c r="W3" s="439"/>
      <c r="X3" s="438" t="s">
        <v>18</v>
      </c>
      <c r="Y3" s="439"/>
      <c r="Z3" s="438" t="s">
        <v>19</v>
      </c>
      <c r="AA3" s="439"/>
      <c r="AB3" s="438" t="s">
        <v>20</v>
      </c>
      <c r="AC3" s="439"/>
      <c r="AD3" s="438" t="s">
        <v>21</v>
      </c>
      <c r="AE3" s="439"/>
      <c r="AF3" s="438" t="s">
        <v>22</v>
      </c>
      <c r="AG3" s="439"/>
      <c r="AH3" s="438" t="s">
        <v>23</v>
      </c>
      <c r="AI3" s="439"/>
      <c r="AJ3" s="438" t="s">
        <v>24</v>
      </c>
      <c r="AK3" s="439"/>
      <c r="AL3" s="438" t="s">
        <v>25</v>
      </c>
      <c r="AM3" s="439"/>
      <c r="AN3" s="438" t="s">
        <v>26</v>
      </c>
      <c r="AO3" s="439"/>
      <c r="AP3" s="438" t="s">
        <v>27</v>
      </c>
      <c r="AQ3" s="439"/>
      <c r="AR3" s="438" t="s">
        <v>28</v>
      </c>
      <c r="AS3" s="439"/>
      <c r="AT3" s="21"/>
      <c r="AU3" s="21"/>
    </row>
    <row r="4" spans="1:47" s="10" customFormat="1" ht="28.9" customHeight="1" thickBot="1">
      <c r="A4" s="21"/>
      <c r="B4" s="22"/>
      <c r="C4" s="22"/>
      <c r="D4" s="22"/>
      <c r="E4" s="22"/>
      <c r="F4" s="392" t="s">
        <v>29</v>
      </c>
      <c r="G4" s="440"/>
      <c r="H4" s="392" t="s">
        <v>10</v>
      </c>
      <c r="I4" s="440"/>
      <c r="J4" s="392" t="s">
        <v>11</v>
      </c>
      <c r="K4" s="440"/>
      <c r="L4" s="392" t="s">
        <v>12</v>
      </c>
      <c r="M4" s="440"/>
      <c r="N4" s="392" t="s">
        <v>13</v>
      </c>
      <c r="O4" s="440"/>
      <c r="P4" s="392" t="s">
        <v>14</v>
      </c>
      <c r="Q4" s="440"/>
      <c r="R4" s="392" t="s">
        <v>15</v>
      </c>
      <c r="S4" s="440"/>
      <c r="T4" s="392" t="s">
        <v>16</v>
      </c>
      <c r="U4" s="440"/>
      <c r="V4" s="392" t="s">
        <v>17</v>
      </c>
      <c r="W4" s="440"/>
      <c r="X4" s="392" t="s">
        <v>18</v>
      </c>
      <c r="Y4" s="440"/>
      <c r="Z4" s="392" t="s">
        <v>19</v>
      </c>
      <c r="AA4" s="440"/>
      <c r="AB4" s="392" t="s">
        <v>20</v>
      </c>
      <c r="AC4" s="440"/>
      <c r="AD4" s="392" t="s">
        <v>21</v>
      </c>
      <c r="AE4" s="440"/>
      <c r="AF4" s="392"/>
      <c r="AG4" s="440"/>
      <c r="AH4" s="392"/>
      <c r="AI4" s="440"/>
      <c r="AJ4" s="392"/>
      <c r="AK4" s="440"/>
      <c r="AL4" s="392"/>
      <c r="AM4" s="440"/>
      <c r="AN4" s="392"/>
      <c r="AO4" s="440"/>
      <c r="AP4" s="392"/>
      <c r="AQ4" s="440"/>
      <c r="AR4" s="392"/>
      <c r="AS4" s="440"/>
      <c r="AT4" s="21"/>
      <c r="AU4" s="21"/>
    </row>
    <row r="5" spans="1:47" s="10" customFormat="1" ht="28.9" customHeight="1" thickBot="1">
      <c r="A5" s="21"/>
      <c r="B5" s="22"/>
      <c r="C5" s="22"/>
      <c r="D5" s="22"/>
      <c r="E5" s="23" t="s">
        <v>30</v>
      </c>
      <c r="F5" s="24" t="s">
        <v>31</v>
      </c>
      <c r="G5" s="25" t="s">
        <v>32</v>
      </c>
      <c r="H5" s="24" t="s">
        <v>31</v>
      </c>
      <c r="I5" s="25" t="s">
        <v>32</v>
      </c>
      <c r="J5" s="24" t="s">
        <v>31</v>
      </c>
      <c r="K5" s="25" t="s">
        <v>32</v>
      </c>
      <c r="L5" s="24" t="s">
        <v>31</v>
      </c>
      <c r="M5" s="25" t="s">
        <v>32</v>
      </c>
      <c r="N5" s="24" t="s">
        <v>31</v>
      </c>
      <c r="O5" s="25" t="s">
        <v>32</v>
      </c>
      <c r="P5" s="24" t="s">
        <v>31</v>
      </c>
      <c r="Q5" s="25" t="s">
        <v>32</v>
      </c>
      <c r="R5" s="24" t="s">
        <v>31</v>
      </c>
      <c r="S5" s="25" t="s">
        <v>32</v>
      </c>
      <c r="T5" s="24" t="s">
        <v>31</v>
      </c>
      <c r="U5" s="25" t="s">
        <v>32</v>
      </c>
      <c r="V5" s="24" t="s">
        <v>31</v>
      </c>
      <c r="W5" s="25" t="s">
        <v>32</v>
      </c>
      <c r="X5" s="24" t="s">
        <v>31</v>
      </c>
      <c r="Y5" s="25" t="s">
        <v>32</v>
      </c>
      <c r="Z5" s="24" t="s">
        <v>31</v>
      </c>
      <c r="AA5" s="25" t="s">
        <v>32</v>
      </c>
      <c r="AB5" s="24" t="s">
        <v>31</v>
      </c>
      <c r="AC5" s="25" t="s">
        <v>32</v>
      </c>
      <c r="AD5" s="24" t="s">
        <v>31</v>
      </c>
      <c r="AE5" s="25" t="s">
        <v>32</v>
      </c>
      <c r="AF5" s="24" t="s">
        <v>31</v>
      </c>
      <c r="AG5" s="25" t="s">
        <v>32</v>
      </c>
      <c r="AH5" s="24" t="s">
        <v>31</v>
      </c>
      <c r="AI5" s="25" t="s">
        <v>32</v>
      </c>
      <c r="AJ5" s="24" t="s">
        <v>31</v>
      </c>
      <c r="AK5" s="25" t="s">
        <v>32</v>
      </c>
      <c r="AL5" s="24" t="s">
        <v>31</v>
      </c>
      <c r="AM5" s="25" t="s">
        <v>32</v>
      </c>
      <c r="AN5" s="24" t="s">
        <v>31</v>
      </c>
      <c r="AO5" s="25" t="s">
        <v>32</v>
      </c>
      <c r="AP5" s="24" t="s">
        <v>31</v>
      </c>
      <c r="AQ5" s="25" t="s">
        <v>32</v>
      </c>
      <c r="AR5" s="24" t="s">
        <v>31</v>
      </c>
      <c r="AS5" s="25" t="s">
        <v>32</v>
      </c>
      <c r="AT5" s="21"/>
      <c r="AU5" s="21"/>
    </row>
    <row r="6" spans="1:47" s="10" customFormat="1" ht="28.9" customHeight="1" thickBot="1">
      <c r="A6" s="21"/>
      <c r="B6" s="22"/>
      <c r="C6" s="23" t="s">
        <v>30</v>
      </c>
      <c r="D6" s="23"/>
      <c r="E6" s="23" t="s">
        <v>33</v>
      </c>
      <c r="F6" s="26">
        <f>E7</f>
        <v>109.81</v>
      </c>
      <c r="G6" s="27">
        <f>E9</f>
        <v>217.32</v>
      </c>
      <c r="H6" s="26">
        <f>E11</f>
        <v>83.2</v>
      </c>
      <c r="I6" s="27">
        <f>E13</f>
        <v>248</v>
      </c>
      <c r="J6" s="26">
        <f>E15</f>
        <v>77.69</v>
      </c>
      <c r="K6" s="27">
        <f>E17</f>
        <v>248</v>
      </c>
      <c r="L6" s="26">
        <f>E19</f>
        <v>154.69999999999999</v>
      </c>
      <c r="M6" s="27">
        <f>E21</f>
        <v>240.2</v>
      </c>
      <c r="N6" s="26">
        <f>E23</f>
        <v>133.06</v>
      </c>
      <c r="O6" s="27">
        <f>E25</f>
        <v>246.66</v>
      </c>
      <c r="P6" s="26">
        <f>E27</f>
        <v>116.86</v>
      </c>
      <c r="Q6" s="27">
        <f>E29</f>
        <v>238.13</v>
      </c>
      <c r="R6" s="26">
        <f>E31</f>
        <v>85.93</v>
      </c>
      <c r="S6" s="27">
        <f>E33</f>
        <v>264.01</v>
      </c>
      <c r="T6" s="26">
        <f>E35</f>
        <v>150.41999999999999</v>
      </c>
      <c r="U6" s="27">
        <f>E37</f>
        <v>178.9</v>
      </c>
      <c r="V6" s="26">
        <f>E39</f>
        <v>154.69999999999999</v>
      </c>
      <c r="W6" s="27">
        <f>E41</f>
        <v>179.75</v>
      </c>
      <c r="X6" s="26">
        <f>E43</f>
        <v>150.41999999999999</v>
      </c>
      <c r="Y6" s="27">
        <f>E45</f>
        <v>168.93</v>
      </c>
      <c r="Z6" s="26">
        <f>E47</f>
        <v>50.08</v>
      </c>
      <c r="AA6" s="27">
        <f>E49</f>
        <v>211.4</v>
      </c>
      <c r="AB6" s="26">
        <f>E51</f>
        <v>91.54</v>
      </c>
      <c r="AC6" s="27">
        <f>E53</f>
        <v>229.56</v>
      </c>
      <c r="AD6" s="26">
        <f>E55</f>
        <v>127.96</v>
      </c>
      <c r="AE6" s="27">
        <f>E57</f>
        <v>198.84</v>
      </c>
      <c r="AF6" s="26">
        <f>E59</f>
        <v>182.88</v>
      </c>
      <c r="AG6" s="27">
        <f>E61</f>
        <v>163.02000000000001</v>
      </c>
      <c r="AH6" s="26">
        <f>E63</f>
        <v>125.28</v>
      </c>
      <c r="AI6" s="27">
        <f>E65</f>
        <v>268.60000000000002</v>
      </c>
      <c r="AJ6" s="26">
        <f>E67</f>
        <v>315</v>
      </c>
      <c r="AK6" s="27">
        <f>E69</f>
        <v>315</v>
      </c>
      <c r="AL6" s="28">
        <f>E71</f>
        <v>119.59</v>
      </c>
      <c r="AM6" s="27">
        <f>E73</f>
        <v>287.81</v>
      </c>
      <c r="AN6" s="26">
        <f>E75</f>
        <v>77.69</v>
      </c>
      <c r="AO6" s="27">
        <f>E77</f>
        <v>249.1</v>
      </c>
      <c r="AP6" s="28">
        <f>E79</f>
        <v>107.14</v>
      </c>
      <c r="AQ6" s="27">
        <f>E81</f>
        <v>315.01</v>
      </c>
      <c r="AR6" s="28">
        <f>E83</f>
        <v>178</v>
      </c>
      <c r="AS6" s="27">
        <f>E85</f>
        <v>260</v>
      </c>
      <c r="AT6" s="21"/>
      <c r="AU6" s="21"/>
    </row>
    <row r="7" spans="1:47" s="10" customFormat="1" ht="28.9" customHeight="1">
      <c r="A7" s="21"/>
      <c r="B7" s="441" t="s">
        <v>9</v>
      </c>
      <c r="C7" s="442" t="s">
        <v>31</v>
      </c>
      <c r="D7" s="352">
        <f>IF(C7="A",E7,E7/2)</f>
        <v>109.81</v>
      </c>
      <c r="E7" s="399">
        <v>109.81</v>
      </c>
      <c r="F7" s="397">
        <f>($E$7+F6)/4</f>
        <v>54.905000000000001</v>
      </c>
      <c r="G7" s="371">
        <f>LARGE(F7:F10,1)</f>
        <v>54.905000000000001</v>
      </c>
      <c r="H7" s="367">
        <f>(E7+H6)/4</f>
        <v>48.252499999999998</v>
      </c>
      <c r="I7" s="357">
        <f>LARGE(H7:H10,1)</f>
        <v>62</v>
      </c>
      <c r="J7" s="367">
        <f>($E$7+J6)/4</f>
        <v>46.875</v>
      </c>
      <c r="K7" s="357">
        <f t="shared" ref="K7" si="0">LARGE(J7:J10,1)</f>
        <v>62</v>
      </c>
      <c r="L7" s="367">
        <f>($E$7+L6)/4</f>
        <v>66.127499999999998</v>
      </c>
      <c r="M7" s="357">
        <f t="shared" ref="M7" si="1">LARGE(L7:L10,1)</f>
        <v>66.127499999999998</v>
      </c>
      <c r="N7" s="367">
        <f>($E$7+N6)/4</f>
        <v>60.717500000000001</v>
      </c>
      <c r="O7" s="357">
        <f>LARGE(N7:N10,1)</f>
        <v>61.664999999999999</v>
      </c>
      <c r="P7" s="367">
        <f t="shared" ref="P7" si="2">($E$7+P6)/4</f>
        <v>56.667500000000004</v>
      </c>
      <c r="Q7" s="357">
        <f t="shared" ref="Q7" si="3">LARGE(P7:P10,1)</f>
        <v>59.532499999999999</v>
      </c>
      <c r="R7" s="367">
        <f t="shared" ref="R7" si="4">($E$7+R6)/4</f>
        <v>48.935000000000002</v>
      </c>
      <c r="S7" s="357">
        <f t="shared" ref="S7" si="5">LARGE(R7:R10,1)</f>
        <v>66.002499999999998</v>
      </c>
      <c r="T7" s="367">
        <f t="shared" ref="T7" si="6">($E$7+T6)/4</f>
        <v>65.057500000000005</v>
      </c>
      <c r="U7" s="357">
        <f t="shared" ref="U7" si="7">LARGE(T7:T10,1)</f>
        <v>65.057500000000005</v>
      </c>
      <c r="V7" s="367">
        <f t="shared" ref="V7" si="8">($E$7+V6)/4</f>
        <v>66.127499999999998</v>
      </c>
      <c r="W7" s="357">
        <f t="shared" ref="W7" si="9">LARGE(V7:V10,1)</f>
        <v>66.127499999999998</v>
      </c>
      <c r="X7" s="367">
        <f t="shared" ref="X7" si="10">($E$7+X6)/4</f>
        <v>65.057500000000005</v>
      </c>
      <c r="Y7" s="357">
        <f t="shared" ref="Y7" si="11">LARGE(X7:X10,1)</f>
        <v>65.057500000000005</v>
      </c>
      <c r="Z7" s="367">
        <f t="shared" ref="Z7" si="12">($E$7+Z6)/4</f>
        <v>39.972499999999997</v>
      </c>
      <c r="AA7" s="357">
        <f t="shared" ref="AA7" si="13">LARGE(Z7:Z10,1)</f>
        <v>54.33</v>
      </c>
      <c r="AB7" s="367">
        <f t="shared" ref="AB7" si="14">($E$7+AB6)/4</f>
        <v>50.337500000000006</v>
      </c>
      <c r="AC7" s="357">
        <f t="shared" ref="AC7" si="15">LARGE(AB7:AB10,1)</f>
        <v>57.39</v>
      </c>
      <c r="AD7" s="367">
        <f t="shared" ref="AD7" si="16">($E$7+AD6)/4</f>
        <v>59.442499999999995</v>
      </c>
      <c r="AE7" s="357">
        <f t="shared" ref="AE7" si="17">LARGE(AD7:AD10,1)</f>
        <v>59.442499999999995</v>
      </c>
      <c r="AF7" s="367">
        <f t="shared" ref="AF7:AH7" si="18">($E$7+AF6)/4</f>
        <v>73.172499999999999</v>
      </c>
      <c r="AG7" s="357">
        <f t="shared" ref="AG7" si="19">LARGE(AF7:AF10,1)</f>
        <v>73.172499999999999</v>
      </c>
      <c r="AH7" s="367">
        <f t="shared" si="18"/>
        <v>58.772500000000001</v>
      </c>
      <c r="AI7" s="357">
        <f t="shared" ref="AI7" si="20">LARGE(AH7:AH10,1)</f>
        <v>67.150000000000006</v>
      </c>
      <c r="AJ7" s="367">
        <f t="shared" ref="AJ7:AL7" si="21">($E$7+AJ6)/4</f>
        <v>106.2025</v>
      </c>
      <c r="AK7" s="357">
        <f t="shared" ref="AK7" si="22">LARGE(AJ7:AJ10,1)</f>
        <v>106.2025</v>
      </c>
      <c r="AL7" s="367">
        <f t="shared" si="21"/>
        <v>57.35</v>
      </c>
      <c r="AM7" s="357">
        <f t="shared" ref="AM7" si="23">LARGE(AL7:AL10,1)</f>
        <v>71.952500000000001</v>
      </c>
      <c r="AN7" s="367">
        <f t="shared" ref="AN7" si="24">($E$7+AN6)/4</f>
        <v>46.875</v>
      </c>
      <c r="AO7" s="357">
        <f t="shared" ref="AO7" si="25">LARGE(AN7:AN10,1)</f>
        <v>62.274999999999999</v>
      </c>
      <c r="AP7" s="367">
        <f>($E$7+AP6)/4</f>
        <v>54.237499999999997</v>
      </c>
      <c r="AQ7" s="357">
        <f t="shared" ref="AQ7" si="26">LARGE(AP7:AP10,1)</f>
        <v>78.752499999999998</v>
      </c>
      <c r="AR7" s="367">
        <f>($E$7+AR6)/4</f>
        <v>71.952500000000001</v>
      </c>
      <c r="AS7" s="357">
        <f>LARGE(AR7:AR10,1)</f>
        <v>71.952500000000001</v>
      </c>
      <c r="AT7" s="21"/>
      <c r="AU7" s="21"/>
    </row>
    <row r="8" spans="1:47" s="10" customFormat="1" ht="28.9" customHeight="1">
      <c r="A8" s="21"/>
      <c r="B8" s="441"/>
      <c r="C8" s="436"/>
      <c r="D8" s="353"/>
      <c r="E8" s="400"/>
      <c r="F8" s="398"/>
      <c r="G8" s="372"/>
      <c r="H8" s="368"/>
      <c r="I8" s="358"/>
      <c r="J8" s="368"/>
      <c r="K8" s="358"/>
      <c r="L8" s="368"/>
      <c r="M8" s="358"/>
      <c r="N8" s="368"/>
      <c r="O8" s="358"/>
      <c r="P8" s="368"/>
      <c r="Q8" s="358"/>
      <c r="R8" s="368"/>
      <c r="S8" s="358"/>
      <c r="T8" s="368"/>
      <c r="U8" s="358"/>
      <c r="V8" s="368"/>
      <c r="W8" s="358"/>
      <c r="X8" s="368"/>
      <c r="Y8" s="358"/>
      <c r="Z8" s="368"/>
      <c r="AA8" s="358"/>
      <c r="AB8" s="368"/>
      <c r="AC8" s="358"/>
      <c r="AD8" s="368"/>
      <c r="AE8" s="358"/>
      <c r="AF8" s="368"/>
      <c r="AG8" s="358"/>
      <c r="AH8" s="368"/>
      <c r="AI8" s="358"/>
      <c r="AJ8" s="368"/>
      <c r="AK8" s="358"/>
      <c r="AL8" s="368"/>
      <c r="AM8" s="358"/>
      <c r="AN8" s="368"/>
      <c r="AO8" s="358"/>
      <c r="AP8" s="368"/>
      <c r="AQ8" s="358"/>
      <c r="AR8" s="368"/>
      <c r="AS8" s="358"/>
      <c r="AT8" s="21"/>
      <c r="AU8" s="21"/>
    </row>
    <row r="9" spans="1:47" s="10" customFormat="1" ht="28.9" customHeight="1">
      <c r="A9" s="21"/>
      <c r="B9" s="441"/>
      <c r="C9" s="436" t="s">
        <v>32</v>
      </c>
      <c r="D9" s="354">
        <f>IF(C9="A",E9,E9/2)</f>
        <v>108.66</v>
      </c>
      <c r="E9" s="400">
        <v>217.32</v>
      </c>
      <c r="F9" s="29">
        <f>$E$9/4</f>
        <v>54.33</v>
      </c>
      <c r="G9" s="372"/>
      <c r="H9" s="317">
        <f>$E$9/4</f>
        <v>54.33</v>
      </c>
      <c r="I9" s="358"/>
      <c r="J9" s="317">
        <f>$E$9/4</f>
        <v>54.33</v>
      </c>
      <c r="K9" s="358"/>
      <c r="L9" s="317">
        <f>$E$9/4</f>
        <v>54.33</v>
      </c>
      <c r="M9" s="358"/>
      <c r="N9" s="317">
        <f>$E$9/4</f>
        <v>54.33</v>
      </c>
      <c r="O9" s="358"/>
      <c r="P9" s="317">
        <f t="shared" ref="P9" si="27">$E$9/4</f>
        <v>54.33</v>
      </c>
      <c r="Q9" s="358"/>
      <c r="R9" s="317">
        <f t="shared" ref="R9" si="28">$E$9/4</f>
        <v>54.33</v>
      </c>
      <c r="S9" s="358"/>
      <c r="T9" s="317">
        <f t="shared" ref="T9" si="29">$E$9/4</f>
        <v>54.33</v>
      </c>
      <c r="U9" s="358"/>
      <c r="V9" s="317">
        <f t="shared" ref="V9" si="30">$E$9/4</f>
        <v>54.33</v>
      </c>
      <c r="W9" s="358"/>
      <c r="X9" s="317">
        <f t="shared" ref="X9" si="31">$E$9/4</f>
        <v>54.33</v>
      </c>
      <c r="Y9" s="358"/>
      <c r="Z9" s="317">
        <f t="shared" ref="Z9" si="32">$E$9/4</f>
        <v>54.33</v>
      </c>
      <c r="AA9" s="358"/>
      <c r="AB9" s="317">
        <f>$E$9/4</f>
        <v>54.33</v>
      </c>
      <c r="AC9" s="358"/>
      <c r="AD9" s="317">
        <f t="shared" ref="AD9" si="33">$E$9/4</f>
        <v>54.33</v>
      </c>
      <c r="AE9" s="358"/>
      <c r="AF9" s="317">
        <f t="shared" ref="AF9:AP9" si="34">$E$9/4</f>
        <v>54.33</v>
      </c>
      <c r="AG9" s="358"/>
      <c r="AH9" s="317">
        <f t="shared" si="34"/>
        <v>54.33</v>
      </c>
      <c r="AI9" s="358"/>
      <c r="AJ9" s="317">
        <f t="shared" si="34"/>
        <v>54.33</v>
      </c>
      <c r="AK9" s="358"/>
      <c r="AL9" s="317">
        <f t="shared" si="34"/>
        <v>54.33</v>
      </c>
      <c r="AM9" s="358"/>
      <c r="AN9" s="317">
        <f t="shared" si="34"/>
        <v>54.33</v>
      </c>
      <c r="AO9" s="358"/>
      <c r="AP9" s="317">
        <f t="shared" si="34"/>
        <v>54.33</v>
      </c>
      <c r="AQ9" s="358"/>
      <c r="AR9" s="317">
        <f>$E$9/4</f>
        <v>54.33</v>
      </c>
      <c r="AS9" s="358"/>
      <c r="AT9" s="21"/>
      <c r="AU9" s="21"/>
    </row>
    <row r="10" spans="1:47" s="10" customFormat="1" ht="28.9" customHeight="1" thickBot="1">
      <c r="A10" s="21"/>
      <c r="B10" s="441"/>
      <c r="C10" s="437"/>
      <c r="D10" s="355"/>
      <c r="E10" s="429"/>
      <c r="F10" s="30">
        <f>G6/4</f>
        <v>54.33</v>
      </c>
      <c r="G10" s="373"/>
      <c r="H10" s="318">
        <f>I6/4</f>
        <v>62</v>
      </c>
      <c r="I10" s="359"/>
      <c r="J10" s="318">
        <f>K6/4</f>
        <v>62</v>
      </c>
      <c r="K10" s="359"/>
      <c r="L10" s="318">
        <f>M6/4</f>
        <v>60.05</v>
      </c>
      <c r="M10" s="359"/>
      <c r="N10" s="318">
        <f>O6/4</f>
        <v>61.664999999999999</v>
      </c>
      <c r="O10" s="359"/>
      <c r="P10" s="318">
        <f t="shared" ref="P10" si="35">Q6/4</f>
        <v>59.532499999999999</v>
      </c>
      <c r="Q10" s="359"/>
      <c r="R10" s="318">
        <f t="shared" ref="R10" si="36">S6/4</f>
        <v>66.002499999999998</v>
      </c>
      <c r="S10" s="359"/>
      <c r="T10" s="318">
        <f t="shared" ref="T10" si="37">U6/4</f>
        <v>44.725000000000001</v>
      </c>
      <c r="U10" s="359"/>
      <c r="V10" s="318">
        <f t="shared" ref="V10" si="38">W6/4</f>
        <v>44.9375</v>
      </c>
      <c r="W10" s="359"/>
      <c r="X10" s="318">
        <f t="shared" ref="X10" si="39">Y6/4</f>
        <v>42.232500000000002</v>
      </c>
      <c r="Y10" s="359"/>
      <c r="Z10" s="318">
        <f t="shared" ref="Z10" si="40">AA6/4</f>
        <v>52.85</v>
      </c>
      <c r="AA10" s="359"/>
      <c r="AB10" s="318">
        <f>AC6/4</f>
        <v>57.39</v>
      </c>
      <c r="AC10" s="359"/>
      <c r="AD10" s="318">
        <f t="shared" ref="AD10" si="41">AE6/4</f>
        <v>49.71</v>
      </c>
      <c r="AE10" s="359"/>
      <c r="AF10" s="318">
        <f t="shared" ref="AF10" si="42">AG6/4</f>
        <v>40.755000000000003</v>
      </c>
      <c r="AG10" s="359"/>
      <c r="AH10" s="318">
        <f t="shared" ref="AH10" si="43">AI6/4</f>
        <v>67.150000000000006</v>
      </c>
      <c r="AI10" s="359"/>
      <c r="AJ10" s="318">
        <f t="shared" ref="AJ10" si="44">AK6/4</f>
        <v>78.75</v>
      </c>
      <c r="AK10" s="359"/>
      <c r="AL10" s="318">
        <f t="shared" ref="AL10" si="45">AM6/4</f>
        <v>71.952500000000001</v>
      </c>
      <c r="AM10" s="359"/>
      <c r="AN10" s="318">
        <f>AO6/4</f>
        <v>62.274999999999999</v>
      </c>
      <c r="AO10" s="359"/>
      <c r="AP10" s="318">
        <f>AQ6/4</f>
        <v>78.752499999999998</v>
      </c>
      <c r="AQ10" s="359"/>
      <c r="AR10" s="318">
        <f>AS6/4</f>
        <v>65</v>
      </c>
      <c r="AS10" s="359"/>
      <c r="AT10" s="21"/>
      <c r="AU10" s="21"/>
    </row>
    <row r="11" spans="1:47" s="10" customFormat="1" ht="28.9" customHeight="1">
      <c r="A11" s="21"/>
      <c r="B11" s="390" t="s">
        <v>10</v>
      </c>
      <c r="C11" s="432" t="s">
        <v>31</v>
      </c>
      <c r="D11" s="352">
        <f t="shared" ref="D11" si="46">IF(C11="A",E11,E11/2)</f>
        <v>83.2</v>
      </c>
      <c r="E11" s="399">
        <v>83.2</v>
      </c>
      <c r="F11" s="367">
        <f>($E$11+F6)/4</f>
        <v>48.252499999999998</v>
      </c>
      <c r="G11" s="357">
        <f>LARGE(F11:F14,1)</f>
        <v>62</v>
      </c>
      <c r="H11" s="397">
        <f>($E$11+H6)/4</f>
        <v>41.6</v>
      </c>
      <c r="I11" s="371">
        <f t="shared" ref="I11" si="47">LARGE(H11:H14,1)</f>
        <v>62</v>
      </c>
      <c r="J11" s="367">
        <f t="shared" ref="J11" si="48">($E$11+J6)/4</f>
        <v>40.222499999999997</v>
      </c>
      <c r="K11" s="357">
        <f t="shared" ref="K11" si="49">LARGE(J11:J14,1)</f>
        <v>62</v>
      </c>
      <c r="L11" s="367">
        <f t="shared" ref="L11" si="50">($E$11+L6)/4</f>
        <v>59.474999999999994</v>
      </c>
      <c r="M11" s="357">
        <f>LARGE(L11:L14,1)</f>
        <v>62</v>
      </c>
      <c r="N11" s="367">
        <f t="shared" ref="N11" si="51">($E$11+N6)/4</f>
        <v>54.064999999999998</v>
      </c>
      <c r="O11" s="357">
        <f t="shared" ref="O11" si="52">LARGE(N11:N14,1)</f>
        <v>62</v>
      </c>
      <c r="P11" s="367">
        <f t="shared" ref="P11" si="53">($E$11+P6)/4</f>
        <v>50.015000000000001</v>
      </c>
      <c r="Q11" s="357">
        <f t="shared" ref="Q11" si="54">LARGE(P11:P14,1)</f>
        <v>62</v>
      </c>
      <c r="R11" s="367">
        <f t="shared" ref="R11" si="55">($E$11+R6)/4</f>
        <v>42.282499999999999</v>
      </c>
      <c r="S11" s="357">
        <f t="shared" ref="S11" si="56">LARGE(R11:R14,1)</f>
        <v>66.002499999999998</v>
      </c>
      <c r="T11" s="367">
        <f t="shared" ref="T11" si="57">($E$11+T6)/4</f>
        <v>58.405000000000001</v>
      </c>
      <c r="U11" s="357">
        <f t="shared" ref="U11" si="58">LARGE(T11:T14,1)</f>
        <v>62</v>
      </c>
      <c r="V11" s="367">
        <f t="shared" ref="V11" si="59">($E$11+V6)/4</f>
        <v>59.474999999999994</v>
      </c>
      <c r="W11" s="357">
        <f t="shared" ref="W11" si="60">LARGE(V11:V14,1)</f>
        <v>62</v>
      </c>
      <c r="X11" s="367">
        <f t="shared" ref="X11" si="61">($E$11+X6)/4</f>
        <v>58.405000000000001</v>
      </c>
      <c r="Y11" s="357">
        <f t="shared" ref="Y11" si="62">LARGE(X11:X14,1)</f>
        <v>62</v>
      </c>
      <c r="Z11" s="367">
        <f t="shared" ref="Z11" si="63">($E$11+Z6)/4</f>
        <v>33.32</v>
      </c>
      <c r="AA11" s="357">
        <f t="shared" ref="AA11" si="64">LARGE(Z11:Z14,1)</f>
        <v>62</v>
      </c>
      <c r="AB11" s="367">
        <f t="shared" ref="AB11" si="65">($E$11+AB6)/4</f>
        <v>43.685000000000002</v>
      </c>
      <c r="AC11" s="357">
        <f t="shared" ref="AC11" si="66">LARGE(AB11:AB14,1)</f>
        <v>62</v>
      </c>
      <c r="AD11" s="367">
        <f t="shared" ref="AD11" si="67">($E$11+AD6)/4</f>
        <v>52.79</v>
      </c>
      <c r="AE11" s="357">
        <f t="shared" ref="AE11" si="68">LARGE(AD11:AD14,1)</f>
        <v>62</v>
      </c>
      <c r="AF11" s="367">
        <f t="shared" ref="AF11:AH11" si="69">($E$11+AF6)/4</f>
        <v>66.52</v>
      </c>
      <c r="AG11" s="357">
        <f t="shared" ref="AG11" si="70">LARGE(AF11:AF14,1)</f>
        <v>66.52</v>
      </c>
      <c r="AH11" s="367">
        <f t="shared" si="69"/>
        <v>52.120000000000005</v>
      </c>
      <c r="AI11" s="357">
        <f t="shared" ref="AI11" si="71">LARGE(AH11:AH14,1)</f>
        <v>67.150000000000006</v>
      </c>
      <c r="AJ11" s="367">
        <f t="shared" ref="AJ11:AL11" si="72">($E$11+AJ6)/4</f>
        <v>99.55</v>
      </c>
      <c r="AK11" s="357">
        <f t="shared" ref="AK11" si="73">LARGE(AJ11:AJ14,1)</f>
        <v>99.55</v>
      </c>
      <c r="AL11" s="362">
        <f t="shared" si="72"/>
        <v>50.697500000000005</v>
      </c>
      <c r="AM11" s="364">
        <f t="shared" ref="AM11" si="74">LARGE(AL11:AL14,1)</f>
        <v>71.952500000000001</v>
      </c>
      <c r="AN11" s="367">
        <f t="shared" ref="AN11:AP11" si="75">($E$11+AN6)/4</f>
        <v>40.222499999999997</v>
      </c>
      <c r="AO11" s="357">
        <f t="shared" ref="AO11" si="76">LARGE(AN11:AN14,1)</f>
        <v>62.274999999999999</v>
      </c>
      <c r="AP11" s="367">
        <f t="shared" si="75"/>
        <v>47.585000000000001</v>
      </c>
      <c r="AQ11" s="357">
        <f t="shared" ref="AQ11" si="77">LARGE(AP11:AP14,1)</f>
        <v>78.752499999999998</v>
      </c>
      <c r="AR11" s="367">
        <f t="shared" ref="AR11" si="78">($E$11+AR6)/4</f>
        <v>65.3</v>
      </c>
      <c r="AS11" s="357">
        <f t="shared" ref="AS11" si="79">LARGE(AR11:AR14,1)</f>
        <v>65.3</v>
      </c>
      <c r="AT11" s="21"/>
      <c r="AU11" s="21"/>
    </row>
    <row r="12" spans="1:47" s="10" customFormat="1" ht="28.9" customHeight="1">
      <c r="A12" s="21"/>
      <c r="B12" s="430"/>
      <c r="C12" s="420"/>
      <c r="D12" s="353"/>
      <c r="E12" s="400"/>
      <c r="F12" s="368"/>
      <c r="G12" s="358">
        <f>LARGE(F11:F14,1)</f>
        <v>62</v>
      </c>
      <c r="H12" s="398"/>
      <c r="I12" s="372">
        <f t="shared" ref="I12" si="80">LARGE(H11:H14,1)</f>
        <v>62</v>
      </c>
      <c r="J12" s="368"/>
      <c r="K12" s="358">
        <f t="shared" ref="K12" si="81">LARGE(J11:J14,1)</f>
        <v>62</v>
      </c>
      <c r="L12" s="368"/>
      <c r="M12" s="358">
        <f t="shared" ref="M12" si="82">LARGE(L11:L14,1)</f>
        <v>62</v>
      </c>
      <c r="N12" s="368"/>
      <c r="O12" s="358">
        <f t="shared" ref="O12" si="83">LARGE(N11:N14,1)</f>
        <v>62</v>
      </c>
      <c r="P12" s="368"/>
      <c r="Q12" s="358">
        <f t="shared" ref="Q12" si="84">LARGE(P11:P14,1)</f>
        <v>62</v>
      </c>
      <c r="R12" s="368"/>
      <c r="S12" s="358">
        <f t="shared" ref="S12" si="85">LARGE(R11:R14,1)</f>
        <v>66.002499999999998</v>
      </c>
      <c r="T12" s="368"/>
      <c r="U12" s="358">
        <f t="shared" ref="U12" si="86">LARGE(T11:T14,1)</f>
        <v>62</v>
      </c>
      <c r="V12" s="368"/>
      <c r="W12" s="358">
        <f t="shared" ref="W12" si="87">LARGE(V11:V14,1)</f>
        <v>62</v>
      </c>
      <c r="X12" s="368"/>
      <c r="Y12" s="358">
        <f t="shared" ref="Y12" si="88">LARGE(X11:X14,1)</f>
        <v>62</v>
      </c>
      <c r="Z12" s="368"/>
      <c r="AA12" s="358">
        <f t="shared" ref="AA12" si="89">LARGE(Z11:Z14,1)</f>
        <v>62</v>
      </c>
      <c r="AB12" s="368"/>
      <c r="AC12" s="358">
        <f t="shared" ref="AC12" si="90">LARGE(AB11:AB14,1)</f>
        <v>62</v>
      </c>
      <c r="AD12" s="368"/>
      <c r="AE12" s="358">
        <f t="shared" ref="AE12" si="91">LARGE(AD11:AD14,1)</f>
        <v>62</v>
      </c>
      <c r="AF12" s="368"/>
      <c r="AG12" s="358">
        <f t="shared" ref="AG12" si="92">LARGE(AF11:AF14,1)</f>
        <v>66.52</v>
      </c>
      <c r="AH12" s="368"/>
      <c r="AI12" s="358">
        <f t="shared" ref="AI12" si="93">LARGE(AH11:AH14,1)</f>
        <v>67.150000000000006</v>
      </c>
      <c r="AJ12" s="368"/>
      <c r="AK12" s="358">
        <f t="shared" ref="AK12" si="94">LARGE(AJ11:AJ14,1)</f>
        <v>99.55</v>
      </c>
      <c r="AL12" s="363"/>
      <c r="AM12" s="365">
        <f t="shared" ref="AM12" si="95">LARGE(AL11:AL14,1)</f>
        <v>71.952500000000001</v>
      </c>
      <c r="AN12" s="368"/>
      <c r="AO12" s="358">
        <f t="shared" ref="AO12" si="96">LARGE(AN11:AN14,1)</f>
        <v>62.274999999999999</v>
      </c>
      <c r="AP12" s="368"/>
      <c r="AQ12" s="358">
        <f t="shared" ref="AQ12" si="97">LARGE(AP11:AP14,1)</f>
        <v>78.752499999999998</v>
      </c>
      <c r="AR12" s="368"/>
      <c r="AS12" s="358">
        <f t="shared" ref="AS12" si="98">LARGE(AR11:AR14,1)</f>
        <v>65.3</v>
      </c>
      <c r="AT12" s="21"/>
      <c r="AU12" s="21"/>
    </row>
    <row r="13" spans="1:47" s="10" customFormat="1" ht="28.9" customHeight="1">
      <c r="A13" s="21"/>
      <c r="B13" s="430"/>
      <c r="C13" s="420" t="s">
        <v>32</v>
      </c>
      <c r="D13" s="354">
        <f t="shared" ref="D13" si="99">IF(C13="A",E13,E13/2)</f>
        <v>124</v>
      </c>
      <c r="E13" s="388">
        <v>248</v>
      </c>
      <c r="F13" s="317">
        <f>$E$13/4</f>
        <v>62</v>
      </c>
      <c r="G13" s="358"/>
      <c r="H13" s="29">
        <f t="shared" ref="H13" si="100">$E$13/4</f>
        <v>62</v>
      </c>
      <c r="I13" s="372"/>
      <c r="J13" s="317">
        <f t="shared" ref="J13" si="101">$E$13/4</f>
        <v>62</v>
      </c>
      <c r="K13" s="358"/>
      <c r="L13" s="317">
        <f t="shared" ref="L13" si="102">$E$13/4</f>
        <v>62</v>
      </c>
      <c r="M13" s="358"/>
      <c r="N13" s="317">
        <f t="shared" ref="N13" si="103">$E$13/4</f>
        <v>62</v>
      </c>
      <c r="O13" s="358"/>
      <c r="P13" s="317">
        <f t="shared" ref="P13" si="104">$E$13/4</f>
        <v>62</v>
      </c>
      <c r="Q13" s="358"/>
      <c r="R13" s="317">
        <f t="shared" ref="R13" si="105">$E$13/4</f>
        <v>62</v>
      </c>
      <c r="S13" s="358"/>
      <c r="T13" s="317">
        <f t="shared" ref="T13" si="106">$E$13/4</f>
        <v>62</v>
      </c>
      <c r="U13" s="358"/>
      <c r="V13" s="317">
        <f t="shared" ref="V13" si="107">$E$13/4</f>
        <v>62</v>
      </c>
      <c r="W13" s="358"/>
      <c r="X13" s="317">
        <f t="shared" ref="X13" si="108">$E$13/4</f>
        <v>62</v>
      </c>
      <c r="Y13" s="358"/>
      <c r="Z13" s="317">
        <f t="shared" ref="Z13" si="109">$E$13/4</f>
        <v>62</v>
      </c>
      <c r="AA13" s="358"/>
      <c r="AB13" s="317">
        <f t="shared" ref="AB13" si="110">$E$13/4</f>
        <v>62</v>
      </c>
      <c r="AC13" s="358"/>
      <c r="AD13" s="317">
        <f t="shared" ref="AD13" si="111">$E$13/4</f>
        <v>62</v>
      </c>
      <c r="AE13" s="358"/>
      <c r="AF13" s="317">
        <f t="shared" ref="AF13:AR13" si="112">$E$13/4</f>
        <v>62</v>
      </c>
      <c r="AG13" s="358"/>
      <c r="AH13" s="317">
        <f t="shared" si="112"/>
        <v>62</v>
      </c>
      <c r="AI13" s="358"/>
      <c r="AJ13" s="317">
        <f t="shared" si="112"/>
        <v>62</v>
      </c>
      <c r="AK13" s="358"/>
      <c r="AL13" s="315">
        <f t="shared" si="112"/>
        <v>62</v>
      </c>
      <c r="AM13" s="365"/>
      <c r="AN13" s="317">
        <f t="shared" si="112"/>
        <v>62</v>
      </c>
      <c r="AO13" s="358"/>
      <c r="AP13" s="317">
        <f t="shared" si="112"/>
        <v>62</v>
      </c>
      <c r="AQ13" s="358"/>
      <c r="AR13" s="317">
        <f t="shared" si="112"/>
        <v>62</v>
      </c>
      <c r="AS13" s="358"/>
      <c r="AT13" s="21"/>
      <c r="AU13" s="21"/>
    </row>
    <row r="14" spans="1:47" s="10" customFormat="1" ht="28.9" customHeight="1" thickBot="1">
      <c r="A14" s="21"/>
      <c r="B14" s="431"/>
      <c r="C14" s="428"/>
      <c r="D14" s="355"/>
      <c r="E14" s="389"/>
      <c r="F14" s="318">
        <f>G6/4</f>
        <v>54.33</v>
      </c>
      <c r="G14" s="359"/>
      <c r="H14" s="30">
        <f t="shared" ref="H14" si="113">I6/4</f>
        <v>62</v>
      </c>
      <c r="I14" s="373"/>
      <c r="J14" s="318">
        <f t="shared" ref="J14" si="114">K6/4</f>
        <v>62</v>
      </c>
      <c r="K14" s="359"/>
      <c r="L14" s="318">
        <f t="shared" ref="L14" si="115">M6/4</f>
        <v>60.05</v>
      </c>
      <c r="M14" s="359"/>
      <c r="N14" s="318">
        <f t="shared" ref="N14" si="116">O6/4</f>
        <v>61.664999999999999</v>
      </c>
      <c r="O14" s="359"/>
      <c r="P14" s="318">
        <f t="shared" ref="P14" si="117">Q6/4</f>
        <v>59.532499999999999</v>
      </c>
      <c r="Q14" s="359"/>
      <c r="R14" s="318">
        <f t="shared" ref="R14" si="118">S6/4</f>
        <v>66.002499999999998</v>
      </c>
      <c r="S14" s="359"/>
      <c r="T14" s="318">
        <f t="shared" ref="T14" si="119">U6/4</f>
        <v>44.725000000000001</v>
      </c>
      <c r="U14" s="359"/>
      <c r="V14" s="318">
        <f t="shared" ref="V14" si="120">W6/4</f>
        <v>44.9375</v>
      </c>
      <c r="W14" s="359"/>
      <c r="X14" s="318">
        <f t="shared" ref="X14" si="121">Y6/4</f>
        <v>42.232500000000002</v>
      </c>
      <c r="Y14" s="359"/>
      <c r="Z14" s="318">
        <f t="shared" ref="Z14" si="122">AA6/4</f>
        <v>52.85</v>
      </c>
      <c r="AA14" s="359"/>
      <c r="AB14" s="318">
        <f t="shared" ref="AB14" si="123">AC6/4</f>
        <v>57.39</v>
      </c>
      <c r="AC14" s="359"/>
      <c r="AD14" s="318">
        <f t="shared" ref="AD14" si="124">AE6/4</f>
        <v>49.71</v>
      </c>
      <c r="AE14" s="359"/>
      <c r="AF14" s="318">
        <f t="shared" ref="AF14" si="125">AG6/4</f>
        <v>40.755000000000003</v>
      </c>
      <c r="AG14" s="359"/>
      <c r="AH14" s="318">
        <f t="shared" ref="AH14" si="126">AI6/4</f>
        <v>67.150000000000006</v>
      </c>
      <c r="AI14" s="359"/>
      <c r="AJ14" s="318">
        <f t="shared" ref="AJ14" si="127">AK6/4</f>
        <v>78.75</v>
      </c>
      <c r="AK14" s="359"/>
      <c r="AL14" s="324">
        <f t="shared" ref="AL14" si="128">AM6/4</f>
        <v>71.952500000000001</v>
      </c>
      <c r="AM14" s="366"/>
      <c r="AN14" s="318">
        <f t="shared" ref="AN14" si="129">AO6/4</f>
        <v>62.274999999999999</v>
      </c>
      <c r="AO14" s="359"/>
      <c r="AP14" s="318">
        <f>AQ6/4</f>
        <v>78.752499999999998</v>
      </c>
      <c r="AQ14" s="359"/>
      <c r="AR14" s="318">
        <f>AS6/4</f>
        <v>65</v>
      </c>
      <c r="AS14" s="359"/>
      <c r="AT14" s="21"/>
      <c r="AU14" s="21"/>
    </row>
    <row r="15" spans="1:47" s="10" customFormat="1" ht="28.9" customHeight="1">
      <c r="A15" s="21"/>
      <c r="B15" s="390" t="s">
        <v>11</v>
      </c>
      <c r="C15" s="432" t="s">
        <v>31</v>
      </c>
      <c r="D15" s="352">
        <f t="shared" ref="D15" si="130">IF(C15="A",E15,E15/2)</f>
        <v>77.69</v>
      </c>
      <c r="E15" s="399">
        <v>77.69</v>
      </c>
      <c r="F15" s="367">
        <f>($E$15+F6)/4</f>
        <v>46.875</v>
      </c>
      <c r="G15" s="357">
        <f>LARGE(F15:F18,1)</f>
        <v>62</v>
      </c>
      <c r="H15" s="367">
        <f t="shared" ref="H15" si="131">($E$15+H6)/4</f>
        <v>40.222499999999997</v>
      </c>
      <c r="I15" s="357">
        <f t="shared" ref="I15" si="132">LARGE(H15:H18,1)</f>
        <v>62</v>
      </c>
      <c r="J15" s="397">
        <f t="shared" ref="J15" si="133">($E$15+J6)/4</f>
        <v>38.844999999999999</v>
      </c>
      <c r="K15" s="371">
        <f t="shared" ref="K15" si="134">LARGE(J15:J18,1)</f>
        <v>62</v>
      </c>
      <c r="L15" s="367">
        <f t="shared" ref="L15" si="135">($E$15+L6)/4</f>
        <v>58.097499999999997</v>
      </c>
      <c r="M15" s="357">
        <f t="shared" ref="M15" si="136">LARGE(L15:L18,1)</f>
        <v>62</v>
      </c>
      <c r="N15" s="367">
        <f t="shared" ref="N15" si="137">($E$15+N6)/4</f>
        <v>52.6875</v>
      </c>
      <c r="O15" s="357">
        <f t="shared" ref="O15" si="138">LARGE(N15:N18,1)</f>
        <v>62</v>
      </c>
      <c r="P15" s="367">
        <f t="shared" ref="P15" si="139">($E$15+P6)/4</f>
        <v>48.637500000000003</v>
      </c>
      <c r="Q15" s="357">
        <f t="shared" ref="Q15" si="140">LARGE(P15:P18,1)</f>
        <v>62</v>
      </c>
      <c r="R15" s="367">
        <f t="shared" ref="R15" si="141">($E$15+R6)/4</f>
        <v>40.905000000000001</v>
      </c>
      <c r="S15" s="357">
        <f t="shared" ref="S15" si="142">LARGE(R15:R18,1)</f>
        <v>66.002499999999998</v>
      </c>
      <c r="T15" s="367">
        <f t="shared" ref="T15" si="143">($E$15+T6)/4</f>
        <v>57.027499999999996</v>
      </c>
      <c r="U15" s="357">
        <f t="shared" ref="U15" si="144">LARGE(T15:T18,1)</f>
        <v>62</v>
      </c>
      <c r="V15" s="367">
        <f t="shared" ref="V15" si="145">($E$15+V6)/4</f>
        <v>58.097499999999997</v>
      </c>
      <c r="W15" s="357">
        <f t="shared" ref="W15" si="146">LARGE(V15:V18,1)</f>
        <v>62</v>
      </c>
      <c r="X15" s="367">
        <f t="shared" ref="X15" si="147">($E$15+X6)/4</f>
        <v>57.027499999999996</v>
      </c>
      <c r="Y15" s="357">
        <f t="shared" ref="Y15" si="148">LARGE(X15:X18,1)</f>
        <v>62</v>
      </c>
      <c r="Z15" s="367">
        <f t="shared" ref="Z15" si="149">($E$15+Z6)/4</f>
        <v>31.942499999999999</v>
      </c>
      <c r="AA15" s="357">
        <f t="shared" ref="AA15" si="150">LARGE(Z15:Z18,1)</f>
        <v>62</v>
      </c>
      <c r="AB15" s="367">
        <f t="shared" ref="AB15" si="151">($E$15+AB6)/4</f>
        <v>42.307500000000005</v>
      </c>
      <c r="AC15" s="357">
        <f t="shared" ref="AC15" si="152">LARGE(AB15:AB18,1)</f>
        <v>62</v>
      </c>
      <c r="AD15" s="367">
        <f t="shared" ref="AD15" si="153">($E$15+AD6)/4</f>
        <v>51.412499999999994</v>
      </c>
      <c r="AE15" s="357">
        <f t="shared" ref="AE15" si="154">LARGE(AD15:AD18,1)</f>
        <v>62</v>
      </c>
      <c r="AF15" s="367">
        <f t="shared" ref="AF15:AH15" si="155">($E$15+AF6)/4</f>
        <v>65.142499999999998</v>
      </c>
      <c r="AG15" s="357">
        <f t="shared" ref="AG15" si="156">LARGE(AF15:AF18,1)</f>
        <v>65.142499999999998</v>
      </c>
      <c r="AH15" s="367">
        <f t="shared" si="155"/>
        <v>50.7425</v>
      </c>
      <c r="AI15" s="357">
        <f t="shared" ref="AI15" si="157">LARGE(AH15:AH18,1)</f>
        <v>67.150000000000006</v>
      </c>
      <c r="AJ15" s="367">
        <f t="shared" ref="AJ15:AL15" si="158">($E$15+AJ6)/4</f>
        <v>98.172499999999999</v>
      </c>
      <c r="AK15" s="357">
        <f t="shared" ref="AK15" si="159">LARGE(AJ15:AJ18,1)</f>
        <v>98.172499999999999</v>
      </c>
      <c r="AL15" s="362">
        <f t="shared" si="158"/>
        <v>49.32</v>
      </c>
      <c r="AM15" s="364">
        <f t="shared" ref="AM15" si="160">LARGE(AL15:AL18,1)</f>
        <v>71.952500000000001</v>
      </c>
      <c r="AN15" s="367">
        <f t="shared" ref="AN15" si="161">($E$15+AN6)/4</f>
        <v>38.844999999999999</v>
      </c>
      <c r="AO15" s="357">
        <f t="shared" ref="AO15" si="162">LARGE(AN15:AN18,1)</f>
        <v>62.274999999999999</v>
      </c>
      <c r="AP15" s="367">
        <f>($E$15+AP6)/4</f>
        <v>46.207499999999996</v>
      </c>
      <c r="AQ15" s="357">
        <f t="shared" ref="AQ15" si="163">LARGE(AP15:AP18,1)</f>
        <v>78.752499999999998</v>
      </c>
      <c r="AR15" s="367">
        <f t="shared" ref="AR15" si="164">($E$15+AR6)/4</f>
        <v>63.922499999999999</v>
      </c>
      <c r="AS15" s="357">
        <f t="shared" ref="AS15" si="165">LARGE(AR15:AR18,1)</f>
        <v>65</v>
      </c>
      <c r="AT15" s="21"/>
      <c r="AU15" s="21"/>
    </row>
    <row r="16" spans="1:47" s="10" customFormat="1" ht="28.9" customHeight="1">
      <c r="A16" s="21"/>
      <c r="B16" s="430"/>
      <c r="C16" s="420"/>
      <c r="D16" s="353"/>
      <c r="E16" s="400"/>
      <c r="F16" s="368"/>
      <c r="G16" s="358"/>
      <c r="H16" s="368"/>
      <c r="I16" s="358"/>
      <c r="J16" s="398"/>
      <c r="K16" s="372"/>
      <c r="L16" s="368"/>
      <c r="M16" s="358"/>
      <c r="N16" s="368"/>
      <c r="O16" s="358"/>
      <c r="P16" s="368"/>
      <c r="Q16" s="358"/>
      <c r="R16" s="368"/>
      <c r="S16" s="358"/>
      <c r="T16" s="368"/>
      <c r="U16" s="358"/>
      <c r="V16" s="368"/>
      <c r="W16" s="358"/>
      <c r="X16" s="368"/>
      <c r="Y16" s="358"/>
      <c r="Z16" s="368"/>
      <c r="AA16" s="358"/>
      <c r="AB16" s="368"/>
      <c r="AC16" s="358"/>
      <c r="AD16" s="368"/>
      <c r="AE16" s="358"/>
      <c r="AF16" s="368"/>
      <c r="AG16" s="358"/>
      <c r="AH16" s="368"/>
      <c r="AI16" s="358"/>
      <c r="AJ16" s="368"/>
      <c r="AK16" s="358"/>
      <c r="AL16" s="363"/>
      <c r="AM16" s="365"/>
      <c r="AN16" s="368"/>
      <c r="AO16" s="358"/>
      <c r="AP16" s="368"/>
      <c r="AQ16" s="358"/>
      <c r="AR16" s="368"/>
      <c r="AS16" s="358"/>
      <c r="AT16" s="21"/>
      <c r="AU16" s="21"/>
    </row>
    <row r="17" spans="1:47" s="10" customFormat="1" ht="28.9" customHeight="1">
      <c r="A17" s="21"/>
      <c r="B17" s="430"/>
      <c r="C17" s="420" t="s">
        <v>32</v>
      </c>
      <c r="D17" s="354">
        <f t="shared" ref="D17" si="166">IF(C17="A",E17,E17/2)</f>
        <v>124</v>
      </c>
      <c r="E17" s="388">
        <v>248</v>
      </c>
      <c r="F17" s="317">
        <f>$E$17/4</f>
        <v>62</v>
      </c>
      <c r="G17" s="358"/>
      <c r="H17" s="317">
        <f t="shared" ref="H17" si="167">$E$17/4</f>
        <v>62</v>
      </c>
      <c r="I17" s="358"/>
      <c r="J17" s="29">
        <f t="shared" ref="J17" si="168">$E$17/4</f>
        <v>62</v>
      </c>
      <c r="K17" s="372"/>
      <c r="L17" s="317">
        <f t="shared" ref="L17" si="169">$E$17/4</f>
        <v>62</v>
      </c>
      <c r="M17" s="358"/>
      <c r="N17" s="317">
        <f t="shared" ref="N17" si="170">$E$17/4</f>
        <v>62</v>
      </c>
      <c r="O17" s="358"/>
      <c r="P17" s="317">
        <f t="shared" ref="P17" si="171">$E$17/4</f>
        <v>62</v>
      </c>
      <c r="Q17" s="358"/>
      <c r="R17" s="317">
        <f t="shared" ref="R17" si="172">$E$17/4</f>
        <v>62</v>
      </c>
      <c r="S17" s="358"/>
      <c r="T17" s="317">
        <f t="shared" ref="T17" si="173">$E$17/4</f>
        <v>62</v>
      </c>
      <c r="U17" s="358"/>
      <c r="V17" s="317">
        <f t="shared" ref="V17" si="174">$E$17/4</f>
        <v>62</v>
      </c>
      <c r="W17" s="358"/>
      <c r="X17" s="317">
        <f t="shared" ref="X17" si="175">$E$17/4</f>
        <v>62</v>
      </c>
      <c r="Y17" s="358"/>
      <c r="Z17" s="317">
        <f t="shared" ref="Z17" si="176">$E$17/4</f>
        <v>62</v>
      </c>
      <c r="AA17" s="358"/>
      <c r="AB17" s="317">
        <f t="shared" ref="AB17" si="177">$E$17/4</f>
        <v>62</v>
      </c>
      <c r="AC17" s="358"/>
      <c r="AD17" s="317">
        <f t="shared" ref="AD17" si="178">$E$17/4</f>
        <v>62</v>
      </c>
      <c r="AE17" s="358"/>
      <c r="AF17" s="317">
        <f t="shared" ref="AF17:AR17" si="179">$E$17/4</f>
        <v>62</v>
      </c>
      <c r="AG17" s="358"/>
      <c r="AH17" s="317">
        <f t="shared" si="179"/>
        <v>62</v>
      </c>
      <c r="AI17" s="358"/>
      <c r="AJ17" s="317">
        <f t="shared" si="179"/>
        <v>62</v>
      </c>
      <c r="AK17" s="358"/>
      <c r="AL17" s="315">
        <f t="shared" si="179"/>
        <v>62</v>
      </c>
      <c r="AM17" s="365"/>
      <c r="AN17" s="317">
        <f t="shared" si="179"/>
        <v>62</v>
      </c>
      <c r="AO17" s="358"/>
      <c r="AP17" s="317">
        <f t="shared" si="179"/>
        <v>62</v>
      </c>
      <c r="AQ17" s="358"/>
      <c r="AR17" s="317">
        <f t="shared" si="179"/>
        <v>62</v>
      </c>
      <c r="AS17" s="358"/>
      <c r="AT17" s="21"/>
      <c r="AU17" s="21"/>
    </row>
    <row r="18" spans="1:47" s="10" customFormat="1" ht="28.9" customHeight="1" thickBot="1">
      <c r="A18" s="21"/>
      <c r="B18" s="431"/>
      <c r="C18" s="428"/>
      <c r="D18" s="355"/>
      <c r="E18" s="389"/>
      <c r="F18" s="318">
        <f>G6/4</f>
        <v>54.33</v>
      </c>
      <c r="G18" s="359"/>
      <c r="H18" s="318">
        <f t="shared" ref="H18" si="180">I6/4</f>
        <v>62</v>
      </c>
      <c r="I18" s="359"/>
      <c r="J18" s="30">
        <f>K6/4</f>
        <v>62</v>
      </c>
      <c r="K18" s="373"/>
      <c r="L18" s="318">
        <f t="shared" ref="L18" si="181">M6/4</f>
        <v>60.05</v>
      </c>
      <c r="M18" s="359"/>
      <c r="N18" s="318">
        <f t="shared" ref="N18" si="182">O6/4</f>
        <v>61.664999999999999</v>
      </c>
      <c r="O18" s="359"/>
      <c r="P18" s="318">
        <f t="shared" ref="P18" si="183">Q6/4</f>
        <v>59.532499999999999</v>
      </c>
      <c r="Q18" s="359"/>
      <c r="R18" s="318">
        <f t="shared" ref="R18" si="184">S6/4</f>
        <v>66.002499999999998</v>
      </c>
      <c r="S18" s="359"/>
      <c r="T18" s="318">
        <f t="shared" ref="T18" si="185">U6/4</f>
        <v>44.725000000000001</v>
      </c>
      <c r="U18" s="359"/>
      <c r="V18" s="318">
        <f t="shared" ref="V18" si="186">W6/4</f>
        <v>44.9375</v>
      </c>
      <c r="W18" s="359"/>
      <c r="X18" s="318">
        <f t="shared" ref="X18" si="187">Y6/4</f>
        <v>42.232500000000002</v>
      </c>
      <c r="Y18" s="359"/>
      <c r="Z18" s="318">
        <f t="shared" ref="Z18" si="188">AA6/4</f>
        <v>52.85</v>
      </c>
      <c r="AA18" s="359"/>
      <c r="AB18" s="318">
        <f t="shared" ref="AB18" si="189">AC6/4</f>
        <v>57.39</v>
      </c>
      <c r="AC18" s="359"/>
      <c r="AD18" s="318">
        <f t="shared" ref="AD18" si="190">AE6/4</f>
        <v>49.71</v>
      </c>
      <c r="AE18" s="359"/>
      <c r="AF18" s="318">
        <f t="shared" ref="AF18" si="191">AG6/4</f>
        <v>40.755000000000003</v>
      </c>
      <c r="AG18" s="359"/>
      <c r="AH18" s="318">
        <f t="shared" ref="AH18" si="192">AI6/4</f>
        <v>67.150000000000006</v>
      </c>
      <c r="AI18" s="359"/>
      <c r="AJ18" s="318">
        <f t="shared" ref="AJ18" si="193">AK6/4</f>
        <v>78.75</v>
      </c>
      <c r="AK18" s="359"/>
      <c r="AL18" s="324">
        <f t="shared" ref="AL18" si="194">AM6/4</f>
        <v>71.952500000000001</v>
      </c>
      <c r="AM18" s="366"/>
      <c r="AN18" s="318">
        <f t="shared" ref="AN18" si="195">AO6/4</f>
        <v>62.274999999999999</v>
      </c>
      <c r="AO18" s="359"/>
      <c r="AP18" s="318">
        <f>AQ6/4</f>
        <v>78.752499999999998</v>
      </c>
      <c r="AQ18" s="359"/>
      <c r="AR18" s="318">
        <f t="shared" ref="AR18" si="196">AS6/4</f>
        <v>65</v>
      </c>
      <c r="AS18" s="359"/>
      <c r="AT18" s="21"/>
      <c r="AU18" s="21"/>
    </row>
    <row r="19" spans="1:47" s="10" customFormat="1" ht="28.9" customHeight="1">
      <c r="A19" s="21"/>
      <c r="B19" s="390" t="s">
        <v>12</v>
      </c>
      <c r="C19" s="432" t="s">
        <v>31</v>
      </c>
      <c r="D19" s="352">
        <f t="shared" ref="D19" si="197">IF(C19="A",E19,E19/2)</f>
        <v>154.69999999999999</v>
      </c>
      <c r="E19" s="435">
        <v>154.69999999999999</v>
      </c>
      <c r="F19" s="367">
        <f>($E$19+F6)/4</f>
        <v>66.127499999999998</v>
      </c>
      <c r="G19" s="357">
        <f>LARGE(F19:F22,1)</f>
        <v>66.127499999999998</v>
      </c>
      <c r="H19" s="367">
        <f t="shared" ref="H19" si="198">($E$19+H6)/4</f>
        <v>59.474999999999994</v>
      </c>
      <c r="I19" s="357">
        <f t="shared" ref="I19" si="199">LARGE(H19:H22,1)</f>
        <v>62</v>
      </c>
      <c r="J19" s="367">
        <f t="shared" ref="J19" si="200">($E$19+J6)/4</f>
        <v>58.097499999999997</v>
      </c>
      <c r="K19" s="357">
        <f t="shared" ref="K19" si="201">LARGE(J19:J22,1)</f>
        <v>62</v>
      </c>
      <c r="L19" s="397">
        <f>($E$19+L6)/4</f>
        <v>77.349999999999994</v>
      </c>
      <c r="M19" s="371">
        <f>LARGE(L19:L22,1)</f>
        <v>77.349999999999994</v>
      </c>
      <c r="N19" s="367">
        <f t="shared" ref="N19" si="202">($E$19+N6)/4</f>
        <v>71.94</v>
      </c>
      <c r="O19" s="357">
        <f t="shared" ref="O19" si="203">LARGE(N19:N22,1)</f>
        <v>71.94</v>
      </c>
      <c r="P19" s="367">
        <f t="shared" ref="P19" si="204">($E$19+P6)/4</f>
        <v>67.89</v>
      </c>
      <c r="Q19" s="357">
        <f t="shared" ref="Q19" si="205">LARGE(P19:P22,1)</f>
        <v>67.89</v>
      </c>
      <c r="R19" s="367">
        <f t="shared" ref="R19" si="206">($E$19+R6)/4</f>
        <v>60.157499999999999</v>
      </c>
      <c r="S19" s="357">
        <f t="shared" ref="S19" si="207">LARGE(R19:R22,1)</f>
        <v>66.002499999999998</v>
      </c>
      <c r="T19" s="367">
        <f t="shared" ref="T19" si="208">($E$19+T6)/4</f>
        <v>76.28</v>
      </c>
      <c r="U19" s="357">
        <f t="shared" ref="U19" si="209">LARGE(T19:T22,1)</f>
        <v>76.28</v>
      </c>
      <c r="V19" s="367">
        <f t="shared" ref="V19" si="210">($E$19+V6)/4</f>
        <v>77.349999999999994</v>
      </c>
      <c r="W19" s="357">
        <f t="shared" ref="W19" si="211">LARGE(V19:V22,1)</f>
        <v>77.349999999999994</v>
      </c>
      <c r="X19" s="367">
        <f t="shared" ref="X19" si="212">($E$19+X6)/4</f>
        <v>76.28</v>
      </c>
      <c r="Y19" s="357">
        <f t="shared" ref="Y19" si="213">LARGE(X19:X22,1)</f>
        <v>76.28</v>
      </c>
      <c r="Z19" s="367">
        <f t="shared" ref="Z19" si="214">($E$19+Z6)/4</f>
        <v>51.194999999999993</v>
      </c>
      <c r="AA19" s="357">
        <f t="shared" ref="AA19" si="215">LARGE(Z19:Z22,1)</f>
        <v>60.05</v>
      </c>
      <c r="AB19" s="367">
        <f t="shared" ref="AB19" si="216">($E$19+AB6)/4</f>
        <v>61.56</v>
      </c>
      <c r="AC19" s="357">
        <f t="shared" ref="AC19" si="217">LARGE(AB19:AB22,1)</f>
        <v>61.56</v>
      </c>
      <c r="AD19" s="367">
        <f t="shared" ref="AD19" si="218">($E$19+AD6)/4</f>
        <v>70.664999999999992</v>
      </c>
      <c r="AE19" s="357">
        <f t="shared" ref="AE19" si="219">LARGE(AD19:AD22,1)</f>
        <v>70.664999999999992</v>
      </c>
      <c r="AF19" s="367">
        <f t="shared" ref="AF19:AH19" si="220">($E$19+AF6)/4</f>
        <v>84.394999999999996</v>
      </c>
      <c r="AG19" s="357">
        <f t="shared" ref="AG19" si="221">LARGE(AF19:AF22,1)</f>
        <v>84.394999999999996</v>
      </c>
      <c r="AH19" s="367">
        <f t="shared" si="220"/>
        <v>69.995000000000005</v>
      </c>
      <c r="AI19" s="357">
        <f t="shared" ref="AI19" si="222">LARGE(AH19:AH22,1)</f>
        <v>69.995000000000005</v>
      </c>
      <c r="AJ19" s="367">
        <f t="shared" ref="AJ19:AL19" si="223">($E$19+AJ6)/4</f>
        <v>117.425</v>
      </c>
      <c r="AK19" s="357">
        <f t="shared" ref="AK19" si="224">LARGE(AJ19:AJ22,1)</f>
        <v>117.425</v>
      </c>
      <c r="AL19" s="362">
        <f t="shared" si="223"/>
        <v>68.572499999999991</v>
      </c>
      <c r="AM19" s="364">
        <f t="shared" ref="AM19" si="225">LARGE(AL19:AL22,1)</f>
        <v>71.952500000000001</v>
      </c>
      <c r="AN19" s="367">
        <f t="shared" ref="AN19:AP19" si="226">($E$19+AN6)/4</f>
        <v>58.097499999999997</v>
      </c>
      <c r="AO19" s="357">
        <f t="shared" ref="AO19" si="227">LARGE(AN19:AN22,1)</f>
        <v>62.274999999999999</v>
      </c>
      <c r="AP19" s="367">
        <f t="shared" si="226"/>
        <v>65.459999999999994</v>
      </c>
      <c r="AQ19" s="357">
        <f t="shared" ref="AQ19" si="228">LARGE(AP19:AP22,1)</f>
        <v>78.752499999999998</v>
      </c>
      <c r="AR19" s="367">
        <f>($E$19+AR6)/4</f>
        <v>83.174999999999997</v>
      </c>
      <c r="AS19" s="357">
        <f t="shared" ref="AS19" si="229">LARGE(AR19:AR22,1)</f>
        <v>83.174999999999997</v>
      </c>
      <c r="AT19" s="21"/>
      <c r="AU19" s="21"/>
    </row>
    <row r="20" spans="1:47" s="10" customFormat="1" ht="28.9" customHeight="1">
      <c r="A20" s="21"/>
      <c r="B20" s="430"/>
      <c r="C20" s="420"/>
      <c r="D20" s="353"/>
      <c r="E20" s="388"/>
      <c r="F20" s="368"/>
      <c r="G20" s="358"/>
      <c r="H20" s="368"/>
      <c r="I20" s="358"/>
      <c r="J20" s="368"/>
      <c r="K20" s="358"/>
      <c r="L20" s="398"/>
      <c r="M20" s="372"/>
      <c r="N20" s="368"/>
      <c r="O20" s="358"/>
      <c r="P20" s="368"/>
      <c r="Q20" s="358"/>
      <c r="R20" s="368"/>
      <c r="S20" s="358"/>
      <c r="T20" s="368"/>
      <c r="U20" s="358"/>
      <c r="V20" s="368"/>
      <c r="W20" s="358"/>
      <c r="X20" s="368"/>
      <c r="Y20" s="358"/>
      <c r="Z20" s="368"/>
      <c r="AA20" s="358"/>
      <c r="AB20" s="368"/>
      <c r="AC20" s="358"/>
      <c r="AD20" s="368"/>
      <c r="AE20" s="358"/>
      <c r="AF20" s="368"/>
      <c r="AG20" s="358"/>
      <c r="AH20" s="368"/>
      <c r="AI20" s="358"/>
      <c r="AJ20" s="368"/>
      <c r="AK20" s="358"/>
      <c r="AL20" s="363"/>
      <c r="AM20" s="365"/>
      <c r="AN20" s="368"/>
      <c r="AO20" s="358"/>
      <c r="AP20" s="368"/>
      <c r="AQ20" s="358"/>
      <c r="AR20" s="368"/>
      <c r="AS20" s="358"/>
      <c r="AT20" s="21"/>
      <c r="AU20" s="21"/>
    </row>
    <row r="21" spans="1:47" ht="28.9" customHeight="1">
      <c r="A21" s="21"/>
      <c r="B21" s="430"/>
      <c r="C21" s="420" t="s">
        <v>32</v>
      </c>
      <c r="D21" s="354">
        <f t="shared" ref="D21" si="230">IF(C21="A",E21,E21/2)</f>
        <v>120.1</v>
      </c>
      <c r="E21" s="400">
        <v>240.2</v>
      </c>
      <c r="F21" s="317">
        <f>$E$21/4</f>
        <v>60.05</v>
      </c>
      <c r="G21" s="358"/>
      <c r="H21" s="317">
        <f t="shared" ref="H21" si="231">$E$21/4</f>
        <v>60.05</v>
      </c>
      <c r="I21" s="358"/>
      <c r="J21" s="317">
        <f t="shared" ref="J21" si="232">$E$21/4</f>
        <v>60.05</v>
      </c>
      <c r="K21" s="358"/>
      <c r="L21" s="29">
        <f t="shared" ref="L21" si="233">$E$21/4</f>
        <v>60.05</v>
      </c>
      <c r="M21" s="372"/>
      <c r="N21" s="317">
        <f t="shared" ref="N21" si="234">$E$21/4</f>
        <v>60.05</v>
      </c>
      <c r="O21" s="358"/>
      <c r="P21" s="317">
        <f t="shared" ref="P21" si="235">$E$21/4</f>
        <v>60.05</v>
      </c>
      <c r="Q21" s="358"/>
      <c r="R21" s="317">
        <f t="shared" ref="R21" si="236">$E$21/4</f>
        <v>60.05</v>
      </c>
      <c r="S21" s="358"/>
      <c r="T21" s="317">
        <f t="shared" ref="T21" si="237">$E$21/4</f>
        <v>60.05</v>
      </c>
      <c r="U21" s="358"/>
      <c r="V21" s="317">
        <f t="shared" ref="V21" si="238">$E$21/4</f>
        <v>60.05</v>
      </c>
      <c r="W21" s="358"/>
      <c r="X21" s="317">
        <f t="shared" ref="X21" si="239">$E$21/4</f>
        <v>60.05</v>
      </c>
      <c r="Y21" s="358"/>
      <c r="Z21" s="317">
        <f t="shared" ref="Z21" si="240">$E$21/4</f>
        <v>60.05</v>
      </c>
      <c r="AA21" s="358"/>
      <c r="AB21" s="317">
        <f t="shared" ref="AB21" si="241">$E$21/4</f>
        <v>60.05</v>
      </c>
      <c r="AC21" s="358"/>
      <c r="AD21" s="317">
        <f t="shared" ref="AD21" si="242">$E$21/4</f>
        <v>60.05</v>
      </c>
      <c r="AE21" s="358"/>
      <c r="AF21" s="317">
        <f t="shared" ref="AF21:AR21" si="243">$E$21/4</f>
        <v>60.05</v>
      </c>
      <c r="AG21" s="358"/>
      <c r="AH21" s="317">
        <f t="shared" si="243"/>
        <v>60.05</v>
      </c>
      <c r="AI21" s="358"/>
      <c r="AJ21" s="317">
        <f t="shared" si="243"/>
        <v>60.05</v>
      </c>
      <c r="AK21" s="358"/>
      <c r="AL21" s="315">
        <f t="shared" si="243"/>
        <v>60.05</v>
      </c>
      <c r="AM21" s="365"/>
      <c r="AN21" s="317">
        <f t="shared" si="243"/>
        <v>60.05</v>
      </c>
      <c r="AO21" s="358"/>
      <c r="AP21" s="317">
        <f t="shared" si="243"/>
        <v>60.05</v>
      </c>
      <c r="AQ21" s="358"/>
      <c r="AR21" s="317">
        <f t="shared" si="243"/>
        <v>60.05</v>
      </c>
      <c r="AS21" s="358"/>
      <c r="AT21" s="21"/>
      <c r="AU21" s="21"/>
    </row>
    <row r="22" spans="1:47" ht="28.9" customHeight="1" thickBot="1">
      <c r="A22" s="21"/>
      <c r="B22" s="431"/>
      <c r="C22" s="428"/>
      <c r="D22" s="355"/>
      <c r="E22" s="429"/>
      <c r="F22" s="318">
        <f>G6/4</f>
        <v>54.33</v>
      </c>
      <c r="G22" s="359"/>
      <c r="H22" s="318">
        <f>I6/4</f>
        <v>62</v>
      </c>
      <c r="I22" s="359"/>
      <c r="J22" s="318">
        <f>K6/4</f>
        <v>62</v>
      </c>
      <c r="K22" s="359"/>
      <c r="L22" s="30">
        <f>M6/4</f>
        <v>60.05</v>
      </c>
      <c r="M22" s="373"/>
      <c r="N22" s="318">
        <f>O6/4</f>
        <v>61.664999999999999</v>
      </c>
      <c r="O22" s="359"/>
      <c r="P22" s="318">
        <f>Q6/4</f>
        <v>59.532499999999999</v>
      </c>
      <c r="Q22" s="359"/>
      <c r="R22" s="318">
        <f>S6/4</f>
        <v>66.002499999999998</v>
      </c>
      <c r="S22" s="359"/>
      <c r="T22" s="318">
        <f>U6/4</f>
        <v>44.725000000000001</v>
      </c>
      <c r="U22" s="359"/>
      <c r="V22" s="318">
        <f>W6/4</f>
        <v>44.9375</v>
      </c>
      <c r="W22" s="359"/>
      <c r="X22" s="318">
        <f>Y6/4</f>
        <v>42.232500000000002</v>
      </c>
      <c r="Y22" s="359"/>
      <c r="Z22" s="318">
        <f>AA6/4</f>
        <v>52.85</v>
      </c>
      <c r="AA22" s="359"/>
      <c r="AB22" s="318">
        <f>AC6/4</f>
        <v>57.39</v>
      </c>
      <c r="AC22" s="359"/>
      <c r="AD22" s="318">
        <f>AE6/4</f>
        <v>49.71</v>
      </c>
      <c r="AE22" s="359"/>
      <c r="AF22" s="318">
        <f>AG6/4</f>
        <v>40.755000000000003</v>
      </c>
      <c r="AG22" s="359"/>
      <c r="AH22" s="318">
        <f>AI6/4</f>
        <v>67.150000000000006</v>
      </c>
      <c r="AI22" s="359"/>
      <c r="AJ22" s="318">
        <f>AK6/4</f>
        <v>78.75</v>
      </c>
      <c r="AK22" s="359"/>
      <c r="AL22" s="324">
        <f>AM6/4</f>
        <v>71.952500000000001</v>
      </c>
      <c r="AM22" s="366"/>
      <c r="AN22" s="318">
        <f>AO6/4</f>
        <v>62.274999999999999</v>
      </c>
      <c r="AO22" s="359"/>
      <c r="AP22" s="318">
        <f>AQ6/4</f>
        <v>78.752499999999998</v>
      </c>
      <c r="AQ22" s="359"/>
      <c r="AR22" s="318">
        <f>AS6/4</f>
        <v>65</v>
      </c>
      <c r="AS22" s="359"/>
      <c r="AT22" s="21"/>
      <c r="AU22" s="21"/>
    </row>
    <row r="23" spans="1:47" ht="28.9" customHeight="1">
      <c r="A23" s="21"/>
      <c r="B23" s="390" t="s">
        <v>13</v>
      </c>
      <c r="C23" s="432" t="s">
        <v>31</v>
      </c>
      <c r="D23" s="352">
        <f t="shared" ref="D23" si="244">IF(C23="A",E23,E23/2)</f>
        <v>133.06</v>
      </c>
      <c r="E23" s="399">
        <v>133.06</v>
      </c>
      <c r="F23" s="367">
        <f>($E$23+F6)/4</f>
        <v>60.717500000000001</v>
      </c>
      <c r="G23" s="357">
        <f>LARGE(F23:F26,1)</f>
        <v>61.664999999999999</v>
      </c>
      <c r="H23" s="367">
        <f t="shared" ref="H23" si="245">($E$23+H6)/4</f>
        <v>54.064999999999998</v>
      </c>
      <c r="I23" s="357">
        <f t="shared" ref="I23" si="246">LARGE(H23:H26,1)</f>
        <v>62</v>
      </c>
      <c r="J23" s="367">
        <f t="shared" ref="J23" si="247">($E$23+J6)/4</f>
        <v>52.6875</v>
      </c>
      <c r="K23" s="357">
        <f t="shared" ref="K23" si="248">LARGE(J23:J26,1)</f>
        <v>62</v>
      </c>
      <c r="L23" s="367">
        <f t="shared" ref="L23" si="249">($E$23+L6)/4</f>
        <v>71.94</v>
      </c>
      <c r="M23" s="357">
        <f t="shared" ref="M23" si="250">LARGE(L23:L26,1)</f>
        <v>71.94</v>
      </c>
      <c r="N23" s="397">
        <f t="shared" ref="N23" si="251">($E$23+N6)/4</f>
        <v>66.53</v>
      </c>
      <c r="O23" s="371">
        <f t="shared" ref="O23" si="252">LARGE(N23:N26,1)</f>
        <v>66.53</v>
      </c>
      <c r="P23" s="367">
        <f t="shared" ref="P23" si="253">($E$23+P6)/4</f>
        <v>62.480000000000004</v>
      </c>
      <c r="Q23" s="357">
        <f t="shared" ref="Q23" si="254">LARGE(P23:P26,1)</f>
        <v>62.480000000000004</v>
      </c>
      <c r="R23" s="367">
        <f t="shared" ref="R23" si="255">($E$23+R6)/4</f>
        <v>54.747500000000002</v>
      </c>
      <c r="S23" s="357">
        <f t="shared" ref="S23" si="256">LARGE(R23:R26,1)</f>
        <v>66.002499999999998</v>
      </c>
      <c r="T23" s="367">
        <f t="shared" ref="T23" si="257">($E$23+T6)/4</f>
        <v>70.87</v>
      </c>
      <c r="U23" s="357">
        <f t="shared" ref="U23" si="258">LARGE(T23:T26,1)</f>
        <v>70.87</v>
      </c>
      <c r="V23" s="367">
        <f t="shared" ref="V23" si="259">($E$23+V6)/4</f>
        <v>71.94</v>
      </c>
      <c r="W23" s="357">
        <f t="shared" ref="W23" si="260">LARGE(V23:V26,1)</f>
        <v>71.94</v>
      </c>
      <c r="X23" s="367">
        <f t="shared" ref="X23" si="261">($E$23+X6)/4</f>
        <v>70.87</v>
      </c>
      <c r="Y23" s="357">
        <f t="shared" ref="Y23" si="262">LARGE(X23:X26,1)</f>
        <v>70.87</v>
      </c>
      <c r="Z23" s="367">
        <f t="shared" ref="Z23" si="263">($E$23+Z6)/4</f>
        <v>45.784999999999997</v>
      </c>
      <c r="AA23" s="357">
        <f t="shared" ref="AA23" si="264">LARGE(Z23:Z26,1)</f>
        <v>61.664999999999999</v>
      </c>
      <c r="AB23" s="367">
        <f t="shared" ref="AB23" si="265">($E$23+AB6)/4</f>
        <v>56.150000000000006</v>
      </c>
      <c r="AC23" s="357">
        <f t="shared" ref="AC23" si="266">LARGE(AB23:AB26,1)</f>
        <v>61.664999999999999</v>
      </c>
      <c r="AD23" s="367">
        <f t="shared" ref="AD23" si="267">($E$23+AD6)/4</f>
        <v>65.254999999999995</v>
      </c>
      <c r="AE23" s="357">
        <f t="shared" ref="AE23" si="268">LARGE(AD23:AD26,1)</f>
        <v>65.254999999999995</v>
      </c>
      <c r="AF23" s="367">
        <f t="shared" ref="AF23:AH23" si="269">($E$23+AF6)/4</f>
        <v>78.984999999999999</v>
      </c>
      <c r="AG23" s="357">
        <f t="shared" ref="AG23" si="270">LARGE(AF23:AF26,1)</f>
        <v>78.984999999999999</v>
      </c>
      <c r="AH23" s="367">
        <f t="shared" si="269"/>
        <v>64.585000000000008</v>
      </c>
      <c r="AI23" s="357">
        <f t="shared" ref="AI23" si="271">LARGE(AH23:AH26,1)</f>
        <v>67.150000000000006</v>
      </c>
      <c r="AJ23" s="367">
        <f t="shared" ref="AJ23:AL23" si="272">($E$23+AJ6)/4</f>
        <v>112.015</v>
      </c>
      <c r="AK23" s="357">
        <f t="shared" ref="AK23" si="273">LARGE(AJ23:AJ26,1)</f>
        <v>112.015</v>
      </c>
      <c r="AL23" s="362">
        <f t="shared" si="272"/>
        <v>63.162500000000001</v>
      </c>
      <c r="AM23" s="364">
        <f t="shared" ref="AM23" si="274">LARGE(AL23:AL26,1)</f>
        <v>71.952500000000001</v>
      </c>
      <c r="AN23" s="367">
        <f t="shared" ref="AN23" si="275">($E$23+AN6)/4</f>
        <v>52.6875</v>
      </c>
      <c r="AO23" s="357">
        <f t="shared" ref="AO23" si="276">LARGE(AN23:AN26,1)</f>
        <v>62.274999999999999</v>
      </c>
      <c r="AP23" s="367">
        <f>($E$23+AP6)/4</f>
        <v>60.05</v>
      </c>
      <c r="AQ23" s="357">
        <f t="shared" ref="AQ23" si="277">LARGE(AP23:AP26,1)</f>
        <v>78.752499999999998</v>
      </c>
      <c r="AR23" s="367">
        <f t="shared" ref="AR23" si="278">($E$23+AR6)/4</f>
        <v>77.765000000000001</v>
      </c>
      <c r="AS23" s="357">
        <f t="shared" ref="AS23" si="279">LARGE(AR23:AR26,1)</f>
        <v>77.765000000000001</v>
      </c>
      <c r="AT23" s="21"/>
      <c r="AU23" s="21"/>
    </row>
    <row r="24" spans="1:47" ht="28.9" customHeight="1">
      <c r="A24" s="21"/>
      <c r="B24" s="430"/>
      <c r="C24" s="420"/>
      <c r="D24" s="353"/>
      <c r="E24" s="400"/>
      <c r="F24" s="368"/>
      <c r="G24" s="358"/>
      <c r="H24" s="368"/>
      <c r="I24" s="358"/>
      <c r="J24" s="368"/>
      <c r="K24" s="358"/>
      <c r="L24" s="368"/>
      <c r="M24" s="358"/>
      <c r="N24" s="398"/>
      <c r="O24" s="372"/>
      <c r="P24" s="368"/>
      <c r="Q24" s="358"/>
      <c r="R24" s="368"/>
      <c r="S24" s="358"/>
      <c r="T24" s="368"/>
      <c r="U24" s="358"/>
      <c r="V24" s="368"/>
      <c r="W24" s="358"/>
      <c r="X24" s="368"/>
      <c r="Y24" s="358"/>
      <c r="Z24" s="368"/>
      <c r="AA24" s="358"/>
      <c r="AB24" s="368"/>
      <c r="AC24" s="358"/>
      <c r="AD24" s="368"/>
      <c r="AE24" s="358"/>
      <c r="AF24" s="368"/>
      <c r="AG24" s="358"/>
      <c r="AH24" s="368"/>
      <c r="AI24" s="358"/>
      <c r="AJ24" s="368"/>
      <c r="AK24" s="358"/>
      <c r="AL24" s="363"/>
      <c r="AM24" s="365"/>
      <c r="AN24" s="368"/>
      <c r="AO24" s="358"/>
      <c r="AP24" s="368"/>
      <c r="AQ24" s="358"/>
      <c r="AR24" s="368"/>
      <c r="AS24" s="358"/>
      <c r="AT24" s="21"/>
      <c r="AU24" s="21"/>
    </row>
    <row r="25" spans="1:47" ht="28.9" customHeight="1">
      <c r="A25" s="21"/>
      <c r="B25" s="430"/>
      <c r="C25" s="420" t="s">
        <v>32</v>
      </c>
      <c r="D25" s="354">
        <f t="shared" ref="D25" si="280">IF(C25="A",E25,E25/2)</f>
        <v>123.33</v>
      </c>
      <c r="E25" s="400">
        <v>246.66</v>
      </c>
      <c r="F25" s="317">
        <f>$E$25/4</f>
        <v>61.664999999999999</v>
      </c>
      <c r="G25" s="358"/>
      <c r="H25" s="317">
        <f t="shared" ref="H25" si="281">$E$25/4</f>
        <v>61.664999999999999</v>
      </c>
      <c r="I25" s="358"/>
      <c r="J25" s="317">
        <f t="shared" ref="J25" si="282">$E$25/4</f>
        <v>61.664999999999999</v>
      </c>
      <c r="K25" s="358"/>
      <c r="L25" s="317">
        <f t="shared" ref="L25" si="283">$E$25/4</f>
        <v>61.664999999999999</v>
      </c>
      <c r="M25" s="358"/>
      <c r="N25" s="29">
        <f t="shared" ref="N25" si="284">$E$25/4</f>
        <v>61.664999999999999</v>
      </c>
      <c r="O25" s="372"/>
      <c r="P25" s="317">
        <f t="shared" ref="P25" si="285">$E$25/4</f>
        <v>61.664999999999999</v>
      </c>
      <c r="Q25" s="358"/>
      <c r="R25" s="317">
        <f t="shared" ref="R25" si="286">$E$25/4</f>
        <v>61.664999999999999</v>
      </c>
      <c r="S25" s="358"/>
      <c r="T25" s="317">
        <f t="shared" ref="T25" si="287">$E$25/4</f>
        <v>61.664999999999999</v>
      </c>
      <c r="U25" s="358"/>
      <c r="V25" s="317">
        <f t="shared" ref="V25" si="288">$E$25/4</f>
        <v>61.664999999999999</v>
      </c>
      <c r="W25" s="358"/>
      <c r="X25" s="317">
        <f t="shared" ref="X25" si="289">$E$25/4</f>
        <v>61.664999999999999</v>
      </c>
      <c r="Y25" s="358"/>
      <c r="Z25" s="317">
        <f t="shared" ref="Z25" si="290">$E$25/4</f>
        <v>61.664999999999999</v>
      </c>
      <c r="AA25" s="358"/>
      <c r="AB25" s="317">
        <f t="shared" ref="AB25" si="291">$E$25/4</f>
        <v>61.664999999999999</v>
      </c>
      <c r="AC25" s="358"/>
      <c r="AD25" s="317">
        <f t="shared" ref="AD25" si="292">$E$25/4</f>
        <v>61.664999999999999</v>
      </c>
      <c r="AE25" s="358"/>
      <c r="AF25" s="317">
        <f t="shared" ref="AF25:AR25" si="293">$E$25/4</f>
        <v>61.664999999999999</v>
      </c>
      <c r="AG25" s="358"/>
      <c r="AH25" s="317">
        <f t="shared" si="293"/>
        <v>61.664999999999999</v>
      </c>
      <c r="AI25" s="358"/>
      <c r="AJ25" s="317">
        <f t="shared" si="293"/>
        <v>61.664999999999999</v>
      </c>
      <c r="AK25" s="358"/>
      <c r="AL25" s="315">
        <f t="shared" si="293"/>
        <v>61.664999999999999</v>
      </c>
      <c r="AM25" s="365"/>
      <c r="AN25" s="317">
        <f t="shared" si="293"/>
        <v>61.664999999999999</v>
      </c>
      <c r="AO25" s="358"/>
      <c r="AP25" s="317">
        <f t="shared" si="293"/>
        <v>61.664999999999999</v>
      </c>
      <c r="AQ25" s="358"/>
      <c r="AR25" s="317">
        <f t="shared" si="293"/>
        <v>61.664999999999999</v>
      </c>
      <c r="AS25" s="358"/>
      <c r="AT25" s="21"/>
      <c r="AU25" s="21"/>
    </row>
    <row r="26" spans="1:47" ht="28.9" customHeight="1" thickBot="1">
      <c r="A26" s="21"/>
      <c r="B26" s="431"/>
      <c r="C26" s="428"/>
      <c r="D26" s="355"/>
      <c r="E26" s="429"/>
      <c r="F26" s="318">
        <f>G6/4</f>
        <v>54.33</v>
      </c>
      <c r="G26" s="359"/>
      <c r="H26" s="318">
        <f t="shared" ref="H26" si="294">I6/4</f>
        <v>62</v>
      </c>
      <c r="I26" s="359"/>
      <c r="J26" s="318">
        <f t="shared" ref="J26" si="295">K6/4</f>
        <v>62</v>
      </c>
      <c r="K26" s="359"/>
      <c r="L26" s="318">
        <f t="shared" ref="L26" si="296">M6/4</f>
        <v>60.05</v>
      </c>
      <c r="M26" s="359"/>
      <c r="N26" s="30">
        <f t="shared" ref="N26" si="297">O6/4</f>
        <v>61.664999999999999</v>
      </c>
      <c r="O26" s="373"/>
      <c r="P26" s="318">
        <f t="shared" ref="P26" si="298">Q6/4</f>
        <v>59.532499999999999</v>
      </c>
      <c r="Q26" s="359"/>
      <c r="R26" s="318">
        <f t="shared" ref="R26" si="299">S6/4</f>
        <v>66.002499999999998</v>
      </c>
      <c r="S26" s="359"/>
      <c r="T26" s="318">
        <f t="shared" ref="T26" si="300">U6/4</f>
        <v>44.725000000000001</v>
      </c>
      <c r="U26" s="359"/>
      <c r="V26" s="318">
        <f t="shared" ref="V26" si="301">W6/4</f>
        <v>44.9375</v>
      </c>
      <c r="W26" s="359"/>
      <c r="X26" s="318">
        <f t="shared" ref="X26" si="302">Y6/4</f>
        <v>42.232500000000002</v>
      </c>
      <c r="Y26" s="359"/>
      <c r="Z26" s="318">
        <f t="shared" ref="Z26" si="303">AA6/4</f>
        <v>52.85</v>
      </c>
      <c r="AA26" s="359"/>
      <c r="AB26" s="318">
        <f t="shared" ref="AB26" si="304">AC6/4</f>
        <v>57.39</v>
      </c>
      <c r="AC26" s="359"/>
      <c r="AD26" s="318">
        <f t="shared" ref="AD26" si="305">AE6/4</f>
        <v>49.71</v>
      </c>
      <c r="AE26" s="359"/>
      <c r="AF26" s="318">
        <f t="shared" ref="AF26" si="306">AG6/4</f>
        <v>40.755000000000003</v>
      </c>
      <c r="AG26" s="359"/>
      <c r="AH26" s="318">
        <f t="shared" ref="AH26" si="307">AI6/4</f>
        <v>67.150000000000006</v>
      </c>
      <c r="AI26" s="359"/>
      <c r="AJ26" s="318">
        <f t="shared" ref="AJ26" si="308">AK6/4</f>
        <v>78.75</v>
      </c>
      <c r="AK26" s="359"/>
      <c r="AL26" s="324">
        <f t="shared" ref="AL26" si="309">AM6/4</f>
        <v>71.952500000000001</v>
      </c>
      <c r="AM26" s="366"/>
      <c r="AN26" s="318">
        <f t="shared" ref="AN26" si="310">AO6/4</f>
        <v>62.274999999999999</v>
      </c>
      <c r="AO26" s="359"/>
      <c r="AP26" s="318">
        <f t="shared" ref="AP26" si="311">AQ6/4</f>
        <v>78.752499999999998</v>
      </c>
      <c r="AQ26" s="359"/>
      <c r="AR26" s="318">
        <f t="shared" ref="AR26" si="312">AS6/4</f>
        <v>65</v>
      </c>
      <c r="AS26" s="359"/>
      <c r="AT26" s="21"/>
      <c r="AU26" s="21"/>
    </row>
    <row r="27" spans="1:47" ht="28.9" customHeight="1">
      <c r="A27" s="21"/>
      <c r="B27" s="390" t="s">
        <v>14</v>
      </c>
      <c r="C27" s="432" t="s">
        <v>31</v>
      </c>
      <c r="D27" s="352">
        <f t="shared" ref="D27" si="313">IF(C27="A",E27,E27/2)</f>
        <v>116.86</v>
      </c>
      <c r="E27" s="399">
        <v>116.86</v>
      </c>
      <c r="F27" s="367">
        <f>($E$27+F6)/4</f>
        <v>56.667500000000004</v>
      </c>
      <c r="G27" s="357">
        <f>LARGE(F27:F30,1)</f>
        <v>59.532499999999999</v>
      </c>
      <c r="H27" s="367">
        <f t="shared" ref="H27" si="314">($E$27+H6)/4</f>
        <v>50.015000000000001</v>
      </c>
      <c r="I27" s="357">
        <f t="shared" ref="I27" si="315">LARGE(H27:H30,1)</f>
        <v>62</v>
      </c>
      <c r="J27" s="367">
        <f t="shared" ref="J27" si="316">($E$27+J6)/4</f>
        <v>48.637500000000003</v>
      </c>
      <c r="K27" s="357">
        <f t="shared" ref="K27" si="317">LARGE(J27:J30,1)</f>
        <v>62</v>
      </c>
      <c r="L27" s="367">
        <f t="shared" ref="L27" si="318">($E$27+L6)/4</f>
        <v>67.89</v>
      </c>
      <c r="M27" s="357">
        <f t="shared" ref="M27" si="319">LARGE(L27:L30,1)</f>
        <v>67.89</v>
      </c>
      <c r="N27" s="367">
        <f t="shared" ref="N27" si="320">($E$27+N6)/4</f>
        <v>62.480000000000004</v>
      </c>
      <c r="O27" s="357">
        <f t="shared" ref="O27" si="321">LARGE(N27:N30,1)</f>
        <v>62.480000000000004</v>
      </c>
      <c r="P27" s="397">
        <f t="shared" ref="P27" si="322">($E$27+P6)/4</f>
        <v>58.43</v>
      </c>
      <c r="Q27" s="371">
        <f t="shared" ref="Q27" si="323">LARGE(P27:P30,1)</f>
        <v>59.532499999999999</v>
      </c>
      <c r="R27" s="367">
        <f t="shared" ref="R27" si="324">($E$27+R6)/4</f>
        <v>50.697500000000005</v>
      </c>
      <c r="S27" s="357">
        <f t="shared" ref="S27" si="325">LARGE(R27:R30,1)</f>
        <v>66.002499999999998</v>
      </c>
      <c r="T27" s="367">
        <f t="shared" ref="T27" si="326">($E$27+T6)/4</f>
        <v>66.819999999999993</v>
      </c>
      <c r="U27" s="357">
        <f t="shared" ref="U27" si="327">LARGE(T27:T30,1)</f>
        <v>66.819999999999993</v>
      </c>
      <c r="V27" s="367">
        <f t="shared" ref="V27" si="328">($E$27+V6)/4</f>
        <v>67.89</v>
      </c>
      <c r="W27" s="357">
        <f t="shared" ref="W27" si="329">LARGE(V27:V30,1)</f>
        <v>67.89</v>
      </c>
      <c r="X27" s="367">
        <f t="shared" ref="X27" si="330">($E$27+X6)/4</f>
        <v>66.819999999999993</v>
      </c>
      <c r="Y27" s="357">
        <f t="shared" ref="Y27" si="331">LARGE(X27:X30,1)</f>
        <v>66.819999999999993</v>
      </c>
      <c r="Z27" s="367">
        <f t="shared" ref="Z27" si="332">($E$27+Z6)/4</f>
        <v>41.734999999999999</v>
      </c>
      <c r="AA27" s="357">
        <f t="shared" ref="AA27" si="333">LARGE(Z27:Z30,1)</f>
        <v>59.532499999999999</v>
      </c>
      <c r="AB27" s="367">
        <f t="shared" ref="AB27" si="334">($E$27+AB6)/4</f>
        <v>52.1</v>
      </c>
      <c r="AC27" s="357">
        <f t="shared" ref="AC27" si="335">LARGE(AB27:AB30,1)</f>
        <v>59.532499999999999</v>
      </c>
      <c r="AD27" s="367">
        <f t="shared" ref="AD27" si="336">($E$27+AD6)/4</f>
        <v>61.204999999999998</v>
      </c>
      <c r="AE27" s="357">
        <f t="shared" ref="AE27" si="337">LARGE(AD27:AD30,1)</f>
        <v>61.204999999999998</v>
      </c>
      <c r="AF27" s="367">
        <f t="shared" ref="AF27:AH27" si="338">($E$27+AF6)/4</f>
        <v>74.935000000000002</v>
      </c>
      <c r="AG27" s="357">
        <f t="shared" ref="AG27" si="339">LARGE(AF27:AF30,1)</f>
        <v>74.935000000000002</v>
      </c>
      <c r="AH27" s="367">
        <f t="shared" si="338"/>
        <v>60.534999999999997</v>
      </c>
      <c r="AI27" s="357">
        <f t="shared" ref="AI27" si="340">LARGE(AH27:AH30,1)</f>
        <v>67.150000000000006</v>
      </c>
      <c r="AJ27" s="367">
        <f t="shared" ref="AJ27:AL27" si="341">($E$27+AJ6)/4</f>
        <v>107.965</v>
      </c>
      <c r="AK27" s="357">
        <f t="shared" ref="AK27" si="342">LARGE(AJ27:AJ30,1)</f>
        <v>107.965</v>
      </c>
      <c r="AL27" s="362">
        <f t="shared" si="341"/>
        <v>59.112499999999997</v>
      </c>
      <c r="AM27" s="364">
        <f t="shared" ref="AM27" si="343">LARGE(AL27:AL30,1)</f>
        <v>71.952500000000001</v>
      </c>
      <c r="AN27" s="367">
        <f t="shared" ref="AN27" si="344">($E$27+AN6)/4</f>
        <v>48.637500000000003</v>
      </c>
      <c r="AO27" s="357">
        <f t="shared" ref="AO27" si="345">LARGE(AN27:AN30,1)</f>
        <v>62.274999999999999</v>
      </c>
      <c r="AP27" s="367">
        <f>($E$27+AP6)/4</f>
        <v>56</v>
      </c>
      <c r="AQ27" s="357">
        <f t="shared" ref="AQ27" si="346">LARGE(AP27:AP30,1)</f>
        <v>78.752499999999998</v>
      </c>
      <c r="AR27" s="367">
        <f t="shared" ref="AR27" si="347">($E$27+AR6)/4</f>
        <v>73.715000000000003</v>
      </c>
      <c r="AS27" s="357">
        <f t="shared" ref="AS27" si="348">LARGE(AR27:AR30,1)</f>
        <v>73.715000000000003</v>
      </c>
      <c r="AT27" s="21"/>
      <c r="AU27" s="21"/>
    </row>
    <row r="28" spans="1:47" ht="28.9" customHeight="1">
      <c r="A28" s="21"/>
      <c r="B28" s="430"/>
      <c r="C28" s="420"/>
      <c r="D28" s="353"/>
      <c r="E28" s="400"/>
      <c r="F28" s="368"/>
      <c r="G28" s="358"/>
      <c r="H28" s="368"/>
      <c r="I28" s="358"/>
      <c r="J28" s="368"/>
      <c r="K28" s="358"/>
      <c r="L28" s="368"/>
      <c r="M28" s="358"/>
      <c r="N28" s="368"/>
      <c r="O28" s="358"/>
      <c r="P28" s="398"/>
      <c r="Q28" s="372"/>
      <c r="R28" s="368"/>
      <c r="S28" s="358"/>
      <c r="T28" s="368"/>
      <c r="U28" s="358"/>
      <c r="V28" s="368"/>
      <c r="W28" s="358"/>
      <c r="X28" s="368"/>
      <c r="Y28" s="358"/>
      <c r="Z28" s="368"/>
      <c r="AA28" s="358"/>
      <c r="AB28" s="368"/>
      <c r="AC28" s="358"/>
      <c r="AD28" s="368"/>
      <c r="AE28" s="358"/>
      <c r="AF28" s="368"/>
      <c r="AG28" s="358"/>
      <c r="AH28" s="368"/>
      <c r="AI28" s="358"/>
      <c r="AJ28" s="368"/>
      <c r="AK28" s="358"/>
      <c r="AL28" s="363"/>
      <c r="AM28" s="365"/>
      <c r="AN28" s="368"/>
      <c r="AO28" s="358"/>
      <c r="AP28" s="368"/>
      <c r="AQ28" s="358"/>
      <c r="AR28" s="368"/>
      <c r="AS28" s="358"/>
      <c r="AT28" s="21"/>
      <c r="AU28" s="21"/>
    </row>
    <row r="29" spans="1:47" ht="28.9" customHeight="1">
      <c r="A29" s="21"/>
      <c r="B29" s="430"/>
      <c r="C29" s="420" t="s">
        <v>32</v>
      </c>
      <c r="D29" s="354">
        <f t="shared" ref="D29" si="349">IF(C29="A",E29,E29/2)</f>
        <v>119.065</v>
      </c>
      <c r="E29" s="400">
        <v>238.13</v>
      </c>
      <c r="F29" s="317">
        <f>$E$29/4</f>
        <v>59.532499999999999</v>
      </c>
      <c r="G29" s="358"/>
      <c r="H29" s="317">
        <f t="shared" ref="H29" si="350">$E$29/4</f>
        <v>59.532499999999999</v>
      </c>
      <c r="I29" s="358"/>
      <c r="J29" s="317">
        <f t="shared" ref="J29" si="351">$E$29/4</f>
        <v>59.532499999999999</v>
      </c>
      <c r="K29" s="358"/>
      <c r="L29" s="317">
        <f t="shared" ref="L29" si="352">$E$29/4</f>
        <v>59.532499999999999</v>
      </c>
      <c r="M29" s="358"/>
      <c r="N29" s="317">
        <f t="shared" ref="N29" si="353">$E$29/4</f>
        <v>59.532499999999999</v>
      </c>
      <c r="O29" s="358"/>
      <c r="P29" s="29">
        <f t="shared" ref="P29" si="354">$E$29/4</f>
        <v>59.532499999999999</v>
      </c>
      <c r="Q29" s="372"/>
      <c r="R29" s="317">
        <f t="shared" ref="R29" si="355">$E$29/4</f>
        <v>59.532499999999999</v>
      </c>
      <c r="S29" s="358"/>
      <c r="T29" s="317">
        <f t="shared" ref="T29" si="356">$E$29/4</f>
        <v>59.532499999999999</v>
      </c>
      <c r="U29" s="358"/>
      <c r="V29" s="317">
        <f t="shared" ref="V29" si="357">$E$29/4</f>
        <v>59.532499999999999</v>
      </c>
      <c r="W29" s="358"/>
      <c r="X29" s="317">
        <f t="shared" ref="X29" si="358">$E$29/4</f>
        <v>59.532499999999999</v>
      </c>
      <c r="Y29" s="358"/>
      <c r="Z29" s="317">
        <f t="shared" ref="Z29" si="359">$E$29/4</f>
        <v>59.532499999999999</v>
      </c>
      <c r="AA29" s="358"/>
      <c r="AB29" s="317">
        <f t="shared" ref="AB29" si="360">$E$29/4</f>
        <v>59.532499999999999</v>
      </c>
      <c r="AC29" s="358"/>
      <c r="AD29" s="317">
        <f t="shared" ref="AD29" si="361">$E$29/4</f>
        <v>59.532499999999999</v>
      </c>
      <c r="AE29" s="358"/>
      <c r="AF29" s="317">
        <f t="shared" ref="AF29:AR29" si="362">$E$29/4</f>
        <v>59.532499999999999</v>
      </c>
      <c r="AG29" s="358"/>
      <c r="AH29" s="317">
        <f t="shared" si="362"/>
        <v>59.532499999999999</v>
      </c>
      <c r="AI29" s="358"/>
      <c r="AJ29" s="317">
        <f t="shared" si="362"/>
        <v>59.532499999999999</v>
      </c>
      <c r="AK29" s="358"/>
      <c r="AL29" s="315">
        <f t="shared" si="362"/>
        <v>59.532499999999999</v>
      </c>
      <c r="AM29" s="365"/>
      <c r="AN29" s="317">
        <f t="shared" si="362"/>
        <v>59.532499999999999</v>
      </c>
      <c r="AO29" s="358"/>
      <c r="AP29" s="317">
        <f>$E$29/4</f>
        <v>59.532499999999999</v>
      </c>
      <c r="AQ29" s="358"/>
      <c r="AR29" s="317">
        <f t="shared" si="362"/>
        <v>59.532499999999999</v>
      </c>
      <c r="AS29" s="358"/>
      <c r="AT29" s="21"/>
      <c r="AU29" s="21"/>
    </row>
    <row r="30" spans="1:47" ht="28.9" customHeight="1" thickBot="1">
      <c r="A30" s="21"/>
      <c r="B30" s="431"/>
      <c r="C30" s="428"/>
      <c r="D30" s="355"/>
      <c r="E30" s="429"/>
      <c r="F30" s="318">
        <f>G6/4</f>
        <v>54.33</v>
      </c>
      <c r="G30" s="359"/>
      <c r="H30" s="318">
        <f t="shared" ref="H30" si="363">I6/4</f>
        <v>62</v>
      </c>
      <c r="I30" s="359"/>
      <c r="J30" s="318">
        <f t="shared" ref="J30" si="364">K6/4</f>
        <v>62</v>
      </c>
      <c r="K30" s="359"/>
      <c r="L30" s="318">
        <f t="shared" ref="L30" si="365">M6/4</f>
        <v>60.05</v>
      </c>
      <c r="M30" s="359"/>
      <c r="N30" s="318">
        <f t="shared" ref="N30" si="366">O6/4</f>
        <v>61.664999999999999</v>
      </c>
      <c r="O30" s="359"/>
      <c r="P30" s="30">
        <f t="shared" ref="P30" si="367">Q6/4</f>
        <v>59.532499999999999</v>
      </c>
      <c r="Q30" s="373"/>
      <c r="R30" s="318">
        <f t="shared" ref="R30" si="368">S6/4</f>
        <v>66.002499999999998</v>
      </c>
      <c r="S30" s="359"/>
      <c r="T30" s="318">
        <f t="shared" ref="T30" si="369">U6/4</f>
        <v>44.725000000000001</v>
      </c>
      <c r="U30" s="359"/>
      <c r="V30" s="318">
        <f t="shared" ref="V30" si="370">W6/4</f>
        <v>44.9375</v>
      </c>
      <c r="W30" s="359"/>
      <c r="X30" s="318">
        <f t="shared" ref="X30" si="371">Y6/4</f>
        <v>42.232500000000002</v>
      </c>
      <c r="Y30" s="359"/>
      <c r="Z30" s="318">
        <f t="shared" ref="Z30" si="372">AA6/4</f>
        <v>52.85</v>
      </c>
      <c r="AA30" s="359"/>
      <c r="AB30" s="318">
        <f t="shared" ref="AB30" si="373">AC6/4</f>
        <v>57.39</v>
      </c>
      <c r="AC30" s="359"/>
      <c r="AD30" s="318">
        <f t="shared" ref="AD30" si="374">AE6/4</f>
        <v>49.71</v>
      </c>
      <c r="AE30" s="359"/>
      <c r="AF30" s="318">
        <f t="shared" ref="AF30" si="375">AG6/4</f>
        <v>40.755000000000003</v>
      </c>
      <c r="AG30" s="359"/>
      <c r="AH30" s="318">
        <f t="shared" ref="AH30" si="376">AI6/4</f>
        <v>67.150000000000006</v>
      </c>
      <c r="AI30" s="359"/>
      <c r="AJ30" s="318">
        <f t="shared" ref="AJ30" si="377">AK6/4</f>
        <v>78.75</v>
      </c>
      <c r="AK30" s="359"/>
      <c r="AL30" s="324">
        <f t="shared" ref="AL30" si="378">AM6/4</f>
        <v>71.952500000000001</v>
      </c>
      <c r="AM30" s="366"/>
      <c r="AN30" s="318">
        <f t="shared" ref="AN30" si="379">AO6/4</f>
        <v>62.274999999999999</v>
      </c>
      <c r="AO30" s="359"/>
      <c r="AP30" s="318">
        <f t="shared" ref="AP30" si="380">AQ6/4</f>
        <v>78.752499999999998</v>
      </c>
      <c r="AQ30" s="359"/>
      <c r="AR30" s="318">
        <f t="shared" ref="AR30" si="381">AS6/4</f>
        <v>65</v>
      </c>
      <c r="AS30" s="359"/>
      <c r="AT30" s="21"/>
      <c r="AU30" s="21"/>
    </row>
    <row r="31" spans="1:47" ht="28.9" customHeight="1">
      <c r="A31" s="21"/>
      <c r="B31" s="390" t="s">
        <v>15</v>
      </c>
      <c r="C31" s="432" t="s">
        <v>31</v>
      </c>
      <c r="D31" s="352">
        <f t="shared" ref="D31" si="382">IF(C31="A",E31,E31/2)</f>
        <v>85.93</v>
      </c>
      <c r="E31" s="399">
        <v>85.93</v>
      </c>
      <c r="F31" s="367">
        <f>($E$31+F6)/4</f>
        <v>48.935000000000002</v>
      </c>
      <c r="G31" s="357">
        <f>LARGE(F31:F34,1)</f>
        <v>66.002499999999998</v>
      </c>
      <c r="H31" s="367">
        <f t="shared" ref="H31" si="383">($E$31+H6)/4</f>
        <v>42.282499999999999</v>
      </c>
      <c r="I31" s="357">
        <f t="shared" ref="I31" si="384">LARGE(H31:H34,1)</f>
        <v>66.002499999999998</v>
      </c>
      <c r="J31" s="367">
        <f t="shared" ref="J31" si="385">($E$31+J6)/4</f>
        <v>40.905000000000001</v>
      </c>
      <c r="K31" s="357">
        <f t="shared" ref="K31" si="386">LARGE(J31:J34,1)</f>
        <v>66.002499999999998</v>
      </c>
      <c r="L31" s="367">
        <f t="shared" ref="L31" si="387">($E$31+L6)/4</f>
        <v>60.157499999999999</v>
      </c>
      <c r="M31" s="357">
        <f t="shared" ref="M31" si="388">LARGE(L31:L34,1)</f>
        <v>66.002499999999998</v>
      </c>
      <c r="N31" s="367">
        <f t="shared" ref="N31" si="389">($E$31+N6)/4</f>
        <v>54.747500000000002</v>
      </c>
      <c r="O31" s="357">
        <f t="shared" ref="O31" si="390">LARGE(N31:N34,1)</f>
        <v>66.002499999999998</v>
      </c>
      <c r="P31" s="367">
        <f t="shared" ref="P31" si="391">($E$31+P6)/4</f>
        <v>50.697500000000005</v>
      </c>
      <c r="Q31" s="357">
        <f>LARGE(P31:P34,1)</f>
        <v>66.002499999999998</v>
      </c>
      <c r="R31" s="397">
        <f>($E$31+R6)/4</f>
        <v>42.965000000000003</v>
      </c>
      <c r="S31" s="371">
        <f>LARGE(R31:R34,1)</f>
        <v>66.002499999999998</v>
      </c>
      <c r="T31" s="367">
        <f t="shared" ref="T31" si="392">($E$31+T6)/4</f>
        <v>59.087499999999999</v>
      </c>
      <c r="U31" s="357">
        <f t="shared" ref="U31" si="393">LARGE(T31:T34,1)</f>
        <v>66.002499999999998</v>
      </c>
      <c r="V31" s="367">
        <f t="shared" ref="V31" si="394">($E$31+V6)/4</f>
        <v>60.157499999999999</v>
      </c>
      <c r="W31" s="357">
        <f t="shared" ref="W31" si="395">LARGE(V31:V34,1)</f>
        <v>66.002499999999998</v>
      </c>
      <c r="X31" s="367">
        <f t="shared" ref="X31" si="396">($E$31+X6)/4</f>
        <v>59.087499999999999</v>
      </c>
      <c r="Y31" s="357">
        <f t="shared" ref="Y31" si="397">LARGE(X31:X34,1)</f>
        <v>66.002499999999998</v>
      </c>
      <c r="Z31" s="367">
        <f t="shared" ref="Z31" si="398">($E$31+Z6)/4</f>
        <v>34.002499999999998</v>
      </c>
      <c r="AA31" s="357">
        <f t="shared" ref="AA31" si="399">LARGE(Z31:Z34,1)</f>
        <v>66.002499999999998</v>
      </c>
      <c r="AB31" s="367">
        <f t="shared" ref="AB31" si="400">($E$31+AB6)/4</f>
        <v>44.367500000000007</v>
      </c>
      <c r="AC31" s="357">
        <f t="shared" ref="AC31" si="401">LARGE(AB31:AB34,1)</f>
        <v>66.002499999999998</v>
      </c>
      <c r="AD31" s="367">
        <f t="shared" ref="AD31" si="402">($E$31+AD6)/4</f>
        <v>53.472499999999997</v>
      </c>
      <c r="AE31" s="357">
        <f t="shared" ref="AE31" si="403">LARGE(AD31:AD34,1)</f>
        <v>66.002499999999998</v>
      </c>
      <c r="AF31" s="367">
        <f t="shared" ref="AF31:AH31" si="404">($E$31+AF6)/4</f>
        <v>67.202500000000001</v>
      </c>
      <c r="AG31" s="357">
        <f t="shared" ref="AG31" si="405">LARGE(AF31:AF34,1)</f>
        <v>67.202500000000001</v>
      </c>
      <c r="AH31" s="367">
        <f t="shared" si="404"/>
        <v>52.802500000000002</v>
      </c>
      <c r="AI31" s="357">
        <f t="shared" ref="AI31" si="406">LARGE(AH31:AH34,1)</f>
        <v>67.150000000000006</v>
      </c>
      <c r="AJ31" s="367">
        <f t="shared" ref="AJ31:AL31" si="407">($E$31+AJ6)/4</f>
        <v>100.2325</v>
      </c>
      <c r="AK31" s="357">
        <f t="shared" ref="AK31" si="408">LARGE(AJ31:AJ34,1)</f>
        <v>100.2325</v>
      </c>
      <c r="AL31" s="362">
        <f t="shared" si="407"/>
        <v>51.38</v>
      </c>
      <c r="AM31" s="364">
        <f t="shared" ref="AM31" si="409">LARGE(AL31:AL34,1)</f>
        <v>71.952500000000001</v>
      </c>
      <c r="AN31" s="367">
        <f t="shared" ref="AN31:AP31" si="410">($E$31+AN6)/4</f>
        <v>40.905000000000001</v>
      </c>
      <c r="AO31" s="357">
        <f t="shared" ref="AO31" si="411">LARGE(AN31:AN34,1)</f>
        <v>66.002499999999998</v>
      </c>
      <c r="AP31" s="367">
        <f t="shared" si="410"/>
        <v>48.267499999999998</v>
      </c>
      <c r="AQ31" s="357">
        <f t="shared" ref="AQ31" si="412">LARGE(AP31:AP34,1)</f>
        <v>78.752499999999998</v>
      </c>
      <c r="AR31" s="367">
        <f t="shared" ref="AR31" si="413">($E$31+AR6)/4</f>
        <v>65.982500000000002</v>
      </c>
      <c r="AS31" s="357">
        <f t="shared" ref="AS31" si="414">LARGE(AR31:AR34,1)</f>
        <v>66.002499999999998</v>
      </c>
      <c r="AT31" s="21"/>
      <c r="AU31" s="21"/>
    </row>
    <row r="32" spans="1:47" ht="28.9" customHeight="1">
      <c r="A32" s="21"/>
      <c r="B32" s="430"/>
      <c r="C32" s="420"/>
      <c r="D32" s="353"/>
      <c r="E32" s="400"/>
      <c r="F32" s="368"/>
      <c r="G32" s="358"/>
      <c r="H32" s="368"/>
      <c r="I32" s="358"/>
      <c r="J32" s="368"/>
      <c r="K32" s="358"/>
      <c r="L32" s="368"/>
      <c r="M32" s="358"/>
      <c r="N32" s="368"/>
      <c r="O32" s="358"/>
      <c r="P32" s="368"/>
      <c r="Q32" s="358"/>
      <c r="R32" s="398"/>
      <c r="S32" s="372"/>
      <c r="T32" s="368"/>
      <c r="U32" s="358"/>
      <c r="V32" s="368"/>
      <c r="W32" s="358"/>
      <c r="X32" s="368"/>
      <c r="Y32" s="358"/>
      <c r="Z32" s="368"/>
      <c r="AA32" s="358"/>
      <c r="AB32" s="368"/>
      <c r="AC32" s="358"/>
      <c r="AD32" s="368"/>
      <c r="AE32" s="358"/>
      <c r="AF32" s="368"/>
      <c r="AG32" s="358"/>
      <c r="AH32" s="368"/>
      <c r="AI32" s="358"/>
      <c r="AJ32" s="368"/>
      <c r="AK32" s="358"/>
      <c r="AL32" s="363"/>
      <c r="AM32" s="365"/>
      <c r="AN32" s="368"/>
      <c r="AO32" s="358"/>
      <c r="AP32" s="368"/>
      <c r="AQ32" s="358"/>
      <c r="AR32" s="368"/>
      <c r="AS32" s="358"/>
      <c r="AT32" s="21"/>
      <c r="AU32" s="21"/>
    </row>
    <row r="33" spans="1:47" ht="28.9" customHeight="1">
      <c r="A33" s="21"/>
      <c r="B33" s="430"/>
      <c r="C33" s="420" t="s">
        <v>32</v>
      </c>
      <c r="D33" s="354">
        <f t="shared" ref="D33" si="415">IF(C33="A",E33,E33/2)</f>
        <v>132.005</v>
      </c>
      <c r="E33" s="400">
        <v>264.01</v>
      </c>
      <c r="F33" s="317">
        <f>$E$33/4</f>
        <v>66.002499999999998</v>
      </c>
      <c r="G33" s="358"/>
      <c r="H33" s="317">
        <f t="shared" ref="H33" si="416">$E$33/4</f>
        <v>66.002499999999998</v>
      </c>
      <c r="I33" s="358"/>
      <c r="J33" s="317">
        <f t="shared" ref="J33" si="417">$E$33/4</f>
        <v>66.002499999999998</v>
      </c>
      <c r="K33" s="358"/>
      <c r="L33" s="317">
        <f t="shared" ref="L33" si="418">$E$33/4</f>
        <v>66.002499999999998</v>
      </c>
      <c r="M33" s="358"/>
      <c r="N33" s="317">
        <f t="shared" ref="N33" si="419">$E$33/4</f>
        <v>66.002499999999998</v>
      </c>
      <c r="O33" s="358"/>
      <c r="P33" s="317">
        <f t="shared" ref="P33" si="420">$E$33/4</f>
        <v>66.002499999999998</v>
      </c>
      <c r="Q33" s="358"/>
      <c r="R33" s="29">
        <f>$E$33/4</f>
        <v>66.002499999999998</v>
      </c>
      <c r="S33" s="372"/>
      <c r="T33" s="317">
        <f t="shared" ref="T33" si="421">$E$33/4</f>
        <v>66.002499999999998</v>
      </c>
      <c r="U33" s="358"/>
      <c r="V33" s="317">
        <f t="shared" ref="V33" si="422">$E$33/4</f>
        <v>66.002499999999998</v>
      </c>
      <c r="W33" s="358"/>
      <c r="X33" s="317">
        <f t="shared" ref="X33" si="423">$E$33/4</f>
        <v>66.002499999999998</v>
      </c>
      <c r="Y33" s="358"/>
      <c r="Z33" s="317">
        <f t="shared" ref="Z33" si="424">$E$33/4</f>
        <v>66.002499999999998</v>
      </c>
      <c r="AA33" s="358"/>
      <c r="AB33" s="317">
        <f t="shared" ref="AB33" si="425">$E$33/4</f>
        <v>66.002499999999998</v>
      </c>
      <c r="AC33" s="358"/>
      <c r="AD33" s="317">
        <f t="shared" ref="AD33" si="426">$E$33/4</f>
        <v>66.002499999999998</v>
      </c>
      <c r="AE33" s="358"/>
      <c r="AF33" s="317">
        <f t="shared" ref="AF33:AR33" si="427">$E$33/4</f>
        <v>66.002499999999998</v>
      </c>
      <c r="AG33" s="358"/>
      <c r="AH33" s="317">
        <f t="shared" si="427"/>
        <v>66.002499999999998</v>
      </c>
      <c r="AI33" s="358"/>
      <c r="AJ33" s="317">
        <f t="shared" si="427"/>
        <v>66.002499999999998</v>
      </c>
      <c r="AK33" s="358"/>
      <c r="AL33" s="315">
        <f t="shared" si="427"/>
        <v>66.002499999999998</v>
      </c>
      <c r="AM33" s="365"/>
      <c r="AN33" s="317">
        <f t="shared" si="427"/>
        <v>66.002499999999998</v>
      </c>
      <c r="AO33" s="358"/>
      <c r="AP33" s="317">
        <f t="shared" si="427"/>
        <v>66.002499999999998</v>
      </c>
      <c r="AQ33" s="358"/>
      <c r="AR33" s="317">
        <f t="shared" si="427"/>
        <v>66.002499999999998</v>
      </c>
      <c r="AS33" s="358"/>
      <c r="AT33" s="21"/>
      <c r="AU33" s="21"/>
    </row>
    <row r="34" spans="1:47" ht="28.9" customHeight="1" thickBot="1">
      <c r="A34" s="21"/>
      <c r="B34" s="431"/>
      <c r="C34" s="428"/>
      <c r="D34" s="355"/>
      <c r="E34" s="429"/>
      <c r="F34" s="318">
        <f>G6/4</f>
        <v>54.33</v>
      </c>
      <c r="G34" s="359"/>
      <c r="H34" s="318">
        <f t="shared" ref="H34" si="428">I6/4</f>
        <v>62</v>
      </c>
      <c r="I34" s="359"/>
      <c r="J34" s="318">
        <f t="shared" ref="J34" si="429">K6/4</f>
        <v>62</v>
      </c>
      <c r="K34" s="359"/>
      <c r="L34" s="318">
        <f t="shared" ref="L34" si="430">M6/4</f>
        <v>60.05</v>
      </c>
      <c r="M34" s="359"/>
      <c r="N34" s="318">
        <f t="shared" ref="N34" si="431">O6/4</f>
        <v>61.664999999999999</v>
      </c>
      <c r="O34" s="359"/>
      <c r="P34" s="318">
        <f t="shared" ref="P34" si="432">Q6/4</f>
        <v>59.532499999999999</v>
      </c>
      <c r="Q34" s="359"/>
      <c r="R34" s="30">
        <f t="shared" ref="R34" si="433">S6/4</f>
        <v>66.002499999999998</v>
      </c>
      <c r="S34" s="373"/>
      <c r="T34" s="318">
        <f t="shared" ref="T34" si="434">U6/4</f>
        <v>44.725000000000001</v>
      </c>
      <c r="U34" s="359"/>
      <c r="V34" s="318">
        <f t="shared" ref="V34" si="435">W6/4</f>
        <v>44.9375</v>
      </c>
      <c r="W34" s="359"/>
      <c r="X34" s="318">
        <f t="shared" ref="X34" si="436">Y6/4</f>
        <v>42.232500000000002</v>
      </c>
      <c r="Y34" s="359"/>
      <c r="Z34" s="318">
        <f t="shared" ref="Z34" si="437">AA6/4</f>
        <v>52.85</v>
      </c>
      <c r="AA34" s="359"/>
      <c r="AB34" s="318">
        <f t="shared" ref="AB34" si="438">AC6/4</f>
        <v>57.39</v>
      </c>
      <c r="AC34" s="359"/>
      <c r="AD34" s="318">
        <f t="shared" ref="AD34" si="439">AE6/4</f>
        <v>49.71</v>
      </c>
      <c r="AE34" s="359"/>
      <c r="AF34" s="318">
        <f t="shared" ref="AF34" si="440">AG6/4</f>
        <v>40.755000000000003</v>
      </c>
      <c r="AG34" s="359"/>
      <c r="AH34" s="318">
        <f t="shared" ref="AH34" si="441">AI6/4</f>
        <v>67.150000000000006</v>
      </c>
      <c r="AI34" s="359"/>
      <c r="AJ34" s="318">
        <f t="shared" ref="AJ34" si="442">AK6/4</f>
        <v>78.75</v>
      </c>
      <c r="AK34" s="359"/>
      <c r="AL34" s="324">
        <f t="shared" ref="AL34" si="443">AM6/4</f>
        <v>71.952500000000001</v>
      </c>
      <c r="AM34" s="366"/>
      <c r="AN34" s="318">
        <f t="shared" ref="AN34" si="444">AO6/4</f>
        <v>62.274999999999999</v>
      </c>
      <c r="AO34" s="359"/>
      <c r="AP34" s="318">
        <f t="shared" ref="AP34" si="445">AQ6/4</f>
        <v>78.752499999999998</v>
      </c>
      <c r="AQ34" s="359"/>
      <c r="AR34" s="318">
        <f t="shared" ref="AR34" si="446">AS6/4</f>
        <v>65</v>
      </c>
      <c r="AS34" s="359"/>
      <c r="AT34" s="21"/>
      <c r="AU34" s="21"/>
    </row>
    <row r="35" spans="1:47" ht="28.9" customHeight="1">
      <c r="A35" s="21"/>
      <c r="B35" s="390" t="s">
        <v>16</v>
      </c>
      <c r="C35" s="432" t="s">
        <v>31</v>
      </c>
      <c r="D35" s="352">
        <f t="shared" ref="D35" si="447">IF(C35="A",E35,E35/2)</f>
        <v>150.41999999999999</v>
      </c>
      <c r="E35" s="435">
        <v>150.41999999999999</v>
      </c>
      <c r="F35" s="367">
        <f>($E$35+F6)/4</f>
        <v>65.057500000000005</v>
      </c>
      <c r="G35" s="357">
        <f>LARGE(F35:F38,1)</f>
        <v>65.057500000000005</v>
      </c>
      <c r="H35" s="367">
        <f t="shared" ref="H35" si="448">($E$35+H6)/4</f>
        <v>58.405000000000001</v>
      </c>
      <c r="I35" s="357">
        <f t="shared" ref="I35" si="449">LARGE(H35:H38,1)</f>
        <v>62</v>
      </c>
      <c r="J35" s="367">
        <f t="shared" ref="J35" si="450">($E$35+J6)/4</f>
        <v>57.027499999999996</v>
      </c>
      <c r="K35" s="357">
        <f t="shared" ref="K35" si="451">LARGE(J35:J38,1)</f>
        <v>62</v>
      </c>
      <c r="L35" s="367">
        <f t="shared" ref="L35" si="452">($E$35+L6)/4</f>
        <v>76.28</v>
      </c>
      <c r="M35" s="357">
        <f t="shared" ref="M35" si="453">LARGE(L35:L38,1)</f>
        <v>76.28</v>
      </c>
      <c r="N35" s="367">
        <f t="shared" ref="N35" si="454">($E$35+N6)/4</f>
        <v>70.87</v>
      </c>
      <c r="O35" s="357">
        <f t="shared" ref="O35" si="455">LARGE(N35:N38,1)</f>
        <v>70.87</v>
      </c>
      <c r="P35" s="367">
        <f t="shared" ref="P35" si="456">($E$35+P6)/4</f>
        <v>66.819999999999993</v>
      </c>
      <c r="Q35" s="357">
        <f t="shared" ref="Q35" si="457">LARGE(P35:P38,1)</f>
        <v>66.819999999999993</v>
      </c>
      <c r="R35" s="367">
        <f t="shared" ref="R35" si="458">($E$35+R6)/4</f>
        <v>59.087499999999999</v>
      </c>
      <c r="S35" s="357">
        <f t="shared" ref="S35" si="459">LARGE(R35:R38,1)</f>
        <v>66.002499999999998</v>
      </c>
      <c r="T35" s="397">
        <f>($E$35+T6)/4</f>
        <v>75.209999999999994</v>
      </c>
      <c r="U35" s="371">
        <f t="shared" ref="U35" si="460">LARGE(T35:T38,1)</f>
        <v>75.209999999999994</v>
      </c>
      <c r="V35" s="367">
        <f t="shared" ref="V35" si="461">($E$35+V6)/4</f>
        <v>76.28</v>
      </c>
      <c r="W35" s="357">
        <f t="shared" ref="W35" si="462">LARGE(V35:V38,1)</f>
        <v>76.28</v>
      </c>
      <c r="X35" s="367">
        <f t="shared" ref="X35" si="463">($E$35+X6)/4</f>
        <v>75.209999999999994</v>
      </c>
      <c r="Y35" s="357">
        <f t="shared" ref="Y35" si="464">LARGE(X35:X38,1)</f>
        <v>75.209999999999994</v>
      </c>
      <c r="Z35" s="367">
        <f t="shared" ref="Z35" si="465">($E$35+Z6)/4</f>
        <v>50.125</v>
      </c>
      <c r="AA35" s="357">
        <f t="shared" ref="AA35" si="466">LARGE(Z35:Z38,1)</f>
        <v>52.85</v>
      </c>
      <c r="AB35" s="367">
        <f t="shared" ref="AB35" si="467">($E$35+AB6)/4</f>
        <v>60.489999999999995</v>
      </c>
      <c r="AC35" s="357">
        <f t="shared" ref="AC35" si="468">LARGE(AB35:AB38,1)</f>
        <v>60.489999999999995</v>
      </c>
      <c r="AD35" s="367">
        <f t="shared" ref="AD35" si="469">($E$35+AD6)/4</f>
        <v>69.594999999999999</v>
      </c>
      <c r="AE35" s="357">
        <f t="shared" ref="AE35" si="470">LARGE(AD35:AD38,1)</f>
        <v>69.594999999999999</v>
      </c>
      <c r="AF35" s="367">
        <f t="shared" ref="AF35:AH35" si="471">($E$35+AF6)/4</f>
        <v>83.324999999999989</v>
      </c>
      <c r="AG35" s="357">
        <f t="shared" ref="AG35" si="472">LARGE(AF35:AF38,1)</f>
        <v>83.324999999999989</v>
      </c>
      <c r="AH35" s="367">
        <f t="shared" si="471"/>
        <v>68.924999999999997</v>
      </c>
      <c r="AI35" s="357">
        <f t="shared" ref="AI35" si="473">LARGE(AH35:AH38,1)</f>
        <v>68.924999999999997</v>
      </c>
      <c r="AJ35" s="367">
        <f t="shared" ref="AJ35:AL35" si="474">($E$35+AJ6)/4</f>
        <v>116.35499999999999</v>
      </c>
      <c r="AK35" s="357">
        <f t="shared" ref="AK35" si="475">LARGE(AJ35:AJ38,1)</f>
        <v>116.35499999999999</v>
      </c>
      <c r="AL35" s="362">
        <f t="shared" si="474"/>
        <v>67.502499999999998</v>
      </c>
      <c r="AM35" s="364">
        <f t="shared" ref="AM35" si="476">LARGE(AL35:AL38,1)</f>
        <v>71.952500000000001</v>
      </c>
      <c r="AN35" s="367">
        <f t="shared" ref="AN35:AP35" si="477">($E$35+AN6)/4</f>
        <v>57.027499999999996</v>
      </c>
      <c r="AO35" s="357">
        <f t="shared" ref="AO35" si="478">LARGE(AN35:AN38,1)</f>
        <v>62.274999999999999</v>
      </c>
      <c r="AP35" s="367">
        <f t="shared" si="477"/>
        <v>64.39</v>
      </c>
      <c r="AQ35" s="357">
        <f t="shared" ref="AQ35" si="479">LARGE(AP35:AP38,1)</f>
        <v>78.752499999999998</v>
      </c>
      <c r="AR35" s="362">
        <f>($E$35+AR6)/4</f>
        <v>82.10499999999999</v>
      </c>
      <c r="AS35" s="364">
        <f t="shared" ref="AS35" si="480">LARGE(AR35:AR38,1)</f>
        <v>82.10499999999999</v>
      </c>
      <c r="AT35" s="21"/>
      <c r="AU35" s="21"/>
    </row>
    <row r="36" spans="1:47" ht="28.9" customHeight="1">
      <c r="A36" s="21"/>
      <c r="B36" s="430"/>
      <c r="C36" s="420"/>
      <c r="D36" s="353"/>
      <c r="E36" s="388"/>
      <c r="F36" s="368"/>
      <c r="G36" s="358"/>
      <c r="H36" s="368"/>
      <c r="I36" s="358"/>
      <c r="J36" s="368"/>
      <c r="K36" s="358"/>
      <c r="L36" s="368"/>
      <c r="M36" s="358"/>
      <c r="N36" s="368"/>
      <c r="O36" s="358"/>
      <c r="P36" s="368"/>
      <c r="Q36" s="358"/>
      <c r="R36" s="368"/>
      <c r="S36" s="358"/>
      <c r="T36" s="398"/>
      <c r="U36" s="372"/>
      <c r="V36" s="368"/>
      <c r="W36" s="358"/>
      <c r="X36" s="368"/>
      <c r="Y36" s="358"/>
      <c r="Z36" s="368"/>
      <c r="AA36" s="358"/>
      <c r="AB36" s="368"/>
      <c r="AC36" s="358"/>
      <c r="AD36" s="368"/>
      <c r="AE36" s="358"/>
      <c r="AF36" s="368"/>
      <c r="AG36" s="358"/>
      <c r="AH36" s="368"/>
      <c r="AI36" s="358"/>
      <c r="AJ36" s="368"/>
      <c r="AK36" s="358"/>
      <c r="AL36" s="363"/>
      <c r="AM36" s="365"/>
      <c r="AN36" s="368"/>
      <c r="AO36" s="358"/>
      <c r="AP36" s="368"/>
      <c r="AQ36" s="358"/>
      <c r="AR36" s="363"/>
      <c r="AS36" s="365"/>
      <c r="AT36" s="21"/>
      <c r="AU36" s="21"/>
    </row>
    <row r="37" spans="1:47" ht="28.9" customHeight="1">
      <c r="A37" s="21"/>
      <c r="B37" s="430"/>
      <c r="C37" s="420" t="s">
        <v>32</v>
      </c>
      <c r="D37" s="354">
        <f t="shared" ref="D37" si="481">IF(C37="A",E37,E37/2)</f>
        <v>89.45</v>
      </c>
      <c r="E37" s="400">
        <v>178.9</v>
      </c>
      <c r="F37" s="317">
        <f>$E$37/4</f>
        <v>44.725000000000001</v>
      </c>
      <c r="G37" s="358"/>
      <c r="H37" s="317">
        <f t="shared" ref="H37" si="482">$E$37/4</f>
        <v>44.725000000000001</v>
      </c>
      <c r="I37" s="358"/>
      <c r="J37" s="317">
        <f t="shared" ref="J37" si="483">$E$37/4</f>
        <v>44.725000000000001</v>
      </c>
      <c r="K37" s="358"/>
      <c r="L37" s="317">
        <f t="shared" ref="L37" si="484">$E$37/4</f>
        <v>44.725000000000001</v>
      </c>
      <c r="M37" s="358"/>
      <c r="N37" s="317">
        <f t="shared" ref="N37" si="485">$E$37/4</f>
        <v>44.725000000000001</v>
      </c>
      <c r="O37" s="358"/>
      <c r="P37" s="317">
        <f t="shared" ref="P37" si="486">$E$37/4</f>
        <v>44.725000000000001</v>
      </c>
      <c r="Q37" s="358"/>
      <c r="R37" s="317">
        <f t="shared" ref="R37" si="487">$E$37/4</f>
        <v>44.725000000000001</v>
      </c>
      <c r="S37" s="358"/>
      <c r="T37" s="29">
        <f t="shared" ref="T37" si="488">$E$37/4</f>
        <v>44.725000000000001</v>
      </c>
      <c r="U37" s="372"/>
      <c r="V37" s="317">
        <f t="shared" ref="V37" si="489">$E$37/4</f>
        <v>44.725000000000001</v>
      </c>
      <c r="W37" s="358"/>
      <c r="X37" s="317">
        <f t="shared" ref="X37" si="490">$E$37/4</f>
        <v>44.725000000000001</v>
      </c>
      <c r="Y37" s="358"/>
      <c r="Z37" s="317">
        <f t="shared" ref="Z37" si="491">$E$37/4</f>
        <v>44.725000000000001</v>
      </c>
      <c r="AA37" s="358"/>
      <c r="AB37" s="317">
        <f t="shared" ref="AB37" si="492">$E$37/4</f>
        <v>44.725000000000001</v>
      </c>
      <c r="AC37" s="358"/>
      <c r="AD37" s="317">
        <f t="shared" ref="AD37" si="493">$E$37/4</f>
        <v>44.725000000000001</v>
      </c>
      <c r="AE37" s="358"/>
      <c r="AF37" s="317">
        <f t="shared" ref="AF37:AP37" si="494">$E$37/4</f>
        <v>44.725000000000001</v>
      </c>
      <c r="AG37" s="358"/>
      <c r="AH37" s="317">
        <f t="shared" si="494"/>
        <v>44.725000000000001</v>
      </c>
      <c r="AI37" s="358"/>
      <c r="AJ37" s="317">
        <f t="shared" si="494"/>
        <v>44.725000000000001</v>
      </c>
      <c r="AK37" s="358"/>
      <c r="AL37" s="315">
        <f t="shared" si="494"/>
        <v>44.725000000000001</v>
      </c>
      <c r="AM37" s="365"/>
      <c r="AN37" s="317">
        <f t="shared" si="494"/>
        <v>44.725000000000001</v>
      </c>
      <c r="AO37" s="358"/>
      <c r="AP37" s="317">
        <f t="shared" si="494"/>
        <v>44.725000000000001</v>
      </c>
      <c r="AQ37" s="358"/>
      <c r="AR37" s="315">
        <f>$E$37/4</f>
        <v>44.725000000000001</v>
      </c>
      <c r="AS37" s="365"/>
      <c r="AT37" s="21"/>
      <c r="AU37" s="21"/>
    </row>
    <row r="38" spans="1:47" ht="28.9" customHeight="1" thickBot="1">
      <c r="A38" s="21">
        <v>75.209999999999994</v>
      </c>
      <c r="B38" s="431"/>
      <c r="C38" s="428"/>
      <c r="D38" s="355"/>
      <c r="E38" s="429"/>
      <c r="F38" s="318">
        <f>G6/4</f>
        <v>54.33</v>
      </c>
      <c r="G38" s="359"/>
      <c r="H38" s="318">
        <f t="shared" ref="H38" si="495">I6/4</f>
        <v>62</v>
      </c>
      <c r="I38" s="359"/>
      <c r="J38" s="318">
        <f t="shared" ref="J38" si="496">K6/4</f>
        <v>62</v>
      </c>
      <c r="K38" s="359"/>
      <c r="L38" s="318">
        <f t="shared" ref="L38" si="497">M6/4</f>
        <v>60.05</v>
      </c>
      <c r="M38" s="359"/>
      <c r="N38" s="318">
        <f t="shared" ref="N38" si="498">O6/4</f>
        <v>61.664999999999999</v>
      </c>
      <c r="O38" s="359"/>
      <c r="P38" s="318">
        <f t="shared" ref="P38" si="499">Q6/4</f>
        <v>59.532499999999999</v>
      </c>
      <c r="Q38" s="359"/>
      <c r="R38" s="318">
        <f t="shared" ref="R38" si="500">S6/4</f>
        <v>66.002499999999998</v>
      </c>
      <c r="S38" s="359"/>
      <c r="T38" s="30">
        <f t="shared" ref="T38" si="501">U6/4</f>
        <v>44.725000000000001</v>
      </c>
      <c r="U38" s="373"/>
      <c r="V38" s="318">
        <f t="shared" ref="V38" si="502">W6/4</f>
        <v>44.9375</v>
      </c>
      <c r="W38" s="359"/>
      <c r="X38" s="318">
        <f t="shared" ref="X38" si="503">Y6/4</f>
        <v>42.232500000000002</v>
      </c>
      <c r="Y38" s="359"/>
      <c r="Z38" s="318">
        <f t="shared" ref="Z38" si="504">AA6/4</f>
        <v>52.85</v>
      </c>
      <c r="AA38" s="359"/>
      <c r="AB38" s="318">
        <f t="shared" ref="AB38" si="505">AC6/4</f>
        <v>57.39</v>
      </c>
      <c r="AC38" s="359"/>
      <c r="AD38" s="318">
        <f t="shared" ref="AD38" si="506">AE6/4</f>
        <v>49.71</v>
      </c>
      <c r="AE38" s="359"/>
      <c r="AF38" s="318">
        <f t="shared" ref="AF38" si="507">AG6/4</f>
        <v>40.755000000000003</v>
      </c>
      <c r="AG38" s="359"/>
      <c r="AH38" s="318">
        <f t="shared" ref="AH38" si="508">AI6/4</f>
        <v>67.150000000000006</v>
      </c>
      <c r="AI38" s="359"/>
      <c r="AJ38" s="318">
        <f t="shared" ref="AJ38" si="509">AK6/4</f>
        <v>78.75</v>
      </c>
      <c r="AK38" s="359"/>
      <c r="AL38" s="324">
        <f t="shared" ref="AL38" si="510">AM6/4</f>
        <v>71.952500000000001</v>
      </c>
      <c r="AM38" s="366"/>
      <c r="AN38" s="318">
        <f t="shared" ref="AN38" si="511">AO6/4</f>
        <v>62.274999999999999</v>
      </c>
      <c r="AO38" s="359"/>
      <c r="AP38" s="318">
        <f t="shared" ref="AP38" si="512">AQ6/4</f>
        <v>78.752499999999998</v>
      </c>
      <c r="AQ38" s="359"/>
      <c r="AR38" s="324">
        <f>AS6/4</f>
        <v>65</v>
      </c>
      <c r="AS38" s="366"/>
      <c r="AT38" s="21"/>
      <c r="AU38" s="21"/>
    </row>
    <row r="39" spans="1:47" ht="28.9" customHeight="1">
      <c r="A39" s="21"/>
      <c r="B39" s="390" t="s">
        <v>17</v>
      </c>
      <c r="C39" s="432" t="s">
        <v>31</v>
      </c>
      <c r="D39" s="352">
        <f t="shared" ref="D39" si="513">IF(C39="A",E39,E39/2)</f>
        <v>154.69999999999999</v>
      </c>
      <c r="E39" s="435">
        <v>154.69999999999999</v>
      </c>
      <c r="F39" s="367">
        <f>($E$39+F6)/4</f>
        <v>66.127499999999998</v>
      </c>
      <c r="G39" s="357">
        <f>LARGE(F39:F42,1)</f>
        <v>66.127499999999998</v>
      </c>
      <c r="H39" s="367">
        <f t="shared" ref="H39" si="514">($E$39+H6)/4</f>
        <v>59.474999999999994</v>
      </c>
      <c r="I39" s="357">
        <f t="shared" ref="I39" si="515">LARGE(H39:H42,1)</f>
        <v>62</v>
      </c>
      <c r="J39" s="367">
        <f t="shared" ref="J39" si="516">($E$39+J6)/4</f>
        <v>58.097499999999997</v>
      </c>
      <c r="K39" s="357">
        <f t="shared" ref="K39" si="517">LARGE(J39:J42,1)</f>
        <v>62</v>
      </c>
      <c r="L39" s="367">
        <f t="shared" ref="L39" si="518">($E$39+L6)/4</f>
        <v>77.349999999999994</v>
      </c>
      <c r="M39" s="357">
        <f t="shared" ref="M39" si="519">LARGE(L39:L42,1)</f>
        <v>77.349999999999994</v>
      </c>
      <c r="N39" s="367">
        <f t="shared" ref="N39" si="520">($E$39+N6)/4</f>
        <v>71.94</v>
      </c>
      <c r="O39" s="357">
        <f t="shared" ref="O39" si="521">LARGE(N39:N42,1)</f>
        <v>71.94</v>
      </c>
      <c r="P39" s="367">
        <f t="shared" ref="P39" si="522">($E$39+P6)/4</f>
        <v>67.89</v>
      </c>
      <c r="Q39" s="357">
        <f t="shared" ref="Q39" si="523">LARGE(P39:P42,1)</f>
        <v>67.89</v>
      </c>
      <c r="R39" s="367">
        <f t="shared" ref="R39" si="524">($E$39+R6)/4</f>
        <v>60.157499999999999</v>
      </c>
      <c r="S39" s="357">
        <f t="shared" ref="S39" si="525">LARGE(R39:R42,1)</f>
        <v>66.002499999999998</v>
      </c>
      <c r="T39" s="367">
        <f t="shared" ref="T39" si="526">($E$39+T6)/4</f>
        <v>76.28</v>
      </c>
      <c r="U39" s="357">
        <f t="shared" ref="U39" si="527">LARGE(T39:T42,1)</f>
        <v>76.28</v>
      </c>
      <c r="V39" s="397">
        <f>($E$39+V6)/4</f>
        <v>77.349999999999994</v>
      </c>
      <c r="W39" s="371">
        <f t="shared" ref="W39" si="528">LARGE(V39:V42,1)</f>
        <v>77.349999999999994</v>
      </c>
      <c r="X39" s="367">
        <f t="shared" ref="X39" si="529">($E$39+X6)/4</f>
        <v>76.28</v>
      </c>
      <c r="Y39" s="357">
        <f t="shared" ref="Y39" si="530">LARGE(X39:X42,1)</f>
        <v>76.28</v>
      </c>
      <c r="Z39" s="367">
        <f t="shared" ref="Z39" si="531">($E$39+Z6)/4</f>
        <v>51.194999999999993</v>
      </c>
      <c r="AA39" s="357">
        <f t="shared" ref="AA39" si="532">LARGE(Z39:Z42,1)</f>
        <v>52.85</v>
      </c>
      <c r="AB39" s="367">
        <f t="shared" ref="AB39" si="533">($E$39+AB6)/4</f>
        <v>61.56</v>
      </c>
      <c r="AC39" s="357">
        <f t="shared" ref="AC39" si="534">LARGE(AB39:AB42,1)</f>
        <v>61.56</v>
      </c>
      <c r="AD39" s="367">
        <f t="shared" ref="AD39" si="535">($E$39+AD6)/4</f>
        <v>70.664999999999992</v>
      </c>
      <c r="AE39" s="357">
        <f t="shared" ref="AE39" si="536">LARGE(AD39:AD42,1)</f>
        <v>70.664999999999992</v>
      </c>
      <c r="AF39" s="367">
        <f t="shared" ref="AF39:AH39" si="537">($E$39+AF6)/4</f>
        <v>84.394999999999996</v>
      </c>
      <c r="AG39" s="357">
        <f t="shared" ref="AG39" si="538">LARGE(AF39:AF42,1)</f>
        <v>84.394999999999996</v>
      </c>
      <c r="AH39" s="367">
        <f t="shared" si="537"/>
        <v>69.995000000000005</v>
      </c>
      <c r="AI39" s="357">
        <f t="shared" ref="AI39" si="539">LARGE(AH39:AH42,1)</f>
        <v>69.995000000000005</v>
      </c>
      <c r="AJ39" s="367">
        <f t="shared" ref="AJ39:AL39" si="540">($E$39+AJ6)/4</f>
        <v>117.425</v>
      </c>
      <c r="AK39" s="357">
        <f t="shared" ref="AK39" si="541">LARGE(AJ39:AJ42,1)</f>
        <v>117.425</v>
      </c>
      <c r="AL39" s="362">
        <f t="shared" si="540"/>
        <v>68.572499999999991</v>
      </c>
      <c r="AM39" s="364">
        <f t="shared" ref="AM39" si="542">LARGE(AL39:AL42,1)</f>
        <v>71.952500000000001</v>
      </c>
      <c r="AN39" s="367">
        <f t="shared" ref="AN39:AP39" si="543">($E$39+AN6)/4</f>
        <v>58.097499999999997</v>
      </c>
      <c r="AO39" s="357">
        <f t="shared" ref="AO39" si="544">LARGE(AN39:AN42,1)</f>
        <v>62.274999999999999</v>
      </c>
      <c r="AP39" s="367">
        <f t="shared" si="543"/>
        <v>65.459999999999994</v>
      </c>
      <c r="AQ39" s="357">
        <f t="shared" ref="AQ39" si="545">LARGE(AP39:AP42,1)</f>
        <v>78.752499999999998</v>
      </c>
      <c r="AR39" s="367">
        <f t="shared" ref="AR39" si="546">($E$39+AR6)/4</f>
        <v>83.174999999999997</v>
      </c>
      <c r="AS39" s="357">
        <f t="shared" ref="AS39" si="547">LARGE(AR39:AR42,1)</f>
        <v>83.174999999999997</v>
      </c>
      <c r="AT39" s="21"/>
      <c r="AU39" s="21"/>
    </row>
    <row r="40" spans="1:47" ht="28.9" customHeight="1">
      <c r="A40" s="21"/>
      <c r="B40" s="430"/>
      <c r="C40" s="420"/>
      <c r="D40" s="353"/>
      <c r="E40" s="388"/>
      <c r="F40" s="368"/>
      <c r="G40" s="358"/>
      <c r="H40" s="368"/>
      <c r="I40" s="358"/>
      <c r="J40" s="368"/>
      <c r="K40" s="358"/>
      <c r="L40" s="368"/>
      <c r="M40" s="358"/>
      <c r="N40" s="368"/>
      <c r="O40" s="358"/>
      <c r="P40" s="368"/>
      <c r="Q40" s="358"/>
      <c r="R40" s="368"/>
      <c r="S40" s="358"/>
      <c r="T40" s="368"/>
      <c r="U40" s="358"/>
      <c r="V40" s="398"/>
      <c r="W40" s="372"/>
      <c r="X40" s="368"/>
      <c r="Y40" s="358"/>
      <c r="Z40" s="368"/>
      <c r="AA40" s="358"/>
      <c r="AB40" s="368"/>
      <c r="AC40" s="358"/>
      <c r="AD40" s="368"/>
      <c r="AE40" s="358"/>
      <c r="AF40" s="368"/>
      <c r="AG40" s="358"/>
      <c r="AH40" s="368"/>
      <c r="AI40" s="358"/>
      <c r="AJ40" s="368"/>
      <c r="AK40" s="358"/>
      <c r="AL40" s="363"/>
      <c r="AM40" s="365"/>
      <c r="AN40" s="368"/>
      <c r="AO40" s="358"/>
      <c r="AP40" s="368"/>
      <c r="AQ40" s="358"/>
      <c r="AR40" s="368"/>
      <c r="AS40" s="358"/>
      <c r="AT40" s="21"/>
      <c r="AU40" s="21"/>
    </row>
    <row r="41" spans="1:47" ht="28.9" customHeight="1">
      <c r="A41" s="21"/>
      <c r="B41" s="430"/>
      <c r="C41" s="420" t="s">
        <v>32</v>
      </c>
      <c r="D41" s="354">
        <f t="shared" ref="D41" si="548">IF(C41="A",E41,E41/2)</f>
        <v>89.875</v>
      </c>
      <c r="E41" s="400">
        <v>179.75</v>
      </c>
      <c r="F41" s="317">
        <f>$E$41/4</f>
        <v>44.9375</v>
      </c>
      <c r="G41" s="358"/>
      <c r="H41" s="317">
        <f t="shared" ref="H41" si="549">$E$41/4</f>
        <v>44.9375</v>
      </c>
      <c r="I41" s="358"/>
      <c r="J41" s="317">
        <f t="shared" ref="J41" si="550">$E$41/4</f>
        <v>44.9375</v>
      </c>
      <c r="K41" s="358"/>
      <c r="L41" s="317">
        <f t="shared" ref="L41" si="551">$E$41/4</f>
        <v>44.9375</v>
      </c>
      <c r="M41" s="358"/>
      <c r="N41" s="317">
        <f t="shared" ref="N41" si="552">$E$41/4</f>
        <v>44.9375</v>
      </c>
      <c r="O41" s="358"/>
      <c r="P41" s="317">
        <f t="shared" ref="P41" si="553">$E$41/4</f>
        <v>44.9375</v>
      </c>
      <c r="Q41" s="358"/>
      <c r="R41" s="317">
        <f t="shared" ref="R41" si="554">$E$41/4</f>
        <v>44.9375</v>
      </c>
      <c r="S41" s="358"/>
      <c r="T41" s="317">
        <f t="shared" ref="T41" si="555">$E$41/4</f>
        <v>44.9375</v>
      </c>
      <c r="U41" s="358"/>
      <c r="V41" s="29">
        <f t="shared" ref="V41" si="556">$E$41/4</f>
        <v>44.9375</v>
      </c>
      <c r="W41" s="372"/>
      <c r="X41" s="317">
        <f t="shared" ref="X41" si="557">$E$41/4</f>
        <v>44.9375</v>
      </c>
      <c r="Y41" s="358"/>
      <c r="Z41" s="317">
        <f t="shared" ref="Z41" si="558">$E$41/4</f>
        <v>44.9375</v>
      </c>
      <c r="AA41" s="358"/>
      <c r="AB41" s="317">
        <f t="shared" ref="AB41" si="559">$E$41/4</f>
        <v>44.9375</v>
      </c>
      <c r="AC41" s="358"/>
      <c r="AD41" s="317">
        <f t="shared" ref="AD41" si="560">$E$41/4</f>
        <v>44.9375</v>
      </c>
      <c r="AE41" s="358"/>
      <c r="AF41" s="317">
        <f t="shared" ref="AF41:AR41" si="561">$E$41/4</f>
        <v>44.9375</v>
      </c>
      <c r="AG41" s="358"/>
      <c r="AH41" s="317">
        <f t="shared" si="561"/>
        <v>44.9375</v>
      </c>
      <c r="AI41" s="358"/>
      <c r="AJ41" s="317">
        <f t="shared" si="561"/>
        <v>44.9375</v>
      </c>
      <c r="AK41" s="358"/>
      <c r="AL41" s="315">
        <f t="shared" si="561"/>
        <v>44.9375</v>
      </c>
      <c r="AM41" s="365"/>
      <c r="AN41" s="317">
        <f t="shared" si="561"/>
        <v>44.9375</v>
      </c>
      <c r="AO41" s="358"/>
      <c r="AP41" s="317">
        <f t="shared" si="561"/>
        <v>44.9375</v>
      </c>
      <c r="AQ41" s="358"/>
      <c r="AR41" s="317">
        <f t="shared" si="561"/>
        <v>44.9375</v>
      </c>
      <c r="AS41" s="358"/>
      <c r="AT41" s="21"/>
      <c r="AU41" s="21"/>
    </row>
    <row r="42" spans="1:47" ht="28.9" customHeight="1" thickBot="1">
      <c r="A42" s="21"/>
      <c r="B42" s="431"/>
      <c r="C42" s="428"/>
      <c r="D42" s="355"/>
      <c r="E42" s="429"/>
      <c r="F42" s="318">
        <f>G6/4</f>
        <v>54.33</v>
      </c>
      <c r="G42" s="359"/>
      <c r="H42" s="318">
        <f t="shared" ref="H42" si="562">I6/4</f>
        <v>62</v>
      </c>
      <c r="I42" s="359"/>
      <c r="J42" s="318">
        <f t="shared" ref="J42" si="563">K6/4</f>
        <v>62</v>
      </c>
      <c r="K42" s="359"/>
      <c r="L42" s="318">
        <f t="shared" ref="L42" si="564">M6/4</f>
        <v>60.05</v>
      </c>
      <c r="M42" s="359"/>
      <c r="N42" s="318">
        <f t="shared" ref="N42" si="565">O6/4</f>
        <v>61.664999999999999</v>
      </c>
      <c r="O42" s="359"/>
      <c r="P42" s="318">
        <f t="shared" ref="P42" si="566">Q6/4</f>
        <v>59.532499999999999</v>
      </c>
      <c r="Q42" s="359"/>
      <c r="R42" s="318">
        <f t="shared" ref="R42" si="567">S6/4</f>
        <v>66.002499999999998</v>
      </c>
      <c r="S42" s="359"/>
      <c r="T42" s="318">
        <f t="shared" ref="T42" si="568">U6/4</f>
        <v>44.725000000000001</v>
      </c>
      <c r="U42" s="359"/>
      <c r="V42" s="30">
        <f t="shared" ref="V42" si="569">W6/4</f>
        <v>44.9375</v>
      </c>
      <c r="W42" s="373"/>
      <c r="X42" s="318">
        <f t="shared" ref="X42" si="570">Y6/4</f>
        <v>42.232500000000002</v>
      </c>
      <c r="Y42" s="359"/>
      <c r="Z42" s="318">
        <f t="shared" ref="Z42" si="571">AA6/4</f>
        <v>52.85</v>
      </c>
      <c r="AA42" s="359"/>
      <c r="AB42" s="318">
        <f t="shared" ref="AB42" si="572">AC6/4</f>
        <v>57.39</v>
      </c>
      <c r="AC42" s="359"/>
      <c r="AD42" s="318">
        <f t="shared" ref="AD42" si="573">AE6/4</f>
        <v>49.71</v>
      </c>
      <c r="AE42" s="359"/>
      <c r="AF42" s="318">
        <f t="shared" ref="AF42" si="574">AG6/4</f>
        <v>40.755000000000003</v>
      </c>
      <c r="AG42" s="359"/>
      <c r="AH42" s="318">
        <f t="shared" ref="AH42" si="575">AI6/4</f>
        <v>67.150000000000006</v>
      </c>
      <c r="AI42" s="359"/>
      <c r="AJ42" s="318">
        <f t="shared" ref="AJ42" si="576">AK6/4</f>
        <v>78.75</v>
      </c>
      <c r="AK42" s="359"/>
      <c r="AL42" s="324">
        <f t="shared" ref="AL42" si="577">AM6/4</f>
        <v>71.952500000000001</v>
      </c>
      <c r="AM42" s="366"/>
      <c r="AN42" s="318">
        <f t="shared" ref="AN42" si="578">AO6/4</f>
        <v>62.274999999999999</v>
      </c>
      <c r="AO42" s="359"/>
      <c r="AP42" s="318">
        <f t="shared" ref="AP42" si="579">AQ6/4</f>
        <v>78.752499999999998</v>
      </c>
      <c r="AQ42" s="359"/>
      <c r="AR42" s="318">
        <f t="shared" ref="AR42" si="580">AS6/4</f>
        <v>65</v>
      </c>
      <c r="AS42" s="359"/>
      <c r="AT42" s="21"/>
      <c r="AU42" s="21"/>
    </row>
    <row r="43" spans="1:47" ht="28.9" customHeight="1">
      <c r="A43" s="21"/>
      <c r="B43" s="390" t="s">
        <v>18</v>
      </c>
      <c r="C43" s="432" t="s">
        <v>31</v>
      </c>
      <c r="D43" s="352">
        <f t="shared" ref="D43" si="581">IF(C43="A",E43,E43/2)</f>
        <v>150.41999999999999</v>
      </c>
      <c r="E43" s="435">
        <v>150.41999999999999</v>
      </c>
      <c r="F43" s="367">
        <f>($E$43+F6)/4</f>
        <v>65.057500000000005</v>
      </c>
      <c r="G43" s="357">
        <f>LARGE(F43:F46,1)</f>
        <v>65.057500000000005</v>
      </c>
      <c r="H43" s="367">
        <f t="shared" ref="H43" si="582">($E$43+H6)/4</f>
        <v>58.405000000000001</v>
      </c>
      <c r="I43" s="357">
        <f t="shared" ref="I43" si="583">LARGE(H43:H46,1)</f>
        <v>62</v>
      </c>
      <c r="J43" s="367">
        <f t="shared" ref="J43" si="584">($E$43+J6)/4</f>
        <v>57.027499999999996</v>
      </c>
      <c r="K43" s="357">
        <f t="shared" ref="K43" si="585">LARGE(J43:J46,1)</f>
        <v>62</v>
      </c>
      <c r="L43" s="367">
        <f t="shared" ref="L43" si="586">($E$43+L6)/4</f>
        <v>76.28</v>
      </c>
      <c r="M43" s="357">
        <f t="shared" ref="M43" si="587">LARGE(L43:L46,1)</f>
        <v>76.28</v>
      </c>
      <c r="N43" s="367">
        <f t="shared" ref="N43" si="588">($E$43+N6)/4</f>
        <v>70.87</v>
      </c>
      <c r="O43" s="357">
        <f t="shared" ref="O43" si="589">LARGE(N43:N46,1)</f>
        <v>70.87</v>
      </c>
      <c r="P43" s="367">
        <f>($E$43+P6)/4</f>
        <v>66.819999999999993</v>
      </c>
      <c r="Q43" s="357">
        <f>LARGE(P43:P46,1)</f>
        <v>66.819999999999993</v>
      </c>
      <c r="R43" s="367">
        <f t="shared" ref="R43" si="590">($E$43+R6)/4</f>
        <v>59.087499999999999</v>
      </c>
      <c r="S43" s="357">
        <f t="shared" ref="S43" si="591">LARGE(R43:R46,1)</f>
        <v>66.002499999999998</v>
      </c>
      <c r="T43" s="367">
        <f t="shared" ref="T43" si="592">($E$43+T6)/4</f>
        <v>75.209999999999994</v>
      </c>
      <c r="U43" s="357">
        <f t="shared" ref="U43" si="593">LARGE(T43:T46,1)</f>
        <v>75.209999999999994</v>
      </c>
      <c r="V43" s="367">
        <f t="shared" ref="V43" si="594">($E$43+V6)/4</f>
        <v>76.28</v>
      </c>
      <c r="W43" s="357">
        <f t="shared" ref="W43" si="595">LARGE(V43:V46,1)</f>
        <v>76.28</v>
      </c>
      <c r="X43" s="397">
        <f t="shared" ref="X43" si="596">($E$43+X6)/4</f>
        <v>75.209999999999994</v>
      </c>
      <c r="Y43" s="371">
        <f t="shared" ref="Y43" si="597">LARGE(X43:X46,1)</f>
        <v>75.209999999999994</v>
      </c>
      <c r="Z43" s="367">
        <f t="shared" ref="Z43" si="598">($E$43+Z6)/4</f>
        <v>50.125</v>
      </c>
      <c r="AA43" s="357">
        <f t="shared" ref="AA43" si="599">LARGE(Z43:Z46,1)</f>
        <v>52.85</v>
      </c>
      <c r="AB43" s="367">
        <f t="shared" ref="AB43" si="600">($E$43+AB6)/4</f>
        <v>60.489999999999995</v>
      </c>
      <c r="AC43" s="357">
        <f t="shared" ref="AC43" si="601">LARGE(AB43:AB46,1)</f>
        <v>60.489999999999995</v>
      </c>
      <c r="AD43" s="367">
        <f t="shared" ref="AD43" si="602">($E$43+AD6)/4</f>
        <v>69.594999999999999</v>
      </c>
      <c r="AE43" s="357">
        <f t="shared" ref="AE43" si="603">LARGE(AD43:AD46,1)</f>
        <v>69.594999999999999</v>
      </c>
      <c r="AF43" s="367">
        <f t="shared" ref="AF43:AH43" si="604">($E$43+AF6)/4</f>
        <v>83.324999999999989</v>
      </c>
      <c r="AG43" s="357">
        <f t="shared" ref="AG43" si="605">LARGE(AF43:AF46,1)</f>
        <v>83.324999999999989</v>
      </c>
      <c r="AH43" s="367">
        <f t="shared" si="604"/>
        <v>68.924999999999997</v>
      </c>
      <c r="AI43" s="357">
        <f t="shared" ref="AI43" si="606">LARGE(AH43:AH46,1)</f>
        <v>68.924999999999997</v>
      </c>
      <c r="AJ43" s="367">
        <f t="shared" ref="AJ43:AL43" si="607">($E$43+AJ6)/4</f>
        <v>116.35499999999999</v>
      </c>
      <c r="AK43" s="357">
        <f t="shared" ref="AK43" si="608">LARGE(AJ43:AJ46,1)</f>
        <v>116.35499999999999</v>
      </c>
      <c r="AL43" s="362">
        <f t="shared" si="607"/>
        <v>67.502499999999998</v>
      </c>
      <c r="AM43" s="364">
        <f t="shared" ref="AM43" si="609">LARGE(AL43:AL46,1)</f>
        <v>71.952500000000001</v>
      </c>
      <c r="AN43" s="367">
        <f t="shared" ref="AN43:AP43" si="610">($E$43+AN6)/4</f>
        <v>57.027499999999996</v>
      </c>
      <c r="AO43" s="357">
        <f t="shared" ref="AO43" si="611">LARGE(AN43:AN46,1)</f>
        <v>62.274999999999999</v>
      </c>
      <c r="AP43" s="367">
        <f t="shared" si="610"/>
        <v>64.39</v>
      </c>
      <c r="AQ43" s="357">
        <f t="shared" ref="AQ43" si="612">LARGE(AP43:AP46,1)</f>
        <v>78.752499999999998</v>
      </c>
      <c r="AR43" s="367">
        <f t="shared" ref="AR43" si="613">($E$43+AR6)/4</f>
        <v>82.10499999999999</v>
      </c>
      <c r="AS43" s="357">
        <f t="shared" ref="AS43" si="614">LARGE(AR43:AR46,1)</f>
        <v>82.10499999999999</v>
      </c>
      <c r="AT43" s="21"/>
      <c r="AU43" s="21"/>
    </row>
    <row r="44" spans="1:47" ht="28.9" customHeight="1">
      <c r="A44" s="21"/>
      <c r="B44" s="430"/>
      <c r="C44" s="420"/>
      <c r="D44" s="353"/>
      <c r="E44" s="388"/>
      <c r="F44" s="368"/>
      <c r="G44" s="358"/>
      <c r="H44" s="368"/>
      <c r="I44" s="358"/>
      <c r="J44" s="368"/>
      <c r="K44" s="358"/>
      <c r="L44" s="368"/>
      <c r="M44" s="358"/>
      <c r="N44" s="368"/>
      <c r="O44" s="358"/>
      <c r="P44" s="368"/>
      <c r="Q44" s="358"/>
      <c r="R44" s="368"/>
      <c r="S44" s="358"/>
      <c r="T44" s="368"/>
      <c r="U44" s="358"/>
      <c r="V44" s="368"/>
      <c r="W44" s="358"/>
      <c r="X44" s="398"/>
      <c r="Y44" s="372"/>
      <c r="Z44" s="368"/>
      <c r="AA44" s="358"/>
      <c r="AB44" s="368"/>
      <c r="AC44" s="358"/>
      <c r="AD44" s="368"/>
      <c r="AE44" s="358"/>
      <c r="AF44" s="368"/>
      <c r="AG44" s="358"/>
      <c r="AH44" s="368"/>
      <c r="AI44" s="358"/>
      <c r="AJ44" s="368"/>
      <c r="AK44" s="358"/>
      <c r="AL44" s="363"/>
      <c r="AM44" s="365"/>
      <c r="AN44" s="368"/>
      <c r="AO44" s="358"/>
      <c r="AP44" s="368"/>
      <c r="AQ44" s="358"/>
      <c r="AR44" s="368"/>
      <c r="AS44" s="358"/>
      <c r="AT44" s="21"/>
      <c r="AU44" s="21"/>
    </row>
    <row r="45" spans="1:47" ht="28.9" customHeight="1">
      <c r="A45" s="21"/>
      <c r="B45" s="430"/>
      <c r="C45" s="420" t="s">
        <v>32</v>
      </c>
      <c r="D45" s="354">
        <f t="shared" ref="D45" si="615">IF(C45="A",E45,E45/2)</f>
        <v>84.465000000000003</v>
      </c>
      <c r="E45" s="400">
        <v>168.93</v>
      </c>
      <c r="F45" s="317">
        <f>$E$45/4</f>
        <v>42.232500000000002</v>
      </c>
      <c r="G45" s="358"/>
      <c r="H45" s="317">
        <f t="shared" ref="H45" si="616">$E$45/4</f>
        <v>42.232500000000002</v>
      </c>
      <c r="I45" s="358"/>
      <c r="J45" s="317">
        <f t="shared" ref="J45" si="617">$E$45/4</f>
        <v>42.232500000000002</v>
      </c>
      <c r="K45" s="358"/>
      <c r="L45" s="317">
        <f t="shared" ref="L45" si="618">$E$45/4</f>
        <v>42.232500000000002</v>
      </c>
      <c r="M45" s="358"/>
      <c r="N45" s="317">
        <f t="shared" ref="N45" si="619">$E$45/4</f>
        <v>42.232500000000002</v>
      </c>
      <c r="O45" s="358"/>
      <c r="P45" s="317">
        <f t="shared" ref="P45" si="620">$E$45/4</f>
        <v>42.232500000000002</v>
      </c>
      <c r="Q45" s="358"/>
      <c r="R45" s="317">
        <f t="shared" ref="R45" si="621">$E$45/4</f>
        <v>42.232500000000002</v>
      </c>
      <c r="S45" s="358"/>
      <c r="T45" s="317">
        <f t="shared" ref="T45" si="622">$E$45/4</f>
        <v>42.232500000000002</v>
      </c>
      <c r="U45" s="358"/>
      <c r="V45" s="317">
        <f t="shared" ref="V45" si="623">$E$45/4</f>
        <v>42.232500000000002</v>
      </c>
      <c r="W45" s="358"/>
      <c r="X45" s="29">
        <f t="shared" ref="X45" si="624">$E$45/4</f>
        <v>42.232500000000002</v>
      </c>
      <c r="Y45" s="372"/>
      <c r="Z45" s="317">
        <f t="shared" ref="Z45" si="625">$E$45/4</f>
        <v>42.232500000000002</v>
      </c>
      <c r="AA45" s="358"/>
      <c r="AB45" s="317">
        <f t="shared" ref="AB45" si="626">$E$45/4</f>
        <v>42.232500000000002</v>
      </c>
      <c r="AC45" s="358"/>
      <c r="AD45" s="317">
        <f t="shared" ref="AD45" si="627">$E$45/4</f>
        <v>42.232500000000002</v>
      </c>
      <c r="AE45" s="358"/>
      <c r="AF45" s="317">
        <f t="shared" ref="AF45:AR45" si="628">$E$45/4</f>
        <v>42.232500000000002</v>
      </c>
      <c r="AG45" s="358"/>
      <c r="AH45" s="317">
        <f t="shared" si="628"/>
        <v>42.232500000000002</v>
      </c>
      <c r="AI45" s="358"/>
      <c r="AJ45" s="317">
        <f t="shared" si="628"/>
        <v>42.232500000000002</v>
      </c>
      <c r="AK45" s="358"/>
      <c r="AL45" s="315">
        <f t="shared" si="628"/>
        <v>42.232500000000002</v>
      </c>
      <c r="AM45" s="365"/>
      <c r="AN45" s="317">
        <f t="shared" si="628"/>
        <v>42.232500000000002</v>
      </c>
      <c r="AO45" s="358"/>
      <c r="AP45" s="317">
        <f t="shared" si="628"/>
        <v>42.232500000000002</v>
      </c>
      <c r="AQ45" s="358"/>
      <c r="AR45" s="317">
        <f t="shared" si="628"/>
        <v>42.232500000000002</v>
      </c>
      <c r="AS45" s="358"/>
      <c r="AT45" s="21"/>
      <c r="AU45" s="21"/>
    </row>
    <row r="46" spans="1:47" ht="28.9" customHeight="1" thickBot="1">
      <c r="A46" s="21"/>
      <c r="B46" s="431"/>
      <c r="C46" s="428"/>
      <c r="D46" s="355"/>
      <c r="E46" s="429"/>
      <c r="F46" s="318">
        <f>G6/4</f>
        <v>54.33</v>
      </c>
      <c r="G46" s="359"/>
      <c r="H46" s="318">
        <f t="shared" ref="H46" si="629">I6/4</f>
        <v>62</v>
      </c>
      <c r="I46" s="359"/>
      <c r="J46" s="318">
        <f t="shared" ref="J46" si="630">K6/4</f>
        <v>62</v>
      </c>
      <c r="K46" s="359"/>
      <c r="L46" s="318">
        <f t="shared" ref="L46" si="631">M6/4</f>
        <v>60.05</v>
      </c>
      <c r="M46" s="359"/>
      <c r="N46" s="318">
        <f t="shared" ref="N46" si="632">O6/4</f>
        <v>61.664999999999999</v>
      </c>
      <c r="O46" s="359"/>
      <c r="P46" s="318">
        <f>Q6/4</f>
        <v>59.532499999999999</v>
      </c>
      <c r="Q46" s="359"/>
      <c r="R46" s="318">
        <f t="shared" ref="R46" si="633">S6/4</f>
        <v>66.002499999999998</v>
      </c>
      <c r="S46" s="359"/>
      <c r="T46" s="318">
        <f t="shared" ref="T46" si="634">U6/4</f>
        <v>44.725000000000001</v>
      </c>
      <c r="U46" s="359"/>
      <c r="V46" s="318">
        <f t="shared" ref="V46" si="635">W6/4</f>
        <v>44.9375</v>
      </c>
      <c r="W46" s="359"/>
      <c r="X46" s="30">
        <f t="shared" ref="X46" si="636">Y6/4</f>
        <v>42.232500000000002</v>
      </c>
      <c r="Y46" s="373"/>
      <c r="Z46" s="318">
        <f t="shared" ref="Z46" si="637">AA6/4</f>
        <v>52.85</v>
      </c>
      <c r="AA46" s="359"/>
      <c r="AB46" s="318">
        <f t="shared" ref="AB46" si="638">AC6/4</f>
        <v>57.39</v>
      </c>
      <c r="AC46" s="359"/>
      <c r="AD46" s="318">
        <f t="shared" ref="AD46" si="639">AE6/4</f>
        <v>49.71</v>
      </c>
      <c r="AE46" s="359"/>
      <c r="AF46" s="318">
        <f t="shared" ref="AF46" si="640">AG6/4</f>
        <v>40.755000000000003</v>
      </c>
      <c r="AG46" s="359"/>
      <c r="AH46" s="318">
        <f t="shared" ref="AH46" si="641">AI6/4</f>
        <v>67.150000000000006</v>
      </c>
      <c r="AI46" s="359"/>
      <c r="AJ46" s="318">
        <f t="shared" ref="AJ46" si="642">AK6/4</f>
        <v>78.75</v>
      </c>
      <c r="AK46" s="359"/>
      <c r="AL46" s="324">
        <f t="shared" ref="AL46" si="643">AM6/4</f>
        <v>71.952500000000001</v>
      </c>
      <c r="AM46" s="366"/>
      <c r="AN46" s="318">
        <f t="shared" ref="AN46" si="644">AO6/4</f>
        <v>62.274999999999999</v>
      </c>
      <c r="AO46" s="359"/>
      <c r="AP46" s="318">
        <f t="shared" ref="AP46" si="645">AQ6/4</f>
        <v>78.752499999999998</v>
      </c>
      <c r="AQ46" s="359"/>
      <c r="AR46" s="318">
        <f t="shared" ref="AR46" si="646">AS6/4</f>
        <v>65</v>
      </c>
      <c r="AS46" s="359"/>
      <c r="AT46" s="21"/>
      <c r="AU46" s="21"/>
    </row>
    <row r="47" spans="1:47" ht="28.9" customHeight="1">
      <c r="A47" s="21"/>
      <c r="B47" s="423" t="s">
        <v>19</v>
      </c>
      <c r="C47" s="432" t="s">
        <v>31</v>
      </c>
      <c r="D47" s="352">
        <f t="shared" ref="D47" si="647">IF(C47="A",E47,E47/2)</f>
        <v>50.08</v>
      </c>
      <c r="E47" s="399">
        <v>50.08</v>
      </c>
      <c r="F47" s="367">
        <f>($E$47+F6)/4</f>
        <v>39.972499999999997</v>
      </c>
      <c r="G47" s="357">
        <f>LARGE(F47:F50,1)</f>
        <v>54.33</v>
      </c>
      <c r="H47" s="367">
        <f t="shared" ref="H47" si="648">($E$47+H6)/4</f>
        <v>33.32</v>
      </c>
      <c r="I47" s="357">
        <f t="shared" ref="I47" si="649">LARGE(H47:H50,1)</f>
        <v>62</v>
      </c>
      <c r="J47" s="367">
        <f t="shared" ref="J47" si="650">($E$47+J6)/4</f>
        <v>31.942499999999999</v>
      </c>
      <c r="K47" s="357">
        <f t="shared" ref="K47" si="651">LARGE(J47:J50,1)</f>
        <v>62</v>
      </c>
      <c r="L47" s="367">
        <f t="shared" ref="L47" si="652">($E$47+L6)/4</f>
        <v>51.194999999999993</v>
      </c>
      <c r="M47" s="357">
        <f t="shared" ref="M47" si="653">LARGE(L47:L50,1)</f>
        <v>60.05</v>
      </c>
      <c r="N47" s="367">
        <f t="shared" ref="N47" si="654">($E$47+N6)/4</f>
        <v>45.784999999999997</v>
      </c>
      <c r="O47" s="357">
        <f t="shared" ref="O47" si="655">LARGE(N47:N50,1)</f>
        <v>61.664999999999999</v>
      </c>
      <c r="P47" s="367">
        <f t="shared" ref="P47" si="656">($E$47+P6)/4</f>
        <v>41.734999999999999</v>
      </c>
      <c r="Q47" s="357">
        <f t="shared" ref="Q47" si="657">LARGE(P47:P50,1)</f>
        <v>59.532499999999999</v>
      </c>
      <c r="R47" s="367">
        <f t="shared" ref="R47" si="658">($E$47+R6)/4</f>
        <v>34.002499999999998</v>
      </c>
      <c r="S47" s="357">
        <f t="shared" ref="S47" si="659">LARGE(R47:R50,1)</f>
        <v>66.002499999999998</v>
      </c>
      <c r="T47" s="367">
        <f t="shared" ref="T47" si="660">($E$47+T6)/4</f>
        <v>50.125</v>
      </c>
      <c r="U47" s="357">
        <f t="shared" ref="U47" si="661">LARGE(T47:T50,1)</f>
        <v>52.85</v>
      </c>
      <c r="V47" s="367">
        <f t="shared" ref="V47" si="662">($E$47+V6)/4</f>
        <v>51.194999999999993</v>
      </c>
      <c r="W47" s="357">
        <f t="shared" ref="W47" si="663">LARGE(V47:V50,1)</f>
        <v>52.85</v>
      </c>
      <c r="X47" s="367">
        <f t="shared" ref="X47" si="664">($E$47+X6)/4</f>
        <v>50.125</v>
      </c>
      <c r="Y47" s="357">
        <f t="shared" ref="Y47" si="665">LARGE(X47:X50,1)</f>
        <v>52.85</v>
      </c>
      <c r="Z47" s="397">
        <f t="shared" ref="Z47" si="666">($E$47+Z6)/4</f>
        <v>25.04</v>
      </c>
      <c r="AA47" s="371">
        <f t="shared" ref="AA47" si="667">LARGE(Z47:Z50,1)</f>
        <v>52.85</v>
      </c>
      <c r="AB47" s="367">
        <f t="shared" ref="AB47" si="668">($E$47+AB6)/4</f>
        <v>35.405000000000001</v>
      </c>
      <c r="AC47" s="357">
        <f t="shared" ref="AC47" si="669">LARGE(AB47:AB50,1)</f>
        <v>57.39</v>
      </c>
      <c r="AD47" s="367">
        <f t="shared" ref="AD47" si="670">($E$47+AD6)/4</f>
        <v>44.51</v>
      </c>
      <c r="AE47" s="357">
        <f t="shared" ref="AE47" si="671">LARGE(AD47:AD50,1)</f>
        <v>52.85</v>
      </c>
      <c r="AF47" s="367">
        <f t="shared" ref="AF47:AH47" si="672">($E$47+AF6)/4</f>
        <v>58.239999999999995</v>
      </c>
      <c r="AG47" s="357">
        <f t="shared" ref="AG47" si="673">LARGE(AF47:AF50,1)</f>
        <v>58.239999999999995</v>
      </c>
      <c r="AH47" s="367">
        <f t="shared" si="672"/>
        <v>43.84</v>
      </c>
      <c r="AI47" s="357">
        <f t="shared" ref="AI47" si="674">LARGE(AH47:AH50,1)</f>
        <v>67.150000000000006</v>
      </c>
      <c r="AJ47" s="367">
        <f t="shared" ref="AJ47:AL47" si="675">($E$47+AJ6)/4</f>
        <v>91.27</v>
      </c>
      <c r="AK47" s="357">
        <f t="shared" ref="AK47" si="676">LARGE(AJ47:AJ50,1)</f>
        <v>91.27</v>
      </c>
      <c r="AL47" s="362">
        <f t="shared" si="675"/>
        <v>42.417500000000004</v>
      </c>
      <c r="AM47" s="364">
        <f t="shared" ref="AM47" si="677">LARGE(AL47:AL50,1)</f>
        <v>71.952500000000001</v>
      </c>
      <c r="AN47" s="367">
        <f t="shared" ref="AN47:AP47" si="678">($E$47+AN6)/4</f>
        <v>31.942499999999999</v>
      </c>
      <c r="AO47" s="357">
        <f t="shared" ref="AO47" si="679">LARGE(AN47:AN50,1)</f>
        <v>62.274999999999999</v>
      </c>
      <c r="AP47" s="367">
        <f t="shared" si="678"/>
        <v>39.305</v>
      </c>
      <c r="AQ47" s="357">
        <f t="shared" ref="AQ47" si="680">LARGE(AP47:AP50,1)</f>
        <v>78.752499999999998</v>
      </c>
      <c r="AR47" s="367">
        <f t="shared" ref="AR47" si="681">($E$47+AR6)/4</f>
        <v>57.019999999999996</v>
      </c>
      <c r="AS47" s="357">
        <f t="shared" ref="AS47" si="682">LARGE(AR47:AR50,1)</f>
        <v>65</v>
      </c>
      <c r="AT47" s="21"/>
      <c r="AU47" s="21"/>
    </row>
    <row r="48" spans="1:47" ht="28.9" customHeight="1">
      <c r="A48" s="21"/>
      <c r="B48" s="433"/>
      <c r="C48" s="420"/>
      <c r="D48" s="353"/>
      <c r="E48" s="400"/>
      <c r="F48" s="368"/>
      <c r="G48" s="358"/>
      <c r="H48" s="368"/>
      <c r="I48" s="358"/>
      <c r="J48" s="368"/>
      <c r="K48" s="358"/>
      <c r="L48" s="368"/>
      <c r="M48" s="358"/>
      <c r="N48" s="368"/>
      <c r="O48" s="358"/>
      <c r="P48" s="368"/>
      <c r="Q48" s="358"/>
      <c r="R48" s="368"/>
      <c r="S48" s="358"/>
      <c r="T48" s="368"/>
      <c r="U48" s="358"/>
      <c r="V48" s="368"/>
      <c r="W48" s="358"/>
      <c r="X48" s="368"/>
      <c r="Y48" s="358"/>
      <c r="Z48" s="398"/>
      <c r="AA48" s="372"/>
      <c r="AB48" s="368"/>
      <c r="AC48" s="358"/>
      <c r="AD48" s="368"/>
      <c r="AE48" s="358"/>
      <c r="AF48" s="368"/>
      <c r="AG48" s="358"/>
      <c r="AH48" s="368"/>
      <c r="AI48" s="358"/>
      <c r="AJ48" s="368"/>
      <c r="AK48" s="358"/>
      <c r="AL48" s="363"/>
      <c r="AM48" s="365"/>
      <c r="AN48" s="368"/>
      <c r="AO48" s="358"/>
      <c r="AP48" s="368"/>
      <c r="AQ48" s="358"/>
      <c r="AR48" s="368"/>
      <c r="AS48" s="358"/>
      <c r="AT48" s="21"/>
      <c r="AU48" s="21"/>
    </row>
    <row r="49" spans="1:47" ht="28.9" customHeight="1">
      <c r="A49" s="21"/>
      <c r="B49" s="433"/>
      <c r="C49" s="420" t="s">
        <v>32</v>
      </c>
      <c r="D49" s="354">
        <f t="shared" ref="D49" si="683">IF(C49="A",E49,E49/2)</f>
        <v>105.7</v>
      </c>
      <c r="E49" s="400">
        <v>211.4</v>
      </c>
      <c r="F49" s="317">
        <f>$E$49/4</f>
        <v>52.85</v>
      </c>
      <c r="G49" s="358"/>
      <c r="H49" s="317">
        <f t="shared" ref="H49" si="684">$E$49/4</f>
        <v>52.85</v>
      </c>
      <c r="I49" s="358"/>
      <c r="J49" s="317">
        <f t="shared" ref="J49" si="685">$E$49/4</f>
        <v>52.85</v>
      </c>
      <c r="K49" s="358"/>
      <c r="L49" s="317">
        <f t="shared" ref="L49" si="686">$E$49/4</f>
        <v>52.85</v>
      </c>
      <c r="M49" s="358"/>
      <c r="N49" s="317">
        <f t="shared" ref="N49" si="687">$E$49/4</f>
        <v>52.85</v>
      </c>
      <c r="O49" s="358"/>
      <c r="P49" s="317">
        <f t="shared" ref="P49" si="688">$E$49/4</f>
        <v>52.85</v>
      </c>
      <c r="Q49" s="358"/>
      <c r="R49" s="317">
        <f t="shared" ref="R49" si="689">$E$49/4</f>
        <v>52.85</v>
      </c>
      <c r="S49" s="358"/>
      <c r="T49" s="317">
        <f t="shared" ref="T49" si="690">$E$49/4</f>
        <v>52.85</v>
      </c>
      <c r="U49" s="358"/>
      <c r="V49" s="317">
        <f t="shared" ref="V49" si="691">$E$49/4</f>
        <v>52.85</v>
      </c>
      <c r="W49" s="358"/>
      <c r="X49" s="317">
        <f t="shared" ref="X49" si="692">$E$49/4</f>
        <v>52.85</v>
      </c>
      <c r="Y49" s="358"/>
      <c r="Z49" s="29">
        <f t="shared" ref="Z49" si="693">$E$49/4</f>
        <v>52.85</v>
      </c>
      <c r="AA49" s="372"/>
      <c r="AB49" s="317">
        <f t="shared" ref="AB49" si="694">$E$49/4</f>
        <v>52.85</v>
      </c>
      <c r="AC49" s="358"/>
      <c r="AD49" s="317">
        <f t="shared" ref="AD49" si="695">$E$49/4</f>
        <v>52.85</v>
      </c>
      <c r="AE49" s="358"/>
      <c r="AF49" s="317">
        <f t="shared" ref="AF49:AR49" si="696">$E$49/4</f>
        <v>52.85</v>
      </c>
      <c r="AG49" s="358"/>
      <c r="AH49" s="317">
        <f t="shared" si="696"/>
        <v>52.85</v>
      </c>
      <c r="AI49" s="358"/>
      <c r="AJ49" s="317">
        <f t="shared" si="696"/>
        <v>52.85</v>
      </c>
      <c r="AK49" s="358"/>
      <c r="AL49" s="315">
        <f t="shared" si="696"/>
        <v>52.85</v>
      </c>
      <c r="AM49" s="365"/>
      <c r="AN49" s="317">
        <f t="shared" si="696"/>
        <v>52.85</v>
      </c>
      <c r="AO49" s="358"/>
      <c r="AP49" s="317">
        <f t="shared" si="696"/>
        <v>52.85</v>
      </c>
      <c r="AQ49" s="358"/>
      <c r="AR49" s="317">
        <f t="shared" si="696"/>
        <v>52.85</v>
      </c>
      <c r="AS49" s="358"/>
      <c r="AT49" s="21"/>
      <c r="AU49" s="21"/>
    </row>
    <row r="50" spans="1:47" ht="28.9" customHeight="1" thickBot="1">
      <c r="A50" s="21"/>
      <c r="B50" s="434"/>
      <c r="C50" s="428"/>
      <c r="D50" s="355"/>
      <c r="E50" s="429"/>
      <c r="F50" s="318">
        <f>G6/4</f>
        <v>54.33</v>
      </c>
      <c r="G50" s="359"/>
      <c r="H50" s="318">
        <f t="shared" ref="H50" si="697">I6/4</f>
        <v>62</v>
      </c>
      <c r="I50" s="359"/>
      <c r="J50" s="318">
        <f t="shared" ref="J50" si="698">K6/4</f>
        <v>62</v>
      </c>
      <c r="K50" s="359"/>
      <c r="L50" s="318">
        <f t="shared" ref="L50" si="699">M6/4</f>
        <v>60.05</v>
      </c>
      <c r="M50" s="359"/>
      <c r="N50" s="318">
        <f t="shared" ref="N50" si="700">O6/4</f>
        <v>61.664999999999999</v>
      </c>
      <c r="O50" s="359"/>
      <c r="P50" s="318">
        <f t="shared" ref="P50" si="701">Q6/4</f>
        <v>59.532499999999999</v>
      </c>
      <c r="Q50" s="359"/>
      <c r="R50" s="318">
        <f t="shared" ref="R50" si="702">S6/4</f>
        <v>66.002499999999998</v>
      </c>
      <c r="S50" s="359"/>
      <c r="T50" s="318">
        <f t="shared" ref="T50" si="703">U6/4</f>
        <v>44.725000000000001</v>
      </c>
      <c r="U50" s="359"/>
      <c r="V50" s="318">
        <f t="shared" ref="V50" si="704">W6/4</f>
        <v>44.9375</v>
      </c>
      <c r="W50" s="359"/>
      <c r="X50" s="318">
        <f t="shared" ref="X50" si="705">Y6/4</f>
        <v>42.232500000000002</v>
      </c>
      <c r="Y50" s="359"/>
      <c r="Z50" s="30">
        <f t="shared" ref="Z50" si="706">AA6/4</f>
        <v>52.85</v>
      </c>
      <c r="AA50" s="373"/>
      <c r="AB50" s="318">
        <f t="shared" ref="AB50" si="707">AC6/4</f>
        <v>57.39</v>
      </c>
      <c r="AC50" s="359"/>
      <c r="AD50" s="318">
        <f t="shared" ref="AD50" si="708">AE6/4</f>
        <v>49.71</v>
      </c>
      <c r="AE50" s="359"/>
      <c r="AF50" s="318">
        <f t="shared" ref="AF50" si="709">AG6/4</f>
        <v>40.755000000000003</v>
      </c>
      <c r="AG50" s="359"/>
      <c r="AH50" s="318">
        <f t="shared" ref="AH50" si="710">AI6/4</f>
        <v>67.150000000000006</v>
      </c>
      <c r="AI50" s="359"/>
      <c r="AJ50" s="318">
        <f t="shared" ref="AJ50" si="711">AK6/4</f>
        <v>78.75</v>
      </c>
      <c r="AK50" s="359"/>
      <c r="AL50" s="324">
        <f t="shared" ref="AL50" si="712">AM6/4</f>
        <v>71.952500000000001</v>
      </c>
      <c r="AM50" s="366"/>
      <c r="AN50" s="318">
        <f t="shared" ref="AN50" si="713">AO6/4</f>
        <v>62.274999999999999</v>
      </c>
      <c r="AO50" s="359"/>
      <c r="AP50" s="318">
        <f t="shared" ref="AP50" si="714">AQ6/4</f>
        <v>78.752499999999998</v>
      </c>
      <c r="AQ50" s="359"/>
      <c r="AR50" s="318">
        <f t="shared" ref="AR50" si="715">AS6/4</f>
        <v>65</v>
      </c>
      <c r="AS50" s="359"/>
      <c r="AT50" s="21"/>
      <c r="AU50" s="21"/>
    </row>
    <row r="51" spans="1:47" ht="28.9" customHeight="1">
      <c r="A51" s="21"/>
      <c r="B51" s="390" t="s">
        <v>20</v>
      </c>
      <c r="C51" s="432" t="s">
        <v>31</v>
      </c>
      <c r="D51" s="352">
        <f t="shared" ref="D51" si="716">IF(C51="A",E51,E51/2)</f>
        <v>91.54</v>
      </c>
      <c r="E51" s="399">
        <v>91.54</v>
      </c>
      <c r="F51" s="367">
        <f>($E$51+F6)/4</f>
        <v>50.337500000000006</v>
      </c>
      <c r="G51" s="357">
        <f>LARGE(F51:F54,1)</f>
        <v>57.39</v>
      </c>
      <c r="H51" s="367">
        <f t="shared" ref="H51" si="717">($E$51+H6)/4</f>
        <v>43.685000000000002</v>
      </c>
      <c r="I51" s="357">
        <f t="shared" ref="I51" si="718">LARGE(H51:H54,1)</f>
        <v>62</v>
      </c>
      <c r="J51" s="367">
        <f t="shared" ref="J51" si="719">($E$51+J6)/4</f>
        <v>42.307500000000005</v>
      </c>
      <c r="K51" s="357">
        <f t="shared" ref="K51" si="720">LARGE(J51:J54,1)</f>
        <v>62</v>
      </c>
      <c r="L51" s="367">
        <f t="shared" ref="L51" si="721">($E$51+L6)/4</f>
        <v>61.56</v>
      </c>
      <c r="M51" s="357">
        <f t="shared" ref="M51" si="722">LARGE(L51:L54,1)</f>
        <v>61.56</v>
      </c>
      <c r="N51" s="367">
        <f t="shared" ref="N51" si="723">($E$51+N6)/4</f>
        <v>56.150000000000006</v>
      </c>
      <c r="O51" s="357">
        <f t="shared" ref="O51" si="724">LARGE(N51:N54,1)</f>
        <v>61.664999999999999</v>
      </c>
      <c r="P51" s="367">
        <f t="shared" ref="P51" si="725">($E$51+P6)/4</f>
        <v>52.1</v>
      </c>
      <c r="Q51" s="357">
        <f t="shared" ref="Q51" si="726">LARGE(P51:P54,1)</f>
        <v>59.532499999999999</v>
      </c>
      <c r="R51" s="367">
        <f t="shared" ref="R51" si="727">($E$51+R6)/4</f>
        <v>44.367500000000007</v>
      </c>
      <c r="S51" s="357">
        <f t="shared" ref="S51" si="728">LARGE(R51:R54,1)</f>
        <v>66.002499999999998</v>
      </c>
      <c r="T51" s="367">
        <f t="shared" ref="T51" si="729">($E$51+T6)/4</f>
        <v>60.489999999999995</v>
      </c>
      <c r="U51" s="357">
        <f t="shared" ref="U51" si="730">LARGE(T51:T54,1)</f>
        <v>60.489999999999995</v>
      </c>
      <c r="V51" s="367">
        <f t="shared" ref="V51" si="731">($E$51+V6)/4</f>
        <v>61.56</v>
      </c>
      <c r="W51" s="357">
        <f t="shared" ref="W51" si="732">LARGE(V51:V54,1)</f>
        <v>61.56</v>
      </c>
      <c r="X51" s="367">
        <f t="shared" ref="X51" si="733">($E$51+X6)/4</f>
        <v>60.489999999999995</v>
      </c>
      <c r="Y51" s="357">
        <f t="shared" ref="Y51" si="734">LARGE(X51:X54,1)</f>
        <v>60.489999999999995</v>
      </c>
      <c r="Z51" s="367">
        <f t="shared" ref="Z51" si="735">($E$51+Z6)/4</f>
        <v>35.405000000000001</v>
      </c>
      <c r="AA51" s="357">
        <f t="shared" ref="AA51" si="736">LARGE(Z51:Z54,1)</f>
        <v>57.39</v>
      </c>
      <c r="AB51" s="397">
        <f t="shared" ref="AB51" si="737">($E$51+AB6)/4</f>
        <v>45.77</v>
      </c>
      <c r="AC51" s="371">
        <f t="shared" ref="AC51" si="738">LARGE(AB51:AB54,1)</f>
        <v>57.39</v>
      </c>
      <c r="AD51" s="367">
        <f t="shared" ref="AD51" si="739">($E$51+AD6)/4</f>
        <v>54.875</v>
      </c>
      <c r="AE51" s="357">
        <f t="shared" ref="AE51" si="740">LARGE(AD51:AD54,1)</f>
        <v>57.39</v>
      </c>
      <c r="AF51" s="367">
        <f t="shared" ref="AF51:AH51" si="741">($E$51+AF6)/4</f>
        <v>68.605000000000004</v>
      </c>
      <c r="AG51" s="357">
        <f t="shared" ref="AG51" si="742">LARGE(AF51:AF54,1)</f>
        <v>68.605000000000004</v>
      </c>
      <c r="AH51" s="367">
        <f t="shared" si="741"/>
        <v>54.204999999999998</v>
      </c>
      <c r="AI51" s="357">
        <f t="shared" ref="AI51" si="743">LARGE(AH51:AH54,1)</f>
        <v>67.150000000000006</v>
      </c>
      <c r="AJ51" s="367">
        <f t="shared" ref="AJ51:AL51" si="744">($E$51+AJ6)/4</f>
        <v>101.63500000000001</v>
      </c>
      <c r="AK51" s="357">
        <f t="shared" ref="AK51" si="745">LARGE(AJ51:AJ54,1)</f>
        <v>101.63500000000001</v>
      </c>
      <c r="AL51" s="362">
        <f t="shared" si="744"/>
        <v>52.782499999999999</v>
      </c>
      <c r="AM51" s="364">
        <f t="shared" ref="AM51" si="746">LARGE(AL51:AL54,1)</f>
        <v>71.952500000000001</v>
      </c>
      <c r="AN51" s="367">
        <f t="shared" ref="AN51:AP51" si="747">($E$51+AN6)/4</f>
        <v>42.307500000000005</v>
      </c>
      <c r="AO51" s="357">
        <f t="shared" ref="AO51" si="748">LARGE(AN51:AN54,1)</f>
        <v>62.274999999999999</v>
      </c>
      <c r="AP51" s="367">
        <f t="shared" si="747"/>
        <v>49.67</v>
      </c>
      <c r="AQ51" s="357">
        <f t="shared" ref="AQ51" si="749">LARGE(AP51:AP54,1)</f>
        <v>78.752499999999998</v>
      </c>
      <c r="AR51" s="367">
        <f t="shared" ref="AR51" si="750">($E$51+AR6)/4</f>
        <v>67.385000000000005</v>
      </c>
      <c r="AS51" s="357">
        <f t="shared" ref="AS51" si="751">LARGE(AR51:AR54,1)</f>
        <v>67.385000000000005</v>
      </c>
      <c r="AT51" s="21"/>
      <c r="AU51" s="21"/>
    </row>
    <row r="52" spans="1:47" ht="28.9" customHeight="1">
      <c r="A52" s="21"/>
      <c r="B52" s="430"/>
      <c r="C52" s="420"/>
      <c r="D52" s="353"/>
      <c r="E52" s="400"/>
      <c r="F52" s="368"/>
      <c r="G52" s="358"/>
      <c r="H52" s="368"/>
      <c r="I52" s="358"/>
      <c r="J52" s="368"/>
      <c r="K52" s="358"/>
      <c r="L52" s="368"/>
      <c r="M52" s="358"/>
      <c r="N52" s="368"/>
      <c r="O52" s="358"/>
      <c r="P52" s="368"/>
      <c r="Q52" s="358"/>
      <c r="R52" s="368"/>
      <c r="S52" s="358"/>
      <c r="T52" s="368"/>
      <c r="U52" s="358"/>
      <c r="V52" s="368"/>
      <c r="W52" s="358"/>
      <c r="X52" s="368"/>
      <c r="Y52" s="358"/>
      <c r="Z52" s="368"/>
      <c r="AA52" s="358"/>
      <c r="AB52" s="398"/>
      <c r="AC52" s="372"/>
      <c r="AD52" s="368"/>
      <c r="AE52" s="358"/>
      <c r="AF52" s="368"/>
      <c r="AG52" s="358"/>
      <c r="AH52" s="368"/>
      <c r="AI52" s="358"/>
      <c r="AJ52" s="368"/>
      <c r="AK52" s="358"/>
      <c r="AL52" s="363"/>
      <c r="AM52" s="365"/>
      <c r="AN52" s="368"/>
      <c r="AO52" s="358"/>
      <c r="AP52" s="368"/>
      <c r="AQ52" s="358"/>
      <c r="AR52" s="368"/>
      <c r="AS52" s="358"/>
      <c r="AT52" s="21"/>
      <c r="AU52" s="21"/>
    </row>
    <row r="53" spans="1:47" ht="28.9" customHeight="1">
      <c r="A53" s="21"/>
      <c r="B53" s="430"/>
      <c r="C53" s="420" t="s">
        <v>32</v>
      </c>
      <c r="D53" s="354">
        <f t="shared" ref="D53" si="752">IF(C53="A",E53,E53/2)</f>
        <v>114.78</v>
      </c>
      <c r="E53" s="400">
        <v>229.56</v>
      </c>
      <c r="F53" s="317">
        <f>$E$53/4</f>
        <v>57.39</v>
      </c>
      <c r="G53" s="358"/>
      <c r="H53" s="317">
        <f t="shared" ref="H53" si="753">$E$53/4</f>
        <v>57.39</v>
      </c>
      <c r="I53" s="358"/>
      <c r="J53" s="317">
        <f t="shared" ref="J53" si="754">$E$53/4</f>
        <v>57.39</v>
      </c>
      <c r="K53" s="358"/>
      <c r="L53" s="317">
        <f t="shared" ref="L53" si="755">$E$53/4</f>
        <v>57.39</v>
      </c>
      <c r="M53" s="358"/>
      <c r="N53" s="317">
        <f t="shared" ref="N53" si="756">$E$53/4</f>
        <v>57.39</v>
      </c>
      <c r="O53" s="358"/>
      <c r="P53" s="317">
        <f t="shared" ref="P53" si="757">$E$53/4</f>
        <v>57.39</v>
      </c>
      <c r="Q53" s="358"/>
      <c r="R53" s="317">
        <f t="shared" ref="R53" si="758">$E$53/4</f>
        <v>57.39</v>
      </c>
      <c r="S53" s="358"/>
      <c r="T53" s="317">
        <f t="shared" ref="T53" si="759">$E$53/4</f>
        <v>57.39</v>
      </c>
      <c r="U53" s="358"/>
      <c r="V53" s="317">
        <f t="shared" ref="V53" si="760">$E$53/4</f>
        <v>57.39</v>
      </c>
      <c r="W53" s="358"/>
      <c r="X53" s="317">
        <f t="shared" ref="X53" si="761">$E$53/4</f>
        <v>57.39</v>
      </c>
      <c r="Y53" s="358"/>
      <c r="Z53" s="317">
        <f t="shared" ref="Z53" si="762">$E$53/4</f>
        <v>57.39</v>
      </c>
      <c r="AA53" s="358"/>
      <c r="AB53" s="29">
        <f t="shared" ref="AB53" si="763">$E$53/4</f>
        <v>57.39</v>
      </c>
      <c r="AC53" s="372"/>
      <c r="AD53" s="317">
        <f t="shared" ref="AD53" si="764">$E$53/4</f>
        <v>57.39</v>
      </c>
      <c r="AE53" s="358"/>
      <c r="AF53" s="317">
        <f t="shared" ref="AF53:AR53" si="765">$E$53/4</f>
        <v>57.39</v>
      </c>
      <c r="AG53" s="358"/>
      <c r="AH53" s="317">
        <f t="shared" si="765"/>
        <v>57.39</v>
      </c>
      <c r="AI53" s="358"/>
      <c r="AJ53" s="317">
        <f t="shared" si="765"/>
        <v>57.39</v>
      </c>
      <c r="AK53" s="358"/>
      <c r="AL53" s="315">
        <f t="shared" si="765"/>
        <v>57.39</v>
      </c>
      <c r="AM53" s="365"/>
      <c r="AN53" s="317">
        <f t="shared" si="765"/>
        <v>57.39</v>
      </c>
      <c r="AO53" s="358"/>
      <c r="AP53" s="317">
        <f t="shared" si="765"/>
        <v>57.39</v>
      </c>
      <c r="AQ53" s="358"/>
      <c r="AR53" s="317">
        <f t="shared" si="765"/>
        <v>57.39</v>
      </c>
      <c r="AS53" s="358"/>
      <c r="AT53" s="21"/>
      <c r="AU53" s="21"/>
    </row>
    <row r="54" spans="1:47" ht="28.9" customHeight="1" thickBot="1">
      <c r="A54" s="21"/>
      <c r="B54" s="431"/>
      <c r="C54" s="428"/>
      <c r="D54" s="355"/>
      <c r="E54" s="429"/>
      <c r="F54" s="318">
        <f>G6/4</f>
        <v>54.33</v>
      </c>
      <c r="G54" s="359"/>
      <c r="H54" s="318">
        <f t="shared" ref="H54" si="766">I6/4</f>
        <v>62</v>
      </c>
      <c r="I54" s="359"/>
      <c r="J54" s="318">
        <f t="shared" ref="J54" si="767">K6/4</f>
        <v>62</v>
      </c>
      <c r="K54" s="359"/>
      <c r="L54" s="318">
        <f>M6/4</f>
        <v>60.05</v>
      </c>
      <c r="M54" s="359"/>
      <c r="N54" s="318">
        <f t="shared" ref="N54" si="768">O6/4</f>
        <v>61.664999999999999</v>
      </c>
      <c r="O54" s="359"/>
      <c r="P54" s="318">
        <f t="shared" ref="P54" si="769">Q6/4</f>
        <v>59.532499999999999</v>
      </c>
      <c r="Q54" s="359"/>
      <c r="R54" s="318">
        <f t="shared" ref="R54" si="770">S6/4</f>
        <v>66.002499999999998</v>
      </c>
      <c r="S54" s="359"/>
      <c r="T54" s="318">
        <f t="shared" ref="T54" si="771">U6/4</f>
        <v>44.725000000000001</v>
      </c>
      <c r="U54" s="359"/>
      <c r="V54" s="318">
        <f t="shared" ref="V54" si="772">W6/4</f>
        <v>44.9375</v>
      </c>
      <c r="W54" s="359"/>
      <c r="X54" s="318">
        <f t="shared" ref="X54" si="773">Y6/4</f>
        <v>42.232500000000002</v>
      </c>
      <c r="Y54" s="359"/>
      <c r="Z54" s="318">
        <f t="shared" ref="Z54" si="774">AA6/4</f>
        <v>52.85</v>
      </c>
      <c r="AA54" s="359"/>
      <c r="AB54" s="30">
        <f t="shared" ref="AB54" si="775">AC6/4</f>
        <v>57.39</v>
      </c>
      <c r="AC54" s="373"/>
      <c r="AD54" s="318">
        <f t="shared" ref="AD54" si="776">AE6/4</f>
        <v>49.71</v>
      </c>
      <c r="AE54" s="359"/>
      <c r="AF54" s="318">
        <f t="shared" ref="AF54" si="777">AG6/4</f>
        <v>40.755000000000003</v>
      </c>
      <c r="AG54" s="359"/>
      <c r="AH54" s="318">
        <f t="shared" ref="AH54" si="778">AI6/4</f>
        <v>67.150000000000006</v>
      </c>
      <c r="AI54" s="359"/>
      <c r="AJ54" s="318">
        <f t="shared" ref="AJ54" si="779">AK6/4</f>
        <v>78.75</v>
      </c>
      <c r="AK54" s="359"/>
      <c r="AL54" s="324">
        <f t="shared" ref="AL54" si="780">AM6/4</f>
        <v>71.952500000000001</v>
      </c>
      <c r="AM54" s="366"/>
      <c r="AN54" s="318">
        <f t="shared" ref="AN54" si="781">AO6/4</f>
        <v>62.274999999999999</v>
      </c>
      <c r="AO54" s="359"/>
      <c r="AP54" s="318">
        <f t="shared" ref="AP54" si="782">AQ6/4</f>
        <v>78.752499999999998</v>
      </c>
      <c r="AQ54" s="359"/>
      <c r="AR54" s="318">
        <f t="shared" ref="AR54" si="783">AS6/4</f>
        <v>65</v>
      </c>
      <c r="AS54" s="359"/>
      <c r="AT54" s="21"/>
      <c r="AU54" s="21"/>
    </row>
    <row r="55" spans="1:47" ht="28.9" customHeight="1">
      <c r="A55" s="21"/>
      <c r="B55" s="423" t="s">
        <v>21</v>
      </c>
      <c r="C55" s="432" t="s">
        <v>31</v>
      </c>
      <c r="D55" s="352">
        <f t="shared" ref="D55" si="784">IF(C55="A",E55,E55/2)</f>
        <v>127.96</v>
      </c>
      <c r="E55" s="399">
        <v>127.96</v>
      </c>
      <c r="F55" s="367">
        <f>($E$55+F6)/4</f>
        <v>59.442499999999995</v>
      </c>
      <c r="G55" s="357">
        <f>LARGE(F55:F58,1)</f>
        <v>59.442499999999995</v>
      </c>
      <c r="H55" s="367">
        <f t="shared" ref="H55" si="785">($E$55+H6)/4</f>
        <v>52.79</v>
      </c>
      <c r="I55" s="357">
        <f t="shared" ref="I55" si="786">LARGE(H55:H58,1)</f>
        <v>62</v>
      </c>
      <c r="J55" s="367">
        <f t="shared" ref="J55" si="787">($E$55+J6)/4</f>
        <v>51.412499999999994</v>
      </c>
      <c r="K55" s="357">
        <f t="shared" ref="K55" si="788">LARGE(J55:J58,1)</f>
        <v>62</v>
      </c>
      <c r="L55" s="367">
        <f t="shared" ref="L55" si="789">($E$55+L6)/4</f>
        <v>70.664999999999992</v>
      </c>
      <c r="M55" s="357">
        <f t="shared" ref="M55" si="790">LARGE(L55:L58,1)</f>
        <v>70.664999999999992</v>
      </c>
      <c r="N55" s="367">
        <f t="shared" ref="N55" si="791">($E$55+N6)/4</f>
        <v>65.254999999999995</v>
      </c>
      <c r="O55" s="357">
        <f t="shared" ref="O55" si="792">LARGE(N55:N58,1)</f>
        <v>65.254999999999995</v>
      </c>
      <c r="P55" s="367">
        <f t="shared" ref="P55" si="793">($E$55+P6)/4</f>
        <v>61.204999999999998</v>
      </c>
      <c r="Q55" s="357">
        <f t="shared" ref="Q55" si="794">LARGE(P55:P58,1)</f>
        <v>61.204999999999998</v>
      </c>
      <c r="R55" s="367">
        <f t="shared" ref="R55" si="795">($E$55+R6)/4</f>
        <v>53.472499999999997</v>
      </c>
      <c r="S55" s="357">
        <f t="shared" ref="S55" si="796">LARGE(R55:R58,1)</f>
        <v>66.002499999999998</v>
      </c>
      <c r="T55" s="367">
        <f t="shared" ref="T55" si="797">($E$55+T6)/4</f>
        <v>69.594999999999999</v>
      </c>
      <c r="U55" s="357">
        <f t="shared" ref="U55" si="798">LARGE(T55:T58,1)</f>
        <v>69.594999999999999</v>
      </c>
      <c r="V55" s="367">
        <f t="shared" ref="V55" si="799">($E$55+V6)/4</f>
        <v>70.664999999999992</v>
      </c>
      <c r="W55" s="357">
        <f t="shared" ref="W55" si="800">LARGE(V55:V58,1)</f>
        <v>70.664999999999992</v>
      </c>
      <c r="X55" s="367">
        <f t="shared" ref="X55" si="801">($E$55+X6)/4</f>
        <v>69.594999999999999</v>
      </c>
      <c r="Y55" s="357">
        <f t="shared" ref="Y55" si="802">LARGE(X55:X58,1)</f>
        <v>69.594999999999999</v>
      </c>
      <c r="Z55" s="367">
        <f t="shared" ref="Z55" si="803">($E$55+Z6)/4</f>
        <v>44.51</v>
      </c>
      <c r="AA55" s="357">
        <f t="shared" ref="AA55" si="804">LARGE(Z55:Z58,1)</f>
        <v>52.85</v>
      </c>
      <c r="AB55" s="367">
        <f t="shared" ref="AB55" si="805">($E$55+AB6)/4</f>
        <v>54.875</v>
      </c>
      <c r="AC55" s="357">
        <f t="shared" ref="AC55" si="806">LARGE(AB55:AB58,1)</f>
        <v>57.39</v>
      </c>
      <c r="AD55" s="397">
        <f t="shared" ref="AD55" si="807">($E$55+AD6)/4</f>
        <v>63.98</v>
      </c>
      <c r="AE55" s="371">
        <f t="shared" ref="AE55" si="808">LARGE(AD55:AD58,1)</f>
        <v>63.98</v>
      </c>
      <c r="AF55" s="367">
        <f t="shared" ref="AF55:AH55" si="809">($E$55+AF6)/4</f>
        <v>77.709999999999994</v>
      </c>
      <c r="AG55" s="357">
        <f t="shared" ref="AG55" si="810">LARGE(AF55:AF58,1)</f>
        <v>77.709999999999994</v>
      </c>
      <c r="AH55" s="367">
        <f t="shared" si="809"/>
        <v>63.31</v>
      </c>
      <c r="AI55" s="357">
        <f t="shared" ref="AI55" si="811">LARGE(AH55:AH58,1)</f>
        <v>67.150000000000006</v>
      </c>
      <c r="AJ55" s="367">
        <f t="shared" ref="AJ55:AL55" si="812">($E$55+AJ6)/4</f>
        <v>110.74</v>
      </c>
      <c r="AK55" s="357">
        <f t="shared" ref="AK55" si="813">LARGE(AJ55:AJ58,1)</f>
        <v>110.74</v>
      </c>
      <c r="AL55" s="362">
        <f t="shared" si="812"/>
        <v>61.887500000000003</v>
      </c>
      <c r="AM55" s="364">
        <f t="shared" ref="AM55" si="814">LARGE(AL55:AL58,1)</f>
        <v>71.952500000000001</v>
      </c>
      <c r="AN55" s="367">
        <f t="shared" ref="AN55:AP55" si="815">($E$55+AN6)/4</f>
        <v>51.412499999999994</v>
      </c>
      <c r="AO55" s="357">
        <f t="shared" ref="AO55" si="816">LARGE(AN55:AN58,1)</f>
        <v>62.274999999999999</v>
      </c>
      <c r="AP55" s="367">
        <f t="shared" si="815"/>
        <v>58.774999999999999</v>
      </c>
      <c r="AQ55" s="357">
        <f t="shared" ref="AQ55" si="817">LARGE(AP55:AP58,1)</f>
        <v>78.752499999999998</v>
      </c>
      <c r="AR55" s="367">
        <f t="shared" ref="AR55" si="818">($E$55+AR6)/4</f>
        <v>76.489999999999995</v>
      </c>
      <c r="AS55" s="357">
        <f t="shared" ref="AS55" si="819">LARGE(AR55:AR58,1)</f>
        <v>76.489999999999995</v>
      </c>
      <c r="AT55" s="21"/>
      <c r="AU55" s="21"/>
    </row>
    <row r="56" spans="1:47" ht="28.9" customHeight="1">
      <c r="A56" s="21"/>
      <c r="B56" s="433"/>
      <c r="C56" s="420"/>
      <c r="D56" s="353"/>
      <c r="E56" s="400"/>
      <c r="F56" s="368"/>
      <c r="G56" s="358"/>
      <c r="H56" s="368"/>
      <c r="I56" s="358"/>
      <c r="J56" s="368"/>
      <c r="K56" s="358"/>
      <c r="L56" s="368"/>
      <c r="M56" s="358"/>
      <c r="N56" s="368"/>
      <c r="O56" s="358"/>
      <c r="P56" s="368"/>
      <c r="Q56" s="358"/>
      <c r="R56" s="368"/>
      <c r="S56" s="358"/>
      <c r="T56" s="368"/>
      <c r="U56" s="358"/>
      <c r="V56" s="368"/>
      <c r="W56" s="358"/>
      <c r="X56" s="368"/>
      <c r="Y56" s="358"/>
      <c r="Z56" s="368"/>
      <c r="AA56" s="358"/>
      <c r="AB56" s="368"/>
      <c r="AC56" s="358"/>
      <c r="AD56" s="398"/>
      <c r="AE56" s="372"/>
      <c r="AF56" s="368"/>
      <c r="AG56" s="358"/>
      <c r="AH56" s="368"/>
      <c r="AI56" s="358"/>
      <c r="AJ56" s="368"/>
      <c r="AK56" s="358"/>
      <c r="AL56" s="363"/>
      <c r="AM56" s="365"/>
      <c r="AN56" s="368"/>
      <c r="AO56" s="358"/>
      <c r="AP56" s="368"/>
      <c r="AQ56" s="358"/>
      <c r="AR56" s="368"/>
      <c r="AS56" s="358"/>
      <c r="AT56" s="21"/>
      <c r="AU56" s="21"/>
    </row>
    <row r="57" spans="1:47" ht="28.9" customHeight="1">
      <c r="A57" s="21"/>
      <c r="B57" s="433"/>
      <c r="C57" s="420" t="s">
        <v>32</v>
      </c>
      <c r="D57" s="354">
        <f t="shared" ref="D57" si="820">IF(C57="A",E57,E57/2)</f>
        <v>99.42</v>
      </c>
      <c r="E57" s="400">
        <v>198.84</v>
      </c>
      <c r="F57" s="317">
        <f>$E$57/4</f>
        <v>49.71</v>
      </c>
      <c r="G57" s="358"/>
      <c r="H57" s="317">
        <f t="shared" ref="H57" si="821">$E$57/4</f>
        <v>49.71</v>
      </c>
      <c r="I57" s="358"/>
      <c r="J57" s="317">
        <f t="shared" ref="J57" si="822">$E$57/4</f>
        <v>49.71</v>
      </c>
      <c r="K57" s="358"/>
      <c r="L57" s="317">
        <f t="shared" ref="L57" si="823">$E$57/4</f>
        <v>49.71</v>
      </c>
      <c r="M57" s="358"/>
      <c r="N57" s="317">
        <f t="shared" ref="N57" si="824">$E$57/4</f>
        <v>49.71</v>
      </c>
      <c r="O57" s="358"/>
      <c r="P57" s="317">
        <f t="shared" ref="P57" si="825">$E$57/4</f>
        <v>49.71</v>
      </c>
      <c r="Q57" s="358"/>
      <c r="R57" s="317">
        <f t="shared" ref="R57" si="826">$E$57/4</f>
        <v>49.71</v>
      </c>
      <c r="S57" s="358"/>
      <c r="T57" s="317">
        <f t="shared" ref="T57" si="827">$E$57/4</f>
        <v>49.71</v>
      </c>
      <c r="U57" s="358"/>
      <c r="V57" s="317">
        <f t="shared" ref="V57" si="828">$E$57/4</f>
        <v>49.71</v>
      </c>
      <c r="W57" s="358"/>
      <c r="X57" s="317">
        <f t="shared" ref="X57" si="829">$E$57/4</f>
        <v>49.71</v>
      </c>
      <c r="Y57" s="358"/>
      <c r="Z57" s="317">
        <f t="shared" ref="Z57" si="830">$E$57/4</f>
        <v>49.71</v>
      </c>
      <c r="AA57" s="358"/>
      <c r="AB57" s="317">
        <f t="shared" ref="AB57" si="831">$E$57/4</f>
        <v>49.71</v>
      </c>
      <c r="AC57" s="358"/>
      <c r="AD57" s="29">
        <f t="shared" ref="AD57" si="832">$E$57/4</f>
        <v>49.71</v>
      </c>
      <c r="AE57" s="372"/>
      <c r="AF57" s="317">
        <f t="shared" ref="AF57:AR57" si="833">$E$57/4</f>
        <v>49.71</v>
      </c>
      <c r="AG57" s="358"/>
      <c r="AH57" s="317">
        <f t="shared" si="833"/>
        <v>49.71</v>
      </c>
      <c r="AI57" s="358"/>
      <c r="AJ57" s="317">
        <f t="shared" si="833"/>
        <v>49.71</v>
      </c>
      <c r="AK57" s="358"/>
      <c r="AL57" s="315">
        <f t="shared" si="833"/>
        <v>49.71</v>
      </c>
      <c r="AM57" s="365"/>
      <c r="AN57" s="317">
        <f t="shared" si="833"/>
        <v>49.71</v>
      </c>
      <c r="AO57" s="358"/>
      <c r="AP57" s="317">
        <f t="shared" si="833"/>
        <v>49.71</v>
      </c>
      <c r="AQ57" s="358"/>
      <c r="AR57" s="317">
        <f t="shared" si="833"/>
        <v>49.71</v>
      </c>
      <c r="AS57" s="358"/>
      <c r="AT57" s="21"/>
      <c r="AU57" s="21"/>
    </row>
    <row r="58" spans="1:47" ht="28.9" customHeight="1" thickBot="1">
      <c r="A58" s="21"/>
      <c r="B58" s="434"/>
      <c r="C58" s="428"/>
      <c r="D58" s="355"/>
      <c r="E58" s="429"/>
      <c r="F58" s="318">
        <f>G6/4</f>
        <v>54.33</v>
      </c>
      <c r="G58" s="359"/>
      <c r="H58" s="318">
        <f t="shared" ref="H58" si="834">I6/4</f>
        <v>62</v>
      </c>
      <c r="I58" s="359"/>
      <c r="J58" s="318">
        <f t="shared" ref="J58" si="835">K6/4</f>
        <v>62</v>
      </c>
      <c r="K58" s="359"/>
      <c r="L58" s="318">
        <f t="shared" ref="L58" si="836">M6/4</f>
        <v>60.05</v>
      </c>
      <c r="M58" s="359"/>
      <c r="N58" s="318">
        <f t="shared" ref="N58" si="837">O6/4</f>
        <v>61.664999999999999</v>
      </c>
      <c r="O58" s="359"/>
      <c r="P58" s="318">
        <f t="shared" ref="P58" si="838">Q6/4</f>
        <v>59.532499999999999</v>
      </c>
      <c r="Q58" s="359"/>
      <c r="R58" s="318">
        <f t="shared" ref="R58" si="839">S6/4</f>
        <v>66.002499999999998</v>
      </c>
      <c r="S58" s="359"/>
      <c r="T58" s="318">
        <f t="shared" ref="T58" si="840">U6/4</f>
        <v>44.725000000000001</v>
      </c>
      <c r="U58" s="359"/>
      <c r="V58" s="318">
        <f t="shared" ref="V58" si="841">W6/4</f>
        <v>44.9375</v>
      </c>
      <c r="W58" s="359"/>
      <c r="X58" s="318">
        <f t="shared" ref="X58" si="842">Y6/4</f>
        <v>42.232500000000002</v>
      </c>
      <c r="Y58" s="359"/>
      <c r="Z58" s="318">
        <f t="shared" ref="Z58" si="843">AA6/4</f>
        <v>52.85</v>
      </c>
      <c r="AA58" s="359"/>
      <c r="AB58" s="318">
        <f t="shared" ref="AB58" si="844">AC6/4</f>
        <v>57.39</v>
      </c>
      <c r="AC58" s="359"/>
      <c r="AD58" s="30">
        <f t="shared" ref="AD58" si="845">AE6/4</f>
        <v>49.71</v>
      </c>
      <c r="AE58" s="373"/>
      <c r="AF58" s="318">
        <f t="shared" ref="AF58" si="846">AG6/4</f>
        <v>40.755000000000003</v>
      </c>
      <c r="AG58" s="359"/>
      <c r="AH58" s="318">
        <f t="shared" ref="AH58" si="847">AI6/4</f>
        <v>67.150000000000006</v>
      </c>
      <c r="AI58" s="359"/>
      <c r="AJ58" s="318">
        <f t="shared" ref="AJ58" si="848">AK6/4</f>
        <v>78.75</v>
      </c>
      <c r="AK58" s="359"/>
      <c r="AL58" s="324">
        <f t="shared" ref="AL58" si="849">AM6/4</f>
        <v>71.952500000000001</v>
      </c>
      <c r="AM58" s="366"/>
      <c r="AN58" s="318">
        <f t="shared" ref="AN58" si="850">AO6/4</f>
        <v>62.274999999999999</v>
      </c>
      <c r="AO58" s="359"/>
      <c r="AP58" s="318">
        <f t="shared" ref="AP58" si="851">AQ6/4</f>
        <v>78.752499999999998</v>
      </c>
      <c r="AQ58" s="359"/>
      <c r="AR58" s="318">
        <f t="shared" ref="AR58" si="852">AS6/4</f>
        <v>65</v>
      </c>
      <c r="AS58" s="359"/>
      <c r="AT58" s="21"/>
      <c r="AU58" s="21"/>
    </row>
    <row r="59" spans="1:47" ht="28.9" customHeight="1">
      <c r="A59" s="21"/>
      <c r="B59" s="390" t="s">
        <v>34</v>
      </c>
      <c r="C59" s="432" t="s">
        <v>31</v>
      </c>
      <c r="D59" s="352">
        <f t="shared" ref="D59" si="853">IF(C59="A",E59,E59/2)</f>
        <v>182.88</v>
      </c>
      <c r="E59" s="399">
        <v>182.88</v>
      </c>
      <c r="F59" s="367">
        <f>($E$59+F6)/4</f>
        <v>73.172499999999999</v>
      </c>
      <c r="G59" s="357">
        <f>LARGE(F59:F62,1)</f>
        <v>73.172499999999999</v>
      </c>
      <c r="H59" s="367">
        <f t="shared" ref="H59" si="854">($E$59+H6)/4</f>
        <v>66.52</v>
      </c>
      <c r="I59" s="357">
        <f t="shared" ref="I59" si="855">LARGE(H59:H62,1)</f>
        <v>66.52</v>
      </c>
      <c r="J59" s="367">
        <f t="shared" ref="J59" si="856">($E$59+J6)/4</f>
        <v>65.142499999999998</v>
      </c>
      <c r="K59" s="357">
        <f t="shared" ref="K59" si="857">LARGE(J59:J62,1)</f>
        <v>65.142499999999998</v>
      </c>
      <c r="L59" s="367">
        <f t="shared" ref="L59" si="858">($E$59+L6)/4</f>
        <v>84.394999999999996</v>
      </c>
      <c r="M59" s="357">
        <f t="shared" ref="M59" si="859">LARGE(L59:L62,1)</f>
        <v>84.394999999999996</v>
      </c>
      <c r="N59" s="367">
        <f t="shared" ref="N59" si="860">($E$59+N6)/4</f>
        <v>78.984999999999999</v>
      </c>
      <c r="O59" s="357">
        <f t="shared" ref="O59" si="861">LARGE(N59:N62,1)</f>
        <v>78.984999999999999</v>
      </c>
      <c r="P59" s="367">
        <f t="shared" ref="P59" si="862">($E$59+P6)/4</f>
        <v>74.935000000000002</v>
      </c>
      <c r="Q59" s="357">
        <f t="shared" ref="Q59" si="863">LARGE(P59:P62,1)</f>
        <v>74.935000000000002</v>
      </c>
      <c r="R59" s="367">
        <f t="shared" ref="R59" si="864">($E$59+R6)/4</f>
        <v>67.202500000000001</v>
      </c>
      <c r="S59" s="357">
        <f t="shared" ref="S59" si="865">LARGE(R59:R62,1)</f>
        <v>67.202500000000001</v>
      </c>
      <c r="T59" s="367">
        <f t="shared" ref="T59" si="866">($E$59+T6)/4</f>
        <v>83.324999999999989</v>
      </c>
      <c r="U59" s="357">
        <f t="shared" ref="U59" si="867">LARGE(T59:T62,1)</f>
        <v>83.324999999999989</v>
      </c>
      <c r="V59" s="367">
        <f t="shared" ref="V59" si="868">($E$59+V6)/4</f>
        <v>84.394999999999996</v>
      </c>
      <c r="W59" s="357">
        <f t="shared" ref="W59" si="869">LARGE(V59:V62,1)</f>
        <v>84.394999999999996</v>
      </c>
      <c r="X59" s="367">
        <f t="shared" ref="X59" si="870">($E$59+X6)/4</f>
        <v>83.324999999999989</v>
      </c>
      <c r="Y59" s="357">
        <f t="shared" ref="Y59" si="871">LARGE(X59:X62,1)</f>
        <v>83.324999999999989</v>
      </c>
      <c r="Z59" s="367">
        <f t="shared" ref="Z59" si="872">($E$59+Z6)/4</f>
        <v>58.239999999999995</v>
      </c>
      <c r="AA59" s="357">
        <f t="shared" ref="AA59" si="873">LARGE(Z59:Z62,1)</f>
        <v>58.239999999999995</v>
      </c>
      <c r="AB59" s="367">
        <f t="shared" ref="AB59" si="874">($E$59+AB6)/4</f>
        <v>68.605000000000004</v>
      </c>
      <c r="AC59" s="357">
        <f t="shared" ref="AC59" si="875">LARGE(AB59:AB62,1)</f>
        <v>68.605000000000004</v>
      </c>
      <c r="AD59" s="367">
        <f t="shared" ref="AD59" si="876">($E$59+AD6)/4</f>
        <v>77.709999999999994</v>
      </c>
      <c r="AE59" s="357">
        <f t="shared" ref="AE59" si="877">LARGE(AD59:AD62,1)</f>
        <v>77.709999999999994</v>
      </c>
      <c r="AF59" s="397">
        <f t="shared" ref="AF59:AH59" si="878">($E$59+AF6)/4</f>
        <v>91.44</v>
      </c>
      <c r="AG59" s="371">
        <f t="shared" ref="AG59" si="879">LARGE(AF59:AF62,1)</f>
        <v>91.44</v>
      </c>
      <c r="AH59" s="367">
        <f t="shared" si="878"/>
        <v>77.039999999999992</v>
      </c>
      <c r="AI59" s="357">
        <f t="shared" ref="AI59" si="880">LARGE(AH59:AH62,1)</f>
        <v>77.039999999999992</v>
      </c>
      <c r="AJ59" s="367">
        <f t="shared" ref="AJ59:AL59" si="881">($E$59+AJ6)/4</f>
        <v>124.47</v>
      </c>
      <c r="AK59" s="357">
        <f t="shared" ref="AK59" si="882">LARGE(AJ59:AJ62,1)</f>
        <v>124.47</v>
      </c>
      <c r="AL59" s="362">
        <f t="shared" si="881"/>
        <v>75.617500000000007</v>
      </c>
      <c r="AM59" s="364">
        <f t="shared" ref="AM59" si="883">LARGE(AL59:AL62,1)</f>
        <v>75.617500000000007</v>
      </c>
      <c r="AN59" s="367">
        <f t="shared" ref="AN59" si="884">($E$59+AN6)/4</f>
        <v>65.142499999999998</v>
      </c>
      <c r="AO59" s="357">
        <f t="shared" ref="AO59" si="885">LARGE(AN59:AN62,1)</f>
        <v>65.142499999999998</v>
      </c>
      <c r="AP59" s="367">
        <f>($E$59+AP6)/4</f>
        <v>72.504999999999995</v>
      </c>
      <c r="AQ59" s="357">
        <f t="shared" ref="AQ59" si="886">LARGE(AP59:AP62,1)</f>
        <v>78.752499999999998</v>
      </c>
      <c r="AR59" s="367">
        <f>($E$59+AR6)/4</f>
        <v>90.22</v>
      </c>
      <c r="AS59" s="357">
        <f t="shared" ref="AS59" si="887">LARGE(AR59:AR62,1)</f>
        <v>90.22</v>
      </c>
      <c r="AT59" s="21"/>
      <c r="AU59" s="21"/>
    </row>
    <row r="60" spans="1:47" ht="28.9" customHeight="1">
      <c r="A60" s="21"/>
      <c r="B60" s="430"/>
      <c r="C60" s="420"/>
      <c r="D60" s="353"/>
      <c r="E60" s="400"/>
      <c r="F60" s="368"/>
      <c r="G60" s="358"/>
      <c r="H60" s="368"/>
      <c r="I60" s="358"/>
      <c r="J60" s="368"/>
      <c r="K60" s="358"/>
      <c r="L60" s="368"/>
      <c r="M60" s="358"/>
      <c r="N60" s="368"/>
      <c r="O60" s="358"/>
      <c r="P60" s="368"/>
      <c r="Q60" s="358"/>
      <c r="R60" s="368"/>
      <c r="S60" s="358"/>
      <c r="T60" s="368"/>
      <c r="U60" s="358"/>
      <c r="V60" s="368"/>
      <c r="W60" s="358"/>
      <c r="X60" s="368"/>
      <c r="Y60" s="358"/>
      <c r="Z60" s="368"/>
      <c r="AA60" s="358"/>
      <c r="AB60" s="368"/>
      <c r="AC60" s="358"/>
      <c r="AD60" s="368"/>
      <c r="AE60" s="358"/>
      <c r="AF60" s="398"/>
      <c r="AG60" s="372"/>
      <c r="AH60" s="368"/>
      <c r="AI60" s="358"/>
      <c r="AJ60" s="368"/>
      <c r="AK60" s="358"/>
      <c r="AL60" s="363"/>
      <c r="AM60" s="365"/>
      <c r="AN60" s="368"/>
      <c r="AO60" s="358"/>
      <c r="AP60" s="368"/>
      <c r="AQ60" s="358"/>
      <c r="AR60" s="368"/>
      <c r="AS60" s="358"/>
      <c r="AT60" s="21"/>
      <c r="AU60" s="21"/>
    </row>
    <row r="61" spans="1:47" ht="28.9" customHeight="1">
      <c r="A61" s="21"/>
      <c r="B61" s="430"/>
      <c r="C61" s="420" t="s">
        <v>32</v>
      </c>
      <c r="D61" s="354">
        <f t="shared" ref="D61" si="888">IF(C61="A",E61,E61/2)</f>
        <v>81.510000000000005</v>
      </c>
      <c r="E61" s="400">
        <v>163.02000000000001</v>
      </c>
      <c r="F61" s="317">
        <f>$E$61/4</f>
        <v>40.755000000000003</v>
      </c>
      <c r="G61" s="358"/>
      <c r="H61" s="317">
        <f t="shared" ref="H61" si="889">$E$61/4</f>
        <v>40.755000000000003</v>
      </c>
      <c r="I61" s="358"/>
      <c r="J61" s="317">
        <f t="shared" ref="J61" si="890">$E$61/4</f>
        <v>40.755000000000003</v>
      </c>
      <c r="K61" s="358"/>
      <c r="L61" s="317">
        <f t="shared" ref="L61" si="891">$E$61/4</f>
        <v>40.755000000000003</v>
      </c>
      <c r="M61" s="358"/>
      <c r="N61" s="317">
        <f t="shared" ref="N61" si="892">$E$61/4</f>
        <v>40.755000000000003</v>
      </c>
      <c r="O61" s="358"/>
      <c r="P61" s="317">
        <f t="shared" ref="P61" si="893">$E$61/4</f>
        <v>40.755000000000003</v>
      </c>
      <c r="Q61" s="358"/>
      <c r="R61" s="317">
        <f t="shared" ref="R61" si="894">$E$61/4</f>
        <v>40.755000000000003</v>
      </c>
      <c r="S61" s="358"/>
      <c r="T61" s="317">
        <f t="shared" ref="T61" si="895">$E$61/4</f>
        <v>40.755000000000003</v>
      </c>
      <c r="U61" s="358"/>
      <c r="V61" s="317">
        <f t="shared" ref="V61" si="896">$E$61/4</f>
        <v>40.755000000000003</v>
      </c>
      <c r="W61" s="358"/>
      <c r="X61" s="317">
        <f t="shared" ref="X61" si="897">$E$61/4</f>
        <v>40.755000000000003</v>
      </c>
      <c r="Y61" s="358"/>
      <c r="Z61" s="317">
        <f t="shared" ref="Z61" si="898">$E$61/4</f>
        <v>40.755000000000003</v>
      </c>
      <c r="AA61" s="358"/>
      <c r="AB61" s="317">
        <f t="shared" ref="AB61" si="899">$E$61/4</f>
        <v>40.755000000000003</v>
      </c>
      <c r="AC61" s="358"/>
      <c r="AD61" s="317">
        <f t="shared" ref="AD61" si="900">$E$61/4</f>
        <v>40.755000000000003</v>
      </c>
      <c r="AE61" s="358"/>
      <c r="AF61" s="29">
        <f t="shared" ref="AF61:AR61" si="901">$E$61/4</f>
        <v>40.755000000000003</v>
      </c>
      <c r="AG61" s="372"/>
      <c r="AH61" s="317">
        <f t="shared" si="901"/>
        <v>40.755000000000003</v>
      </c>
      <c r="AI61" s="358"/>
      <c r="AJ61" s="317">
        <f t="shared" si="901"/>
        <v>40.755000000000003</v>
      </c>
      <c r="AK61" s="358"/>
      <c r="AL61" s="315">
        <f t="shared" si="901"/>
        <v>40.755000000000003</v>
      </c>
      <c r="AM61" s="365"/>
      <c r="AN61" s="317">
        <f t="shared" si="901"/>
        <v>40.755000000000003</v>
      </c>
      <c r="AO61" s="358"/>
      <c r="AP61" s="317">
        <f t="shared" si="901"/>
        <v>40.755000000000003</v>
      </c>
      <c r="AQ61" s="358"/>
      <c r="AR61" s="317">
        <f t="shared" si="901"/>
        <v>40.755000000000003</v>
      </c>
      <c r="AS61" s="358"/>
      <c r="AT61" s="21"/>
      <c r="AU61" s="21"/>
    </row>
    <row r="62" spans="1:47" ht="28.9" customHeight="1" thickBot="1">
      <c r="A62" s="21"/>
      <c r="B62" s="431"/>
      <c r="C62" s="428"/>
      <c r="D62" s="355"/>
      <c r="E62" s="429"/>
      <c r="F62" s="318">
        <f>G6/4</f>
        <v>54.33</v>
      </c>
      <c r="G62" s="359"/>
      <c r="H62" s="318">
        <f t="shared" ref="H62" si="902">I6/4</f>
        <v>62</v>
      </c>
      <c r="I62" s="359"/>
      <c r="J62" s="318">
        <f t="shared" ref="J62" si="903">K6/4</f>
        <v>62</v>
      </c>
      <c r="K62" s="359"/>
      <c r="L62" s="318">
        <f t="shared" ref="L62" si="904">M6/4</f>
        <v>60.05</v>
      </c>
      <c r="M62" s="359"/>
      <c r="N62" s="318">
        <f t="shared" ref="N62" si="905">O6/4</f>
        <v>61.664999999999999</v>
      </c>
      <c r="O62" s="359"/>
      <c r="P62" s="318">
        <f t="shared" ref="P62" si="906">Q6/4</f>
        <v>59.532499999999999</v>
      </c>
      <c r="Q62" s="359"/>
      <c r="R62" s="318">
        <f t="shared" ref="R62" si="907">S6/4</f>
        <v>66.002499999999998</v>
      </c>
      <c r="S62" s="359"/>
      <c r="T62" s="318">
        <f t="shared" ref="T62" si="908">U6/4</f>
        <v>44.725000000000001</v>
      </c>
      <c r="U62" s="359"/>
      <c r="V62" s="318">
        <f t="shared" ref="V62" si="909">W6/4</f>
        <v>44.9375</v>
      </c>
      <c r="W62" s="359"/>
      <c r="X62" s="318">
        <f t="shared" ref="X62" si="910">Y6/4</f>
        <v>42.232500000000002</v>
      </c>
      <c r="Y62" s="359"/>
      <c r="Z62" s="318">
        <f t="shared" ref="Z62" si="911">AA6/4</f>
        <v>52.85</v>
      </c>
      <c r="AA62" s="359"/>
      <c r="AB62" s="318">
        <f t="shared" ref="AB62" si="912">AC6/4</f>
        <v>57.39</v>
      </c>
      <c r="AC62" s="359"/>
      <c r="AD62" s="318">
        <f t="shared" ref="AD62" si="913">AE6/4</f>
        <v>49.71</v>
      </c>
      <c r="AE62" s="359"/>
      <c r="AF62" s="30">
        <f t="shared" ref="AF62" si="914">AG6/4</f>
        <v>40.755000000000003</v>
      </c>
      <c r="AG62" s="373"/>
      <c r="AH62" s="318">
        <f t="shared" ref="AH62" si="915">AI6/4</f>
        <v>67.150000000000006</v>
      </c>
      <c r="AI62" s="359"/>
      <c r="AJ62" s="318">
        <f t="shared" ref="AJ62" si="916">AK6/4</f>
        <v>78.75</v>
      </c>
      <c r="AK62" s="359"/>
      <c r="AL62" s="324">
        <f t="shared" ref="AL62" si="917">AM6/4</f>
        <v>71.952500000000001</v>
      </c>
      <c r="AM62" s="366"/>
      <c r="AN62" s="318">
        <f t="shared" ref="AN62" si="918">AO6/4</f>
        <v>62.274999999999999</v>
      </c>
      <c r="AO62" s="359"/>
      <c r="AP62" s="318">
        <f t="shared" ref="AP62" si="919">AQ6/4</f>
        <v>78.752499999999998</v>
      </c>
      <c r="AQ62" s="359"/>
      <c r="AR62" s="318">
        <f t="shared" ref="AR62" si="920">AS6/4</f>
        <v>65</v>
      </c>
      <c r="AS62" s="359"/>
      <c r="AT62" s="21"/>
      <c r="AU62" s="21"/>
    </row>
    <row r="63" spans="1:47" ht="28.9" customHeight="1">
      <c r="A63" s="21"/>
      <c r="B63" s="390" t="s">
        <v>23</v>
      </c>
      <c r="C63" s="432" t="s">
        <v>31</v>
      </c>
      <c r="D63" s="352">
        <f t="shared" ref="D63" si="921">IF(C63="A",E63,E63/2)</f>
        <v>125.28</v>
      </c>
      <c r="E63" s="399">
        <v>125.28</v>
      </c>
      <c r="F63" s="367">
        <f>($E$63+F6)/4</f>
        <v>58.772500000000001</v>
      </c>
      <c r="G63" s="357">
        <f>LARGE(F63:F66,1)</f>
        <v>67.150000000000006</v>
      </c>
      <c r="H63" s="367">
        <f>($E$63+H6)/4</f>
        <v>52.120000000000005</v>
      </c>
      <c r="I63" s="357">
        <f t="shared" ref="I63" si="922">LARGE(H63:H66,1)</f>
        <v>67.150000000000006</v>
      </c>
      <c r="J63" s="367">
        <f>($E$63+J6)/4</f>
        <v>50.7425</v>
      </c>
      <c r="K63" s="357">
        <f t="shared" ref="K63" si="923">LARGE(J63:J66,1)</f>
        <v>67.150000000000006</v>
      </c>
      <c r="L63" s="367">
        <f>($E$63+L6)/4</f>
        <v>69.995000000000005</v>
      </c>
      <c r="M63" s="357">
        <f t="shared" ref="M63" si="924">LARGE(L63:L66,1)</f>
        <v>69.995000000000005</v>
      </c>
      <c r="N63" s="367">
        <f>($E$63+N6)/4</f>
        <v>64.585000000000008</v>
      </c>
      <c r="O63" s="357">
        <f t="shared" ref="O63" si="925">LARGE(N63:N66,1)</f>
        <v>67.150000000000006</v>
      </c>
      <c r="P63" s="367">
        <f t="shared" ref="P63" si="926">($E$63+P6)/4</f>
        <v>60.534999999999997</v>
      </c>
      <c r="Q63" s="357">
        <f t="shared" ref="Q63" si="927">LARGE(P63:P66,1)</f>
        <v>67.150000000000006</v>
      </c>
      <c r="R63" s="367">
        <f t="shared" ref="R63" si="928">($E$63+R6)/4</f>
        <v>52.802500000000002</v>
      </c>
      <c r="S63" s="357">
        <f t="shared" ref="S63" si="929">LARGE(R63:R66,1)</f>
        <v>67.150000000000006</v>
      </c>
      <c r="T63" s="367">
        <f t="shared" ref="T63" si="930">($E$63+T6)/4</f>
        <v>68.924999999999997</v>
      </c>
      <c r="U63" s="357">
        <f t="shared" ref="U63" si="931">LARGE(T63:T66,1)</f>
        <v>68.924999999999997</v>
      </c>
      <c r="V63" s="367">
        <f t="shared" ref="V63" si="932">($E$63+V6)/4</f>
        <v>69.995000000000005</v>
      </c>
      <c r="W63" s="357">
        <f t="shared" ref="W63" si="933">LARGE(V63:V66,1)</f>
        <v>69.995000000000005</v>
      </c>
      <c r="X63" s="367">
        <f t="shared" ref="X63" si="934">($E$63+X6)/4</f>
        <v>68.924999999999997</v>
      </c>
      <c r="Y63" s="357">
        <f t="shared" ref="Y63" si="935">LARGE(X63:X66,1)</f>
        <v>68.924999999999997</v>
      </c>
      <c r="Z63" s="367">
        <f t="shared" ref="Z63" si="936">($E$63+Z6)/4</f>
        <v>43.84</v>
      </c>
      <c r="AA63" s="357">
        <f t="shared" ref="AA63" si="937">LARGE(Z63:Z66,1)</f>
        <v>67.150000000000006</v>
      </c>
      <c r="AB63" s="367">
        <f>($E$63+AB6)/4</f>
        <v>54.204999999999998</v>
      </c>
      <c r="AC63" s="357">
        <f t="shared" ref="AC63" si="938">LARGE(AB63:AB66,1)</f>
        <v>67.150000000000006</v>
      </c>
      <c r="AD63" s="367">
        <f t="shared" ref="AD63" si="939">($E$63+AD6)/4</f>
        <v>63.31</v>
      </c>
      <c r="AE63" s="357">
        <f t="shared" ref="AE63" si="940">LARGE(AD63:AD66,1)</f>
        <v>67.150000000000006</v>
      </c>
      <c r="AF63" s="367">
        <f t="shared" ref="AF63" si="941">($E$63+AF6)/4</f>
        <v>77.039999999999992</v>
      </c>
      <c r="AG63" s="357">
        <f t="shared" ref="AG63" si="942">LARGE(AF63:AF66,1)</f>
        <v>77.039999999999992</v>
      </c>
      <c r="AH63" s="397">
        <f t="shared" ref="AH63:AJ63" si="943">($E$63+AH6)/4</f>
        <v>62.64</v>
      </c>
      <c r="AI63" s="371">
        <f t="shared" ref="AI63" si="944">LARGE(AH63:AH66,1)</f>
        <v>67.150000000000006</v>
      </c>
      <c r="AJ63" s="367">
        <f t="shared" si="943"/>
        <v>110.07</v>
      </c>
      <c r="AK63" s="357">
        <f t="shared" ref="AK63" si="945">LARGE(AJ63:AJ66,1)</f>
        <v>110.07</v>
      </c>
      <c r="AL63" s="409">
        <f t="shared" ref="AL63:AN63" si="946">($E$63+AL6)/4</f>
        <v>61.217500000000001</v>
      </c>
      <c r="AM63" s="401">
        <f t="shared" ref="AM63" si="947">LARGE(AL63:AL66,1)</f>
        <v>71.952500000000001</v>
      </c>
      <c r="AN63" s="367">
        <f t="shared" si="946"/>
        <v>50.7425</v>
      </c>
      <c r="AO63" s="357">
        <f t="shared" ref="AO63" si="948">LARGE(AN63:AN66,1)</f>
        <v>67.150000000000006</v>
      </c>
      <c r="AP63" s="367">
        <f>($E$63+AP6)/4</f>
        <v>58.105000000000004</v>
      </c>
      <c r="AQ63" s="357">
        <f t="shared" ref="AQ63" si="949">LARGE(AP63:AP66,1)</f>
        <v>78.752499999999998</v>
      </c>
      <c r="AR63" s="367">
        <f>($E$63+AR6)/4</f>
        <v>75.819999999999993</v>
      </c>
      <c r="AS63" s="357">
        <f t="shared" ref="AS63" si="950">LARGE(AR63:AR66,1)</f>
        <v>75.819999999999993</v>
      </c>
      <c r="AT63" s="21"/>
      <c r="AU63" s="21"/>
    </row>
    <row r="64" spans="1:47" ht="28.9" customHeight="1">
      <c r="A64" s="21"/>
      <c r="B64" s="430"/>
      <c r="C64" s="420"/>
      <c r="D64" s="353"/>
      <c r="E64" s="400"/>
      <c r="F64" s="368"/>
      <c r="G64" s="358"/>
      <c r="H64" s="368"/>
      <c r="I64" s="358"/>
      <c r="J64" s="368"/>
      <c r="K64" s="358"/>
      <c r="L64" s="368"/>
      <c r="M64" s="358"/>
      <c r="N64" s="368"/>
      <c r="O64" s="358"/>
      <c r="P64" s="368"/>
      <c r="Q64" s="358"/>
      <c r="R64" s="368"/>
      <c r="S64" s="358"/>
      <c r="T64" s="368"/>
      <c r="U64" s="358"/>
      <c r="V64" s="368"/>
      <c r="W64" s="358"/>
      <c r="X64" s="368"/>
      <c r="Y64" s="358"/>
      <c r="Z64" s="368"/>
      <c r="AA64" s="358"/>
      <c r="AB64" s="368"/>
      <c r="AC64" s="358"/>
      <c r="AD64" s="368"/>
      <c r="AE64" s="358"/>
      <c r="AF64" s="368"/>
      <c r="AG64" s="358"/>
      <c r="AH64" s="398"/>
      <c r="AI64" s="372"/>
      <c r="AJ64" s="368"/>
      <c r="AK64" s="358"/>
      <c r="AL64" s="410"/>
      <c r="AM64" s="402"/>
      <c r="AN64" s="368"/>
      <c r="AO64" s="358"/>
      <c r="AP64" s="368"/>
      <c r="AQ64" s="358"/>
      <c r="AR64" s="368"/>
      <c r="AS64" s="358"/>
      <c r="AT64" s="21"/>
      <c r="AU64" s="21"/>
    </row>
    <row r="65" spans="1:47" ht="28.9" customHeight="1">
      <c r="A65" s="21"/>
      <c r="B65" s="430"/>
      <c r="C65" s="420" t="s">
        <v>32</v>
      </c>
      <c r="D65" s="354">
        <f t="shared" ref="D65" si="951">IF(C65="A",E65,E65/2)</f>
        <v>134.30000000000001</v>
      </c>
      <c r="E65" s="400">
        <v>268.60000000000002</v>
      </c>
      <c r="F65" s="317">
        <f>$E$65/4</f>
        <v>67.150000000000006</v>
      </c>
      <c r="G65" s="358"/>
      <c r="H65" s="317">
        <f t="shared" ref="H65" si="952">$E$65/4</f>
        <v>67.150000000000006</v>
      </c>
      <c r="I65" s="358"/>
      <c r="J65" s="317">
        <f t="shared" ref="J65" si="953">$E$65/4</f>
        <v>67.150000000000006</v>
      </c>
      <c r="K65" s="358"/>
      <c r="L65" s="317">
        <f t="shared" ref="L65" si="954">$E$65/4</f>
        <v>67.150000000000006</v>
      </c>
      <c r="M65" s="358"/>
      <c r="N65" s="317">
        <f t="shared" ref="N65" si="955">$E$65/4</f>
        <v>67.150000000000006</v>
      </c>
      <c r="O65" s="358"/>
      <c r="P65" s="317">
        <f t="shared" ref="P65" si="956">$E$65/4</f>
        <v>67.150000000000006</v>
      </c>
      <c r="Q65" s="358"/>
      <c r="R65" s="317">
        <f t="shared" ref="R65" si="957">$E$65/4</f>
        <v>67.150000000000006</v>
      </c>
      <c r="S65" s="358"/>
      <c r="T65" s="317">
        <f t="shared" ref="T65" si="958">$E$65/4</f>
        <v>67.150000000000006</v>
      </c>
      <c r="U65" s="358"/>
      <c r="V65" s="317">
        <f t="shared" ref="V65" si="959">$E$65/4</f>
        <v>67.150000000000006</v>
      </c>
      <c r="W65" s="358"/>
      <c r="X65" s="317">
        <f t="shared" ref="X65" si="960">$E$65/4</f>
        <v>67.150000000000006</v>
      </c>
      <c r="Y65" s="358"/>
      <c r="Z65" s="317">
        <f t="shared" ref="Z65" si="961">$E$65/4</f>
        <v>67.150000000000006</v>
      </c>
      <c r="AA65" s="358"/>
      <c r="AB65" s="317">
        <f t="shared" ref="AB65" si="962">$E$65/4</f>
        <v>67.150000000000006</v>
      </c>
      <c r="AC65" s="358"/>
      <c r="AD65" s="317">
        <f t="shared" ref="AD65" si="963">$E$65/4</f>
        <v>67.150000000000006</v>
      </c>
      <c r="AE65" s="358"/>
      <c r="AF65" s="317">
        <f t="shared" ref="AF65" si="964">$E$65/4</f>
        <v>67.150000000000006</v>
      </c>
      <c r="AG65" s="358"/>
      <c r="AH65" s="29">
        <f t="shared" ref="AH65:AR65" si="965">$E$65/4</f>
        <v>67.150000000000006</v>
      </c>
      <c r="AI65" s="372"/>
      <c r="AJ65" s="317">
        <f t="shared" si="965"/>
        <v>67.150000000000006</v>
      </c>
      <c r="AK65" s="358"/>
      <c r="AL65" s="323">
        <f t="shared" si="965"/>
        <v>67.150000000000006</v>
      </c>
      <c r="AM65" s="402"/>
      <c r="AN65" s="317">
        <f t="shared" si="965"/>
        <v>67.150000000000006</v>
      </c>
      <c r="AO65" s="358"/>
      <c r="AP65" s="317">
        <f t="shared" si="965"/>
        <v>67.150000000000006</v>
      </c>
      <c r="AQ65" s="358"/>
      <c r="AR65" s="317">
        <f t="shared" si="965"/>
        <v>67.150000000000006</v>
      </c>
      <c r="AS65" s="358"/>
      <c r="AT65" s="21"/>
      <c r="AU65" s="21"/>
    </row>
    <row r="66" spans="1:47" ht="28.9" customHeight="1" thickBot="1">
      <c r="A66" s="21"/>
      <c r="B66" s="431"/>
      <c r="C66" s="421"/>
      <c r="D66" s="355"/>
      <c r="E66" s="422"/>
      <c r="F66" s="319">
        <f>G6/4</f>
        <v>54.33</v>
      </c>
      <c r="G66" s="358"/>
      <c r="H66" s="318">
        <f t="shared" ref="H66" si="966">I6/4</f>
        <v>62</v>
      </c>
      <c r="I66" s="359"/>
      <c r="J66" s="318">
        <f t="shared" ref="J66" si="967">K6/4</f>
        <v>62</v>
      </c>
      <c r="K66" s="359"/>
      <c r="L66" s="318">
        <f t="shared" ref="L66" si="968">M6/4</f>
        <v>60.05</v>
      </c>
      <c r="M66" s="359"/>
      <c r="N66" s="318">
        <f t="shared" ref="N66" si="969">O6/4</f>
        <v>61.664999999999999</v>
      </c>
      <c r="O66" s="359"/>
      <c r="P66" s="318">
        <f t="shared" ref="P66" si="970">Q6/4</f>
        <v>59.532499999999999</v>
      </c>
      <c r="Q66" s="359"/>
      <c r="R66" s="318">
        <f t="shared" ref="R66" si="971">S6/4</f>
        <v>66.002499999999998</v>
      </c>
      <c r="S66" s="359"/>
      <c r="T66" s="318">
        <f t="shared" ref="T66" si="972">U6/4</f>
        <v>44.725000000000001</v>
      </c>
      <c r="U66" s="359"/>
      <c r="V66" s="318">
        <f t="shared" ref="V66" si="973">W6/4</f>
        <v>44.9375</v>
      </c>
      <c r="W66" s="359"/>
      <c r="X66" s="318">
        <f t="shared" ref="X66" si="974">Y6/4</f>
        <v>42.232500000000002</v>
      </c>
      <c r="Y66" s="359"/>
      <c r="Z66" s="318">
        <f t="shared" ref="Z66" si="975">AA6/4</f>
        <v>52.85</v>
      </c>
      <c r="AA66" s="359"/>
      <c r="AB66" s="318">
        <f>AC6/4</f>
        <v>57.39</v>
      </c>
      <c r="AC66" s="359"/>
      <c r="AD66" s="318">
        <f t="shared" ref="AD66" si="976">AE6/4</f>
        <v>49.71</v>
      </c>
      <c r="AE66" s="359"/>
      <c r="AF66" s="318">
        <f t="shared" ref="AF66" si="977">AG6/4</f>
        <v>40.755000000000003</v>
      </c>
      <c r="AG66" s="359"/>
      <c r="AH66" s="30">
        <f t="shared" ref="AH66" si="978">AI6/4</f>
        <v>67.150000000000006</v>
      </c>
      <c r="AI66" s="373"/>
      <c r="AJ66" s="318">
        <f t="shared" ref="AJ66" si="979">AK6/4</f>
        <v>78.75</v>
      </c>
      <c r="AK66" s="359"/>
      <c r="AL66" s="316">
        <f t="shared" ref="AL66" si="980">AM6/4</f>
        <v>71.952500000000001</v>
      </c>
      <c r="AM66" s="403"/>
      <c r="AN66" s="318">
        <f t="shared" ref="AN66" si="981">AO6/4</f>
        <v>62.274999999999999</v>
      </c>
      <c r="AO66" s="359"/>
      <c r="AP66" s="318">
        <f t="shared" ref="AP66" si="982">AQ6/4</f>
        <v>78.752499999999998</v>
      </c>
      <c r="AQ66" s="359"/>
      <c r="AR66" s="318">
        <f t="shared" ref="AR66" si="983">AS6/4</f>
        <v>65</v>
      </c>
      <c r="AS66" s="359"/>
      <c r="AT66" s="21"/>
      <c r="AU66" s="21"/>
    </row>
    <row r="67" spans="1:47" ht="28.9" customHeight="1">
      <c r="A67" s="21"/>
      <c r="B67" s="423" t="s">
        <v>24</v>
      </c>
      <c r="C67" s="393" t="s">
        <v>31</v>
      </c>
      <c r="D67" s="352">
        <f t="shared" ref="D67" si="984">IF(C67="A",E67,E67/2)</f>
        <v>315</v>
      </c>
      <c r="E67" s="426">
        <v>315</v>
      </c>
      <c r="F67" s="360">
        <f>($E$67+F6)/4</f>
        <v>106.2025</v>
      </c>
      <c r="G67" s="357">
        <f>LARGE(F67:F70,1)</f>
        <v>106.2025</v>
      </c>
      <c r="H67" s="360">
        <f>($E$67+H6)/4</f>
        <v>99.55</v>
      </c>
      <c r="I67" s="357">
        <f>LARGE(H67:H70,1)</f>
        <v>99.55</v>
      </c>
      <c r="J67" s="360">
        <f>($E$67+J6)/4</f>
        <v>98.172499999999999</v>
      </c>
      <c r="K67" s="357">
        <f>LARGE(J67:J70,1)</f>
        <v>98.172499999999999</v>
      </c>
      <c r="L67" s="360">
        <f>($E$67+L6)/4</f>
        <v>117.425</v>
      </c>
      <c r="M67" s="357">
        <f>LARGE(L67:L70,1)</f>
        <v>117.425</v>
      </c>
      <c r="N67" s="360">
        <f>($E$67+N6)/4</f>
        <v>112.015</v>
      </c>
      <c r="O67" s="357">
        <f>LARGE(N67:N70,1)</f>
        <v>112.015</v>
      </c>
      <c r="P67" s="360">
        <f>($E$67+P6)/4</f>
        <v>107.965</v>
      </c>
      <c r="Q67" s="357">
        <f>LARGE(P67:P70,1)</f>
        <v>107.965</v>
      </c>
      <c r="R67" s="360">
        <f>($E$67+R6)/4</f>
        <v>100.2325</v>
      </c>
      <c r="S67" s="357">
        <f>LARGE(R67:R70,1)</f>
        <v>100.2325</v>
      </c>
      <c r="T67" s="360">
        <f>($E$67+T6)/4</f>
        <v>116.35499999999999</v>
      </c>
      <c r="U67" s="357">
        <f>LARGE(T67:T70,1)</f>
        <v>116.35499999999999</v>
      </c>
      <c r="V67" s="360">
        <f>($E$67+V6)/4</f>
        <v>117.425</v>
      </c>
      <c r="W67" s="357">
        <f>LARGE(V67:V70,1)</f>
        <v>117.425</v>
      </c>
      <c r="X67" s="360">
        <f>($E$67+X6)/4</f>
        <v>116.35499999999999</v>
      </c>
      <c r="Y67" s="357">
        <f>LARGE(X67:X70,1)</f>
        <v>116.35499999999999</v>
      </c>
      <c r="Z67" s="360">
        <f>($E$67+Z6)/4</f>
        <v>91.27</v>
      </c>
      <c r="AA67" s="357">
        <f>LARGE(Z67:Z70,1)</f>
        <v>91.27</v>
      </c>
      <c r="AB67" s="360">
        <f>($E$67+AB6)/4</f>
        <v>101.63500000000001</v>
      </c>
      <c r="AC67" s="357">
        <f>LARGE(AB67:AB70,1)</f>
        <v>101.63500000000001</v>
      </c>
      <c r="AD67" s="360">
        <f>($E$67+AD6)/4</f>
        <v>110.74</v>
      </c>
      <c r="AE67" s="357">
        <f>LARGE(AD67:AD70,1)</f>
        <v>110.74</v>
      </c>
      <c r="AF67" s="360">
        <f>($E$67+AF6)/4</f>
        <v>124.47</v>
      </c>
      <c r="AG67" s="357">
        <f>LARGE(AF67:AF70,1)</f>
        <v>124.47</v>
      </c>
      <c r="AH67" s="360">
        <f>($E$67+AH6)/4</f>
        <v>110.07</v>
      </c>
      <c r="AI67" s="357">
        <f>LARGE(AH67:AH70,1)</f>
        <v>110.07</v>
      </c>
      <c r="AJ67" s="369">
        <f>($E$67+AJ6)/4</f>
        <v>157.5</v>
      </c>
      <c r="AK67" s="371">
        <f>LARGE(AJ67:AJ70,1)</f>
        <v>157.5</v>
      </c>
      <c r="AL67" s="409">
        <f>($E$67+AL6)/4</f>
        <v>108.64750000000001</v>
      </c>
      <c r="AM67" s="401">
        <f>LARGE(AL67:AL70,1)</f>
        <v>108.64750000000001</v>
      </c>
      <c r="AN67" s="360">
        <f>($E$67+AN6)/4</f>
        <v>98.172499999999999</v>
      </c>
      <c r="AO67" s="357">
        <f>LARGE(AN67:AN70,1)</f>
        <v>98.172499999999999</v>
      </c>
      <c r="AP67" s="360">
        <f>($E$67+AP6)/4</f>
        <v>105.535</v>
      </c>
      <c r="AQ67" s="357">
        <f>LARGE(AP67:AP70,1)</f>
        <v>105.535</v>
      </c>
      <c r="AR67" s="413">
        <f>($E$67+AR6)/4</f>
        <v>123.25</v>
      </c>
      <c r="AS67" s="415">
        <f>LARGE(AR67:AR70,1)</f>
        <v>123.25</v>
      </c>
      <c r="AT67" s="21"/>
      <c r="AU67" s="21"/>
    </row>
    <row r="68" spans="1:47" ht="28.9" customHeight="1">
      <c r="A68" s="21"/>
      <c r="B68" s="424"/>
      <c r="C68" s="394"/>
      <c r="D68" s="353"/>
      <c r="E68" s="427"/>
      <c r="F68" s="361"/>
      <c r="G68" s="358"/>
      <c r="H68" s="361"/>
      <c r="I68" s="358"/>
      <c r="J68" s="361"/>
      <c r="K68" s="358"/>
      <c r="L68" s="361"/>
      <c r="M68" s="358"/>
      <c r="N68" s="361"/>
      <c r="O68" s="358"/>
      <c r="P68" s="361"/>
      <c r="Q68" s="358"/>
      <c r="R68" s="361"/>
      <c r="S68" s="358"/>
      <c r="T68" s="361"/>
      <c r="U68" s="358"/>
      <c r="V68" s="361"/>
      <c r="W68" s="358"/>
      <c r="X68" s="361"/>
      <c r="Y68" s="358"/>
      <c r="Z68" s="361"/>
      <c r="AA68" s="358"/>
      <c r="AB68" s="361"/>
      <c r="AC68" s="358"/>
      <c r="AD68" s="361"/>
      <c r="AE68" s="358"/>
      <c r="AF68" s="361"/>
      <c r="AG68" s="358"/>
      <c r="AH68" s="361"/>
      <c r="AI68" s="358"/>
      <c r="AJ68" s="370"/>
      <c r="AK68" s="372"/>
      <c r="AL68" s="410"/>
      <c r="AM68" s="402"/>
      <c r="AN68" s="361"/>
      <c r="AO68" s="358"/>
      <c r="AP68" s="361"/>
      <c r="AQ68" s="358"/>
      <c r="AR68" s="414"/>
      <c r="AS68" s="416"/>
      <c r="AT68" s="21"/>
      <c r="AU68" s="21"/>
    </row>
    <row r="69" spans="1:47" ht="28.9" customHeight="1">
      <c r="A69" s="21"/>
      <c r="B69" s="424"/>
      <c r="C69" s="374" t="s">
        <v>32</v>
      </c>
      <c r="D69" s="354">
        <f t="shared" ref="D69" si="985">IF(C69="A",E69,E69/2)</f>
        <v>157.5</v>
      </c>
      <c r="E69" s="418">
        <f>E67</f>
        <v>315</v>
      </c>
      <c r="F69" s="317">
        <f>$E$69/4</f>
        <v>78.75</v>
      </c>
      <c r="G69" s="358"/>
      <c r="H69" s="317">
        <f>$E$69/4</f>
        <v>78.75</v>
      </c>
      <c r="I69" s="358"/>
      <c r="J69" s="317">
        <f>$E$69/4</f>
        <v>78.75</v>
      </c>
      <c r="K69" s="358"/>
      <c r="L69" s="317">
        <f>$E$69/4</f>
        <v>78.75</v>
      </c>
      <c r="M69" s="358"/>
      <c r="N69" s="317">
        <f>$E$69/4</f>
        <v>78.75</v>
      </c>
      <c r="O69" s="358"/>
      <c r="P69" s="317">
        <f>$E$69/4</f>
        <v>78.75</v>
      </c>
      <c r="Q69" s="358"/>
      <c r="R69" s="317">
        <f>$E$69/4</f>
        <v>78.75</v>
      </c>
      <c r="S69" s="358"/>
      <c r="T69" s="317">
        <f>$E$69/4</f>
        <v>78.75</v>
      </c>
      <c r="U69" s="358"/>
      <c r="V69" s="317">
        <f>$E$69/4</f>
        <v>78.75</v>
      </c>
      <c r="W69" s="358"/>
      <c r="X69" s="317">
        <f>$E$69/4</f>
        <v>78.75</v>
      </c>
      <c r="Y69" s="358"/>
      <c r="Z69" s="317">
        <f>$E$69/4</f>
        <v>78.75</v>
      </c>
      <c r="AA69" s="358"/>
      <c r="AB69" s="317">
        <f>$E$69/4</f>
        <v>78.75</v>
      </c>
      <c r="AC69" s="358"/>
      <c r="AD69" s="317">
        <f>$E$69/4</f>
        <v>78.75</v>
      </c>
      <c r="AE69" s="358"/>
      <c r="AF69" s="317">
        <f>$E$69/4</f>
        <v>78.75</v>
      </c>
      <c r="AG69" s="358"/>
      <c r="AH69" s="317">
        <f>$E$69/4</f>
        <v>78.75</v>
      </c>
      <c r="AI69" s="358"/>
      <c r="AJ69" s="29">
        <f>$E$69/4</f>
        <v>78.75</v>
      </c>
      <c r="AK69" s="372"/>
      <c r="AL69" s="323">
        <f>$E$69/4</f>
        <v>78.75</v>
      </c>
      <c r="AM69" s="402"/>
      <c r="AN69" s="317">
        <f>$E$69/4</f>
        <v>78.75</v>
      </c>
      <c r="AO69" s="358"/>
      <c r="AP69" s="317">
        <f>$E$69/4</f>
        <v>78.75</v>
      </c>
      <c r="AQ69" s="358"/>
      <c r="AR69" s="320">
        <f>$E$69/4</f>
        <v>78.75</v>
      </c>
      <c r="AS69" s="416"/>
      <c r="AT69" s="21"/>
      <c r="AU69" s="21"/>
    </row>
    <row r="70" spans="1:47" ht="28.9" customHeight="1" thickBot="1">
      <c r="A70" s="21"/>
      <c r="B70" s="425"/>
      <c r="C70" s="375"/>
      <c r="D70" s="355"/>
      <c r="E70" s="419"/>
      <c r="F70" s="318">
        <f>G6/4</f>
        <v>54.33</v>
      </c>
      <c r="G70" s="359"/>
      <c r="H70" s="318">
        <f>I6/4</f>
        <v>62</v>
      </c>
      <c r="I70" s="359"/>
      <c r="J70" s="318">
        <f>K6/4</f>
        <v>62</v>
      </c>
      <c r="K70" s="359"/>
      <c r="L70" s="318">
        <f>M6/4</f>
        <v>60.05</v>
      </c>
      <c r="M70" s="359"/>
      <c r="N70" s="318">
        <f>O6/4</f>
        <v>61.664999999999999</v>
      </c>
      <c r="O70" s="359"/>
      <c r="P70" s="318">
        <f>Q6/4</f>
        <v>59.532499999999999</v>
      </c>
      <c r="Q70" s="359"/>
      <c r="R70" s="318">
        <f>S6/4</f>
        <v>66.002499999999998</v>
      </c>
      <c r="S70" s="359"/>
      <c r="T70" s="318">
        <f>U6/4</f>
        <v>44.725000000000001</v>
      </c>
      <c r="U70" s="359"/>
      <c r="V70" s="318">
        <f>W6/4</f>
        <v>44.9375</v>
      </c>
      <c r="W70" s="359"/>
      <c r="X70" s="318">
        <f>Y6/4</f>
        <v>42.232500000000002</v>
      </c>
      <c r="Y70" s="359"/>
      <c r="Z70" s="318">
        <f>AA6/4</f>
        <v>52.85</v>
      </c>
      <c r="AA70" s="359"/>
      <c r="AB70" s="318">
        <f>AC6/4</f>
        <v>57.39</v>
      </c>
      <c r="AC70" s="359"/>
      <c r="AD70" s="318">
        <f>AE6/4</f>
        <v>49.71</v>
      </c>
      <c r="AE70" s="359"/>
      <c r="AF70" s="318">
        <f>AG6/4</f>
        <v>40.755000000000003</v>
      </c>
      <c r="AG70" s="359"/>
      <c r="AH70" s="318">
        <f>AI6/4</f>
        <v>67.150000000000006</v>
      </c>
      <c r="AI70" s="359"/>
      <c r="AJ70" s="30">
        <f>AK6/4</f>
        <v>78.75</v>
      </c>
      <c r="AK70" s="373"/>
      <c r="AL70" s="316">
        <f>AM6/4</f>
        <v>71.952500000000001</v>
      </c>
      <c r="AM70" s="403"/>
      <c r="AN70" s="318">
        <f>AO6/4</f>
        <v>62.274999999999999</v>
      </c>
      <c r="AO70" s="359"/>
      <c r="AP70" s="318">
        <f>AQ6/4</f>
        <v>78.752499999999998</v>
      </c>
      <c r="AQ70" s="359"/>
      <c r="AR70" s="321">
        <f>AS6/4</f>
        <v>65</v>
      </c>
      <c r="AS70" s="417"/>
      <c r="AT70" s="21"/>
      <c r="AU70" s="21"/>
    </row>
    <row r="71" spans="1:47" ht="28.9" customHeight="1">
      <c r="A71" s="21"/>
      <c r="B71" s="390" t="s">
        <v>25</v>
      </c>
      <c r="C71" s="393" t="s">
        <v>31</v>
      </c>
      <c r="D71" s="352">
        <f t="shared" ref="D71" si="986">IF(C71="A",E71,E71/2)</f>
        <v>119.59</v>
      </c>
      <c r="E71" s="395">
        <v>119.59</v>
      </c>
      <c r="F71" s="360">
        <f>($E$71+F6)/4</f>
        <v>57.35</v>
      </c>
      <c r="G71" s="357">
        <f>LARGE(F71:F74,1)</f>
        <v>71.952500000000001</v>
      </c>
      <c r="H71" s="409">
        <f>($E$67+H10)/4</f>
        <v>94.25</v>
      </c>
      <c r="I71" s="364">
        <f>LARGE(H71:H74,1)</f>
        <v>94.25</v>
      </c>
      <c r="J71" s="362">
        <f>($E$67+J10)/4</f>
        <v>94.25</v>
      </c>
      <c r="K71" s="364">
        <f>LARGE(J71:J74,1)</f>
        <v>94.25</v>
      </c>
      <c r="L71" s="362">
        <f>($E$67+L10)/4</f>
        <v>93.762500000000003</v>
      </c>
      <c r="M71" s="364">
        <f>LARGE(L71:L74,1)</f>
        <v>93.762500000000003</v>
      </c>
      <c r="N71" s="362">
        <f>($E$67+N10)/4</f>
        <v>94.166250000000005</v>
      </c>
      <c r="O71" s="364">
        <f>LARGE(N71:N74,1)</f>
        <v>94.166250000000005</v>
      </c>
      <c r="P71" s="362">
        <f>($E$67+P10)/4</f>
        <v>93.633125000000007</v>
      </c>
      <c r="Q71" s="364">
        <f>LARGE(P71:P74,1)</f>
        <v>93.633125000000007</v>
      </c>
      <c r="R71" s="362">
        <f>($E$67+R10)/4</f>
        <v>95.250624999999999</v>
      </c>
      <c r="S71" s="364">
        <f>LARGE(R71:R74,1)</f>
        <v>95.250624999999999</v>
      </c>
      <c r="T71" s="362">
        <f>($E$67+T10)/4</f>
        <v>89.931250000000006</v>
      </c>
      <c r="U71" s="364">
        <f>LARGE(T71:T74,1)</f>
        <v>89.931250000000006</v>
      </c>
      <c r="V71" s="362">
        <f>($E$67+V10)/4</f>
        <v>89.984375</v>
      </c>
      <c r="W71" s="364">
        <f>LARGE(V71:V74,1)</f>
        <v>89.984375</v>
      </c>
      <c r="X71" s="362">
        <f>($E$67+X10)/4</f>
        <v>89.308125000000004</v>
      </c>
      <c r="Y71" s="364">
        <f>LARGE(X71:X74,1)</f>
        <v>89.308125000000004</v>
      </c>
      <c r="Z71" s="362">
        <f>($E$67+Z10)/4</f>
        <v>91.962500000000006</v>
      </c>
      <c r="AA71" s="364">
        <f>LARGE(Z71:Z74,1)</f>
        <v>91.962500000000006</v>
      </c>
      <c r="AB71" s="362">
        <f>($E$67+AB10)/4</f>
        <v>93.097499999999997</v>
      </c>
      <c r="AC71" s="364">
        <f>LARGE(AB71:AB74,1)</f>
        <v>93.097499999999997</v>
      </c>
      <c r="AD71" s="362">
        <f>($E$67+AD10)/4</f>
        <v>91.177499999999995</v>
      </c>
      <c r="AE71" s="364">
        <f>LARGE(AD71:AD74,1)</f>
        <v>91.177499999999995</v>
      </c>
      <c r="AF71" s="362">
        <f>($E$67+AF10)/4</f>
        <v>88.938749999999999</v>
      </c>
      <c r="AG71" s="364">
        <f>LARGE(AF71:AF74,1)</f>
        <v>88.938749999999999</v>
      </c>
      <c r="AH71" s="362">
        <f>($E$67+AH10)/4</f>
        <v>95.537499999999994</v>
      </c>
      <c r="AI71" s="364">
        <f>LARGE(AH71:AH74,1)</f>
        <v>95.537499999999994</v>
      </c>
      <c r="AJ71" s="409">
        <f>($E$67+AJ10)/4</f>
        <v>98.4375</v>
      </c>
      <c r="AK71" s="401">
        <f>LARGE(AJ71:AJ74,1)</f>
        <v>98.4375</v>
      </c>
      <c r="AL71" s="369">
        <f>($E$71+AL10)/4</f>
        <v>47.885625000000005</v>
      </c>
      <c r="AM71" s="371">
        <f>LARGE(AL71:AL74,1)</f>
        <v>71.952500000000001</v>
      </c>
      <c r="AN71" s="409">
        <f>($E$67+AN10)/4</f>
        <v>94.318749999999994</v>
      </c>
      <c r="AO71" s="401">
        <f>LARGE(AN71:AN74,1)</f>
        <v>94.318749999999994</v>
      </c>
      <c r="AP71" s="409">
        <f>($E$67+AP6)/4</f>
        <v>105.535</v>
      </c>
      <c r="AQ71" s="401">
        <f>LARGE(AP71:AP74,1)</f>
        <v>105.535</v>
      </c>
      <c r="AR71" s="409">
        <f>($E$67+AR6)/4</f>
        <v>123.25</v>
      </c>
      <c r="AS71" s="401">
        <f>LARGE(AR71:AR74,1)</f>
        <v>123.25</v>
      </c>
      <c r="AT71" s="21"/>
      <c r="AU71" s="21"/>
    </row>
    <row r="72" spans="1:47" ht="28.9" customHeight="1">
      <c r="A72" s="21"/>
      <c r="B72" s="391"/>
      <c r="C72" s="394"/>
      <c r="D72" s="353"/>
      <c r="E72" s="396"/>
      <c r="F72" s="361"/>
      <c r="G72" s="358"/>
      <c r="H72" s="410"/>
      <c r="I72" s="365"/>
      <c r="J72" s="363"/>
      <c r="K72" s="365"/>
      <c r="L72" s="363"/>
      <c r="M72" s="365"/>
      <c r="N72" s="363"/>
      <c r="O72" s="365"/>
      <c r="P72" s="363"/>
      <c r="Q72" s="365"/>
      <c r="R72" s="363"/>
      <c r="S72" s="365"/>
      <c r="T72" s="363"/>
      <c r="U72" s="365"/>
      <c r="V72" s="363"/>
      <c r="W72" s="365"/>
      <c r="X72" s="363"/>
      <c r="Y72" s="365"/>
      <c r="Z72" s="363"/>
      <c r="AA72" s="365"/>
      <c r="AB72" s="363"/>
      <c r="AC72" s="365"/>
      <c r="AD72" s="363"/>
      <c r="AE72" s="365"/>
      <c r="AF72" s="363"/>
      <c r="AG72" s="365"/>
      <c r="AH72" s="363"/>
      <c r="AI72" s="365"/>
      <c r="AJ72" s="410"/>
      <c r="AK72" s="402"/>
      <c r="AL72" s="370"/>
      <c r="AM72" s="372"/>
      <c r="AN72" s="410"/>
      <c r="AO72" s="402"/>
      <c r="AP72" s="410"/>
      <c r="AQ72" s="402"/>
      <c r="AR72" s="410"/>
      <c r="AS72" s="402"/>
      <c r="AT72" s="21"/>
      <c r="AU72" s="21"/>
    </row>
    <row r="73" spans="1:47" ht="28.9" customHeight="1">
      <c r="A73" s="21"/>
      <c r="B73" s="391"/>
      <c r="C73" s="374" t="s">
        <v>32</v>
      </c>
      <c r="D73" s="354">
        <f t="shared" ref="D73" si="987">IF(C73="A",E73,E73/2)</f>
        <v>143.905</v>
      </c>
      <c r="E73" s="411">
        <v>287.81</v>
      </c>
      <c r="F73" s="317">
        <f>$E$73/4</f>
        <v>71.952500000000001</v>
      </c>
      <c r="G73" s="358"/>
      <c r="H73" s="315">
        <f>$E$73/4</f>
        <v>71.952500000000001</v>
      </c>
      <c r="I73" s="365"/>
      <c r="J73" s="315">
        <f>$E$73/4</f>
        <v>71.952500000000001</v>
      </c>
      <c r="K73" s="365"/>
      <c r="L73" s="315">
        <f>$E$73/4</f>
        <v>71.952500000000001</v>
      </c>
      <c r="M73" s="365"/>
      <c r="N73" s="315">
        <f>$E$73/4</f>
        <v>71.952500000000001</v>
      </c>
      <c r="O73" s="365"/>
      <c r="P73" s="315">
        <f>$E$73/4</f>
        <v>71.952500000000001</v>
      </c>
      <c r="Q73" s="365"/>
      <c r="R73" s="315">
        <f>$E$73/4</f>
        <v>71.952500000000001</v>
      </c>
      <c r="S73" s="365"/>
      <c r="T73" s="315">
        <f>$E$73/4</f>
        <v>71.952500000000001</v>
      </c>
      <c r="U73" s="365"/>
      <c r="V73" s="315">
        <f>$E$73/4</f>
        <v>71.952500000000001</v>
      </c>
      <c r="W73" s="365"/>
      <c r="X73" s="315">
        <f>$E$73/4</f>
        <v>71.952500000000001</v>
      </c>
      <c r="Y73" s="365"/>
      <c r="Z73" s="315">
        <f>$E$73/4</f>
        <v>71.952500000000001</v>
      </c>
      <c r="AA73" s="365"/>
      <c r="AB73" s="315">
        <f>$E$73/4</f>
        <v>71.952500000000001</v>
      </c>
      <c r="AC73" s="365"/>
      <c r="AD73" s="315">
        <f>$E$73/4</f>
        <v>71.952500000000001</v>
      </c>
      <c r="AE73" s="365"/>
      <c r="AF73" s="315">
        <f>$E$73/4</f>
        <v>71.952500000000001</v>
      </c>
      <c r="AG73" s="365"/>
      <c r="AH73" s="315">
        <f>$E$73/4</f>
        <v>71.952500000000001</v>
      </c>
      <c r="AI73" s="365"/>
      <c r="AJ73" s="315">
        <f>$E$73/4</f>
        <v>71.952500000000001</v>
      </c>
      <c r="AK73" s="402"/>
      <c r="AL73" s="29">
        <f>$E$73/4</f>
        <v>71.952500000000001</v>
      </c>
      <c r="AM73" s="372"/>
      <c r="AN73" s="315">
        <f>$E$73/4</f>
        <v>71.952500000000001</v>
      </c>
      <c r="AO73" s="402"/>
      <c r="AP73" s="315">
        <f>$E$73/4</f>
        <v>71.952500000000001</v>
      </c>
      <c r="AQ73" s="402"/>
      <c r="AR73" s="315">
        <f>$E$73/4</f>
        <v>71.952500000000001</v>
      </c>
      <c r="AS73" s="402"/>
      <c r="AT73" s="21"/>
      <c r="AU73" s="21"/>
    </row>
    <row r="74" spans="1:47" ht="28.9" customHeight="1" thickBot="1">
      <c r="A74" s="21"/>
      <c r="B74" s="392"/>
      <c r="C74" s="375"/>
      <c r="D74" s="355"/>
      <c r="E74" s="412"/>
      <c r="F74" s="318">
        <f>G6/4</f>
        <v>54.33</v>
      </c>
      <c r="G74" s="359"/>
      <c r="H74" s="324">
        <f>I6/4</f>
        <v>62</v>
      </c>
      <c r="I74" s="366"/>
      <c r="J74" s="324">
        <f>K6/4</f>
        <v>62</v>
      </c>
      <c r="K74" s="366"/>
      <c r="L74" s="324">
        <f>M6/4</f>
        <v>60.05</v>
      </c>
      <c r="M74" s="366"/>
      <c r="N74" s="324">
        <f>O6/4</f>
        <v>61.664999999999999</v>
      </c>
      <c r="O74" s="366"/>
      <c r="P74" s="324">
        <f>Q6/4</f>
        <v>59.532499999999999</v>
      </c>
      <c r="Q74" s="366"/>
      <c r="R74" s="324">
        <f>S6/4</f>
        <v>66.002499999999998</v>
      </c>
      <c r="S74" s="366"/>
      <c r="T74" s="324">
        <f>U6/4</f>
        <v>44.725000000000001</v>
      </c>
      <c r="U74" s="366"/>
      <c r="V74" s="324">
        <f>W6/4</f>
        <v>44.9375</v>
      </c>
      <c r="W74" s="366"/>
      <c r="X74" s="324">
        <f>Y6/4</f>
        <v>42.232500000000002</v>
      </c>
      <c r="Y74" s="366"/>
      <c r="Z74" s="324">
        <f>AA6/4</f>
        <v>52.85</v>
      </c>
      <c r="AA74" s="366"/>
      <c r="AB74" s="324">
        <f>AC6/4</f>
        <v>57.39</v>
      </c>
      <c r="AC74" s="366"/>
      <c r="AD74" s="324">
        <f>AE6/4</f>
        <v>49.71</v>
      </c>
      <c r="AE74" s="366"/>
      <c r="AF74" s="324">
        <f>AG6/4</f>
        <v>40.755000000000003</v>
      </c>
      <c r="AG74" s="366"/>
      <c r="AH74" s="324">
        <f>AI6/4</f>
        <v>67.150000000000006</v>
      </c>
      <c r="AI74" s="366"/>
      <c r="AJ74" s="316">
        <f>AK6/4</f>
        <v>78.75</v>
      </c>
      <c r="AK74" s="403"/>
      <c r="AL74" s="30">
        <f>AM6/4</f>
        <v>71.952500000000001</v>
      </c>
      <c r="AM74" s="373"/>
      <c r="AN74" s="316">
        <f>AO6/4</f>
        <v>62.274999999999999</v>
      </c>
      <c r="AO74" s="403"/>
      <c r="AP74" s="316">
        <f>AQ6/4</f>
        <v>78.752499999999998</v>
      </c>
      <c r="AQ74" s="403"/>
      <c r="AR74" s="316">
        <f>AS6/4</f>
        <v>65</v>
      </c>
      <c r="AS74" s="403"/>
      <c r="AT74" s="21"/>
      <c r="AU74" s="21"/>
    </row>
    <row r="75" spans="1:47" ht="28.9" customHeight="1">
      <c r="A75" s="21"/>
      <c r="B75" s="390" t="s">
        <v>26</v>
      </c>
      <c r="C75" s="393" t="s">
        <v>31</v>
      </c>
      <c r="D75" s="352">
        <v>77.69</v>
      </c>
      <c r="E75" s="395">
        <v>77.69</v>
      </c>
      <c r="F75" s="360">
        <f>($E$75+F6)/4</f>
        <v>46.875</v>
      </c>
      <c r="G75" s="357">
        <f>LARGE(F75:F78,1)</f>
        <v>62.274999999999999</v>
      </c>
      <c r="H75" s="360">
        <f>($E$75+H6)/4</f>
        <v>40.222499999999997</v>
      </c>
      <c r="I75" s="357">
        <f t="shared" ref="I75" si="988">LARGE(H75:H78,1)</f>
        <v>62.274999999999999</v>
      </c>
      <c r="J75" s="360">
        <f>($E$75+J6)/4</f>
        <v>38.844999999999999</v>
      </c>
      <c r="K75" s="357">
        <f t="shared" ref="K75" si="989">LARGE(J75:J78,1)</f>
        <v>62.274999999999999</v>
      </c>
      <c r="L75" s="360">
        <f>($E$75+L6)/4</f>
        <v>58.097499999999997</v>
      </c>
      <c r="M75" s="357">
        <f t="shared" ref="M75" si="990">LARGE(L75:L78,1)</f>
        <v>62.274999999999999</v>
      </c>
      <c r="N75" s="360">
        <f>($E$75+N6)/4</f>
        <v>52.6875</v>
      </c>
      <c r="O75" s="357">
        <f t="shared" ref="O75" si="991">LARGE(N75:N78,1)</f>
        <v>62.274999999999999</v>
      </c>
      <c r="P75" s="360">
        <f t="shared" ref="P75" si="992">($E$75+P6)/4</f>
        <v>48.637500000000003</v>
      </c>
      <c r="Q75" s="357">
        <f t="shared" ref="Q75" si="993">LARGE(P75:P78,1)</f>
        <v>62.274999999999999</v>
      </c>
      <c r="R75" s="360">
        <f t="shared" ref="R75" si="994">($E$75+R6)/4</f>
        <v>40.905000000000001</v>
      </c>
      <c r="S75" s="357">
        <f t="shared" ref="S75" si="995">LARGE(R75:R78,1)</f>
        <v>66.002499999999998</v>
      </c>
      <c r="T75" s="360">
        <f>($E$75+T6)/4</f>
        <v>57.027499999999996</v>
      </c>
      <c r="U75" s="357">
        <f t="shared" ref="U75" si="996">LARGE(T75:T78,1)</f>
        <v>62.274999999999999</v>
      </c>
      <c r="V75" s="360">
        <f t="shared" ref="V75" si="997">($E$75+V6)/4</f>
        <v>58.097499999999997</v>
      </c>
      <c r="W75" s="357">
        <f t="shared" ref="W75" si="998">LARGE(V75:V78,1)</f>
        <v>62.274999999999999</v>
      </c>
      <c r="X75" s="360">
        <f t="shared" ref="X75" si="999">($E$75+X6)/4</f>
        <v>57.027499999999996</v>
      </c>
      <c r="Y75" s="357">
        <f t="shared" ref="Y75" si="1000">LARGE(X75:X78,1)</f>
        <v>62.274999999999999</v>
      </c>
      <c r="Z75" s="360">
        <f t="shared" ref="Z75" si="1001">($E$75+Z6)/4</f>
        <v>31.942499999999999</v>
      </c>
      <c r="AA75" s="357">
        <f t="shared" ref="AA75" si="1002">LARGE(Z75:Z78,1)</f>
        <v>62.274999999999999</v>
      </c>
      <c r="AB75" s="360">
        <f t="shared" ref="AB75" si="1003">($E$75+AB6)/4</f>
        <v>42.307500000000005</v>
      </c>
      <c r="AC75" s="357">
        <f t="shared" ref="AC75" si="1004">LARGE(AB75:AB78,1)</f>
        <v>62.274999999999999</v>
      </c>
      <c r="AD75" s="360">
        <f t="shared" ref="AD75" si="1005">($E$75+AD6)/4</f>
        <v>51.412499999999994</v>
      </c>
      <c r="AE75" s="357">
        <f t="shared" ref="AE75" si="1006">LARGE(AD75:AD78,1)</f>
        <v>62.274999999999999</v>
      </c>
      <c r="AF75" s="360">
        <f t="shared" ref="AF75" si="1007">($E$75+AF6)/4</f>
        <v>65.142499999999998</v>
      </c>
      <c r="AG75" s="357">
        <f t="shared" ref="AG75" si="1008">LARGE(AF75:AF78,1)</f>
        <v>65.142499999999998</v>
      </c>
      <c r="AH75" s="360">
        <f t="shared" ref="AH75" si="1009">($E$75+AH6)/4</f>
        <v>50.7425</v>
      </c>
      <c r="AI75" s="357">
        <f t="shared" ref="AI75" si="1010">LARGE(AH75:AH78,1)</f>
        <v>67.150000000000006</v>
      </c>
      <c r="AJ75" s="360">
        <f t="shared" ref="AJ75" si="1011">($E$75+AJ6)/4</f>
        <v>98.172499999999999</v>
      </c>
      <c r="AK75" s="357">
        <f t="shared" ref="AK75" si="1012">LARGE(AJ75:AJ78,1)</f>
        <v>98.172499999999999</v>
      </c>
      <c r="AL75" s="409">
        <f>($E$75+AL6)/4</f>
        <v>49.32</v>
      </c>
      <c r="AM75" s="401">
        <f>LARGE(AL75:AL78,1)</f>
        <v>71.952500000000001</v>
      </c>
      <c r="AN75" s="369">
        <f t="shared" ref="AN75" si="1013">($E$75+AN6)/4</f>
        <v>38.844999999999999</v>
      </c>
      <c r="AO75" s="371">
        <f t="shared" ref="AO75" si="1014">LARGE(AN75:AN78,1)</f>
        <v>62.274999999999999</v>
      </c>
      <c r="AP75" s="404">
        <f>($E$75+AP6)/4</f>
        <v>46.207499999999996</v>
      </c>
      <c r="AQ75" s="406">
        <f t="shared" ref="AQ75" si="1015">LARGE(AP75:AP78,1)</f>
        <v>78.752499999999998</v>
      </c>
      <c r="AR75" s="360">
        <f>($E$75+AR6)/4</f>
        <v>63.922499999999999</v>
      </c>
      <c r="AS75" s="357">
        <f t="shared" ref="AS75" si="1016">LARGE(AR75:AR78,1)</f>
        <v>65</v>
      </c>
      <c r="AT75" s="21"/>
      <c r="AU75" s="21"/>
    </row>
    <row r="76" spans="1:47" ht="28.9" customHeight="1">
      <c r="A76" s="21"/>
      <c r="B76" s="391"/>
      <c r="C76" s="394"/>
      <c r="D76" s="353"/>
      <c r="E76" s="396"/>
      <c r="F76" s="361"/>
      <c r="G76" s="358"/>
      <c r="H76" s="361"/>
      <c r="I76" s="358"/>
      <c r="J76" s="361"/>
      <c r="K76" s="358"/>
      <c r="L76" s="361"/>
      <c r="M76" s="358"/>
      <c r="N76" s="361"/>
      <c r="O76" s="358"/>
      <c r="P76" s="361"/>
      <c r="Q76" s="358"/>
      <c r="R76" s="361"/>
      <c r="S76" s="358"/>
      <c r="T76" s="361"/>
      <c r="U76" s="358"/>
      <c r="V76" s="361"/>
      <c r="W76" s="358"/>
      <c r="X76" s="361"/>
      <c r="Y76" s="358"/>
      <c r="Z76" s="361"/>
      <c r="AA76" s="358"/>
      <c r="AB76" s="361"/>
      <c r="AC76" s="358"/>
      <c r="AD76" s="361"/>
      <c r="AE76" s="358"/>
      <c r="AF76" s="361"/>
      <c r="AG76" s="358"/>
      <c r="AH76" s="361"/>
      <c r="AI76" s="358"/>
      <c r="AJ76" s="361"/>
      <c r="AK76" s="358"/>
      <c r="AL76" s="410"/>
      <c r="AM76" s="402"/>
      <c r="AN76" s="370"/>
      <c r="AO76" s="372"/>
      <c r="AP76" s="405"/>
      <c r="AQ76" s="407"/>
      <c r="AR76" s="361"/>
      <c r="AS76" s="358"/>
      <c r="AT76" s="21"/>
      <c r="AU76" s="21"/>
    </row>
    <row r="77" spans="1:47" ht="28.9" customHeight="1">
      <c r="A77" s="21"/>
      <c r="B77" s="391"/>
      <c r="C77" s="374" t="s">
        <v>32</v>
      </c>
      <c r="D77" s="354">
        <v>124.55</v>
      </c>
      <c r="E77" s="376">
        <v>249.1</v>
      </c>
      <c r="F77" s="317">
        <f>$E$77/4</f>
        <v>62.274999999999999</v>
      </c>
      <c r="G77" s="358"/>
      <c r="H77" s="317">
        <f>$E$77/4</f>
        <v>62.274999999999999</v>
      </c>
      <c r="I77" s="358"/>
      <c r="J77" s="317">
        <f>$E$77/4</f>
        <v>62.274999999999999</v>
      </c>
      <c r="K77" s="358"/>
      <c r="L77" s="317">
        <f>$E$77/4</f>
        <v>62.274999999999999</v>
      </c>
      <c r="M77" s="358"/>
      <c r="N77" s="317">
        <f>$E$77/4</f>
        <v>62.274999999999999</v>
      </c>
      <c r="O77" s="358"/>
      <c r="P77" s="317">
        <f>$E$77/4</f>
        <v>62.274999999999999</v>
      </c>
      <c r="Q77" s="358"/>
      <c r="R77" s="317">
        <f>$E$77/4</f>
        <v>62.274999999999999</v>
      </c>
      <c r="S77" s="358"/>
      <c r="T77" s="317">
        <f>$E$77/4</f>
        <v>62.274999999999999</v>
      </c>
      <c r="U77" s="358"/>
      <c r="V77" s="317">
        <f>$E$77/4</f>
        <v>62.274999999999999</v>
      </c>
      <c r="W77" s="358"/>
      <c r="X77" s="317">
        <f>$E$77/4</f>
        <v>62.274999999999999</v>
      </c>
      <c r="Y77" s="358"/>
      <c r="Z77" s="317">
        <f>$E$77/4</f>
        <v>62.274999999999999</v>
      </c>
      <c r="AA77" s="358"/>
      <c r="AB77" s="317">
        <f>$E$77/4</f>
        <v>62.274999999999999</v>
      </c>
      <c r="AC77" s="358"/>
      <c r="AD77" s="317">
        <f>$E$77/4</f>
        <v>62.274999999999999</v>
      </c>
      <c r="AE77" s="358"/>
      <c r="AF77" s="317">
        <f>$E$77/4</f>
        <v>62.274999999999999</v>
      </c>
      <c r="AG77" s="358"/>
      <c r="AH77" s="317">
        <f>$E$77/4</f>
        <v>62.274999999999999</v>
      </c>
      <c r="AI77" s="358"/>
      <c r="AJ77" s="317">
        <f>$E$77/4</f>
        <v>62.274999999999999</v>
      </c>
      <c r="AK77" s="358"/>
      <c r="AL77" s="323">
        <f>$E$77/4</f>
        <v>62.274999999999999</v>
      </c>
      <c r="AM77" s="402"/>
      <c r="AN77" s="29">
        <f>$E$77/4</f>
        <v>62.274999999999999</v>
      </c>
      <c r="AO77" s="372"/>
      <c r="AP77" s="317">
        <f>$E$77/4</f>
        <v>62.274999999999999</v>
      </c>
      <c r="AQ77" s="407"/>
      <c r="AR77" s="317">
        <f>$E$77/4</f>
        <v>62.274999999999999</v>
      </c>
      <c r="AS77" s="358"/>
      <c r="AT77" s="21"/>
      <c r="AU77" s="21"/>
    </row>
    <row r="78" spans="1:47" ht="28.9" customHeight="1" thickBot="1">
      <c r="A78" s="21"/>
      <c r="B78" s="392"/>
      <c r="C78" s="375"/>
      <c r="D78" s="355"/>
      <c r="E78" s="377"/>
      <c r="F78" s="318">
        <f>G6/4</f>
        <v>54.33</v>
      </c>
      <c r="G78" s="359"/>
      <c r="H78" s="318">
        <f t="shared" ref="H78" si="1017">I6/4</f>
        <v>62</v>
      </c>
      <c r="I78" s="359"/>
      <c r="J78" s="318">
        <f t="shared" ref="J78" si="1018">K6/4</f>
        <v>62</v>
      </c>
      <c r="K78" s="359"/>
      <c r="L78" s="318">
        <f t="shared" ref="L78" si="1019">M6/4</f>
        <v>60.05</v>
      </c>
      <c r="M78" s="359"/>
      <c r="N78" s="318">
        <f t="shared" ref="N78" si="1020">O6/4</f>
        <v>61.664999999999999</v>
      </c>
      <c r="O78" s="359"/>
      <c r="P78" s="318">
        <f t="shared" ref="P78" si="1021">Q6/4</f>
        <v>59.532499999999999</v>
      </c>
      <c r="Q78" s="359"/>
      <c r="R78" s="318">
        <f t="shared" ref="R78" si="1022">S6/4</f>
        <v>66.002499999999998</v>
      </c>
      <c r="S78" s="359"/>
      <c r="T78" s="318">
        <f t="shared" ref="T78" si="1023">U6/4</f>
        <v>44.725000000000001</v>
      </c>
      <c r="U78" s="359"/>
      <c r="V78" s="318">
        <f t="shared" ref="V78" si="1024">W6/4</f>
        <v>44.9375</v>
      </c>
      <c r="W78" s="359"/>
      <c r="X78" s="318">
        <f t="shared" ref="X78" si="1025">Y6/4</f>
        <v>42.232500000000002</v>
      </c>
      <c r="Y78" s="359"/>
      <c r="Z78" s="318">
        <f t="shared" ref="Z78" si="1026">AA6/4</f>
        <v>52.85</v>
      </c>
      <c r="AA78" s="359"/>
      <c r="AB78" s="318">
        <f t="shared" ref="AB78" si="1027">AC6/4</f>
        <v>57.39</v>
      </c>
      <c r="AC78" s="359"/>
      <c r="AD78" s="318">
        <f t="shared" ref="AD78" si="1028">AE6/4</f>
        <v>49.71</v>
      </c>
      <c r="AE78" s="359"/>
      <c r="AF78" s="318">
        <f t="shared" ref="AF78" si="1029">AG6/4</f>
        <v>40.755000000000003</v>
      </c>
      <c r="AG78" s="359"/>
      <c r="AH78" s="318">
        <f t="shared" ref="AH78" si="1030">AI6/4</f>
        <v>67.150000000000006</v>
      </c>
      <c r="AI78" s="359"/>
      <c r="AJ78" s="318">
        <f t="shared" ref="AJ78" si="1031">AK6/4</f>
        <v>78.75</v>
      </c>
      <c r="AK78" s="359"/>
      <c r="AL78" s="316">
        <f>AM6/4</f>
        <v>71.952500000000001</v>
      </c>
      <c r="AM78" s="403"/>
      <c r="AN78" s="30">
        <f t="shared" ref="AN78" si="1032">AO6/4</f>
        <v>62.274999999999999</v>
      </c>
      <c r="AO78" s="373"/>
      <c r="AP78" s="322">
        <f t="shared" ref="AP78" si="1033">AQ6/4</f>
        <v>78.752499999999998</v>
      </c>
      <c r="AQ78" s="408"/>
      <c r="AR78" s="318">
        <f t="shared" ref="AR78" si="1034">AS6/4</f>
        <v>65</v>
      </c>
      <c r="AS78" s="359"/>
      <c r="AT78" s="21"/>
      <c r="AU78" s="21"/>
    </row>
    <row r="79" spans="1:47" ht="28.9" customHeight="1">
      <c r="A79" s="21"/>
      <c r="B79" s="390" t="s">
        <v>35</v>
      </c>
      <c r="C79" s="393" t="s">
        <v>31</v>
      </c>
      <c r="D79" s="352">
        <f t="shared" ref="D79" si="1035">IF(C79="A",E79,E79/2)</f>
        <v>107.14</v>
      </c>
      <c r="E79" s="399">
        <v>107.14</v>
      </c>
      <c r="F79" s="367">
        <f>(E$79+F6)/4</f>
        <v>54.237499999999997</v>
      </c>
      <c r="G79" s="357">
        <f>LARGE(F79:F82,1)</f>
        <v>78.752499999999998</v>
      </c>
      <c r="H79" s="367">
        <f>($E$79+H6)/4</f>
        <v>47.585000000000001</v>
      </c>
      <c r="I79" s="357">
        <f>LARGE(H79:H82,1)</f>
        <v>78.752499999999998</v>
      </c>
      <c r="J79" s="367">
        <f>($E$79+J6)/4</f>
        <v>46.207499999999996</v>
      </c>
      <c r="K79" s="357">
        <f>LARGE(J79:J82,1)</f>
        <v>78.752499999999998</v>
      </c>
      <c r="L79" s="367">
        <f>($E$79+L6)/4</f>
        <v>65.459999999999994</v>
      </c>
      <c r="M79" s="357">
        <f>LARGE(L79:L82,1)</f>
        <v>78.752499999999998</v>
      </c>
      <c r="N79" s="367">
        <f>($E$79+N6)/4</f>
        <v>60.05</v>
      </c>
      <c r="O79" s="357">
        <f>LARGE(N79:N82,1)</f>
        <v>78.752499999999998</v>
      </c>
      <c r="P79" s="367">
        <f>($E$79+P6)/4</f>
        <v>56</v>
      </c>
      <c r="Q79" s="357">
        <f>LARGE(P79:P82,1)</f>
        <v>78.752499999999998</v>
      </c>
      <c r="R79" s="367">
        <f>($E$79+R6)/4</f>
        <v>48.267499999999998</v>
      </c>
      <c r="S79" s="357">
        <f>LARGE(R79:R82,1)</f>
        <v>78.752499999999998</v>
      </c>
      <c r="T79" s="367">
        <f>($E$79+T6)/4</f>
        <v>64.39</v>
      </c>
      <c r="U79" s="357">
        <f>LARGE(T79:T82,1)</f>
        <v>78.752499999999998</v>
      </c>
      <c r="V79" s="367">
        <f>($E$79+V6)/4</f>
        <v>65.459999999999994</v>
      </c>
      <c r="W79" s="357">
        <f>LARGE(V79:V82,1)</f>
        <v>78.752499999999998</v>
      </c>
      <c r="X79" s="367">
        <f>($E$79+X6)/4</f>
        <v>64.39</v>
      </c>
      <c r="Y79" s="357">
        <f>LARGE(X79:X82,1)</f>
        <v>78.752499999999998</v>
      </c>
      <c r="Z79" s="367">
        <f>($E$79+Z6)/4</f>
        <v>39.305</v>
      </c>
      <c r="AA79" s="357">
        <f>LARGE(Z79:Z82,1)</f>
        <v>78.752499999999998</v>
      </c>
      <c r="AB79" s="367">
        <f>($E$79+AB6)/4</f>
        <v>49.67</v>
      </c>
      <c r="AC79" s="357">
        <f>LARGE(AB79:AB82,1)</f>
        <v>78.752499999999998</v>
      </c>
      <c r="AD79" s="367">
        <f>($E$79+AD6)/4</f>
        <v>58.774999999999999</v>
      </c>
      <c r="AE79" s="357">
        <f>LARGE(AD79:AD82,1)</f>
        <v>78.752499999999998</v>
      </c>
      <c r="AF79" s="367">
        <f>($E$79+AF6)/4</f>
        <v>72.504999999999995</v>
      </c>
      <c r="AG79" s="357">
        <f>LARGE(AF79:AF82,1)</f>
        <v>78.752499999999998</v>
      </c>
      <c r="AH79" s="367">
        <f>($E$79+AH6)/4</f>
        <v>58.105000000000004</v>
      </c>
      <c r="AI79" s="357">
        <f>LARGE(AH79:AH82,1)</f>
        <v>78.752499999999998</v>
      </c>
      <c r="AJ79" s="367">
        <f>($E$79+AJ6)/4</f>
        <v>105.535</v>
      </c>
      <c r="AK79" s="357">
        <f>LARGE(AJ79:AJ82,1)</f>
        <v>105.535</v>
      </c>
      <c r="AL79" s="362">
        <f>($E$79+AL6)/4</f>
        <v>56.682500000000005</v>
      </c>
      <c r="AM79" s="364">
        <f>LARGE(AL79:AL82,1)</f>
        <v>78.752499999999998</v>
      </c>
      <c r="AN79" s="367">
        <f>($E$79+AN6)/4</f>
        <v>46.207499999999996</v>
      </c>
      <c r="AO79" s="357">
        <f>LARGE(AN79:AN82,1)</f>
        <v>78.752499999999998</v>
      </c>
      <c r="AP79" s="397">
        <f>($E$79+AP6)/4</f>
        <v>53.57</v>
      </c>
      <c r="AQ79" s="371">
        <f>LARGE(AP79:AP82,1)</f>
        <v>78.752499999999998</v>
      </c>
      <c r="AR79" s="367">
        <f>($E$79+AR6)/4</f>
        <v>71.284999999999997</v>
      </c>
      <c r="AS79" s="357">
        <f>LARGE(AR79:AR82,1)</f>
        <v>78.752499999999998</v>
      </c>
      <c r="AT79" s="21"/>
      <c r="AU79" s="21"/>
    </row>
    <row r="80" spans="1:47" ht="28.9" customHeight="1">
      <c r="A80" s="21"/>
      <c r="B80" s="391"/>
      <c r="C80" s="394"/>
      <c r="D80" s="353"/>
      <c r="E80" s="400"/>
      <c r="F80" s="368"/>
      <c r="G80" s="358"/>
      <c r="H80" s="368"/>
      <c r="I80" s="358"/>
      <c r="J80" s="368"/>
      <c r="K80" s="358"/>
      <c r="L80" s="368"/>
      <c r="M80" s="358"/>
      <c r="N80" s="368"/>
      <c r="O80" s="358"/>
      <c r="P80" s="368"/>
      <c r="Q80" s="358"/>
      <c r="R80" s="368"/>
      <c r="S80" s="358"/>
      <c r="T80" s="368"/>
      <c r="U80" s="358"/>
      <c r="V80" s="368"/>
      <c r="W80" s="358"/>
      <c r="X80" s="368"/>
      <c r="Y80" s="358"/>
      <c r="Z80" s="368"/>
      <c r="AA80" s="358"/>
      <c r="AB80" s="368"/>
      <c r="AC80" s="358"/>
      <c r="AD80" s="368"/>
      <c r="AE80" s="358"/>
      <c r="AF80" s="368"/>
      <c r="AG80" s="358"/>
      <c r="AH80" s="368"/>
      <c r="AI80" s="358"/>
      <c r="AJ80" s="368"/>
      <c r="AK80" s="358"/>
      <c r="AL80" s="363"/>
      <c r="AM80" s="365"/>
      <c r="AN80" s="368"/>
      <c r="AO80" s="358"/>
      <c r="AP80" s="398"/>
      <c r="AQ80" s="372"/>
      <c r="AR80" s="368"/>
      <c r="AS80" s="358"/>
      <c r="AT80" s="21"/>
      <c r="AU80" s="21"/>
    </row>
    <row r="81" spans="1:47" ht="28.9" customHeight="1">
      <c r="A81" s="21"/>
      <c r="B81" s="391"/>
      <c r="C81" s="374" t="s">
        <v>32</v>
      </c>
      <c r="D81" s="354">
        <f t="shared" ref="D81" si="1036">IF(C81="A",E81,E81/2)</f>
        <v>157.505</v>
      </c>
      <c r="E81" s="388">
        <v>315.01</v>
      </c>
      <c r="F81" s="317">
        <f>$E$81/4</f>
        <v>78.752499999999998</v>
      </c>
      <c r="G81" s="358"/>
      <c r="H81" s="317">
        <f>($E$81)/4</f>
        <v>78.752499999999998</v>
      </c>
      <c r="I81" s="358"/>
      <c r="J81" s="317">
        <f>($E$81)/4</f>
        <v>78.752499999999998</v>
      </c>
      <c r="K81" s="358"/>
      <c r="L81" s="317">
        <f>($E$81)/4</f>
        <v>78.752499999999998</v>
      </c>
      <c r="M81" s="358"/>
      <c r="N81" s="317">
        <f>($E$81)/4</f>
        <v>78.752499999999998</v>
      </c>
      <c r="O81" s="358"/>
      <c r="P81" s="317">
        <f>($E$81)/4</f>
        <v>78.752499999999998</v>
      </c>
      <c r="Q81" s="358"/>
      <c r="R81" s="317">
        <f>($E$81)/4</f>
        <v>78.752499999999998</v>
      </c>
      <c r="S81" s="358"/>
      <c r="T81" s="317">
        <f>($E$81)/4</f>
        <v>78.752499999999998</v>
      </c>
      <c r="U81" s="358"/>
      <c r="V81" s="317">
        <f>($E$81)/4</f>
        <v>78.752499999999998</v>
      </c>
      <c r="W81" s="358"/>
      <c r="X81" s="317">
        <f>($E$81)/4</f>
        <v>78.752499999999998</v>
      </c>
      <c r="Y81" s="358"/>
      <c r="Z81" s="317">
        <f>($E$81)/4</f>
        <v>78.752499999999998</v>
      </c>
      <c r="AA81" s="358"/>
      <c r="AB81" s="317">
        <f>($E$81)/4</f>
        <v>78.752499999999998</v>
      </c>
      <c r="AC81" s="358"/>
      <c r="AD81" s="317">
        <f>($E$81)/4</f>
        <v>78.752499999999998</v>
      </c>
      <c r="AE81" s="358"/>
      <c r="AF81" s="317">
        <f>($E$81)/4</f>
        <v>78.752499999999998</v>
      </c>
      <c r="AG81" s="358"/>
      <c r="AH81" s="317">
        <f>($E$81)/4</f>
        <v>78.752499999999998</v>
      </c>
      <c r="AI81" s="358"/>
      <c r="AJ81" s="317">
        <f>($E$81)/4</f>
        <v>78.752499999999998</v>
      </c>
      <c r="AK81" s="358"/>
      <c r="AL81" s="315">
        <f>($E$81)/4</f>
        <v>78.752499999999998</v>
      </c>
      <c r="AM81" s="365"/>
      <c r="AN81" s="317">
        <f>($E$81)/4</f>
        <v>78.752499999999998</v>
      </c>
      <c r="AO81" s="358"/>
      <c r="AP81" s="29">
        <f>($E$81)/4</f>
        <v>78.752499999999998</v>
      </c>
      <c r="AQ81" s="372"/>
      <c r="AR81" s="317">
        <f>($E$81)/4</f>
        <v>78.752499999999998</v>
      </c>
      <c r="AS81" s="358"/>
      <c r="AT81" s="21"/>
      <c r="AU81" s="21"/>
    </row>
    <row r="82" spans="1:47" ht="28.9" customHeight="1" thickBot="1">
      <c r="A82" s="21"/>
      <c r="B82" s="392"/>
      <c r="C82" s="375"/>
      <c r="D82" s="355"/>
      <c r="E82" s="389"/>
      <c r="F82" s="317">
        <f>G6/4</f>
        <v>54.33</v>
      </c>
      <c r="G82" s="359"/>
      <c r="H82" s="317">
        <f>I6/4</f>
        <v>62</v>
      </c>
      <c r="I82" s="359"/>
      <c r="J82" s="317">
        <f>K6/4</f>
        <v>62</v>
      </c>
      <c r="K82" s="359"/>
      <c r="L82" s="317">
        <f>M6/4</f>
        <v>60.05</v>
      </c>
      <c r="M82" s="359"/>
      <c r="N82" s="317">
        <f>O6/4</f>
        <v>61.664999999999999</v>
      </c>
      <c r="O82" s="359"/>
      <c r="P82" s="317">
        <f>Q6/4</f>
        <v>59.532499999999999</v>
      </c>
      <c r="Q82" s="359"/>
      <c r="R82" s="317">
        <f>S6/4</f>
        <v>66.002499999999998</v>
      </c>
      <c r="S82" s="359"/>
      <c r="T82" s="317">
        <f>U6/4</f>
        <v>44.725000000000001</v>
      </c>
      <c r="U82" s="359"/>
      <c r="V82" s="317">
        <f>W6/4</f>
        <v>44.9375</v>
      </c>
      <c r="W82" s="359"/>
      <c r="X82" s="317">
        <f>Y6/4</f>
        <v>42.232500000000002</v>
      </c>
      <c r="Y82" s="359"/>
      <c r="Z82" s="317">
        <f>AA6/4</f>
        <v>52.85</v>
      </c>
      <c r="AA82" s="359"/>
      <c r="AB82" s="317">
        <f>AC6/4</f>
        <v>57.39</v>
      </c>
      <c r="AC82" s="359"/>
      <c r="AD82" s="317">
        <f>AE6/4</f>
        <v>49.71</v>
      </c>
      <c r="AE82" s="359"/>
      <c r="AF82" s="317">
        <f>AG6/4</f>
        <v>40.755000000000003</v>
      </c>
      <c r="AG82" s="359"/>
      <c r="AH82" s="317">
        <f>AI6/4</f>
        <v>67.150000000000006</v>
      </c>
      <c r="AI82" s="359"/>
      <c r="AJ82" s="317">
        <f>AK6/4</f>
        <v>78.75</v>
      </c>
      <c r="AK82" s="359"/>
      <c r="AL82" s="315">
        <f>AM6/4</f>
        <v>71.952500000000001</v>
      </c>
      <c r="AM82" s="366"/>
      <c r="AN82" s="317">
        <f>AO6/4</f>
        <v>62.274999999999999</v>
      </c>
      <c r="AO82" s="359"/>
      <c r="AP82" s="29">
        <f>AQ6/4</f>
        <v>78.752499999999998</v>
      </c>
      <c r="AQ82" s="373"/>
      <c r="AR82" s="317">
        <f>AS6/4</f>
        <v>65</v>
      </c>
      <c r="AS82" s="359"/>
      <c r="AT82" s="21"/>
      <c r="AU82" s="21"/>
    </row>
    <row r="83" spans="1:47" ht="28.9" customHeight="1">
      <c r="A83" s="21"/>
      <c r="B83" s="390" t="s">
        <v>28</v>
      </c>
      <c r="C83" s="393" t="s">
        <v>31</v>
      </c>
      <c r="D83" s="352">
        <f>IF(C83="A",E83,E83/2)</f>
        <v>178</v>
      </c>
      <c r="E83" s="395">
        <v>178</v>
      </c>
      <c r="F83" s="360">
        <f>(E$83+F6)/4</f>
        <v>71.952500000000001</v>
      </c>
      <c r="G83" s="357">
        <f>LARGE(F83:F86,1)</f>
        <v>71.952500000000001</v>
      </c>
      <c r="H83" s="360">
        <f>(E$83+H6)/4</f>
        <v>65.3</v>
      </c>
      <c r="I83" s="357">
        <f>LARGE(H83:H86,1)</f>
        <v>65.3</v>
      </c>
      <c r="J83" s="360">
        <f>(E$83+J6)/4</f>
        <v>63.922499999999999</v>
      </c>
      <c r="K83" s="357">
        <f>LARGE(J83:J86,1)</f>
        <v>65</v>
      </c>
      <c r="L83" s="360">
        <f>(E$83+L6)/4</f>
        <v>83.174999999999997</v>
      </c>
      <c r="M83" s="357">
        <f>LARGE(L83:L86,1)</f>
        <v>83.174999999999997</v>
      </c>
      <c r="N83" s="360">
        <f>(E$83+N6)/4</f>
        <v>77.765000000000001</v>
      </c>
      <c r="O83" s="357">
        <f>LARGE(N83:N86,1)</f>
        <v>77.765000000000001</v>
      </c>
      <c r="P83" s="360">
        <f>(E$83+P6)/4</f>
        <v>73.715000000000003</v>
      </c>
      <c r="Q83" s="357">
        <f>LARGE(P83:P86,1)</f>
        <v>73.715000000000003</v>
      </c>
      <c r="R83" s="360">
        <f>(E$83+R6)/4</f>
        <v>65.982500000000002</v>
      </c>
      <c r="S83" s="357">
        <f>LARGE(R83:R86,1)</f>
        <v>66.002499999999998</v>
      </c>
      <c r="T83" s="362">
        <f>(S$83+T6)/4</f>
        <v>54.105624999999996</v>
      </c>
      <c r="U83" s="364">
        <f>LARGE(T83:T86,1)</f>
        <v>65</v>
      </c>
      <c r="V83" s="360">
        <f>(E$83+V6)/4</f>
        <v>83.174999999999997</v>
      </c>
      <c r="W83" s="357">
        <f>LARGE(V83:V86,1)</f>
        <v>83.174999999999997</v>
      </c>
      <c r="X83" s="360">
        <f>(E$83+X6)/4</f>
        <v>82.10499999999999</v>
      </c>
      <c r="Y83" s="357">
        <f>LARGE(X83:X86,1)</f>
        <v>82.10499999999999</v>
      </c>
      <c r="Z83" s="360">
        <f>(E$83+Z6)/4</f>
        <v>57.019999999999996</v>
      </c>
      <c r="AA83" s="357">
        <f>LARGE(Z83:Z86,1)</f>
        <v>65</v>
      </c>
      <c r="AB83" s="360">
        <f>(E$83+AB6)/4</f>
        <v>67.385000000000005</v>
      </c>
      <c r="AC83" s="357">
        <f>LARGE(AB83:AB86,1)</f>
        <v>67.385000000000005</v>
      </c>
      <c r="AD83" s="360">
        <f>(E$83+AD6)/4</f>
        <v>76.489999999999995</v>
      </c>
      <c r="AE83" s="357">
        <f>LARGE(AD83:AD86,1)</f>
        <v>76.489999999999995</v>
      </c>
      <c r="AF83" s="360">
        <f>(E$83+AF6)/4</f>
        <v>90.22</v>
      </c>
      <c r="AG83" s="357">
        <f>LARGE(AF83:AF86,1)</f>
        <v>90.22</v>
      </c>
      <c r="AH83" s="360">
        <f>(E$83+AH6)/4</f>
        <v>75.819999999999993</v>
      </c>
      <c r="AI83" s="357">
        <f>LARGE(AH83:AH86,1)</f>
        <v>75.819999999999993</v>
      </c>
      <c r="AJ83" s="386">
        <f>(E$83+AJ6)/4</f>
        <v>123.25</v>
      </c>
      <c r="AK83" s="383">
        <f>LARGE(AJ83:AJ86,1)</f>
        <v>123.25</v>
      </c>
      <c r="AL83" s="362">
        <f>(E$83+AL6)/4</f>
        <v>74.397500000000008</v>
      </c>
      <c r="AM83" s="364">
        <f>LARGE(AL83:AL86,1)</f>
        <v>74.397500000000008</v>
      </c>
      <c r="AN83" s="360">
        <f>(E$83+AN6)/4</f>
        <v>63.922499999999999</v>
      </c>
      <c r="AO83" s="357">
        <f>LARGE(AN83:AN86,1)</f>
        <v>65</v>
      </c>
      <c r="AP83" s="360">
        <f>(E$83+AP6)/4</f>
        <v>71.284999999999997</v>
      </c>
      <c r="AQ83" s="357">
        <f>LARGE(AP83:AP86,1)</f>
        <v>78.752499999999998</v>
      </c>
      <c r="AR83" s="369">
        <f>(E$83+AR6)/4</f>
        <v>89</v>
      </c>
      <c r="AS83" s="371">
        <f>LARGE(AR83:AR86,1)</f>
        <v>89</v>
      </c>
      <c r="AT83" s="21"/>
      <c r="AU83" s="21"/>
    </row>
    <row r="84" spans="1:47" ht="28.9" customHeight="1">
      <c r="A84" s="21"/>
      <c r="B84" s="391"/>
      <c r="C84" s="394"/>
      <c r="D84" s="353"/>
      <c r="E84" s="396"/>
      <c r="F84" s="361"/>
      <c r="G84" s="358"/>
      <c r="H84" s="361"/>
      <c r="I84" s="358"/>
      <c r="J84" s="361"/>
      <c r="K84" s="358"/>
      <c r="L84" s="361"/>
      <c r="M84" s="358"/>
      <c r="N84" s="361"/>
      <c r="O84" s="358"/>
      <c r="P84" s="361"/>
      <c r="Q84" s="358"/>
      <c r="R84" s="361"/>
      <c r="S84" s="358"/>
      <c r="T84" s="363"/>
      <c r="U84" s="365"/>
      <c r="V84" s="361"/>
      <c r="W84" s="358"/>
      <c r="X84" s="361"/>
      <c r="Y84" s="358"/>
      <c r="Z84" s="361"/>
      <c r="AA84" s="358"/>
      <c r="AB84" s="361"/>
      <c r="AC84" s="358"/>
      <c r="AD84" s="361"/>
      <c r="AE84" s="358"/>
      <c r="AF84" s="361"/>
      <c r="AG84" s="358"/>
      <c r="AH84" s="361"/>
      <c r="AI84" s="358"/>
      <c r="AJ84" s="387"/>
      <c r="AK84" s="384"/>
      <c r="AL84" s="363"/>
      <c r="AM84" s="365"/>
      <c r="AN84" s="361"/>
      <c r="AO84" s="358"/>
      <c r="AP84" s="361"/>
      <c r="AQ84" s="358"/>
      <c r="AR84" s="370"/>
      <c r="AS84" s="372"/>
      <c r="AT84" s="21"/>
      <c r="AU84" s="21"/>
    </row>
    <row r="85" spans="1:47" ht="28.9" customHeight="1">
      <c r="A85" s="21"/>
      <c r="B85" s="391"/>
      <c r="C85" s="374" t="s">
        <v>32</v>
      </c>
      <c r="D85" s="354">
        <f>IF(C85="A",E85,E85/2)</f>
        <v>130</v>
      </c>
      <c r="E85" s="376">
        <v>260</v>
      </c>
      <c r="F85" s="317">
        <f>$E$85/4</f>
        <v>65</v>
      </c>
      <c r="G85" s="358"/>
      <c r="H85" s="317">
        <f>$E$85/4</f>
        <v>65</v>
      </c>
      <c r="I85" s="358"/>
      <c r="J85" s="317">
        <f>$E$85/4</f>
        <v>65</v>
      </c>
      <c r="K85" s="358"/>
      <c r="L85" s="317">
        <f>$E$85/4</f>
        <v>65</v>
      </c>
      <c r="M85" s="358"/>
      <c r="N85" s="317">
        <f>$E$85/4</f>
        <v>65</v>
      </c>
      <c r="O85" s="358"/>
      <c r="P85" s="317">
        <f>$E$85/4</f>
        <v>65</v>
      </c>
      <c r="Q85" s="358"/>
      <c r="R85" s="317">
        <f>$E$85/4</f>
        <v>65</v>
      </c>
      <c r="S85" s="358"/>
      <c r="T85" s="315">
        <f>$E$85/4</f>
        <v>65</v>
      </c>
      <c r="U85" s="365"/>
      <c r="V85" s="317">
        <f>$E$85/4</f>
        <v>65</v>
      </c>
      <c r="W85" s="358"/>
      <c r="X85" s="317">
        <f>$E$85/4</f>
        <v>65</v>
      </c>
      <c r="Y85" s="358"/>
      <c r="Z85" s="317">
        <f>$E$85/4</f>
        <v>65</v>
      </c>
      <c r="AA85" s="358"/>
      <c r="AB85" s="317">
        <f>$E$85/4</f>
        <v>65</v>
      </c>
      <c r="AC85" s="358"/>
      <c r="AD85" s="317">
        <f>$E$85/4</f>
        <v>65</v>
      </c>
      <c r="AE85" s="358"/>
      <c r="AF85" s="317">
        <f>$E$85/4</f>
        <v>65</v>
      </c>
      <c r="AG85" s="358"/>
      <c r="AH85" s="317">
        <f>$E$85/4</f>
        <v>65</v>
      </c>
      <c r="AI85" s="358"/>
      <c r="AJ85" s="325">
        <f>$E$85/4</f>
        <v>65</v>
      </c>
      <c r="AK85" s="384"/>
      <c r="AL85" s="315">
        <f>$E$85/4</f>
        <v>65</v>
      </c>
      <c r="AM85" s="365"/>
      <c r="AN85" s="317">
        <f>$E$85/4</f>
        <v>65</v>
      </c>
      <c r="AO85" s="358"/>
      <c r="AP85" s="317">
        <f>$E$85/4</f>
        <v>65</v>
      </c>
      <c r="AQ85" s="358"/>
      <c r="AR85" s="29">
        <f>$E$85/4</f>
        <v>65</v>
      </c>
      <c r="AS85" s="372"/>
      <c r="AT85" s="21"/>
      <c r="AU85" s="21"/>
    </row>
    <row r="86" spans="1:47" ht="28.9" customHeight="1" thickBot="1">
      <c r="A86" s="21"/>
      <c r="B86" s="392"/>
      <c r="C86" s="375"/>
      <c r="D86" s="355"/>
      <c r="E86" s="377"/>
      <c r="F86" s="318">
        <f>G6/4</f>
        <v>54.33</v>
      </c>
      <c r="G86" s="359"/>
      <c r="H86" s="318">
        <f>I6/4</f>
        <v>62</v>
      </c>
      <c r="I86" s="359"/>
      <c r="J86" s="318">
        <f>K6/4</f>
        <v>62</v>
      </c>
      <c r="K86" s="359"/>
      <c r="L86" s="318">
        <f>M6/4</f>
        <v>60.05</v>
      </c>
      <c r="M86" s="359"/>
      <c r="N86" s="318">
        <f>O6/4</f>
        <v>61.664999999999999</v>
      </c>
      <c r="O86" s="359"/>
      <c r="P86" s="318">
        <f>Q6/4</f>
        <v>59.532499999999999</v>
      </c>
      <c r="Q86" s="359"/>
      <c r="R86" s="318">
        <f>S6/4</f>
        <v>66.002499999999998</v>
      </c>
      <c r="S86" s="359"/>
      <c r="T86" s="324">
        <f>U6/4</f>
        <v>44.725000000000001</v>
      </c>
      <c r="U86" s="366"/>
      <c r="V86" s="318">
        <f>W6/4</f>
        <v>44.9375</v>
      </c>
      <c r="W86" s="359"/>
      <c r="X86" s="318">
        <f>Y6/4</f>
        <v>42.232500000000002</v>
      </c>
      <c r="Y86" s="359"/>
      <c r="Z86" s="318">
        <f>AA6/4</f>
        <v>52.85</v>
      </c>
      <c r="AA86" s="359"/>
      <c r="AB86" s="318">
        <f>AC6/4</f>
        <v>57.39</v>
      </c>
      <c r="AC86" s="359"/>
      <c r="AD86" s="318">
        <f>AE6/4</f>
        <v>49.71</v>
      </c>
      <c r="AE86" s="359"/>
      <c r="AF86" s="318">
        <f>AG6/4</f>
        <v>40.755000000000003</v>
      </c>
      <c r="AG86" s="359"/>
      <c r="AH86" s="318">
        <f>AI6/4</f>
        <v>67.150000000000006</v>
      </c>
      <c r="AI86" s="359"/>
      <c r="AJ86" s="326">
        <f>AK6/4</f>
        <v>78.75</v>
      </c>
      <c r="AK86" s="385"/>
      <c r="AL86" s="324">
        <f>AM6/4</f>
        <v>71.952500000000001</v>
      </c>
      <c r="AM86" s="366"/>
      <c r="AN86" s="318">
        <f>AO6/4</f>
        <v>62.274999999999999</v>
      </c>
      <c r="AO86" s="359"/>
      <c r="AP86" s="318">
        <f>AQ6/4</f>
        <v>78.752499999999998</v>
      </c>
      <c r="AQ86" s="359"/>
      <c r="AR86" s="30">
        <f>AS6/4</f>
        <v>65</v>
      </c>
      <c r="AS86" s="373"/>
      <c r="AT86" s="21"/>
      <c r="AU86" s="21"/>
    </row>
    <row r="87" spans="1:47" ht="28.9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</row>
    <row r="88" spans="1:47" ht="28.9" customHeight="1">
      <c r="A88" s="21"/>
      <c r="B88" s="21"/>
      <c r="C88" s="21"/>
      <c r="D88" s="21"/>
      <c r="E88" s="21"/>
      <c r="F88" s="21"/>
      <c r="G88" s="21">
        <f>E83*2</f>
        <v>356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</row>
    <row r="89" spans="1:47" ht="28.9" customHeight="1">
      <c r="A89" s="21"/>
      <c r="B89" s="21"/>
      <c r="C89" s="21"/>
      <c r="D89" s="21"/>
      <c r="E89" s="21"/>
      <c r="F89" s="21"/>
      <c r="G89" s="21"/>
      <c r="H89" s="21"/>
      <c r="I89" s="21" t="s">
        <v>36</v>
      </c>
      <c r="J89" s="21" t="s">
        <v>37</v>
      </c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</row>
    <row r="90" spans="1:47" ht="28.9" customHeight="1">
      <c r="A90" s="21"/>
      <c r="B90" s="21"/>
      <c r="C90" s="21"/>
      <c r="D90" s="21"/>
      <c r="E90" s="21"/>
      <c r="F90" s="21"/>
      <c r="G90" s="21"/>
      <c r="H90" s="21"/>
      <c r="I90" s="21" t="s">
        <v>38</v>
      </c>
      <c r="J90" s="21" t="s">
        <v>39</v>
      </c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</row>
    <row r="91" spans="1:47" ht="28.9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</row>
    <row r="92" spans="1:47" ht="28.9" customHeight="1" thickBo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</row>
    <row r="93" spans="1:47" ht="28.9" customHeight="1">
      <c r="A93" s="21"/>
      <c r="B93" s="21"/>
      <c r="C93" s="21"/>
      <c r="D93" s="21"/>
      <c r="E93" s="21"/>
      <c r="F93" s="21"/>
      <c r="G93" s="378">
        <f>($E$7+$F$6)/4</f>
        <v>54.905000000000001</v>
      </c>
      <c r="H93" s="380">
        <f>LARGE(G93:G96,1)</f>
        <v>54.905000000000001</v>
      </c>
      <c r="I93" s="21"/>
      <c r="J93" s="21"/>
      <c r="K93" s="21"/>
      <c r="L93" s="21"/>
      <c r="M93" s="21"/>
      <c r="N93" s="356"/>
      <c r="O93" s="356"/>
      <c r="P93" s="356"/>
      <c r="Q93" s="21"/>
      <c r="R93" s="356"/>
      <c r="S93" s="356"/>
      <c r="T93" s="356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</row>
    <row r="94" spans="1:47" ht="28.9" customHeight="1">
      <c r="A94" s="21"/>
      <c r="B94" s="21"/>
      <c r="C94" s="21"/>
      <c r="D94" s="21"/>
      <c r="E94" s="21"/>
      <c r="F94" s="21"/>
      <c r="G94" s="379"/>
      <c r="H94" s="381"/>
      <c r="I94" s="21"/>
      <c r="J94" s="21"/>
      <c r="K94" s="21"/>
      <c r="L94" s="21"/>
      <c r="M94" s="21"/>
      <c r="N94" s="356"/>
      <c r="O94" s="356"/>
      <c r="P94" s="356"/>
      <c r="Q94" s="21"/>
      <c r="R94" s="356"/>
      <c r="S94" s="356"/>
      <c r="T94" s="356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</row>
    <row r="95" spans="1:47" ht="28.9" customHeight="1">
      <c r="A95" s="21"/>
      <c r="B95" s="21"/>
      <c r="C95" s="21"/>
      <c r="D95" s="21"/>
      <c r="E95" s="21"/>
      <c r="F95" s="21"/>
      <c r="G95" s="31">
        <f>$E$9/4</f>
        <v>54.33</v>
      </c>
      <c r="H95" s="381"/>
      <c r="I95" s="21"/>
      <c r="J95" s="21"/>
      <c r="K95" s="21"/>
      <c r="L95" s="21"/>
      <c r="M95" s="21"/>
      <c r="N95" s="356"/>
      <c r="O95" s="356"/>
      <c r="P95" s="356"/>
      <c r="Q95" s="21"/>
      <c r="R95" s="356"/>
      <c r="S95" s="356"/>
      <c r="T95" s="356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</row>
    <row r="96" spans="1:47" ht="28.9" customHeight="1" thickBot="1">
      <c r="A96" s="21"/>
      <c r="B96" s="21"/>
      <c r="C96" s="21"/>
      <c r="D96" s="21"/>
      <c r="E96" s="21"/>
      <c r="F96" s="21"/>
      <c r="G96" s="32">
        <f>$E$9/4</f>
        <v>54.33</v>
      </c>
      <c r="H96" s="382"/>
      <c r="I96" s="21"/>
      <c r="J96" s="21"/>
      <c r="K96" s="21"/>
      <c r="L96" s="21"/>
      <c r="M96" s="21"/>
      <c r="N96" s="356"/>
      <c r="O96" s="356"/>
      <c r="P96" s="356"/>
      <c r="Q96" s="21"/>
      <c r="R96" s="356"/>
      <c r="S96" s="356"/>
      <c r="T96" s="356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</row>
    <row r="97" spans="1:47" ht="28.9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356"/>
      <c r="O97" s="356"/>
      <c r="P97" s="356"/>
      <c r="Q97" s="21"/>
      <c r="R97" s="356"/>
      <c r="S97" s="356"/>
      <c r="T97" s="356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</row>
    <row r="98" spans="1:47" ht="28.9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356"/>
      <c r="O98" s="356"/>
      <c r="P98" s="356"/>
      <c r="Q98" s="21"/>
      <c r="R98" s="356"/>
      <c r="S98" s="356"/>
      <c r="T98" s="356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</row>
    <row r="99" spans="1:47" ht="28.9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356"/>
      <c r="O99" s="356"/>
      <c r="P99" s="356"/>
      <c r="Q99" s="21"/>
      <c r="R99" s="356"/>
      <c r="S99" s="356"/>
      <c r="T99" s="356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</row>
    <row r="100" spans="1:47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356"/>
      <c r="O100" s="356"/>
      <c r="P100" s="356"/>
      <c r="Q100" s="21"/>
      <c r="R100" s="356"/>
      <c r="S100" s="356"/>
      <c r="T100" s="356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</row>
  </sheetData>
  <protectedRanges>
    <protectedRange algorithmName="SHA-512" hashValue="6kMKzQ18hbypLUQbBES5Zsi7zjfoSiGxPBxBxPg1zMSApHIkRwW/W+HHiFU2U2X04kKafXwTPTkFjU/8X3HXKA==" saltValue="5rEw8sk9eXgSt8fNcJNPYQ==" spinCount="100000" sqref="E3:E6 G93:H96 F3:AS66 N93:O100 F79:H82 J79:J82 L79:L82 N79:N82 P79:P82 R79:R82 T79:T82 V79:V82 X79:X82 Z79:Z82 AB79:AB82 AD79:AD82 AF79:AF82 AH79:AH82 AJ79:AJ82 AL79:AL82 AN79:AN82 AR79:AR82 AP79:AP82 B11:C66 B3:D10 D11:D86" name="Intervalo1"/>
    <protectedRange algorithmName="SHA-512" hashValue="6kMKzQ18hbypLUQbBES5Zsi7zjfoSiGxPBxBxPg1zMSApHIkRwW/W+HHiFU2U2X04kKafXwTPTkFjU/8X3HXKA==" saltValue="5rEw8sk9eXgSt8fNcJNPYQ==" spinCount="100000" sqref="R93:S100" name="Intervalo1_1"/>
  </protectedRanges>
  <mergeCells count="983">
    <mergeCell ref="B1:AG2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AJ3:AK4"/>
    <mergeCell ref="AL3:AM4"/>
    <mergeCell ref="AN3:AO4"/>
    <mergeCell ref="AP3:AQ4"/>
    <mergeCell ref="AR3:AS4"/>
    <mergeCell ref="B7:B10"/>
    <mergeCell ref="C7:C8"/>
    <mergeCell ref="E7:E8"/>
    <mergeCell ref="F7:F8"/>
    <mergeCell ref="G7:G10"/>
    <mergeCell ref="X3:Y4"/>
    <mergeCell ref="Z3:AA4"/>
    <mergeCell ref="AB3:AC4"/>
    <mergeCell ref="AD3:AE4"/>
    <mergeCell ref="AF3:AG4"/>
    <mergeCell ref="AH3:AI4"/>
    <mergeCell ref="N7:N8"/>
    <mergeCell ref="O7:O10"/>
    <mergeCell ref="P7:P8"/>
    <mergeCell ref="Q7:Q10"/>
    <mergeCell ref="R7:R8"/>
    <mergeCell ref="S7:S10"/>
    <mergeCell ref="H7:H8"/>
    <mergeCell ref="I7:I10"/>
    <mergeCell ref="J7:J8"/>
    <mergeCell ref="K7:K10"/>
    <mergeCell ref="L7:L8"/>
    <mergeCell ref="M7:M10"/>
    <mergeCell ref="AB7:AB8"/>
    <mergeCell ref="AC7:AC10"/>
    <mergeCell ref="AD7:AD8"/>
    <mergeCell ref="AE7:AE10"/>
    <mergeCell ref="T7:T8"/>
    <mergeCell ref="U7:U10"/>
    <mergeCell ref="V7:V8"/>
    <mergeCell ref="W7:W10"/>
    <mergeCell ref="X7:X8"/>
    <mergeCell ref="Y7:Y10"/>
    <mergeCell ref="AR7:AR8"/>
    <mergeCell ref="AS7:AS10"/>
    <mergeCell ref="C9:C10"/>
    <mergeCell ref="E9:E10"/>
    <mergeCell ref="B11:B14"/>
    <mergeCell ref="C11:C12"/>
    <mergeCell ref="E11:E12"/>
    <mergeCell ref="F11:F12"/>
    <mergeCell ref="G11:G14"/>
    <mergeCell ref="H11:H12"/>
    <mergeCell ref="AL7:AL8"/>
    <mergeCell ref="AM7:AM10"/>
    <mergeCell ref="AN7:AN8"/>
    <mergeCell ref="AO7:AO10"/>
    <mergeCell ref="AP7:AP8"/>
    <mergeCell ref="AQ7:AQ10"/>
    <mergeCell ref="AF7:AF8"/>
    <mergeCell ref="AG7:AG10"/>
    <mergeCell ref="AH7:AH8"/>
    <mergeCell ref="AI7:AI10"/>
    <mergeCell ref="AJ7:AJ8"/>
    <mergeCell ref="AK7:AK10"/>
    <mergeCell ref="Z7:Z8"/>
    <mergeCell ref="AA7:AA10"/>
    <mergeCell ref="O11:O14"/>
    <mergeCell ref="P11:P12"/>
    <mergeCell ref="Q11:Q14"/>
    <mergeCell ref="R11:R12"/>
    <mergeCell ref="S11:S14"/>
    <mergeCell ref="T11:T12"/>
    <mergeCell ref="I11:I14"/>
    <mergeCell ref="J11:J12"/>
    <mergeCell ref="K11:K14"/>
    <mergeCell ref="L11:L12"/>
    <mergeCell ref="M11:M14"/>
    <mergeCell ref="N11:N12"/>
    <mergeCell ref="AC11:AC14"/>
    <mergeCell ref="AD11:AD12"/>
    <mergeCell ref="AE11:AE14"/>
    <mergeCell ref="AF11:AF12"/>
    <mergeCell ref="U11:U14"/>
    <mergeCell ref="V11:V12"/>
    <mergeCell ref="W11:W14"/>
    <mergeCell ref="X11:X12"/>
    <mergeCell ref="Y11:Y14"/>
    <mergeCell ref="Z11:Z12"/>
    <mergeCell ref="AS11:AS14"/>
    <mergeCell ref="C13:C14"/>
    <mergeCell ref="E13:E14"/>
    <mergeCell ref="B15:B18"/>
    <mergeCell ref="C15:C16"/>
    <mergeCell ref="E15:E16"/>
    <mergeCell ref="F15:F16"/>
    <mergeCell ref="G15:G18"/>
    <mergeCell ref="H15:H16"/>
    <mergeCell ref="I15:I18"/>
    <mergeCell ref="AM11:AM14"/>
    <mergeCell ref="AN11:AN12"/>
    <mergeCell ref="AO11:AO14"/>
    <mergeCell ref="AP11:AP12"/>
    <mergeCell ref="AQ11:AQ14"/>
    <mergeCell ref="AR11:AR12"/>
    <mergeCell ref="AG11:AG14"/>
    <mergeCell ref="AH11:AH12"/>
    <mergeCell ref="AI11:AI14"/>
    <mergeCell ref="AJ11:AJ12"/>
    <mergeCell ref="AK11:AK14"/>
    <mergeCell ref="AL11:AL12"/>
    <mergeCell ref="AA11:AA14"/>
    <mergeCell ref="AB11:AB12"/>
    <mergeCell ref="S15:S18"/>
    <mergeCell ref="T15:T16"/>
    <mergeCell ref="U15:U18"/>
    <mergeCell ref="J15:J16"/>
    <mergeCell ref="K15:K18"/>
    <mergeCell ref="L15:L16"/>
    <mergeCell ref="M15:M18"/>
    <mergeCell ref="N15:N16"/>
    <mergeCell ref="O15:O18"/>
    <mergeCell ref="AO15:AO18"/>
    <mergeCell ref="AP15:AP16"/>
    <mergeCell ref="AQ15:AQ18"/>
    <mergeCell ref="AR15:AR16"/>
    <mergeCell ref="AS15:AS18"/>
    <mergeCell ref="AH15:AH16"/>
    <mergeCell ref="AI15:AI18"/>
    <mergeCell ref="AJ15:AJ16"/>
    <mergeCell ref="AK15:AK18"/>
    <mergeCell ref="AL15:AL16"/>
    <mergeCell ref="AM15:AM18"/>
    <mergeCell ref="C17:C18"/>
    <mergeCell ref="E17:E18"/>
    <mergeCell ref="B19:B22"/>
    <mergeCell ref="C19:C20"/>
    <mergeCell ref="E19:E20"/>
    <mergeCell ref="F19:F20"/>
    <mergeCell ref="D19:D20"/>
    <mergeCell ref="D21:D22"/>
    <mergeCell ref="AN15:AN16"/>
    <mergeCell ref="AB15:AB16"/>
    <mergeCell ref="AC15:AC18"/>
    <mergeCell ref="AD15:AD16"/>
    <mergeCell ref="AE15:AE18"/>
    <mergeCell ref="AF15:AF16"/>
    <mergeCell ref="AG15:AG18"/>
    <mergeCell ref="V15:V16"/>
    <mergeCell ref="W15:W18"/>
    <mergeCell ref="X15:X16"/>
    <mergeCell ref="Y15:Y18"/>
    <mergeCell ref="Z15:Z16"/>
    <mergeCell ref="AA15:AA18"/>
    <mergeCell ref="P15:P16"/>
    <mergeCell ref="Q15:Q18"/>
    <mergeCell ref="R15:R16"/>
    <mergeCell ref="M19:M22"/>
    <mergeCell ref="N19:N20"/>
    <mergeCell ref="O19:O22"/>
    <mergeCell ref="P19:P20"/>
    <mergeCell ref="Q19:Q22"/>
    <mergeCell ref="R19:R20"/>
    <mergeCell ref="G19:G22"/>
    <mergeCell ref="H19:H20"/>
    <mergeCell ref="I19:I22"/>
    <mergeCell ref="J19:J20"/>
    <mergeCell ref="K19:K22"/>
    <mergeCell ref="L19:L20"/>
    <mergeCell ref="AA19:AA22"/>
    <mergeCell ref="AB19:AB20"/>
    <mergeCell ref="AC19:AC22"/>
    <mergeCell ref="AD19:AD20"/>
    <mergeCell ref="S19:S22"/>
    <mergeCell ref="T19:T20"/>
    <mergeCell ref="U19:U22"/>
    <mergeCell ref="V19:V20"/>
    <mergeCell ref="W19:W22"/>
    <mergeCell ref="X19:X20"/>
    <mergeCell ref="AQ19:AQ22"/>
    <mergeCell ref="AR19:AR20"/>
    <mergeCell ref="AS19:AS22"/>
    <mergeCell ref="C21:C22"/>
    <mergeCell ref="E21:E22"/>
    <mergeCell ref="B23:B26"/>
    <mergeCell ref="C23:C24"/>
    <mergeCell ref="E23:E24"/>
    <mergeCell ref="F23:F24"/>
    <mergeCell ref="G23:G26"/>
    <mergeCell ref="AK19:AK22"/>
    <mergeCell ref="AL19:AL20"/>
    <mergeCell ref="AM19:AM22"/>
    <mergeCell ref="AN19:AN20"/>
    <mergeCell ref="AO19:AO22"/>
    <mergeCell ref="AP19:AP20"/>
    <mergeCell ref="AE19:AE22"/>
    <mergeCell ref="AF19:AF20"/>
    <mergeCell ref="AG19:AG22"/>
    <mergeCell ref="AH19:AH20"/>
    <mergeCell ref="AI19:AI22"/>
    <mergeCell ref="AJ19:AJ20"/>
    <mergeCell ref="Y19:Y22"/>
    <mergeCell ref="Z19:Z20"/>
    <mergeCell ref="N23:N24"/>
    <mergeCell ref="O23:O26"/>
    <mergeCell ref="P23:P24"/>
    <mergeCell ref="Q23:Q26"/>
    <mergeCell ref="R23:R24"/>
    <mergeCell ref="S23:S26"/>
    <mergeCell ref="H23:H24"/>
    <mergeCell ref="I23:I26"/>
    <mergeCell ref="J23:J24"/>
    <mergeCell ref="K23:K26"/>
    <mergeCell ref="L23:L24"/>
    <mergeCell ref="M23:M26"/>
    <mergeCell ref="AB23:AB24"/>
    <mergeCell ref="AC23:AC26"/>
    <mergeCell ref="AD23:AD24"/>
    <mergeCell ref="AE23:AE26"/>
    <mergeCell ref="T23:T24"/>
    <mergeCell ref="U23:U26"/>
    <mergeCell ref="V23:V24"/>
    <mergeCell ref="W23:W26"/>
    <mergeCell ref="X23:X24"/>
    <mergeCell ref="Y23:Y26"/>
    <mergeCell ref="AR23:AR24"/>
    <mergeCell ref="AS23:AS26"/>
    <mergeCell ref="C25:C26"/>
    <mergeCell ref="E25:E26"/>
    <mergeCell ref="B27:B30"/>
    <mergeCell ref="C27:C28"/>
    <mergeCell ref="E27:E28"/>
    <mergeCell ref="F27:F28"/>
    <mergeCell ref="G27:G30"/>
    <mergeCell ref="H27:H28"/>
    <mergeCell ref="AL23:AL24"/>
    <mergeCell ref="AM23:AM26"/>
    <mergeCell ref="AN23:AN24"/>
    <mergeCell ref="AO23:AO26"/>
    <mergeCell ref="AP23:AP24"/>
    <mergeCell ref="AQ23:AQ26"/>
    <mergeCell ref="AF23:AF24"/>
    <mergeCell ref="AG23:AG26"/>
    <mergeCell ref="AH23:AH24"/>
    <mergeCell ref="AI23:AI26"/>
    <mergeCell ref="AJ23:AJ24"/>
    <mergeCell ref="AK23:AK26"/>
    <mergeCell ref="Z23:Z24"/>
    <mergeCell ref="AA23:AA26"/>
    <mergeCell ref="O27:O30"/>
    <mergeCell ref="P27:P28"/>
    <mergeCell ref="Q27:Q30"/>
    <mergeCell ref="R27:R28"/>
    <mergeCell ref="S27:S30"/>
    <mergeCell ref="T27:T28"/>
    <mergeCell ref="I27:I30"/>
    <mergeCell ref="J27:J28"/>
    <mergeCell ref="K27:K30"/>
    <mergeCell ref="L27:L28"/>
    <mergeCell ref="M27:M30"/>
    <mergeCell ref="N27:N28"/>
    <mergeCell ref="AC27:AC30"/>
    <mergeCell ref="AD27:AD28"/>
    <mergeCell ref="AE27:AE30"/>
    <mergeCell ref="AF27:AF28"/>
    <mergeCell ref="U27:U30"/>
    <mergeCell ref="V27:V28"/>
    <mergeCell ref="W27:W30"/>
    <mergeCell ref="X27:X28"/>
    <mergeCell ref="Y27:Y30"/>
    <mergeCell ref="Z27:Z28"/>
    <mergeCell ref="AS27:AS30"/>
    <mergeCell ref="C29:C30"/>
    <mergeCell ref="E29:E30"/>
    <mergeCell ref="B31:B34"/>
    <mergeCell ref="C31:C32"/>
    <mergeCell ref="E31:E32"/>
    <mergeCell ref="F31:F32"/>
    <mergeCell ref="G31:G34"/>
    <mergeCell ref="H31:H32"/>
    <mergeCell ref="I31:I34"/>
    <mergeCell ref="AM27:AM30"/>
    <mergeCell ref="AN27:AN28"/>
    <mergeCell ref="AO27:AO30"/>
    <mergeCell ref="AP27:AP28"/>
    <mergeCell ref="AQ27:AQ30"/>
    <mergeCell ref="AR27:AR28"/>
    <mergeCell ref="AG27:AG30"/>
    <mergeCell ref="AH27:AH28"/>
    <mergeCell ref="AI27:AI30"/>
    <mergeCell ref="AJ27:AJ28"/>
    <mergeCell ref="AK27:AK30"/>
    <mergeCell ref="AL27:AL28"/>
    <mergeCell ref="AA27:AA30"/>
    <mergeCell ref="AB27:AB28"/>
    <mergeCell ref="S31:S34"/>
    <mergeCell ref="T31:T32"/>
    <mergeCell ref="U31:U34"/>
    <mergeCell ref="J31:J32"/>
    <mergeCell ref="K31:K34"/>
    <mergeCell ref="L31:L32"/>
    <mergeCell ref="M31:M34"/>
    <mergeCell ref="N31:N32"/>
    <mergeCell ref="O31:O34"/>
    <mergeCell ref="AO31:AO34"/>
    <mergeCell ref="AP31:AP32"/>
    <mergeCell ref="AQ31:AQ34"/>
    <mergeCell ref="AR31:AR32"/>
    <mergeCell ref="AS31:AS34"/>
    <mergeCell ref="AH31:AH32"/>
    <mergeCell ref="AI31:AI34"/>
    <mergeCell ref="AJ31:AJ32"/>
    <mergeCell ref="AK31:AK34"/>
    <mergeCell ref="AL31:AL32"/>
    <mergeCell ref="AM31:AM34"/>
    <mergeCell ref="C33:C34"/>
    <mergeCell ref="E33:E34"/>
    <mergeCell ref="B35:B38"/>
    <mergeCell ref="C35:C36"/>
    <mergeCell ref="E35:E36"/>
    <mergeCell ref="F35:F36"/>
    <mergeCell ref="D35:D36"/>
    <mergeCell ref="D37:D38"/>
    <mergeCell ref="AN31:AN32"/>
    <mergeCell ref="AB31:AB32"/>
    <mergeCell ref="AC31:AC34"/>
    <mergeCell ref="AD31:AD32"/>
    <mergeCell ref="AE31:AE34"/>
    <mergeCell ref="AF31:AF32"/>
    <mergeCell ref="AG31:AG34"/>
    <mergeCell ref="V31:V32"/>
    <mergeCell ref="W31:W34"/>
    <mergeCell ref="X31:X32"/>
    <mergeCell ref="Y31:Y34"/>
    <mergeCell ref="Z31:Z32"/>
    <mergeCell ref="AA31:AA34"/>
    <mergeCell ref="P31:P32"/>
    <mergeCell ref="Q31:Q34"/>
    <mergeCell ref="R31:R32"/>
    <mergeCell ref="M35:M38"/>
    <mergeCell ref="N35:N36"/>
    <mergeCell ref="O35:O38"/>
    <mergeCell ref="P35:P36"/>
    <mergeCell ref="Q35:Q38"/>
    <mergeCell ref="R35:R36"/>
    <mergeCell ref="G35:G38"/>
    <mergeCell ref="H35:H36"/>
    <mergeCell ref="I35:I38"/>
    <mergeCell ref="J35:J36"/>
    <mergeCell ref="K35:K38"/>
    <mergeCell ref="L35:L36"/>
    <mergeCell ref="AA35:AA38"/>
    <mergeCell ref="AB35:AB36"/>
    <mergeCell ref="AC35:AC38"/>
    <mergeCell ref="AD35:AD36"/>
    <mergeCell ref="S35:S38"/>
    <mergeCell ref="T35:T36"/>
    <mergeCell ref="U35:U38"/>
    <mergeCell ref="V35:V36"/>
    <mergeCell ref="W35:W38"/>
    <mergeCell ref="X35:X36"/>
    <mergeCell ref="AQ35:AQ38"/>
    <mergeCell ref="AR35:AR36"/>
    <mergeCell ref="AS35:AS38"/>
    <mergeCell ref="C37:C38"/>
    <mergeCell ref="E37:E38"/>
    <mergeCell ref="B39:B42"/>
    <mergeCell ref="C39:C40"/>
    <mergeCell ref="E39:E40"/>
    <mergeCell ref="F39:F40"/>
    <mergeCell ref="G39:G42"/>
    <mergeCell ref="AK35:AK38"/>
    <mergeCell ref="AL35:AL36"/>
    <mergeCell ref="AM35:AM38"/>
    <mergeCell ref="AN35:AN36"/>
    <mergeCell ref="AO35:AO38"/>
    <mergeCell ref="AP35:AP36"/>
    <mergeCell ref="AE35:AE38"/>
    <mergeCell ref="AF35:AF36"/>
    <mergeCell ref="AG35:AG38"/>
    <mergeCell ref="AH35:AH36"/>
    <mergeCell ref="AI35:AI38"/>
    <mergeCell ref="AJ35:AJ36"/>
    <mergeCell ref="Y35:Y38"/>
    <mergeCell ref="Z35:Z36"/>
    <mergeCell ref="N39:N40"/>
    <mergeCell ref="O39:O42"/>
    <mergeCell ref="P39:P40"/>
    <mergeCell ref="Q39:Q42"/>
    <mergeCell ref="R39:R40"/>
    <mergeCell ref="S39:S42"/>
    <mergeCell ref="H39:H40"/>
    <mergeCell ref="I39:I42"/>
    <mergeCell ref="J39:J40"/>
    <mergeCell ref="K39:K42"/>
    <mergeCell ref="L39:L40"/>
    <mergeCell ref="M39:M42"/>
    <mergeCell ref="AB39:AB40"/>
    <mergeCell ref="AC39:AC42"/>
    <mergeCell ref="AD39:AD40"/>
    <mergeCell ref="AE39:AE42"/>
    <mergeCell ref="T39:T40"/>
    <mergeCell ref="U39:U42"/>
    <mergeCell ref="V39:V40"/>
    <mergeCell ref="W39:W42"/>
    <mergeCell ref="X39:X40"/>
    <mergeCell ref="Y39:Y42"/>
    <mergeCell ref="AR39:AR40"/>
    <mergeCell ref="AS39:AS42"/>
    <mergeCell ref="C41:C42"/>
    <mergeCell ref="E41:E42"/>
    <mergeCell ref="B43:B46"/>
    <mergeCell ref="C43:C44"/>
    <mergeCell ref="E43:E44"/>
    <mergeCell ref="F43:F44"/>
    <mergeCell ref="G43:G46"/>
    <mergeCell ref="H43:H44"/>
    <mergeCell ref="AL39:AL40"/>
    <mergeCell ref="AM39:AM42"/>
    <mergeCell ref="AN39:AN40"/>
    <mergeCell ref="AO39:AO42"/>
    <mergeCell ref="AP39:AP40"/>
    <mergeCell ref="AQ39:AQ42"/>
    <mergeCell ref="AF39:AF40"/>
    <mergeCell ref="AG39:AG42"/>
    <mergeCell ref="AH39:AH40"/>
    <mergeCell ref="AI39:AI42"/>
    <mergeCell ref="AJ39:AJ40"/>
    <mergeCell ref="AK39:AK42"/>
    <mergeCell ref="Z39:Z40"/>
    <mergeCell ref="AA39:AA42"/>
    <mergeCell ref="O43:O46"/>
    <mergeCell ref="P43:P44"/>
    <mergeCell ref="Q43:Q46"/>
    <mergeCell ref="R43:R44"/>
    <mergeCell ref="S43:S46"/>
    <mergeCell ref="T43:T44"/>
    <mergeCell ref="I43:I46"/>
    <mergeCell ref="J43:J44"/>
    <mergeCell ref="K43:K46"/>
    <mergeCell ref="L43:L44"/>
    <mergeCell ref="M43:M46"/>
    <mergeCell ref="N43:N44"/>
    <mergeCell ref="AC43:AC46"/>
    <mergeCell ref="AD43:AD44"/>
    <mergeCell ref="AE43:AE46"/>
    <mergeCell ref="AF43:AF44"/>
    <mergeCell ref="U43:U46"/>
    <mergeCell ref="V43:V44"/>
    <mergeCell ref="W43:W46"/>
    <mergeCell ref="X43:X44"/>
    <mergeCell ref="Y43:Y46"/>
    <mergeCell ref="Z43:Z44"/>
    <mergeCell ref="AS43:AS46"/>
    <mergeCell ref="C45:C46"/>
    <mergeCell ref="E45:E46"/>
    <mergeCell ref="B47:B50"/>
    <mergeCell ref="C47:C48"/>
    <mergeCell ref="E47:E48"/>
    <mergeCell ref="F47:F48"/>
    <mergeCell ref="G47:G50"/>
    <mergeCell ref="H47:H48"/>
    <mergeCell ref="I47:I50"/>
    <mergeCell ref="AM43:AM46"/>
    <mergeCell ref="AN43:AN44"/>
    <mergeCell ref="AO43:AO46"/>
    <mergeCell ref="AP43:AP44"/>
    <mergeCell ref="AQ43:AQ46"/>
    <mergeCell ref="AR43:AR44"/>
    <mergeCell ref="AG43:AG46"/>
    <mergeCell ref="AH43:AH44"/>
    <mergeCell ref="AI43:AI46"/>
    <mergeCell ref="AJ43:AJ44"/>
    <mergeCell ref="AK43:AK46"/>
    <mergeCell ref="AL43:AL44"/>
    <mergeCell ref="AA43:AA46"/>
    <mergeCell ref="AB43:AB44"/>
    <mergeCell ref="S47:S50"/>
    <mergeCell ref="T47:T48"/>
    <mergeCell ref="U47:U50"/>
    <mergeCell ref="J47:J48"/>
    <mergeCell ref="K47:K50"/>
    <mergeCell ref="L47:L48"/>
    <mergeCell ref="M47:M50"/>
    <mergeCell ref="N47:N48"/>
    <mergeCell ref="O47:O50"/>
    <mergeCell ref="AO47:AO50"/>
    <mergeCell ref="AP47:AP48"/>
    <mergeCell ref="AQ47:AQ50"/>
    <mergeCell ref="AR47:AR48"/>
    <mergeCell ref="AS47:AS50"/>
    <mergeCell ref="AH47:AH48"/>
    <mergeCell ref="AI47:AI50"/>
    <mergeCell ref="AJ47:AJ48"/>
    <mergeCell ref="AK47:AK50"/>
    <mergeCell ref="AL47:AL48"/>
    <mergeCell ref="AM47:AM50"/>
    <mergeCell ref="C49:C50"/>
    <mergeCell ref="E49:E50"/>
    <mergeCell ref="B51:B54"/>
    <mergeCell ref="C51:C52"/>
    <mergeCell ref="E51:E52"/>
    <mergeCell ref="F51:F52"/>
    <mergeCell ref="D51:D52"/>
    <mergeCell ref="D53:D54"/>
    <mergeCell ref="AN47:AN48"/>
    <mergeCell ref="AB47:AB48"/>
    <mergeCell ref="AC47:AC50"/>
    <mergeCell ref="AD47:AD48"/>
    <mergeCell ref="AE47:AE50"/>
    <mergeCell ref="AF47:AF48"/>
    <mergeCell ref="AG47:AG50"/>
    <mergeCell ref="V47:V48"/>
    <mergeCell ref="W47:W50"/>
    <mergeCell ref="X47:X48"/>
    <mergeCell ref="Y47:Y50"/>
    <mergeCell ref="Z47:Z48"/>
    <mergeCell ref="AA47:AA50"/>
    <mergeCell ref="P47:P48"/>
    <mergeCell ref="Q47:Q50"/>
    <mergeCell ref="R47:R48"/>
    <mergeCell ref="M51:M54"/>
    <mergeCell ref="N51:N52"/>
    <mergeCell ref="O51:O54"/>
    <mergeCell ref="P51:P52"/>
    <mergeCell ref="Q51:Q54"/>
    <mergeCell ref="R51:R52"/>
    <mergeCell ref="G51:G54"/>
    <mergeCell ref="H51:H52"/>
    <mergeCell ref="I51:I54"/>
    <mergeCell ref="J51:J52"/>
    <mergeCell ref="K51:K54"/>
    <mergeCell ref="L51:L52"/>
    <mergeCell ref="AA51:AA54"/>
    <mergeCell ref="AB51:AB52"/>
    <mergeCell ref="AC51:AC54"/>
    <mergeCell ref="AD51:AD52"/>
    <mergeCell ref="S51:S54"/>
    <mergeCell ref="T51:T52"/>
    <mergeCell ref="U51:U54"/>
    <mergeCell ref="V51:V52"/>
    <mergeCell ref="W51:W54"/>
    <mergeCell ref="X51:X52"/>
    <mergeCell ref="AQ51:AQ54"/>
    <mergeCell ref="AR51:AR52"/>
    <mergeCell ref="AS51:AS54"/>
    <mergeCell ref="C53:C54"/>
    <mergeCell ref="E53:E54"/>
    <mergeCell ref="B55:B58"/>
    <mergeCell ref="C55:C56"/>
    <mergeCell ref="E55:E56"/>
    <mergeCell ref="F55:F56"/>
    <mergeCell ref="G55:G58"/>
    <mergeCell ref="AK51:AK54"/>
    <mergeCell ref="AL51:AL52"/>
    <mergeCell ref="AM51:AM54"/>
    <mergeCell ref="AN51:AN52"/>
    <mergeCell ref="AO51:AO54"/>
    <mergeCell ref="AP51:AP52"/>
    <mergeCell ref="AE51:AE54"/>
    <mergeCell ref="AF51:AF52"/>
    <mergeCell ref="AG51:AG54"/>
    <mergeCell ref="AH51:AH52"/>
    <mergeCell ref="AI51:AI54"/>
    <mergeCell ref="AJ51:AJ52"/>
    <mergeCell ref="Y51:Y54"/>
    <mergeCell ref="Z51:Z52"/>
    <mergeCell ref="N55:N56"/>
    <mergeCell ref="O55:O58"/>
    <mergeCell ref="P55:P56"/>
    <mergeCell ref="Q55:Q58"/>
    <mergeCell ref="R55:R56"/>
    <mergeCell ref="S55:S58"/>
    <mergeCell ref="H55:H56"/>
    <mergeCell ref="I55:I58"/>
    <mergeCell ref="J55:J56"/>
    <mergeCell ref="K55:K58"/>
    <mergeCell ref="L55:L56"/>
    <mergeCell ref="M55:M58"/>
    <mergeCell ref="AB55:AB56"/>
    <mergeCell ref="AC55:AC58"/>
    <mergeCell ref="AD55:AD56"/>
    <mergeCell ref="AE55:AE58"/>
    <mergeCell ref="T55:T56"/>
    <mergeCell ref="U55:U58"/>
    <mergeCell ref="V55:V56"/>
    <mergeCell ref="W55:W58"/>
    <mergeCell ref="X55:X56"/>
    <mergeCell ref="Y55:Y58"/>
    <mergeCell ref="AR55:AR56"/>
    <mergeCell ref="AS55:AS58"/>
    <mergeCell ref="C57:C58"/>
    <mergeCell ref="E57:E58"/>
    <mergeCell ref="B59:B62"/>
    <mergeCell ref="C59:C60"/>
    <mergeCell ref="E59:E60"/>
    <mergeCell ref="F59:F60"/>
    <mergeCell ref="G59:G62"/>
    <mergeCell ref="H59:H60"/>
    <mergeCell ref="AL55:AL56"/>
    <mergeCell ref="AM55:AM58"/>
    <mergeCell ref="AN55:AN56"/>
    <mergeCell ref="AO55:AO58"/>
    <mergeCell ref="AP55:AP56"/>
    <mergeCell ref="AQ55:AQ58"/>
    <mergeCell ref="AF55:AF56"/>
    <mergeCell ref="AG55:AG58"/>
    <mergeCell ref="AH55:AH56"/>
    <mergeCell ref="AI55:AI58"/>
    <mergeCell ref="AJ55:AJ56"/>
    <mergeCell ref="AK55:AK58"/>
    <mergeCell ref="Z55:Z56"/>
    <mergeCell ref="AA55:AA58"/>
    <mergeCell ref="Q59:Q62"/>
    <mergeCell ref="R59:R60"/>
    <mergeCell ref="S59:S62"/>
    <mergeCell ref="T59:T60"/>
    <mergeCell ref="I59:I62"/>
    <mergeCell ref="J59:J60"/>
    <mergeCell ref="K59:K62"/>
    <mergeCell ref="L59:L60"/>
    <mergeCell ref="M59:M62"/>
    <mergeCell ref="N59:N60"/>
    <mergeCell ref="AC59:AC62"/>
    <mergeCell ref="AD59:AD60"/>
    <mergeCell ref="AE59:AE62"/>
    <mergeCell ref="AF59:AF60"/>
    <mergeCell ref="U59:U62"/>
    <mergeCell ref="V59:V60"/>
    <mergeCell ref="W59:W62"/>
    <mergeCell ref="X59:X60"/>
    <mergeCell ref="Y59:Y62"/>
    <mergeCell ref="Z59:Z60"/>
    <mergeCell ref="AS59:AS62"/>
    <mergeCell ref="C61:C62"/>
    <mergeCell ref="E61:E62"/>
    <mergeCell ref="B63:B66"/>
    <mergeCell ref="C63:C64"/>
    <mergeCell ref="E63:E64"/>
    <mergeCell ref="F63:F64"/>
    <mergeCell ref="G63:G66"/>
    <mergeCell ref="H63:H64"/>
    <mergeCell ref="I63:I66"/>
    <mergeCell ref="AM59:AM62"/>
    <mergeCell ref="AN59:AN60"/>
    <mergeCell ref="AO59:AO62"/>
    <mergeCell ref="AP59:AP60"/>
    <mergeCell ref="AQ59:AQ62"/>
    <mergeCell ref="AR59:AR60"/>
    <mergeCell ref="AG59:AG62"/>
    <mergeCell ref="AH59:AH60"/>
    <mergeCell ref="AI59:AI62"/>
    <mergeCell ref="AJ59:AJ60"/>
    <mergeCell ref="AK59:AK62"/>
    <mergeCell ref="AL59:AL60"/>
    <mergeCell ref="AA59:AA62"/>
    <mergeCell ref="AB59:AB60"/>
    <mergeCell ref="S63:S66"/>
    <mergeCell ref="T63:T64"/>
    <mergeCell ref="U63:U66"/>
    <mergeCell ref="J63:J64"/>
    <mergeCell ref="K63:K66"/>
    <mergeCell ref="L63:L64"/>
    <mergeCell ref="M63:M66"/>
    <mergeCell ref="N63:N64"/>
    <mergeCell ref="O63:O66"/>
    <mergeCell ref="AQ63:AQ66"/>
    <mergeCell ref="AR63:AR64"/>
    <mergeCell ref="AS63:AS66"/>
    <mergeCell ref="AH63:AH64"/>
    <mergeCell ref="AI63:AI66"/>
    <mergeCell ref="AJ63:AJ64"/>
    <mergeCell ref="AK63:AK66"/>
    <mergeCell ref="AL63:AL64"/>
    <mergeCell ref="AM63:AM66"/>
    <mergeCell ref="B67:B70"/>
    <mergeCell ref="C67:C68"/>
    <mergeCell ref="E67:E68"/>
    <mergeCell ref="F67:F68"/>
    <mergeCell ref="D67:D68"/>
    <mergeCell ref="D69:D70"/>
    <mergeCell ref="AN63:AN64"/>
    <mergeCell ref="AO63:AO66"/>
    <mergeCell ref="AP63:AP64"/>
    <mergeCell ref="AB63:AB64"/>
    <mergeCell ref="AC63:AC66"/>
    <mergeCell ref="AD63:AD64"/>
    <mergeCell ref="AE63:AE66"/>
    <mergeCell ref="AF63:AF64"/>
    <mergeCell ref="AG63:AG66"/>
    <mergeCell ref="V63:V64"/>
    <mergeCell ref="W63:W66"/>
    <mergeCell ref="X63:X64"/>
    <mergeCell ref="Y63:Y66"/>
    <mergeCell ref="Z63:Z64"/>
    <mergeCell ref="AA63:AA66"/>
    <mergeCell ref="P63:P64"/>
    <mergeCell ref="Q63:Q66"/>
    <mergeCell ref="R63:R64"/>
    <mergeCell ref="Q67:Q70"/>
    <mergeCell ref="R67:R68"/>
    <mergeCell ref="G67:G70"/>
    <mergeCell ref="H67:H68"/>
    <mergeCell ref="I67:I70"/>
    <mergeCell ref="J67:J68"/>
    <mergeCell ref="K67:K70"/>
    <mergeCell ref="L67:L68"/>
    <mergeCell ref="C65:C66"/>
    <mergeCell ref="E65:E66"/>
    <mergeCell ref="AA67:AA70"/>
    <mergeCell ref="AB67:AB68"/>
    <mergeCell ref="AC67:AC70"/>
    <mergeCell ref="AD67:AD68"/>
    <mergeCell ref="S67:S70"/>
    <mergeCell ref="T67:T68"/>
    <mergeCell ref="U67:U70"/>
    <mergeCell ref="V67:V68"/>
    <mergeCell ref="W67:W70"/>
    <mergeCell ref="X67:X68"/>
    <mergeCell ref="AQ67:AQ70"/>
    <mergeCell ref="AR67:AR68"/>
    <mergeCell ref="AS67:AS70"/>
    <mergeCell ref="C69:C70"/>
    <mergeCell ref="E69:E70"/>
    <mergeCell ref="B71:B74"/>
    <mergeCell ref="C71:C72"/>
    <mergeCell ref="E71:E72"/>
    <mergeCell ref="F71:F72"/>
    <mergeCell ref="G71:G74"/>
    <mergeCell ref="AK67:AK70"/>
    <mergeCell ref="AL67:AL68"/>
    <mergeCell ref="AM67:AM70"/>
    <mergeCell ref="AN67:AN68"/>
    <mergeCell ref="AO67:AO70"/>
    <mergeCell ref="AP67:AP68"/>
    <mergeCell ref="AE67:AE70"/>
    <mergeCell ref="AF67:AF68"/>
    <mergeCell ref="AG67:AG70"/>
    <mergeCell ref="AH67:AH68"/>
    <mergeCell ref="AI67:AI70"/>
    <mergeCell ref="AJ67:AJ68"/>
    <mergeCell ref="Y67:Y70"/>
    <mergeCell ref="Z67:Z68"/>
    <mergeCell ref="Q71:Q74"/>
    <mergeCell ref="R71:R72"/>
    <mergeCell ref="S71:S74"/>
    <mergeCell ref="H71:H72"/>
    <mergeCell ref="I71:I74"/>
    <mergeCell ref="J71:J72"/>
    <mergeCell ref="K71:K74"/>
    <mergeCell ref="L71:L72"/>
    <mergeCell ref="M71:M74"/>
    <mergeCell ref="AB71:AB72"/>
    <mergeCell ref="AC71:AC74"/>
    <mergeCell ref="AD71:AD72"/>
    <mergeCell ref="AE71:AE74"/>
    <mergeCell ref="T71:T72"/>
    <mergeCell ref="U71:U74"/>
    <mergeCell ref="V71:V72"/>
    <mergeCell ref="W71:W74"/>
    <mergeCell ref="X71:X72"/>
    <mergeCell ref="Y71:Y74"/>
    <mergeCell ref="AR71:AR72"/>
    <mergeCell ref="AS71:AS74"/>
    <mergeCell ref="C73:C74"/>
    <mergeCell ref="E73:E74"/>
    <mergeCell ref="B75:B78"/>
    <mergeCell ref="C75:C76"/>
    <mergeCell ref="E75:E76"/>
    <mergeCell ref="F75:F76"/>
    <mergeCell ref="G75:G78"/>
    <mergeCell ref="H75:H76"/>
    <mergeCell ref="AL71:AL72"/>
    <mergeCell ref="AM71:AM74"/>
    <mergeCell ref="AN71:AN72"/>
    <mergeCell ref="AO71:AO74"/>
    <mergeCell ref="AP71:AP72"/>
    <mergeCell ref="AQ71:AQ74"/>
    <mergeCell ref="AF71:AF72"/>
    <mergeCell ref="AG71:AG74"/>
    <mergeCell ref="AH71:AH72"/>
    <mergeCell ref="AI71:AI74"/>
    <mergeCell ref="AJ71:AJ72"/>
    <mergeCell ref="AK71:AK74"/>
    <mergeCell ref="Z71:Z72"/>
    <mergeCell ref="AA71:AA74"/>
    <mergeCell ref="Q75:Q78"/>
    <mergeCell ref="R75:R76"/>
    <mergeCell ref="S75:S78"/>
    <mergeCell ref="T75:T76"/>
    <mergeCell ref="I75:I78"/>
    <mergeCell ref="J75:J76"/>
    <mergeCell ref="K75:K78"/>
    <mergeCell ref="L75:L76"/>
    <mergeCell ref="M75:M78"/>
    <mergeCell ref="N75:N76"/>
    <mergeCell ref="AC75:AC78"/>
    <mergeCell ref="AD75:AD76"/>
    <mergeCell ref="AE75:AE78"/>
    <mergeCell ref="AF75:AF76"/>
    <mergeCell ref="U75:U78"/>
    <mergeCell ref="V75:V76"/>
    <mergeCell ref="W75:W78"/>
    <mergeCell ref="X75:X76"/>
    <mergeCell ref="Y75:Y78"/>
    <mergeCell ref="Z75:Z76"/>
    <mergeCell ref="AS75:AS78"/>
    <mergeCell ref="C77:C78"/>
    <mergeCell ref="E77:E78"/>
    <mergeCell ref="B79:B82"/>
    <mergeCell ref="C79:C80"/>
    <mergeCell ref="E79:E80"/>
    <mergeCell ref="F79:F80"/>
    <mergeCell ref="G79:G82"/>
    <mergeCell ref="H79:H80"/>
    <mergeCell ref="I79:I82"/>
    <mergeCell ref="AM75:AM78"/>
    <mergeCell ref="AN75:AN76"/>
    <mergeCell ref="AO75:AO78"/>
    <mergeCell ref="AP75:AP76"/>
    <mergeCell ref="AQ75:AQ78"/>
    <mergeCell ref="AR75:AR76"/>
    <mergeCell ref="AG75:AG78"/>
    <mergeCell ref="AH75:AH76"/>
    <mergeCell ref="AI75:AI78"/>
    <mergeCell ref="AJ75:AJ76"/>
    <mergeCell ref="AK75:AK78"/>
    <mergeCell ref="AL75:AL76"/>
    <mergeCell ref="AA75:AA78"/>
    <mergeCell ref="AB75:AB76"/>
    <mergeCell ref="S79:S82"/>
    <mergeCell ref="T79:T80"/>
    <mergeCell ref="U79:U82"/>
    <mergeCell ref="J79:J80"/>
    <mergeCell ref="K79:K82"/>
    <mergeCell ref="L79:L80"/>
    <mergeCell ref="M79:M82"/>
    <mergeCell ref="N79:N80"/>
    <mergeCell ref="O79:O82"/>
    <mergeCell ref="AQ79:AQ82"/>
    <mergeCell ref="AR79:AR80"/>
    <mergeCell ref="AS79:AS82"/>
    <mergeCell ref="AH79:AH80"/>
    <mergeCell ref="AI79:AI82"/>
    <mergeCell ref="AJ79:AJ80"/>
    <mergeCell ref="AK79:AK82"/>
    <mergeCell ref="AL79:AL80"/>
    <mergeCell ref="AM79:AM82"/>
    <mergeCell ref="B83:B86"/>
    <mergeCell ref="C83:C84"/>
    <mergeCell ref="E83:E84"/>
    <mergeCell ref="F83:F84"/>
    <mergeCell ref="D83:D84"/>
    <mergeCell ref="D85:D86"/>
    <mergeCell ref="AN79:AN80"/>
    <mergeCell ref="AO79:AO82"/>
    <mergeCell ref="AP79:AP80"/>
    <mergeCell ref="AB79:AB80"/>
    <mergeCell ref="AC79:AC82"/>
    <mergeCell ref="AD79:AD80"/>
    <mergeCell ref="AE79:AE82"/>
    <mergeCell ref="AF79:AF80"/>
    <mergeCell ref="AG79:AG82"/>
    <mergeCell ref="V79:V80"/>
    <mergeCell ref="W79:W82"/>
    <mergeCell ref="X79:X80"/>
    <mergeCell ref="Y79:Y82"/>
    <mergeCell ref="Z79:Z80"/>
    <mergeCell ref="AA79:AA82"/>
    <mergeCell ref="P79:P80"/>
    <mergeCell ref="Q79:Q82"/>
    <mergeCell ref="R79:R80"/>
    <mergeCell ref="Q83:Q86"/>
    <mergeCell ref="R83:R84"/>
    <mergeCell ref="G83:G86"/>
    <mergeCell ref="H83:H84"/>
    <mergeCell ref="I83:I86"/>
    <mergeCell ref="J83:J84"/>
    <mergeCell ref="K83:K86"/>
    <mergeCell ref="L83:L84"/>
    <mergeCell ref="C81:C82"/>
    <mergeCell ref="E81:E82"/>
    <mergeCell ref="AA83:AA86"/>
    <mergeCell ref="AB83:AB84"/>
    <mergeCell ref="AC83:AC86"/>
    <mergeCell ref="AD83:AD84"/>
    <mergeCell ref="S83:S86"/>
    <mergeCell ref="T83:T84"/>
    <mergeCell ref="U83:U86"/>
    <mergeCell ref="V83:V84"/>
    <mergeCell ref="W83:W86"/>
    <mergeCell ref="X83:X84"/>
    <mergeCell ref="AQ83:AQ86"/>
    <mergeCell ref="AR83:AR84"/>
    <mergeCell ref="AS83:AS86"/>
    <mergeCell ref="C85:C86"/>
    <mergeCell ref="E85:E86"/>
    <mergeCell ref="G93:G94"/>
    <mergeCell ref="H93:H96"/>
    <mergeCell ref="N93:N96"/>
    <mergeCell ref="O93:O94"/>
    <mergeCell ref="P93:P94"/>
    <mergeCell ref="AK83:AK86"/>
    <mergeCell ref="AL83:AL84"/>
    <mergeCell ref="AM83:AM86"/>
    <mergeCell ref="AN83:AN84"/>
    <mergeCell ref="AO83:AO86"/>
    <mergeCell ref="AP83:AP84"/>
    <mergeCell ref="AE83:AE86"/>
    <mergeCell ref="AF83:AF84"/>
    <mergeCell ref="AG83:AG86"/>
    <mergeCell ref="AH83:AH84"/>
    <mergeCell ref="AI83:AI86"/>
    <mergeCell ref="AJ83:AJ84"/>
    <mergeCell ref="Y83:Y86"/>
    <mergeCell ref="Z83:Z84"/>
    <mergeCell ref="R97:R100"/>
    <mergeCell ref="S97:S98"/>
    <mergeCell ref="T97:T98"/>
    <mergeCell ref="O99:O100"/>
    <mergeCell ref="P99:P100"/>
    <mergeCell ref="S99:S100"/>
    <mergeCell ref="T99:T100"/>
    <mergeCell ref="R93:R96"/>
    <mergeCell ref="S93:S94"/>
    <mergeCell ref="T93:T94"/>
    <mergeCell ref="O95:O96"/>
    <mergeCell ref="P95:P96"/>
    <mergeCell ref="S95:S96"/>
    <mergeCell ref="T95:T96"/>
    <mergeCell ref="D7:D8"/>
    <mergeCell ref="D9:D10"/>
    <mergeCell ref="D11:D12"/>
    <mergeCell ref="D13:D14"/>
    <mergeCell ref="D15:D16"/>
    <mergeCell ref="D17:D18"/>
    <mergeCell ref="N97:N100"/>
    <mergeCell ref="O97:O98"/>
    <mergeCell ref="P97:P98"/>
    <mergeCell ref="M83:M86"/>
    <mergeCell ref="N83:N84"/>
    <mergeCell ref="O83:O86"/>
    <mergeCell ref="P83:P84"/>
    <mergeCell ref="O75:O78"/>
    <mergeCell ref="P75:P76"/>
    <mergeCell ref="N71:N72"/>
    <mergeCell ref="O71:O74"/>
    <mergeCell ref="P71:P72"/>
    <mergeCell ref="M67:M70"/>
    <mergeCell ref="N67:N68"/>
    <mergeCell ref="O67:O70"/>
    <mergeCell ref="P67:P68"/>
    <mergeCell ref="O59:O62"/>
    <mergeCell ref="P59:P60"/>
    <mergeCell ref="D39:D40"/>
    <mergeCell ref="D41:D42"/>
    <mergeCell ref="D43:D44"/>
    <mergeCell ref="D45:D46"/>
    <mergeCell ref="D47:D48"/>
    <mergeCell ref="D49:D50"/>
    <mergeCell ref="D23:D24"/>
    <mergeCell ref="D25:D26"/>
    <mergeCell ref="D27:D28"/>
    <mergeCell ref="D29:D30"/>
    <mergeCell ref="D31:D32"/>
    <mergeCell ref="D33:D34"/>
    <mergeCell ref="D71:D72"/>
    <mergeCell ref="D73:D74"/>
    <mergeCell ref="D75:D76"/>
    <mergeCell ref="D77:D78"/>
    <mergeCell ref="D79:D80"/>
    <mergeCell ref="D81:D82"/>
    <mergeCell ref="D55:D56"/>
    <mergeCell ref="D57:D58"/>
    <mergeCell ref="D59:D60"/>
    <mergeCell ref="D61:D62"/>
    <mergeCell ref="D63:D64"/>
    <mergeCell ref="D65:D6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54DA-80F2-41A4-AC05-62A84491A172}">
  <dimension ref="B1:Q37"/>
  <sheetViews>
    <sheetView showGridLines="0" zoomScale="85" zoomScaleNormal="85" workbookViewId="0">
      <selection activeCell="D19" sqref="D19"/>
    </sheetView>
  </sheetViews>
  <sheetFormatPr defaultRowHeight="12.75"/>
  <cols>
    <col min="2" max="2" width="43.140625" bestFit="1" customWidth="1"/>
    <col min="3" max="3" width="10.5703125" customWidth="1"/>
    <col min="4" max="4" width="13.7109375" customWidth="1"/>
    <col min="5" max="5" width="8" customWidth="1"/>
    <col min="6" max="6" width="29.7109375" hidden="1" customWidth="1"/>
    <col min="7" max="7" width="27.7109375" hidden="1" customWidth="1"/>
    <col min="8" max="8" width="25.140625" hidden="1" customWidth="1"/>
    <col min="9" max="9" width="7.28515625" hidden="1" customWidth="1"/>
    <col min="10" max="10" width="17.85546875" customWidth="1"/>
    <col min="11" max="11" width="17.85546875" hidden="1" customWidth="1"/>
    <col min="12" max="12" width="6.85546875" hidden="1" customWidth="1"/>
    <col min="13" max="13" width="17.5703125" customWidth="1"/>
    <col min="14" max="14" width="27.42578125" customWidth="1"/>
    <col min="15" max="15" width="16.7109375" customWidth="1"/>
    <col min="16" max="16" width="10" bestFit="1" customWidth="1"/>
  </cols>
  <sheetData>
    <row r="1" spans="2:17" ht="13.5" thickBot="1"/>
    <row r="2" spans="2:17" ht="34.9" customHeight="1" thickBot="1">
      <c r="B2" s="93" t="s">
        <v>40</v>
      </c>
      <c r="C2" s="94" t="s">
        <v>41</v>
      </c>
      <c r="D2" s="94" t="s">
        <v>42</v>
      </c>
      <c r="E2" s="94" t="s">
        <v>43</v>
      </c>
      <c r="F2" s="94" t="s">
        <v>44</v>
      </c>
      <c r="G2" s="94" t="s">
        <v>45</v>
      </c>
      <c r="H2" s="94" t="s">
        <v>46</v>
      </c>
      <c r="I2" s="94" t="s">
        <v>47</v>
      </c>
      <c r="J2" s="94" t="s">
        <v>48</v>
      </c>
      <c r="K2" s="94" t="s">
        <v>49</v>
      </c>
      <c r="L2" s="94" t="s">
        <v>50</v>
      </c>
      <c r="M2" s="94" t="s">
        <v>51</v>
      </c>
      <c r="N2" s="97" t="s">
        <v>52</v>
      </c>
      <c r="O2" s="97" t="s">
        <v>53</v>
      </c>
      <c r="P2" s="94" t="s">
        <v>54</v>
      </c>
      <c r="Q2" s="95" t="s">
        <v>55</v>
      </c>
    </row>
    <row r="3" spans="2:17">
      <c r="B3" s="113" t="s">
        <v>56</v>
      </c>
      <c r="C3" s="114">
        <f>IF(VLOOKUP('Visão inicial do plano'!B3,'Ciclos Oficial'!$C$3:$E$23,2,FALSE)&gt;VLOOKUP('Visão inicial do plano'!B3,'Ciclos Oficial'!$C$3:$E$23,3,FALSE),(VLOOKUP('Visão inicial do plano'!B3,'Ciclos Oficial'!$C$3:$E$23,2,FALSE)/E3),(VLOOKUP('Visão inicial do plano'!B3,'Ciclos Oficial'!$C$3:$E$23,3,FALSE)/E3))</f>
        <v>68.631249999999994</v>
      </c>
      <c r="D3" s="107">
        <f>'Compilado Produção'!D4</f>
        <v>0</v>
      </c>
      <c r="E3" s="115">
        <v>0.8</v>
      </c>
      <c r="F3" s="116">
        <f>($C3*$D3)/60</f>
        <v>0</v>
      </c>
      <c r="G3" s="116">
        <f>(($C3*$D3)/60)/60</f>
        <v>0</v>
      </c>
      <c r="H3" s="117">
        <f>((($C3*$D3)/60)/60)/24</f>
        <v>0</v>
      </c>
      <c r="I3" s="116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3" s="116">
        <v>1211</v>
      </c>
      <c r="K3" s="118">
        <f>IF(OR(C3="",C3=0),"",(J3*60)/C3)</f>
        <v>1058.7013933157273</v>
      </c>
      <c r="L3" s="118">
        <f t="shared" ref="L3:L22" si="0">IF(OR(C3="",C3=0),"",I3*K3)</f>
        <v>23079.690374282854</v>
      </c>
      <c r="M3" s="118" t="str">
        <f>IF(OR(D3=0,D3="",C3="",C3=0),"",IF(L3-D3&lt;=1000,2,1))</f>
        <v/>
      </c>
      <c r="N3" s="117" t="e">
        <f>(((($C3*$D3)/60)/60)/24)/M3</f>
        <v>#VALUE!</v>
      </c>
      <c r="O3" s="118" t="e">
        <f>N3</f>
        <v>#VALUE!</v>
      </c>
      <c r="P3" s="119">
        <f>((SUMIFS('Célula AB - 3 Turnos'!$H$19:$AI$19,'Célula AB - 3 Turnos'!$H$13:$AI$13,B3))/2 + (SUMIFS('Célula AB - 3 Turnos'!$H$19:$AI$19,'Célula AB - 3 Turnos'!$H$14:$AI$14,B3))/2)
+((SUMIFS('Célula CD - 3 Turnos'!$H$19:$AI$19,'Célula CD - 3 Turnos'!$H$13:$AI$13,B3))/2 + (SUMIFS('Célula CD - 3 Turnos'!$H$19:$AI$19,'Célula CD - 3 Turnos'!$H$14:$AI$14,B3))/2)
+((SUMIFS('Célula FG - 3 Turnos'!$H$19:$AI$19,'Célula FG - 3 Turnos'!$H$13:$AI$13,B3))/2 + (SUMIFS('Célula FG - 3 Turnos'!$H$19:$AI$19,'Célula FG - 3 Turnos'!$H$14:$AI$14,B3))/2)
+((SUMIFS('Célula HI - 3 Turnos'!$H$19:$AI$19,'Célula HI - 3 Turnos'!$H$13:$AI$13,B3))/2 + (SUMIFS('Célula HI - 3 Turnos'!$H$19:$AI$19,'Célula HI - 3 Turnos'!$H$14:$AI$14,B3))/2)
+((SUMIFS('Célula HI - 3 Turnos'!$H$19:$AI$19,'Célula JK - 3 Turnos'!$H$13:$AI$13,B3))/2 + (SUMIFS('Célula JK - 3 Turnos'!$H$19:$AI$19,'Célula JK - 3 Turnos'!$H$14:$AI$14,B3))/2)</f>
        <v>0</v>
      </c>
      <c r="Q3" s="98" t="str">
        <f>IF(OR(M3="",M3=0),"",D3-P3)</f>
        <v/>
      </c>
    </row>
    <row r="4" spans="2:17">
      <c r="B4" s="123" t="s">
        <v>57</v>
      </c>
      <c r="C4" s="90">
        <f>IF(VLOOKUP('Visão inicial do plano'!B4,'Ciclos Oficial'!$C$3:$E$23,2,FALSE)&gt;VLOOKUP('Visão inicial do plano'!B4,'Ciclos Oficial'!$C$3:$E$23,3,FALSE),(VLOOKUP('Visão inicial do plano'!B4,'Ciclos Oficial'!$C$3:$E$23,2,FALSE)/E4),(VLOOKUP('Visão inicial do plano'!B4,'Ciclos Oficial'!$C$3:$E$23,3,FALSE)/E4))</f>
        <v>77.5</v>
      </c>
      <c r="D4" s="84">
        <f>'Compilado Produção'!D5</f>
        <v>0</v>
      </c>
      <c r="E4" s="91">
        <v>0.8</v>
      </c>
      <c r="F4" s="72">
        <f t="shared" ref="F4:F23" si="1">($C4*$D4)/60</f>
        <v>0</v>
      </c>
      <c r="G4" s="72">
        <f t="shared" ref="G4:G23" si="2">(($C4*$D4)/60)/60</f>
        <v>0</v>
      </c>
      <c r="H4" s="92">
        <f t="shared" ref="H4:H23" si="3">((($C4*$D4)/60)/60)/24</f>
        <v>0</v>
      </c>
      <c r="I4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4" s="72">
        <v>1211</v>
      </c>
      <c r="K4" s="83">
        <f t="shared" ref="K4:K23" si="4">IF(OR(C4="",C4=0),"",(J4*60)/C4)</f>
        <v>937.54838709677415</v>
      </c>
      <c r="L4" s="83">
        <f t="shared" si="0"/>
        <v>20438.554838709679</v>
      </c>
      <c r="M4" s="83" t="str">
        <f t="shared" ref="M4:M23" si="5">IF(OR(D4=0,D4="",C4="",C4=0),"",IF(L4-D4&lt;=1000,2,1))</f>
        <v/>
      </c>
      <c r="N4" s="92" t="e">
        <f t="shared" ref="N4:N23" si="6">(((($C4*$D4)/60)/60)/24)/M4</f>
        <v>#VALUE!</v>
      </c>
      <c r="O4" s="83" t="e">
        <f t="shared" ref="O4:O23" si="7">N4</f>
        <v>#VALUE!</v>
      </c>
      <c r="P4" s="96">
        <f>((SUMIFS('Célula AB - 3 Turnos'!$H$19:$AI$19,'Célula AB - 3 Turnos'!$H$13:$AI$13,B4))/2 + (SUMIFS('Célula AB - 3 Turnos'!$H$19:$AI$19,'Célula AB - 3 Turnos'!$H$14:$AI$14,B4))/2)
+((SUMIFS('Célula CD - 3 Turnos'!$H$19:$AI$19,'Célula CD - 3 Turnos'!$H$13:$AI$13,B4))/2 + (SUMIFS('Célula CD - 3 Turnos'!$H$19:$AI$19,'Célula CD - 3 Turnos'!$H$14:$AI$14,B4))/2)
+((SUMIFS('Célula FG - 3 Turnos'!$H$19:$AI$19,'Célula FG - 3 Turnos'!$H$13:$AI$13,B4))/2 + (SUMIFS('Célula FG - 3 Turnos'!$H$19:$AI$19,'Célula FG - 3 Turnos'!$H$14:$AI$14,B4))/2)
+((SUMIFS('Célula HI - 3 Turnos'!$H$19:$AI$19,'Célula HI - 3 Turnos'!$H$13:$AI$13,B4))/2 + (SUMIFS('Célula HI - 3 Turnos'!$H$19:$AI$19,'Célula HI - 3 Turnos'!$H$14:$AI$14,B4))/2)
+((SUMIFS('Célula HI - 3 Turnos'!$H$19:$AI$19,'Célula JK - 3 Turnos'!$H$13:$AI$13,B4))/2 + (SUMIFS('Célula JK - 3 Turnos'!$H$19:$AI$19,'Célula JK - 3 Turnos'!$H$14:$AI$14,B4))/2)</f>
        <v>14051.632258064514</v>
      </c>
      <c r="Q4" s="99" t="str">
        <f t="shared" ref="Q4:Q22" si="8">IF(OR(M4="",M4=0),"",D4-P4)</f>
        <v/>
      </c>
    </row>
    <row r="5" spans="2:17">
      <c r="B5" s="123" t="s">
        <v>58</v>
      </c>
      <c r="C5" s="90">
        <f>IF(VLOOKUP('Visão inicial do plano'!B5,'Ciclos Oficial'!$C$3:$E$23,2,FALSE)&gt;VLOOKUP('Visão inicial do plano'!B5,'Ciclos Oficial'!$C$3:$E$23,3,FALSE),(VLOOKUP('Visão inicial do plano'!B5,'Ciclos Oficial'!$C$3:$E$23,2,FALSE)/E5),(VLOOKUP('Visão inicial do plano'!B5,'Ciclos Oficial'!$C$3:$E$23,3,FALSE)/E5))</f>
        <v>77.5</v>
      </c>
      <c r="D5" s="84">
        <f>'Compilado Produção'!D6</f>
        <v>0</v>
      </c>
      <c r="E5" s="91">
        <v>0.8</v>
      </c>
      <c r="F5" s="72">
        <f t="shared" si="1"/>
        <v>0</v>
      </c>
      <c r="G5" s="72">
        <f t="shared" si="2"/>
        <v>0</v>
      </c>
      <c r="H5" s="92">
        <f t="shared" si="3"/>
        <v>0</v>
      </c>
      <c r="I5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5" s="72">
        <v>1211</v>
      </c>
      <c r="K5" s="83">
        <f t="shared" si="4"/>
        <v>937.54838709677415</v>
      </c>
      <c r="L5" s="83">
        <f t="shared" si="0"/>
        <v>20438.554838709679</v>
      </c>
      <c r="M5" s="83" t="str">
        <f t="shared" si="5"/>
        <v/>
      </c>
      <c r="N5" s="92" t="e">
        <f t="shared" si="6"/>
        <v>#VALUE!</v>
      </c>
      <c r="O5" s="83" t="e">
        <f t="shared" si="7"/>
        <v>#VALUE!</v>
      </c>
      <c r="P5" s="96">
        <f>((SUMIFS('Célula AB - 3 Turnos'!$H$19:$AI$19,'Célula AB - 3 Turnos'!$H$13:$AI$13,B5))/2 + (SUMIFS('Célula AB - 3 Turnos'!$H$19:$AI$19,'Célula AB - 3 Turnos'!$H$14:$AI$14,B5))/2)
+((SUMIFS('Célula CD - 3 Turnos'!$H$19:$AI$19,'Célula CD - 3 Turnos'!$H$13:$AI$13,B5))/2 + (SUMIFS('Célula CD - 3 Turnos'!$H$19:$AI$19,'Célula CD - 3 Turnos'!$H$14:$AI$14,B5))/2)
+((SUMIFS('Célula FG - 3 Turnos'!$H$19:$AI$19,'Célula FG - 3 Turnos'!$H$13:$AI$13,B5))/2 + (SUMIFS('Célula FG - 3 Turnos'!$H$19:$AI$19,'Célula FG - 3 Turnos'!$H$14:$AI$14,B5))/2)
+((SUMIFS('Célula HI - 3 Turnos'!$H$19:$AI$19,'Célula HI - 3 Turnos'!$H$13:$AI$13,B5))/2 + (SUMIFS('Célula HI - 3 Turnos'!$H$19:$AI$19,'Célula HI - 3 Turnos'!$H$14:$AI$14,B5))/2)
+((SUMIFS('Célula HI - 3 Turnos'!$H$19:$AI$19,'Célula JK - 3 Turnos'!$H$13:$AI$13,B5))/2 + (SUMIFS('Célula JK - 3 Turnos'!$H$19:$AI$19,'Célula JK - 3 Turnos'!$H$14:$AI$14,B5))/2)</f>
        <v>26324.962741935484</v>
      </c>
      <c r="Q5" s="99" t="str">
        <f t="shared" si="8"/>
        <v/>
      </c>
    </row>
    <row r="6" spans="2:17">
      <c r="B6" s="105" t="s">
        <v>59</v>
      </c>
      <c r="C6" s="106">
        <f>IF(VLOOKUP('Visão inicial do plano'!B6,'Ciclos Oficial'!$C$3:$E$23,2,FALSE)&gt;VLOOKUP('Visão inicial do plano'!B6,'Ciclos Oficial'!$C$3:$E$23,3,FALSE),(VLOOKUP('Visão inicial do plano'!B6,'Ciclos Oficial'!$C$3:$E$23,2,FALSE)/E6),(VLOOKUP('Visão inicial do plano'!B6,'Ciclos Oficial'!$C$3:$E$23,3,FALSE)/E6))</f>
        <v>96.687499999999986</v>
      </c>
      <c r="D6" s="107">
        <f>'Compilado Produção'!D7</f>
        <v>0</v>
      </c>
      <c r="E6" s="108">
        <v>0.8</v>
      </c>
      <c r="F6" s="109">
        <f t="shared" si="1"/>
        <v>0</v>
      </c>
      <c r="G6" s="109">
        <f t="shared" si="2"/>
        <v>0</v>
      </c>
      <c r="H6" s="110">
        <f t="shared" si="3"/>
        <v>0</v>
      </c>
      <c r="I6" s="109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6" s="109">
        <v>1211</v>
      </c>
      <c r="K6" s="111">
        <f t="shared" si="4"/>
        <v>751.49321266968332</v>
      </c>
      <c r="L6" s="111">
        <f t="shared" si="0"/>
        <v>16382.552036199097</v>
      </c>
      <c r="M6" s="111" t="str">
        <f t="shared" si="5"/>
        <v/>
      </c>
      <c r="N6" s="110" t="e">
        <f t="shared" si="6"/>
        <v>#VALUE!</v>
      </c>
      <c r="O6" s="111" t="e">
        <f t="shared" si="7"/>
        <v>#VALUE!</v>
      </c>
      <c r="P6" s="112">
        <f>((SUMIFS('Célula AB - 3 Turnos'!$H$19:$AI$19,'Célula AB - 3 Turnos'!$H$13:$AI$13,B6))/2 + (SUMIFS('Célula AB - 3 Turnos'!$H$19:$AI$19,'Célula AB - 3 Turnos'!$H$14:$AI$14,B6))/2)
+((SUMIFS('Célula CD - 3 Turnos'!$H$19:$AI$19,'Célula CD - 3 Turnos'!$H$13:$AI$13,B6))/2 + (SUMIFS('Célula CD - 3 Turnos'!$H$19:$AI$19,'Célula CD - 3 Turnos'!$H$14:$AI$14,B6))/2)
+((SUMIFS('Célula FG - 3 Turnos'!$H$19:$AI$19,'Célula FG - 3 Turnos'!$H$13:$AI$13,B6))/2 + (SUMIFS('Célula FG - 3 Turnos'!$H$19:$AI$19,'Célula FG - 3 Turnos'!$H$14:$AI$14,B6))/2)
+((SUMIFS('Célula HI - 3 Turnos'!$H$19:$AI$19,'Célula HI - 3 Turnos'!$H$13:$AI$13,B6))/2 + (SUMIFS('Célula HI - 3 Turnos'!$H$19:$AI$19,'Célula HI - 3 Turnos'!$H$14:$AI$14,B6))/2)
+((SUMIFS('Célula HI - 3 Turnos'!$H$19:$AI$19,'Célula JK - 3 Turnos'!$H$13:$AI$13,B6))/2 + (SUMIFS('Célula JK - 3 Turnos'!$H$19:$AI$19,'Célula JK - 3 Turnos'!$H$14:$AI$14,B6))/2)</f>
        <v>0</v>
      </c>
      <c r="Q6" s="99" t="str">
        <f t="shared" si="8"/>
        <v/>
      </c>
    </row>
    <row r="7" spans="2:17">
      <c r="B7" s="105" t="s">
        <v>60</v>
      </c>
      <c r="C7" s="106">
        <f>IF(VLOOKUP('Visão inicial do plano'!B7,'Ciclos Oficial'!$C$3:$E$23,2,FALSE)&gt;VLOOKUP('Visão inicial do plano'!B7,'Ciclos Oficial'!$C$3:$E$23,3,FALSE),(VLOOKUP('Visão inicial do plano'!B7,'Ciclos Oficial'!$C$3:$E$23,2,FALSE)/E7),(VLOOKUP('Visão inicial do plano'!B7,'Ciclos Oficial'!$C$3:$E$23,3,FALSE)/E7))</f>
        <v>83.162499999999994</v>
      </c>
      <c r="D7" s="107">
        <f>'Compilado Produção'!D8</f>
        <v>0</v>
      </c>
      <c r="E7" s="108">
        <v>0.8</v>
      </c>
      <c r="F7" s="109">
        <f t="shared" si="1"/>
        <v>0</v>
      </c>
      <c r="G7" s="109">
        <f t="shared" si="2"/>
        <v>0</v>
      </c>
      <c r="H7" s="110">
        <f t="shared" si="3"/>
        <v>0</v>
      </c>
      <c r="I7" s="109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7" s="109">
        <v>1211</v>
      </c>
      <c r="K7" s="111">
        <f t="shared" si="4"/>
        <v>873.71110777093043</v>
      </c>
      <c r="L7" s="111">
        <f t="shared" si="0"/>
        <v>19046.902149406284</v>
      </c>
      <c r="M7" s="111" t="str">
        <f t="shared" si="5"/>
        <v/>
      </c>
      <c r="N7" s="110" t="e">
        <f t="shared" si="6"/>
        <v>#VALUE!</v>
      </c>
      <c r="O7" s="111" t="e">
        <f t="shared" si="7"/>
        <v>#VALUE!</v>
      </c>
      <c r="P7" s="112">
        <f>((SUMIFS('Célula AB - 3 Turnos'!$H$19:$AI$19,'Célula AB - 3 Turnos'!$H$13:$AI$13,B7))/2 + (SUMIFS('Célula AB - 3 Turnos'!$H$19:$AI$19,'Célula AB - 3 Turnos'!$H$14:$AI$14,B7))/2)
+((SUMIFS('Célula CD - 3 Turnos'!$H$19:$AI$19,'Célula CD - 3 Turnos'!$H$13:$AI$13,B7))/2 + (SUMIFS('Célula CD - 3 Turnos'!$H$19:$AI$19,'Célula CD - 3 Turnos'!$H$14:$AI$14,B7))/2)
+((SUMIFS('Célula FG - 3 Turnos'!$H$19:$AI$19,'Célula FG - 3 Turnos'!$H$13:$AI$13,B7))/2 + (SUMIFS('Célula FG - 3 Turnos'!$H$19:$AI$19,'Célula FG - 3 Turnos'!$H$14:$AI$14,B7))/2)
+((SUMIFS('Célula HI - 3 Turnos'!$H$19:$AI$19,'Célula HI - 3 Turnos'!$H$13:$AI$13,B7))/2 + (SUMIFS('Célula HI - 3 Turnos'!$H$19:$AI$19,'Célula HI - 3 Turnos'!$H$14:$AI$14,B7))/2)
+((SUMIFS('Célula HI - 3 Turnos'!$H$19:$AI$19,'Célula JK - 3 Turnos'!$H$13:$AI$13,B7))/2 + (SUMIFS('Célula JK - 3 Turnos'!$H$19:$AI$19,'Célula JK - 3 Turnos'!$H$14:$AI$14,B7))/2)</f>
        <v>0</v>
      </c>
      <c r="Q7" s="99" t="str">
        <f t="shared" si="8"/>
        <v/>
      </c>
    </row>
    <row r="8" spans="2:17">
      <c r="B8" s="105" t="s">
        <v>61</v>
      </c>
      <c r="C8" s="106">
        <f>IF(VLOOKUP('Visão inicial do plano'!B8,'Ciclos Oficial'!$C$3:$E$23,2,FALSE)&gt;VLOOKUP('Visão inicial do plano'!B8,'Ciclos Oficial'!$C$3:$E$23,3,FALSE),(VLOOKUP('Visão inicial do plano'!B8,'Ciclos Oficial'!$C$3:$E$23,2,FALSE)/E8),(VLOOKUP('Visão inicial do plano'!B8,'Ciclos Oficial'!$C$3:$E$23,3,FALSE)/E8))</f>
        <v>74.415624999999991</v>
      </c>
      <c r="D8" s="107">
        <f>'Compilado Produção'!D9</f>
        <v>0</v>
      </c>
      <c r="E8" s="108">
        <v>0.8</v>
      </c>
      <c r="F8" s="109">
        <f t="shared" si="1"/>
        <v>0</v>
      </c>
      <c r="G8" s="109">
        <f t="shared" si="2"/>
        <v>0</v>
      </c>
      <c r="H8" s="110">
        <f t="shared" si="3"/>
        <v>0</v>
      </c>
      <c r="I8" s="109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8" s="109">
        <v>1211</v>
      </c>
      <c r="K8" s="111">
        <f t="shared" si="4"/>
        <v>976.40784445470968</v>
      </c>
      <c r="L8" s="111">
        <f t="shared" si="0"/>
        <v>21285.69100911267</v>
      </c>
      <c r="M8" s="111" t="str">
        <f t="shared" si="5"/>
        <v/>
      </c>
      <c r="N8" s="110" t="e">
        <f t="shared" si="6"/>
        <v>#VALUE!</v>
      </c>
      <c r="O8" s="111" t="e">
        <f t="shared" si="7"/>
        <v>#VALUE!</v>
      </c>
      <c r="P8" s="112">
        <f>((SUMIFS('Célula AB - 3 Turnos'!$H$19:$AI$19,'Célula AB - 3 Turnos'!$H$13:$AI$13,B8))/2 + (SUMIFS('Célula AB - 3 Turnos'!$H$19:$AI$19,'Célula AB - 3 Turnos'!$H$14:$AI$14,B8))/2)
+((SUMIFS('Célula CD - 3 Turnos'!$H$19:$AI$19,'Célula CD - 3 Turnos'!$H$13:$AI$13,B8))/2 + (SUMIFS('Célula CD - 3 Turnos'!$H$19:$AI$19,'Célula CD - 3 Turnos'!$H$14:$AI$14,B8))/2)
+((SUMIFS('Célula FG - 3 Turnos'!$H$19:$AI$19,'Célula FG - 3 Turnos'!$H$13:$AI$13,B8))/2 + (SUMIFS('Célula FG - 3 Turnos'!$H$19:$AI$19,'Célula FG - 3 Turnos'!$H$14:$AI$14,B8))/2)
+((SUMIFS('Célula HI - 3 Turnos'!$H$19:$AI$19,'Célula HI - 3 Turnos'!$H$13:$AI$13,B8))/2 + (SUMIFS('Célula HI - 3 Turnos'!$H$19:$AI$19,'Célula HI - 3 Turnos'!$H$14:$AI$14,B8))/2)
+((SUMIFS('Célula HI - 3 Turnos'!$H$19:$AI$19,'Célula JK - 3 Turnos'!$H$13:$AI$13,B8))/2 + (SUMIFS('Célula JK - 3 Turnos'!$H$19:$AI$19,'Célula JK - 3 Turnos'!$H$14:$AI$14,B8))/2)</f>
        <v>13787.661523011408</v>
      </c>
      <c r="Q8" s="99" t="str">
        <f t="shared" si="8"/>
        <v/>
      </c>
    </row>
    <row r="9" spans="2:17">
      <c r="B9" s="123" t="s">
        <v>62</v>
      </c>
      <c r="C9" s="90">
        <f>IF(VLOOKUP('Visão inicial do plano'!B9,'Ciclos Oficial'!$C$3:$E$23,2,FALSE)&gt;VLOOKUP('Visão inicial do plano'!B9,'Ciclos Oficial'!$C$3:$E$23,3,FALSE),(VLOOKUP('Visão inicial do plano'!B9,'Ciclos Oficial'!$C$3:$E$23,2,FALSE)/E9),(VLOOKUP('Visão inicial do plano'!B9,'Ciclos Oficial'!$C$3:$E$23,3,FALSE)/E9))</f>
        <v>82.503124999999997</v>
      </c>
      <c r="D9" s="84">
        <f>'Compilado Produção'!D10</f>
        <v>0</v>
      </c>
      <c r="E9" s="91">
        <v>0.8</v>
      </c>
      <c r="F9" s="72">
        <f t="shared" si="1"/>
        <v>0</v>
      </c>
      <c r="G9" s="72">
        <f t="shared" si="2"/>
        <v>0</v>
      </c>
      <c r="H9" s="92">
        <f t="shared" si="3"/>
        <v>0</v>
      </c>
      <c r="I9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9" s="72">
        <v>1211</v>
      </c>
      <c r="K9" s="83">
        <f t="shared" si="4"/>
        <v>880.69391310935191</v>
      </c>
      <c r="L9" s="83">
        <f t="shared" si="0"/>
        <v>19199.127305783873</v>
      </c>
      <c r="M9" s="83" t="str">
        <f t="shared" si="5"/>
        <v/>
      </c>
      <c r="N9" s="92" t="e">
        <f t="shared" si="6"/>
        <v>#VALUE!</v>
      </c>
      <c r="O9" s="83" t="e">
        <f>N9*2</f>
        <v>#VALUE!</v>
      </c>
      <c r="P9" s="96">
        <f>((SUMIFS('Célula AB - 3 Turnos'!$H$19:$AI$19,'Célula AB - 3 Turnos'!$H$13:$AI$13,B9))/2 + (SUMIFS('Célula AB - 3 Turnos'!$H$19:$AI$19,'Célula AB - 3 Turnos'!$H$14:$AI$14,B9))/2)
+((SUMIFS('Célula CD - 3 Turnos'!$H$19:$AI$19,'Célula CD - 3 Turnos'!$H$13:$AI$13,B9))/2 + (SUMIFS('Célula CD - 3 Turnos'!$H$19:$AI$19,'Célula CD - 3 Turnos'!$H$14:$AI$14,B9))/2)
+((SUMIFS('Célula FG - 3 Turnos'!$H$19:$AI$19,'Célula FG - 3 Turnos'!$H$13:$AI$13,B9))/2 + (SUMIFS('Célula FG - 3 Turnos'!$H$19:$AI$19,'Célula FG - 3 Turnos'!$H$14:$AI$14,B9))/2)
+((SUMIFS('Célula HI - 3 Turnos'!$H$19:$AI$19,'Célula HI - 3 Turnos'!$H$13:$AI$13,B9))/2 + (SUMIFS('Célula HI - 3 Turnos'!$H$19:$AI$19,'Célula HI - 3 Turnos'!$H$14:$AI$14,B9))/2)
+((SUMIFS('Célula HI - 3 Turnos'!$H$19:$AI$19,'Célula JK - 3 Turnos'!$H$13:$AI$13,B9))/2 + (SUMIFS('Célula JK - 3 Turnos'!$H$19:$AI$19,'Célula JK - 3 Turnos'!$H$14:$AI$14,B9))/2)</f>
        <v>3064.7427203829275</v>
      </c>
      <c r="Q9" s="99" t="str">
        <f t="shared" si="8"/>
        <v/>
      </c>
    </row>
    <row r="10" spans="2:17">
      <c r="B10" s="37" t="s">
        <v>63</v>
      </c>
      <c r="C10" s="90">
        <f>IF(VLOOKUP('Visão inicial do plano'!B10,'Ciclos Oficial'!$C$3:$E$23,2,FALSE)&gt;VLOOKUP('Visão inicial do plano'!B10,'Ciclos Oficial'!$C$3:$E$23,3,FALSE),(VLOOKUP('Visão inicial do plano'!B10,'Ciclos Oficial'!$C$3:$E$23,2,FALSE)/E10),(VLOOKUP('Visão inicial do plano'!B10,'Ciclos Oficial'!$C$3:$E$23,3,FALSE)/E10))</f>
        <v>94.012499999999989</v>
      </c>
      <c r="D10" s="84">
        <f>'Compilado Produção'!D11</f>
        <v>0</v>
      </c>
      <c r="E10" s="91">
        <v>0.8</v>
      </c>
      <c r="F10" s="72">
        <f t="shared" si="1"/>
        <v>0</v>
      </c>
      <c r="G10" s="72">
        <f t="shared" si="2"/>
        <v>0</v>
      </c>
      <c r="H10" s="92">
        <f t="shared" si="3"/>
        <v>0</v>
      </c>
      <c r="I10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0" s="72">
        <v>1211</v>
      </c>
      <c r="K10" s="83">
        <f t="shared" si="4"/>
        <v>772.87594734742731</v>
      </c>
      <c r="L10" s="83">
        <f t="shared" si="0"/>
        <v>16848.695652173916</v>
      </c>
      <c r="M10" s="83" t="str">
        <f t="shared" si="5"/>
        <v/>
      </c>
      <c r="N10" s="92" t="e">
        <f t="shared" si="6"/>
        <v>#VALUE!</v>
      </c>
      <c r="O10" s="83" t="e">
        <f t="shared" si="7"/>
        <v>#VALUE!</v>
      </c>
      <c r="P10" s="96">
        <f>((SUMIFS('Célula AB - 3 Turnos'!$H$19:$AI$19,'Célula AB - 3 Turnos'!$H$13:$AI$13,B10))/2 + (SUMIFS('Célula AB - 3 Turnos'!$H$19:$AI$19,'Célula AB - 3 Turnos'!$H$14:$AI$14,B10))/2)
+((SUMIFS('Célula CD - 3 Turnos'!$H$19:$AI$19,'Célula CD - 3 Turnos'!$H$13:$AI$13,B10))/2 + (SUMIFS('Célula CD - 3 Turnos'!$H$19:$AI$19,'Célula CD - 3 Turnos'!$H$14:$AI$14,B10))/2)
+((SUMIFS('Célula FG - 3 Turnos'!$H$19:$AI$19,'Célula FG - 3 Turnos'!$H$13:$AI$13,B10))/2 + (SUMIFS('Célula FG - 3 Turnos'!$H$19:$AI$19,'Célula FG - 3 Turnos'!$H$14:$AI$14,B10))/2)
+((SUMIFS('Célula HI - 3 Turnos'!$H$19:$AI$19,'Célula HI - 3 Turnos'!$H$13:$AI$13,B10))/2 + (SUMIFS('Célula HI - 3 Turnos'!$H$19:$AI$19,'Célula HI - 3 Turnos'!$H$14:$AI$14,B10))/2)
+((SUMIFS('Célula HI - 3 Turnos'!$H$19:$AI$19,'Célula JK - 3 Turnos'!$H$13:$AI$13,B10))/2 + (SUMIFS('Célula JK - 3 Turnos'!$H$19:$AI$19,'Célula JK - 3 Turnos'!$H$14:$AI$14,B10))/2)</f>
        <v>8124.2002393298735</v>
      </c>
      <c r="Q10" s="99" t="str">
        <f t="shared" si="8"/>
        <v/>
      </c>
    </row>
    <row r="11" spans="2:17">
      <c r="B11" s="37" t="s">
        <v>64</v>
      </c>
      <c r="C11" s="90">
        <f>IF(VLOOKUP('Visão inicial do plano'!B11,'Ciclos Oficial'!$C$3:$E$23,2,FALSE)&gt;VLOOKUP('Visão inicial do plano'!B11,'Ciclos Oficial'!$C$3:$E$23,3,FALSE),(VLOOKUP('Visão inicial do plano'!B11,'Ciclos Oficial'!$C$3:$E$23,2,FALSE)/E11),(VLOOKUP('Visão inicial do plano'!B11,'Ciclos Oficial'!$C$3:$E$23,3,FALSE)/E11))</f>
        <v>96.687499999999986</v>
      </c>
      <c r="D11" s="84">
        <f>'Compilado Produção'!D12</f>
        <v>0</v>
      </c>
      <c r="E11" s="91">
        <v>0.8</v>
      </c>
      <c r="F11" s="72">
        <f t="shared" si="1"/>
        <v>0</v>
      </c>
      <c r="G11" s="72">
        <f t="shared" si="2"/>
        <v>0</v>
      </c>
      <c r="H11" s="92">
        <f t="shared" si="3"/>
        <v>0</v>
      </c>
      <c r="I11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1" s="72">
        <v>1211</v>
      </c>
      <c r="K11" s="83">
        <f t="shared" si="4"/>
        <v>751.49321266968332</v>
      </c>
      <c r="L11" s="83">
        <f t="shared" si="0"/>
        <v>16382.552036199097</v>
      </c>
      <c r="M11" s="83" t="str">
        <f t="shared" si="5"/>
        <v/>
      </c>
      <c r="N11" s="92" t="e">
        <f t="shared" si="6"/>
        <v>#VALUE!</v>
      </c>
      <c r="O11" s="83" t="e">
        <f t="shared" si="7"/>
        <v>#VALUE!</v>
      </c>
      <c r="P11" s="96">
        <f>((SUMIFS('Célula AB - 3 Turnos'!$H$19:$AI$19,'Célula AB - 3 Turnos'!$H$13:$AI$13,B11))/2 + (SUMIFS('Célula AB - 3 Turnos'!$H$19:$AI$19,'Célula AB - 3 Turnos'!$H$14:$AI$14,B11))/2)
+((SUMIFS('Célula CD - 3 Turnos'!$H$19:$AI$19,'Célula CD - 3 Turnos'!$H$13:$AI$13,B11))/2 + (SUMIFS('Célula CD - 3 Turnos'!$H$19:$AI$19,'Célula CD - 3 Turnos'!$H$14:$AI$14,B11))/2)
+((SUMIFS('Célula FG - 3 Turnos'!$H$19:$AI$19,'Célula FG - 3 Turnos'!$H$13:$AI$13,B11))/2 + (SUMIFS('Célula FG - 3 Turnos'!$H$19:$AI$19,'Célula FG - 3 Turnos'!$H$14:$AI$14,B11))/2)
+((SUMIFS('Célula HI - 3 Turnos'!$H$19:$AI$19,'Célula HI - 3 Turnos'!$H$13:$AI$13,B11))/2 + (SUMIFS('Célula HI - 3 Turnos'!$H$19:$AI$19,'Célula HI - 3 Turnos'!$H$14:$AI$14,B11))/2)
+((SUMIFS('Célula HI - 3 Turnos'!$H$19:$AI$19,'Célula JK - 3 Turnos'!$H$13:$AI$13,B11))/2 + (SUMIFS('Célula JK - 3 Turnos'!$H$19:$AI$19,'Célula JK - 3 Turnos'!$H$14:$AI$14,B11))/2)</f>
        <v>0</v>
      </c>
      <c r="Q11" s="99" t="str">
        <f t="shared" si="8"/>
        <v/>
      </c>
    </row>
    <row r="12" spans="2:17">
      <c r="B12" s="37" t="s">
        <v>65</v>
      </c>
      <c r="C12" s="90">
        <f>IF(VLOOKUP('Visão inicial do plano'!B12,'Ciclos Oficial'!$C$3:$E$23,2,FALSE)&gt;VLOOKUP('Visão inicial do plano'!B12,'Ciclos Oficial'!$C$3:$E$23,3,FALSE),(VLOOKUP('Visão inicial do plano'!B12,'Ciclos Oficial'!$C$3:$E$23,2,FALSE)/E12),(VLOOKUP('Visão inicial do plano'!B12,'Ciclos Oficial'!$C$3:$E$23,3,FALSE)/E12))</f>
        <v>94.012499999999989</v>
      </c>
      <c r="D12" s="84">
        <f>'Compilado Produção'!D13</f>
        <v>0</v>
      </c>
      <c r="E12" s="91">
        <v>0.8</v>
      </c>
      <c r="F12" s="72">
        <f t="shared" si="1"/>
        <v>0</v>
      </c>
      <c r="G12" s="72">
        <f t="shared" si="2"/>
        <v>0</v>
      </c>
      <c r="H12" s="92">
        <f t="shared" si="3"/>
        <v>0</v>
      </c>
      <c r="I12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2" s="72">
        <v>1211</v>
      </c>
      <c r="K12" s="83">
        <f t="shared" si="4"/>
        <v>772.87594734742731</v>
      </c>
      <c r="L12" s="83">
        <f t="shared" si="0"/>
        <v>16848.695652173916</v>
      </c>
      <c r="M12" s="83" t="str">
        <f t="shared" si="5"/>
        <v/>
      </c>
      <c r="N12" s="92" t="e">
        <f t="shared" si="6"/>
        <v>#VALUE!</v>
      </c>
      <c r="O12" s="83" t="e">
        <f t="shared" si="7"/>
        <v>#VALUE!</v>
      </c>
      <c r="P12" s="96">
        <f>((SUMIFS('Célula AB - 3 Turnos'!$H$19:$AI$19,'Célula AB - 3 Turnos'!$H$13:$AI$13,B12))/2 + (SUMIFS('Célula AB - 3 Turnos'!$H$19:$AI$19,'Célula AB - 3 Turnos'!$H$14:$AI$14,B12))/2)
+((SUMIFS('Célula CD - 3 Turnos'!$H$19:$AI$19,'Célula CD - 3 Turnos'!$H$13:$AI$13,B12))/2 + (SUMIFS('Célula CD - 3 Turnos'!$H$19:$AI$19,'Célula CD - 3 Turnos'!$H$14:$AI$14,B12))/2)
+((SUMIFS('Célula FG - 3 Turnos'!$H$19:$AI$19,'Célula FG - 3 Turnos'!$H$13:$AI$13,B12))/2 + (SUMIFS('Célula FG - 3 Turnos'!$H$19:$AI$19,'Célula FG - 3 Turnos'!$H$14:$AI$14,B12))/2)
+((SUMIFS('Célula HI - 3 Turnos'!$H$19:$AI$19,'Célula HI - 3 Turnos'!$H$13:$AI$13,B12))/2 + (SUMIFS('Célula HI - 3 Turnos'!$H$19:$AI$19,'Célula HI - 3 Turnos'!$H$14:$AI$14,B12))/2)
+((SUMIFS('Célula HI - 3 Turnos'!$H$19:$AI$19,'Célula JK - 3 Turnos'!$H$13:$AI$13,B12))/2 + (SUMIFS('Célula JK - 3 Turnos'!$H$19:$AI$19,'Célula JK - 3 Turnos'!$H$14:$AI$14,B12))/2)</f>
        <v>0</v>
      </c>
      <c r="Q12" s="99" t="str">
        <f t="shared" si="8"/>
        <v/>
      </c>
    </row>
    <row r="13" spans="2:17">
      <c r="B13" s="123" t="s">
        <v>66</v>
      </c>
      <c r="C13" s="90">
        <f>IF(VLOOKUP('Visão inicial do plano'!B13,'Ciclos Oficial'!$C$3:$E$23,2,FALSE)&gt;VLOOKUP('Visão inicial do plano'!B13,'Ciclos Oficial'!$C$3:$E$23,3,FALSE),(VLOOKUP('Visão inicial do plano'!B13,'Ciclos Oficial'!$C$3:$E$23,2,FALSE)/E13),(VLOOKUP('Visão inicial do plano'!B13,'Ciclos Oficial'!$C$3:$E$23,3,FALSE)/E13))</f>
        <v>132.125</v>
      </c>
      <c r="D13" s="84">
        <f>'Compilado Produção'!D14</f>
        <v>0</v>
      </c>
      <c r="E13" s="91">
        <v>0.8</v>
      </c>
      <c r="F13" s="72">
        <f t="shared" si="1"/>
        <v>0</v>
      </c>
      <c r="G13" s="72">
        <f t="shared" si="2"/>
        <v>0</v>
      </c>
      <c r="H13" s="92">
        <f t="shared" si="3"/>
        <v>0</v>
      </c>
      <c r="I13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3" s="72">
        <v>1211</v>
      </c>
      <c r="K13" s="83">
        <f t="shared" si="4"/>
        <v>549.93377483443703</v>
      </c>
      <c r="L13" s="83">
        <f t="shared" si="0"/>
        <v>11988.556291390727</v>
      </c>
      <c r="M13" s="83" t="str">
        <f t="shared" si="5"/>
        <v/>
      </c>
      <c r="N13" s="92" t="e">
        <f t="shared" si="6"/>
        <v>#VALUE!</v>
      </c>
      <c r="O13" s="83" t="e">
        <f>N13*2</f>
        <v>#VALUE!</v>
      </c>
      <c r="P13" s="96">
        <f>((SUMIFS('Célula AB - 3 Turnos'!$H$19:$AI$19,'Célula AB - 3 Turnos'!$H$13:$AI$13,B13))/2 + (SUMIFS('Célula AB - 3 Turnos'!$H$19:$AI$19,'Célula AB - 3 Turnos'!$H$14:$AI$14,B13))/2)
+((SUMIFS('Célula CD - 3 Turnos'!$H$19:$AI$19,'Célula CD - 3 Turnos'!$H$13:$AI$13,B13))/2 + (SUMIFS('Célula CD - 3 Turnos'!$H$19:$AI$19,'Célula CD - 3 Turnos'!$H$14:$AI$14,B13))/2)
+((SUMIFS('Célula FG - 3 Turnos'!$H$19:$AI$19,'Célula FG - 3 Turnos'!$H$13:$AI$13,B13))/2 + (SUMIFS('Célula FG - 3 Turnos'!$H$19:$AI$19,'Célula FG - 3 Turnos'!$H$14:$AI$14,B13))/2)
+((SUMIFS('Célula HI - 3 Turnos'!$H$19:$AI$19,'Célula HI - 3 Turnos'!$H$13:$AI$13,B13))/2 + (SUMIFS('Célula HI - 3 Turnos'!$H$19:$AI$19,'Célula HI - 3 Turnos'!$H$14:$AI$14,B13))/2)
+((SUMIFS('Célula HI - 3 Turnos'!$H$19:$AI$19,'Célula JK - 3 Turnos'!$H$13:$AI$13,B13))/2 + (SUMIFS('Célula JK - 3 Turnos'!$H$19:$AI$19,'Célula JK - 3 Turnos'!$H$14:$AI$14,B13))/2)</f>
        <v>1640.6084673604539</v>
      </c>
      <c r="Q13" s="99" t="str">
        <f t="shared" si="8"/>
        <v/>
      </c>
    </row>
    <row r="14" spans="2:17">
      <c r="B14" s="105" t="s">
        <v>67</v>
      </c>
      <c r="C14" s="106">
        <f>IF(VLOOKUP('Visão inicial do plano'!B14,'Ciclos Oficial'!$C$3:$E$23,2,FALSE)&gt;VLOOKUP('Visão inicial do plano'!B14,'Ciclos Oficial'!$C$3:$E$23,3,FALSE),(VLOOKUP('Visão inicial do plano'!B14,'Ciclos Oficial'!$C$3:$E$23,2,FALSE)/E14),(VLOOKUP('Visão inicial do plano'!B14,'Ciclos Oficial'!$C$3:$E$23,3,FALSE)/E14))</f>
        <v>71.737499999999997</v>
      </c>
      <c r="D14" s="107">
        <f>'Compilado Produção'!D15</f>
        <v>0</v>
      </c>
      <c r="E14" s="108">
        <v>0.8</v>
      </c>
      <c r="F14" s="109">
        <f t="shared" si="1"/>
        <v>0</v>
      </c>
      <c r="G14" s="109">
        <f t="shared" si="2"/>
        <v>0</v>
      </c>
      <c r="H14" s="110">
        <f t="shared" si="3"/>
        <v>0</v>
      </c>
      <c r="I14" s="109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4" s="109">
        <v>1211</v>
      </c>
      <c r="K14" s="111">
        <f t="shared" si="4"/>
        <v>1012.8593831677994</v>
      </c>
      <c r="L14" s="111">
        <f t="shared" si="0"/>
        <v>22080.334553058026</v>
      </c>
      <c r="M14" s="111" t="str">
        <f t="shared" si="5"/>
        <v/>
      </c>
      <c r="N14" s="110" t="e">
        <f t="shared" si="6"/>
        <v>#VALUE!</v>
      </c>
      <c r="O14" s="111" t="e">
        <f t="shared" si="7"/>
        <v>#VALUE!</v>
      </c>
      <c r="P14" s="112">
        <f>((SUMIFS('Célula AB - 3 Turnos'!$H$19:$AI$19,'Célula AB - 3 Turnos'!$H$13:$AI$13,B14))/2 + (SUMIFS('Célula AB - 3 Turnos'!$H$19:$AI$19,'Célula AB - 3 Turnos'!$H$14:$AI$14,B14))/2)
+((SUMIFS('Célula CD - 3 Turnos'!$H$19:$AI$19,'Célula CD - 3 Turnos'!$H$13:$AI$13,B14))/2 + (SUMIFS('Célula CD - 3 Turnos'!$H$19:$AI$19,'Célula CD - 3 Turnos'!$H$14:$AI$14,B14))/2)
+((SUMIFS('Célula FG - 3 Turnos'!$H$19:$AI$19,'Célula FG - 3 Turnos'!$H$13:$AI$13,B14))/2 + (SUMIFS('Célula FG - 3 Turnos'!$H$19:$AI$19,'Célula FG - 3 Turnos'!$H$14:$AI$14,B14))/2)
+((SUMIFS('Célula HI - 3 Turnos'!$H$19:$AI$19,'Célula HI - 3 Turnos'!$H$13:$AI$13,B14))/2 + (SUMIFS('Célula HI - 3 Turnos'!$H$19:$AI$19,'Célula HI - 3 Turnos'!$H$14:$AI$14,B14))/2)
+((SUMIFS('Célula HI - 3 Turnos'!$H$19:$AI$19,'Célula JK - 3 Turnos'!$H$13:$AI$13,B14))/2 + (SUMIFS('Célula JK - 3 Turnos'!$H$19:$AI$19,'Célula JK - 3 Turnos'!$H$14:$AI$14,B14))/2)</f>
        <v>883.09196533443378</v>
      </c>
      <c r="Q14" s="99" t="str">
        <f t="shared" si="8"/>
        <v/>
      </c>
    </row>
    <row r="15" spans="2:17">
      <c r="B15" s="105" t="s">
        <v>68</v>
      </c>
      <c r="C15" s="106">
        <f>IF(VLOOKUP('Visão inicial do plano'!B15,'Ciclos Oficial'!$C$3:$E$23,2,FALSE)&gt;VLOOKUP('Visão inicial do plano'!B15,'Ciclos Oficial'!$C$3:$E$23,3,FALSE),(VLOOKUP('Visão inicial do plano'!B15,'Ciclos Oficial'!$C$3:$E$23,2,FALSE)/E15),(VLOOKUP('Visão inicial do plano'!B15,'Ciclos Oficial'!$C$3:$E$23,3,FALSE)/E15))</f>
        <v>79.974999999999994</v>
      </c>
      <c r="D15" s="107">
        <f>'Compilado Produção'!D23</f>
        <v>0</v>
      </c>
      <c r="E15" s="108">
        <v>0.8</v>
      </c>
      <c r="F15" s="109">
        <f t="shared" si="1"/>
        <v>0</v>
      </c>
      <c r="G15" s="109">
        <f t="shared" si="2"/>
        <v>0</v>
      </c>
      <c r="H15" s="110">
        <f t="shared" si="3"/>
        <v>0</v>
      </c>
      <c r="I15" s="109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5" s="109">
        <v>1211</v>
      </c>
      <c r="K15" s="111">
        <f t="shared" si="4"/>
        <v>908.53391684901533</v>
      </c>
      <c r="L15" s="111">
        <f t="shared" si="0"/>
        <v>19806.039387308534</v>
      </c>
      <c r="M15" s="111" t="str">
        <f t="shared" si="5"/>
        <v/>
      </c>
      <c r="N15" s="110" t="e">
        <f t="shared" si="6"/>
        <v>#VALUE!</v>
      </c>
      <c r="O15" s="111" t="e">
        <f t="shared" si="7"/>
        <v>#VALUE!</v>
      </c>
      <c r="P15" s="112">
        <f>((SUMIFS('Célula AB - 3 Turnos'!$H$19:$AI$19,'Célula AB - 3 Turnos'!$H$13:$AI$13,B15))/2 + (SUMIFS('Célula AB - 3 Turnos'!$H$19:$AI$19,'Célula AB - 3 Turnos'!$H$14:$AI$14,B15))/2)
+((SUMIFS('Célula CD - 3 Turnos'!$H$19:$AI$19,'Célula CD - 3 Turnos'!$H$13:$AI$13,B15))/2 + (SUMIFS('Célula CD - 3 Turnos'!$H$19:$AI$19,'Célula CD - 3 Turnos'!$H$14:$AI$14,B15))/2)
+((SUMIFS('Célula FG - 3 Turnos'!$H$19:$AI$19,'Célula FG - 3 Turnos'!$H$13:$AI$13,B15))/2 + (SUMIFS('Célula FG - 3 Turnos'!$H$19:$AI$19,'Célula FG - 3 Turnos'!$H$14:$AI$14,B15))/2)
+((SUMIFS('Célula HI - 3 Turnos'!$H$19:$AI$19,'Célula HI - 3 Turnos'!$H$13:$AI$13,B15))/2 + (SUMIFS('Célula HI - 3 Turnos'!$H$19:$AI$19,'Célula HI - 3 Turnos'!$H$14:$AI$14,B15))/2)
+((SUMIFS('Célula HI - 3 Turnos'!$H$19:$AI$19,'Célula JK - 3 Turnos'!$H$13:$AI$13,B15))/2 + (SUMIFS('Célula JK - 3 Turnos'!$H$19:$AI$19,'Célula JK - 3 Turnos'!$H$14:$AI$14,B15))/2)</f>
        <v>0</v>
      </c>
      <c r="Q15" s="99" t="str">
        <f t="shared" si="8"/>
        <v/>
      </c>
    </row>
    <row r="16" spans="2:17">
      <c r="B16" s="105" t="s">
        <v>69</v>
      </c>
      <c r="C16" s="106">
        <f>IF(VLOOKUP('Visão inicial do plano'!B16,'Ciclos Oficial'!$C$3:$E$23,2,FALSE)&gt;VLOOKUP('Visão inicial do plano'!B16,'Ciclos Oficial'!$C$3:$E$23,3,FALSE),(VLOOKUP('Visão inicial do plano'!B16,'Ciclos Oficial'!$C$3:$E$23,2,FALSE)/E16),(VLOOKUP('Visão inicial do plano'!B16,'Ciclos Oficial'!$C$3:$E$23,3,FALSE)/E16))</f>
        <v>114.3</v>
      </c>
      <c r="D16" s="107">
        <f>'Compilado Produção'!D24</f>
        <v>0</v>
      </c>
      <c r="E16" s="108">
        <v>0.8</v>
      </c>
      <c r="F16" s="109">
        <f t="shared" si="1"/>
        <v>0</v>
      </c>
      <c r="G16" s="109">
        <f t="shared" si="2"/>
        <v>0</v>
      </c>
      <c r="H16" s="110">
        <f t="shared" si="3"/>
        <v>0</v>
      </c>
      <c r="I16" s="109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6" s="109">
        <v>1211</v>
      </c>
      <c r="K16" s="111">
        <f t="shared" si="4"/>
        <v>635.69553805774285</v>
      </c>
      <c r="L16" s="111">
        <f t="shared" si="0"/>
        <v>13858.162729658794</v>
      </c>
      <c r="M16" s="111" t="str">
        <f t="shared" si="5"/>
        <v/>
      </c>
      <c r="N16" s="110" t="e">
        <f t="shared" si="6"/>
        <v>#VALUE!</v>
      </c>
      <c r="O16" s="111" t="e">
        <f t="shared" si="7"/>
        <v>#VALUE!</v>
      </c>
      <c r="P16" s="112">
        <f>((SUMIFS('Célula AB - 3 Turnos'!$H$19:$AI$19,'Célula AB - 3 Turnos'!$H$13:$AI$13,B16))/2 + (SUMIFS('Célula AB - 3 Turnos'!$H$19:$AI$19,'Célula AB - 3 Turnos'!$H$14:$AI$14,B16))/2)
+((SUMIFS('Célula CD - 3 Turnos'!$H$19:$AI$19,'Célula CD - 3 Turnos'!$H$13:$AI$13,B16))/2 + (SUMIFS('Célula CD - 3 Turnos'!$H$19:$AI$19,'Célula CD - 3 Turnos'!$H$14:$AI$14,B16))/2)
+((SUMIFS('Célula FG - 3 Turnos'!$H$19:$AI$19,'Célula FG - 3 Turnos'!$H$13:$AI$13,B16))/2 + (SUMIFS('Célula FG - 3 Turnos'!$H$19:$AI$19,'Célula FG - 3 Turnos'!$H$14:$AI$14,B16))/2)
+((SUMIFS('Célula HI - 3 Turnos'!$H$19:$AI$19,'Célula HI - 3 Turnos'!$H$13:$AI$13,B16))/2 + (SUMIFS('Célula HI - 3 Turnos'!$H$19:$AI$19,'Célula HI - 3 Turnos'!$H$14:$AI$14,B16))/2)
+((SUMIFS('Célula HI - 3 Turnos'!$H$19:$AI$19,'Célula JK - 3 Turnos'!$H$13:$AI$13,B16))/2 + (SUMIFS('Célula JK - 3 Turnos'!$H$19:$AI$19,'Célula JK - 3 Turnos'!$H$14:$AI$14,B16))/2)</f>
        <v>0</v>
      </c>
      <c r="Q16" s="99" t="str">
        <f t="shared" si="8"/>
        <v/>
      </c>
    </row>
    <row r="17" spans="2:17">
      <c r="B17" s="105" t="s">
        <v>70</v>
      </c>
      <c r="C17" s="106">
        <f>IF(VLOOKUP('Visão inicial do plano'!B17,'Ciclos Oficial'!$C$3:$E$23,2,FALSE)&gt;VLOOKUP('Visão inicial do plano'!B17,'Ciclos Oficial'!$C$3:$E$23,3,FALSE),(VLOOKUP('Visão inicial do plano'!B17,'Ciclos Oficial'!$C$3:$E$23,2,FALSE)/E17),(VLOOKUP('Visão inicial do plano'!B17,'Ciclos Oficial'!$C$3:$E$23,3,FALSE)/E17))</f>
        <v>83.9375</v>
      </c>
      <c r="D17" s="107">
        <f>'Compilado Produção'!D16</f>
        <v>0</v>
      </c>
      <c r="E17" s="108">
        <v>0.8</v>
      </c>
      <c r="F17" s="109">
        <f t="shared" si="1"/>
        <v>0</v>
      </c>
      <c r="G17" s="109">
        <f t="shared" si="2"/>
        <v>0</v>
      </c>
      <c r="H17" s="110">
        <f t="shared" si="3"/>
        <v>0</v>
      </c>
      <c r="I17" s="109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7" s="109">
        <v>1211</v>
      </c>
      <c r="K17" s="111">
        <f t="shared" si="4"/>
        <v>865.64408041697686</v>
      </c>
      <c r="L17" s="111">
        <f t="shared" si="0"/>
        <v>18871.040953090098</v>
      </c>
      <c r="M17" s="111" t="str">
        <f t="shared" si="5"/>
        <v/>
      </c>
      <c r="N17" s="110" t="e">
        <f t="shared" si="6"/>
        <v>#VALUE!</v>
      </c>
      <c r="O17" s="111" t="e">
        <f t="shared" si="7"/>
        <v>#VALUE!</v>
      </c>
      <c r="P17" s="112">
        <f>((SUMIFS('Célula AB - 3 Turnos'!$H$19:$AI$19,'Célula AB - 3 Turnos'!$H$13:$AI$13,B17))/2 + (SUMIFS('Célula AB - 3 Turnos'!$H$19:$AI$19,'Célula AB - 3 Turnos'!$H$14:$AI$14,B17))/2)
+((SUMIFS('Célula CD - 3 Turnos'!$H$19:$AI$19,'Célula CD - 3 Turnos'!$H$13:$AI$13,B17))/2 + (SUMIFS('Célula CD - 3 Turnos'!$H$19:$AI$19,'Célula CD - 3 Turnos'!$H$14:$AI$14,B17))/2)
+((SUMIFS('Célula FG - 3 Turnos'!$H$19:$AI$19,'Célula FG - 3 Turnos'!$H$13:$AI$13,B17))/2 + (SUMIFS('Célula FG - 3 Turnos'!$H$19:$AI$19,'Célula FG - 3 Turnos'!$H$14:$AI$14,B17))/2)
+((SUMIFS('Célula HI - 3 Turnos'!$H$19:$AI$19,'Célula HI - 3 Turnos'!$H$13:$AI$13,B17))/2 + (SUMIFS('Célula HI - 3 Turnos'!$H$19:$AI$19,'Célula HI - 3 Turnos'!$H$14:$AI$14,B17))/2)
+((SUMIFS('Célula HI - 3 Turnos'!$H$19:$AI$19,'Célula JK - 3 Turnos'!$H$13:$AI$13,B17))/2 + (SUMIFS('Célula JK - 3 Turnos'!$H$19:$AI$19,'Célula JK - 3 Turnos'!$H$14:$AI$14,B17))/2)</f>
        <v>0</v>
      </c>
      <c r="Q17" s="99" t="str">
        <f t="shared" si="8"/>
        <v/>
      </c>
    </row>
    <row r="18" spans="2:17">
      <c r="B18" s="37" t="s">
        <v>71</v>
      </c>
      <c r="C18" s="90">
        <f>IF(VLOOKUP('Visão inicial do plano'!B18,'Ciclos Oficial'!$C$3:$E$23,2,FALSE)&gt;VLOOKUP('Visão inicial do plano'!B18,'Ciclos Oficial'!$C$3:$E$23,3,FALSE),(VLOOKUP('Visão inicial do plano'!B18,'Ciclos Oficial'!$C$3:$E$23,2,FALSE)/E18),(VLOOKUP('Visão inicial do plano'!B18,'Ciclos Oficial'!$C$3:$E$23,3,FALSE)/E18))</f>
        <v>196.875</v>
      </c>
      <c r="D18" s="84">
        <f>'Compilado Produção'!D17</f>
        <v>0</v>
      </c>
      <c r="E18" s="91">
        <v>0.8</v>
      </c>
      <c r="F18" s="72">
        <f t="shared" si="1"/>
        <v>0</v>
      </c>
      <c r="G18" s="72">
        <f t="shared" si="2"/>
        <v>0</v>
      </c>
      <c r="H18" s="92">
        <f t="shared" si="3"/>
        <v>0</v>
      </c>
      <c r="I18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8" s="72">
        <v>1211</v>
      </c>
      <c r="K18" s="83">
        <f t="shared" si="4"/>
        <v>369.06666666666666</v>
      </c>
      <c r="L18" s="83">
        <f t="shared" si="0"/>
        <v>8045.6533333333336</v>
      </c>
      <c r="M18" s="83" t="str">
        <f t="shared" si="5"/>
        <v/>
      </c>
      <c r="N18" s="92" t="e">
        <f t="shared" si="6"/>
        <v>#VALUE!</v>
      </c>
      <c r="O18" s="83" t="e">
        <f t="shared" si="7"/>
        <v>#VALUE!</v>
      </c>
      <c r="P18" s="96">
        <f>((SUMIFS('Célula AB - 3 Turnos'!$H$19:$AI$19,'Célula AB - 3 Turnos'!$H$13:$AI$13,B18))/2 + (SUMIFS('Célula AB - 3 Turnos'!$H$19:$AI$19,'Célula AB - 3 Turnos'!$H$14:$AI$14,B18))/2)
+((SUMIFS('Célula CD - 3 Turnos'!$H$19:$AI$19,'Célula CD - 3 Turnos'!$H$13:$AI$13,B18))/2 + (SUMIFS('Célula CD - 3 Turnos'!$H$19:$AI$19,'Célula CD - 3 Turnos'!$H$14:$AI$14,B18))/2)
+((SUMIFS('Célula FG - 3 Turnos'!$H$19:$AI$19,'Célula FG - 3 Turnos'!$H$13:$AI$13,B18))/2 + (SUMIFS('Célula FG - 3 Turnos'!$H$19:$AI$19,'Célula FG - 3 Turnos'!$H$14:$AI$14,B18))/2)
+((SUMIFS('Célula HI - 3 Turnos'!$H$19:$AI$19,'Célula HI - 3 Turnos'!$H$13:$AI$13,B18))/2 + (SUMIFS('Célula HI - 3 Turnos'!$H$19:$AI$19,'Célula HI - 3 Turnos'!$H$14:$AI$14,B18))/2)
+((SUMIFS('Célula HI - 3 Turnos'!$H$19:$AI$19,'Célula JK - 3 Turnos'!$H$13:$AI$13,B18))/2 + (SUMIFS('Célula JK - 3 Turnos'!$H$19:$AI$19,'Célula JK - 3 Turnos'!$H$14:$AI$14,B18))/2)</f>
        <v>5059.4575189469488</v>
      </c>
      <c r="Q18" s="99" t="str">
        <f t="shared" si="8"/>
        <v/>
      </c>
    </row>
    <row r="19" spans="2:17">
      <c r="B19" s="37" t="s">
        <v>72</v>
      </c>
      <c r="C19" s="90">
        <f>IF(VLOOKUP('Visão inicial do plano'!B19,'Ciclos Oficial'!$C$3:$E$23,2,FALSE)&gt;VLOOKUP('Visão inicial do plano'!B19,'Ciclos Oficial'!$C$3:$E$23,3,FALSE),(VLOOKUP('Visão inicial do plano'!B19,'Ciclos Oficial'!$C$3:$E$23,2,FALSE)/E19),(VLOOKUP('Visão inicial do plano'!B19,'Ciclos Oficial'!$C$3:$E$23,3,FALSE)/E19))</f>
        <v>89.940624999999997</v>
      </c>
      <c r="D19" s="84">
        <f>'Compilado Produção'!D18</f>
        <v>0</v>
      </c>
      <c r="E19" s="91">
        <v>0.8</v>
      </c>
      <c r="F19" s="72">
        <f t="shared" si="1"/>
        <v>0</v>
      </c>
      <c r="G19" s="72">
        <f t="shared" si="2"/>
        <v>0</v>
      </c>
      <c r="H19" s="92">
        <f t="shared" si="3"/>
        <v>0</v>
      </c>
      <c r="I19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19" s="72">
        <v>1211</v>
      </c>
      <c r="K19" s="83">
        <f t="shared" si="4"/>
        <v>807.86630068447937</v>
      </c>
      <c r="L19" s="83">
        <f t="shared" si="0"/>
        <v>17611.48535492165</v>
      </c>
      <c r="M19" s="83" t="str">
        <f t="shared" si="5"/>
        <v/>
      </c>
      <c r="N19" s="92" t="e">
        <f t="shared" si="6"/>
        <v>#VALUE!</v>
      </c>
      <c r="O19" s="83" t="e">
        <f t="shared" si="7"/>
        <v>#VALUE!</v>
      </c>
      <c r="P19" s="96">
        <f>((SUMIFS('Célula AB - 3 Turnos'!$H$19:$AI$19,'Célula AB - 3 Turnos'!$H$13:$AI$13,B19))/2 + (SUMIFS('Célula AB - 3 Turnos'!$H$19:$AI$19,'Célula AB - 3 Turnos'!$H$14:$AI$14,B19))/2)
+((SUMIFS('Célula CD - 3 Turnos'!$H$19:$AI$19,'Célula CD - 3 Turnos'!$H$13:$AI$13,B19))/2 + (SUMIFS('Célula CD - 3 Turnos'!$H$19:$AI$19,'Célula CD - 3 Turnos'!$H$14:$AI$14,B19))/2)
+((SUMIFS('Célula FG - 3 Turnos'!$H$19:$AI$19,'Célula FG - 3 Turnos'!$H$13:$AI$13,B19))/2 + (SUMIFS('Célula FG - 3 Turnos'!$H$19:$AI$19,'Célula FG - 3 Turnos'!$H$14:$AI$14,B19))/2)
+((SUMIFS('Célula HI - 3 Turnos'!$H$19:$AI$19,'Célula HI - 3 Turnos'!$H$13:$AI$13,B19))/2 + (SUMIFS('Célula HI - 3 Turnos'!$H$19:$AI$19,'Célula HI - 3 Turnos'!$H$14:$AI$14,B19))/2)
+((SUMIFS('Célula HI - 3 Turnos'!$H$19:$AI$19,'Célula JK - 3 Turnos'!$H$13:$AI$13,B19))/2 + (SUMIFS('Célula JK - 3 Turnos'!$H$19:$AI$19,'Célula JK - 3 Turnos'!$H$14:$AI$14,B19))/2)</f>
        <v>5185.2643408145777</v>
      </c>
      <c r="Q19" s="99" t="str">
        <f t="shared" si="8"/>
        <v/>
      </c>
    </row>
    <row r="20" spans="2:17">
      <c r="B20" s="123" t="s">
        <v>73</v>
      </c>
      <c r="C20" s="90">
        <f>IF(VLOOKUP('Visão inicial do plano'!B20,'Ciclos Oficial'!$C$3:$E$23,2,FALSE)&gt;VLOOKUP('Visão inicial do plano'!B20,'Ciclos Oficial'!$C$3:$E$23,3,FALSE),(VLOOKUP('Visão inicial do plano'!B20,'Ciclos Oficial'!$C$3:$E$23,2,FALSE)/E20),(VLOOKUP('Visão inicial do plano'!B20,'Ciclos Oficial'!$C$3:$E$23,3,FALSE)/E20))</f>
        <v>77.84375</v>
      </c>
      <c r="D20" s="84">
        <f>'Compilado Produção'!D25</f>
        <v>0</v>
      </c>
      <c r="E20" s="91">
        <v>0.8</v>
      </c>
      <c r="F20" s="72">
        <f t="shared" si="1"/>
        <v>0</v>
      </c>
      <c r="G20" s="72">
        <f t="shared" si="2"/>
        <v>0</v>
      </c>
      <c r="H20" s="92">
        <f t="shared" si="3"/>
        <v>0</v>
      </c>
      <c r="I20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20" s="72">
        <v>1211</v>
      </c>
      <c r="K20" s="83">
        <f t="shared" si="4"/>
        <v>933.40826977117626</v>
      </c>
      <c r="L20" s="83">
        <f t="shared" si="0"/>
        <v>20348.300281011645</v>
      </c>
      <c r="M20" s="83" t="str">
        <f t="shared" si="5"/>
        <v/>
      </c>
      <c r="N20" s="92" t="e">
        <f t="shared" si="6"/>
        <v>#VALUE!</v>
      </c>
      <c r="O20" s="83" t="e">
        <f t="shared" si="7"/>
        <v>#VALUE!</v>
      </c>
      <c r="P20" s="96">
        <f>((SUMIFS('Célula AB - 3 Turnos'!$H$19:$AI$19,'Célula AB - 3 Turnos'!$H$13:$AI$13,B20))/2 + (SUMIFS('Célula AB - 3 Turnos'!$H$19:$AI$19,'Célula AB - 3 Turnos'!$H$14:$AI$14,B20))/2)
+((SUMIFS('Célula CD - 3 Turnos'!$H$19:$AI$19,'Célula CD - 3 Turnos'!$H$13:$AI$13,B20))/2 + (SUMIFS('Célula CD - 3 Turnos'!$H$19:$AI$19,'Célula CD - 3 Turnos'!$H$14:$AI$14,B20))/2)
+((SUMIFS('Célula FG - 3 Turnos'!$H$19:$AI$19,'Célula FG - 3 Turnos'!$H$13:$AI$13,B20))/2 + (SUMIFS('Célula FG - 3 Turnos'!$H$19:$AI$19,'Célula FG - 3 Turnos'!$H$14:$AI$14,B20))/2)
+((SUMIFS('Célula HI - 3 Turnos'!$H$19:$AI$19,'Célula HI - 3 Turnos'!$H$13:$AI$13,B20))/2 + (SUMIFS('Célula HI - 3 Turnos'!$H$19:$AI$19,'Célula HI - 3 Turnos'!$H$14:$AI$14,B20))/2)
+((SUMIFS('Célula HI - 3 Turnos'!$H$19:$AI$19,'Célula JK - 3 Turnos'!$H$13:$AI$13,B20))/2 + (SUMIFS('Célula JK - 3 Turnos'!$H$19:$AI$19,'Célula JK - 3 Turnos'!$H$14:$AI$14,B20))/2)</f>
        <v>0</v>
      </c>
      <c r="Q20" s="99" t="str">
        <f t="shared" si="8"/>
        <v/>
      </c>
    </row>
    <row r="21" spans="2:17">
      <c r="B21" s="105" t="s">
        <v>74</v>
      </c>
      <c r="C21" s="106">
        <f>IF(VLOOKUP('Visão inicial do plano'!B21,'Ciclos Oficial'!$C$3:$E$23,2,FALSE)&gt;VLOOKUP('Visão inicial do plano'!B21,'Ciclos Oficial'!$C$3:$E$23,3,FALSE),(VLOOKUP('Visão inicial do plano'!B21,'Ciclos Oficial'!$C$3:$E$23,2,FALSE)/E21),(VLOOKUP('Visão inicial do plano'!B21,'Ciclos Oficial'!$C$3:$E$23,3,FALSE)/E21))</f>
        <v>98.440624999999997</v>
      </c>
      <c r="D21" s="107">
        <f>'Compilado Produção'!D19</f>
        <v>0</v>
      </c>
      <c r="E21" s="108">
        <v>0.8</v>
      </c>
      <c r="F21" s="109">
        <f t="shared" si="1"/>
        <v>0</v>
      </c>
      <c r="G21" s="109">
        <f t="shared" si="2"/>
        <v>0</v>
      </c>
      <c r="H21" s="110">
        <f t="shared" si="3"/>
        <v>0</v>
      </c>
      <c r="I21" s="109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21" s="109">
        <v>1211</v>
      </c>
      <c r="K21" s="111">
        <f t="shared" si="4"/>
        <v>738.10990127297543</v>
      </c>
      <c r="L21" s="111">
        <f t="shared" si="0"/>
        <v>16090.795847750866</v>
      </c>
      <c r="M21" s="111" t="str">
        <f t="shared" si="5"/>
        <v/>
      </c>
      <c r="N21" s="110" t="e">
        <f t="shared" si="6"/>
        <v>#VALUE!</v>
      </c>
      <c r="O21" s="111" t="e">
        <f t="shared" si="7"/>
        <v>#VALUE!</v>
      </c>
      <c r="P21" s="112">
        <f>((SUMIFS('Célula AB - 3 Turnos'!$H$19:$AI$19,'Célula AB - 3 Turnos'!$H$13:$AI$13,B21))/2 + (SUMIFS('Célula AB - 3 Turnos'!$H$19:$AI$19,'Célula AB - 3 Turnos'!$H$14:$AI$14,B21))/2)
+((SUMIFS('Célula CD - 3 Turnos'!$H$19:$AI$19,'Célula CD - 3 Turnos'!$H$13:$AI$13,B21))/2 + (SUMIFS('Célula CD - 3 Turnos'!$H$19:$AI$19,'Célula CD - 3 Turnos'!$H$14:$AI$14,B21))/2)
+((SUMIFS('Célula FG - 3 Turnos'!$H$19:$AI$19,'Célula FG - 3 Turnos'!$H$13:$AI$13,B21))/2 + (SUMIFS('Célula FG - 3 Turnos'!$H$19:$AI$19,'Célula FG - 3 Turnos'!$H$14:$AI$14,B21))/2)
+((SUMIFS('Célula HI - 3 Turnos'!$H$19:$AI$19,'Célula HI - 3 Turnos'!$H$13:$AI$13,B21))/2 + (SUMIFS('Célula HI - 3 Turnos'!$H$19:$AI$19,'Célula HI - 3 Turnos'!$H$14:$AI$14,B21))/2)
+((SUMIFS('Célula HI - 3 Turnos'!$H$19:$AI$19,'Célula JK - 3 Turnos'!$H$13:$AI$13,B21))/2 + (SUMIFS('Célula JK - 3 Turnos'!$H$19:$AI$19,'Célula JK - 3 Turnos'!$H$14:$AI$14,B21))/2)</f>
        <v>7708.9647735094659</v>
      </c>
      <c r="Q21" s="99" t="str">
        <f t="shared" si="8"/>
        <v/>
      </c>
    </row>
    <row r="22" spans="2:17">
      <c r="B22" s="123" t="s">
        <v>28</v>
      </c>
      <c r="C22" s="90">
        <f>IF(VLOOKUP('Visão inicial do plano'!B22,'Ciclos Oficial'!$C$3:$E$23,2,FALSE)&gt;VLOOKUP('Visão inicial do plano'!B22,'Ciclos Oficial'!$C$3:$E$23,3,FALSE),(VLOOKUP('Visão inicial do plano'!B22,'Ciclos Oficial'!$C$3:$E$23,2,FALSE)/E22),(VLOOKUP('Visão inicial do plano'!B22,'Ciclos Oficial'!$C$3:$E$23,3,FALSE)/E22))</f>
        <v>111.25</v>
      </c>
      <c r="D22" s="84">
        <f>'Compilado Produção'!D26</f>
        <v>0</v>
      </c>
      <c r="E22" s="91">
        <v>0.8</v>
      </c>
      <c r="F22" s="72">
        <f t="shared" si="1"/>
        <v>0</v>
      </c>
      <c r="G22" s="72">
        <f t="shared" si="2"/>
        <v>0</v>
      </c>
      <c r="H22" s="92">
        <f t="shared" si="3"/>
        <v>0</v>
      </c>
      <c r="I22" s="72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22" s="72">
        <v>1211</v>
      </c>
      <c r="K22" s="83">
        <f t="shared" si="4"/>
        <v>653.12359550561803</v>
      </c>
      <c r="L22" s="83">
        <f t="shared" si="0"/>
        <v>14238.094382022473</v>
      </c>
      <c r="M22" s="83" t="str">
        <f t="shared" si="5"/>
        <v/>
      </c>
      <c r="N22" s="92" t="e">
        <f t="shared" si="6"/>
        <v>#VALUE!</v>
      </c>
      <c r="O22" s="83" t="e">
        <f t="shared" si="7"/>
        <v>#VALUE!</v>
      </c>
      <c r="P22" s="96">
        <f>((SUMIFS('Célula AB - 3 Turnos'!$H$19:$AI$19,'Célula AB - 3 Turnos'!$H$13:$AI$13,B22))/2 + (SUMIFS('Célula AB - 3 Turnos'!$H$19:$AI$19,'Célula AB - 3 Turnos'!$H$14:$AI$14,B22))/2)
+((SUMIFS('Célula CD - 3 Turnos'!$H$19:$AI$19,'Célula CD - 3 Turnos'!$H$13:$AI$13,B22))/2 + (SUMIFS('Célula CD - 3 Turnos'!$H$19:$AI$19,'Célula CD - 3 Turnos'!$H$14:$AI$14,B22))/2)
+((SUMIFS('Célula FG - 3 Turnos'!$H$19:$AI$19,'Célula FG - 3 Turnos'!$H$13:$AI$13,B22))/2 + (SUMIFS('Célula FG - 3 Turnos'!$H$19:$AI$19,'Célula FG - 3 Turnos'!$H$14:$AI$14,B22))/2)
+((SUMIFS('Célula HI - 3 Turnos'!$H$19:$AI$19,'Célula HI - 3 Turnos'!$H$13:$AI$13,B22))/2 + (SUMIFS('Célula HI - 3 Turnos'!$H$19:$AI$19,'Célula HI - 3 Turnos'!$H$14:$AI$14,B22))/2)
+((SUMIFS('Célula HI - 3 Turnos'!$H$19:$AI$19,'Célula JK - 3 Turnos'!$H$13:$AI$13,B22))/2 + (SUMIFS('Célula JK - 3 Turnos'!$H$19:$AI$19,'Célula JK - 3 Turnos'!$H$14:$AI$14,B22))/2)</f>
        <v>0</v>
      </c>
      <c r="Q22" s="99" t="str">
        <f t="shared" si="8"/>
        <v/>
      </c>
    </row>
    <row r="23" spans="2:17" ht="13.5" thickBot="1">
      <c r="B23" s="124" t="s">
        <v>75</v>
      </c>
      <c r="C23" s="125">
        <f>IF(VLOOKUP('Visão inicial do plano'!B23,'Ciclos Oficial'!$C$3:$E$23,2,FALSE)&gt;VLOOKUP('Visão inicial do plano'!B23,'Ciclos Oficial'!$C$3:$E$23,3,FALSE),(VLOOKUP('Visão inicial do plano'!B23,'Ciclos Oficial'!$C$3:$E$23,2,FALSE)/E23),(VLOOKUP('Visão inicial do plano'!B23,'Ciclos Oficial'!$C$3:$E$23,3,FALSE)/E23))</f>
        <v>67.912499999999994</v>
      </c>
      <c r="D23" s="107" t="e">
        <f>'Compilado Produção'!#REF!</f>
        <v>#REF!</v>
      </c>
      <c r="E23" s="126">
        <v>0.8</v>
      </c>
      <c r="F23" s="127" t="e">
        <f t="shared" si="1"/>
        <v>#REF!</v>
      </c>
      <c r="G23" s="127" t="e">
        <f t="shared" si="2"/>
        <v>#REF!</v>
      </c>
      <c r="H23" s="128" t="e">
        <f t="shared" si="3"/>
        <v>#REF!</v>
      </c>
      <c r="I23" s="127">
        <f>(COUNTIF('Célula AB - 3 Turnos'!$H$2:$AI$2,"") + COUNTIF('Célula CD - 3 Turnos'!$H$2:$AI$2,"") + COUNTIF('Célula FG - 3 Turnos'!$H$2:$AI$2,"") + COUNTIF('Célula HI - 3 Turnos'!$H$2:$AI$2,"") + COUNTIF('Célula JK - 3 Turnos'!$H$2:$AI$2,""))/5</f>
        <v>21.8</v>
      </c>
      <c r="J23" s="127">
        <v>1211</v>
      </c>
      <c r="K23" s="129">
        <f t="shared" si="4"/>
        <v>1069.9061292103811</v>
      </c>
      <c r="L23" s="129">
        <f>IF(OR(C23="",C23=0),"",I23*K23)</f>
        <v>23323.953616786308</v>
      </c>
      <c r="M23" s="129" t="e">
        <f t="shared" si="5"/>
        <v>#REF!</v>
      </c>
      <c r="N23" s="128" t="e">
        <f t="shared" si="6"/>
        <v>#REF!</v>
      </c>
      <c r="O23" s="129" t="e">
        <f t="shared" si="7"/>
        <v>#REF!</v>
      </c>
      <c r="P23" s="130">
        <f>((SUMIFS('Célula AB - 3 Turnos'!$H$19:$AI$19,'Célula AB - 3 Turnos'!$H$13:$AI$13,B23))/2 + (SUMIFS('Célula AB - 3 Turnos'!$H$19:$AI$19,'Célula AB - 3 Turnos'!$H$14:$AI$14,B23))/2)
+((SUMIFS('Célula CD - 3 Turnos'!$H$19:$AI$19,'Célula CD - 3 Turnos'!$H$13:$AI$13,B23))/2 + (SUMIFS('Célula CD - 3 Turnos'!$H$19:$AI$19,'Célula CD - 3 Turnos'!$H$14:$AI$14,B23))/2)
+((SUMIFS('Célula FG - 3 Turnos'!$H$19:$AI$19,'Célula FG - 3 Turnos'!$H$13:$AI$13,B23))/2 + (SUMIFS('Célula FG - 3 Turnos'!$H$19:$AI$19,'Célula FG - 3 Turnos'!$H$14:$AI$14,B23))/2)
+((SUMIFS('Célula HI - 3 Turnos'!$H$19:$AI$19,'Célula HI - 3 Turnos'!$H$13:$AI$13,B23))/2 + (SUMIFS('Célula HI - 3 Turnos'!$H$19:$AI$19,'Célula HI - 3 Turnos'!$H$14:$AI$14,B23))/2)
+((SUMIFS('Célula HI - 3 Turnos'!$H$19:$AI$19,'Célula JK - 3 Turnos'!$H$13:$AI$13,B23))/2 + (SUMIFS('Célula JK - 3 Turnos'!$H$19:$AI$19,'Célula JK - 3 Turnos'!$H$14:$AI$14,B23))/2)</f>
        <v>0</v>
      </c>
      <c r="Q23" s="100" t="e">
        <f>IF(OR(M23="",M23=0),"",D23-P23)</f>
        <v>#REF!</v>
      </c>
    </row>
    <row r="25" spans="2:17">
      <c r="N25" s="8" t="s">
        <v>76</v>
      </c>
      <c r="O25" s="8" t="s">
        <v>77</v>
      </c>
    </row>
    <row r="26" spans="2:17">
      <c r="D26" s="104">
        <v>45132</v>
      </c>
      <c r="E26" s="104">
        <v>45133</v>
      </c>
      <c r="F26" s="104">
        <v>45134</v>
      </c>
      <c r="G26" s="104">
        <v>45135</v>
      </c>
      <c r="H26" s="104">
        <v>45136</v>
      </c>
      <c r="I26" s="104">
        <v>45137</v>
      </c>
      <c r="J26" s="104">
        <v>45134</v>
      </c>
      <c r="K26" s="8"/>
      <c r="L26" s="8"/>
      <c r="M26" s="104">
        <v>45135</v>
      </c>
      <c r="N26" s="104">
        <v>45136</v>
      </c>
      <c r="O26" s="104">
        <v>45152</v>
      </c>
    </row>
    <row r="27" spans="2:17">
      <c r="C27" s="8" t="s">
        <v>31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8" t="s">
        <v>11</v>
      </c>
      <c r="K27" s="8" t="s">
        <v>11</v>
      </c>
      <c r="L27" s="8" t="s">
        <v>11</v>
      </c>
      <c r="M27" s="8" t="s">
        <v>11</v>
      </c>
      <c r="N27" s="8" t="s">
        <v>11</v>
      </c>
      <c r="O27" s="122" t="s">
        <v>11</v>
      </c>
    </row>
    <row r="28" spans="2:17">
      <c r="C28" s="8" t="s">
        <v>32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  <c r="I28" s="8" t="s">
        <v>11</v>
      </c>
      <c r="J28" s="8" t="s">
        <v>11</v>
      </c>
      <c r="K28" s="8" t="s">
        <v>11</v>
      </c>
      <c r="L28" s="8" t="s">
        <v>11</v>
      </c>
      <c r="M28" s="8" t="s">
        <v>11</v>
      </c>
      <c r="N28" s="8" t="s">
        <v>11</v>
      </c>
      <c r="O28" s="122" t="s">
        <v>11</v>
      </c>
    </row>
    <row r="29" spans="2:17">
      <c r="C29" s="8" t="s">
        <v>78</v>
      </c>
      <c r="D29" s="8" t="s">
        <v>26</v>
      </c>
      <c r="E29" s="8" t="s">
        <v>26</v>
      </c>
      <c r="F29" s="8" t="s">
        <v>26</v>
      </c>
      <c r="G29" s="8" t="s">
        <v>26</v>
      </c>
      <c r="H29" s="8" t="s">
        <v>26</v>
      </c>
      <c r="I29" s="8" t="s">
        <v>26</v>
      </c>
      <c r="J29" s="8" t="s">
        <v>26</v>
      </c>
      <c r="K29" s="8" t="s">
        <v>26</v>
      </c>
      <c r="L29" s="8" t="s">
        <v>26</v>
      </c>
      <c r="M29" s="8" t="s">
        <v>26</v>
      </c>
      <c r="N29" s="8" t="s">
        <v>26</v>
      </c>
      <c r="O29" s="122" t="s">
        <v>26</v>
      </c>
    </row>
    <row r="30" spans="2:17">
      <c r="C30" s="8" t="s">
        <v>79</v>
      </c>
      <c r="D30" s="120" t="s">
        <v>80</v>
      </c>
      <c r="E30" s="122" t="s">
        <v>26</v>
      </c>
      <c r="F30" s="8" t="s">
        <v>26</v>
      </c>
      <c r="G30" s="8" t="s">
        <v>26</v>
      </c>
      <c r="H30" s="8" t="s">
        <v>26</v>
      </c>
      <c r="I30" s="8" t="s">
        <v>26</v>
      </c>
      <c r="J30" s="8" t="s">
        <v>26</v>
      </c>
      <c r="K30" s="8" t="s">
        <v>26</v>
      </c>
      <c r="L30" s="8" t="s">
        <v>26</v>
      </c>
      <c r="M30" s="8" t="s">
        <v>26</v>
      </c>
      <c r="N30" s="8" t="s">
        <v>26</v>
      </c>
      <c r="O30" s="122" t="s">
        <v>26</v>
      </c>
    </row>
    <row r="31" spans="2:17">
      <c r="C31" s="8" t="s">
        <v>81</v>
      </c>
      <c r="D31" s="120" t="s">
        <v>12</v>
      </c>
      <c r="E31" s="8"/>
      <c r="F31" s="8"/>
      <c r="G31" s="8"/>
      <c r="H31" s="8"/>
      <c r="I31" s="8"/>
      <c r="J31" s="122" t="s">
        <v>15</v>
      </c>
      <c r="K31" s="8" t="s">
        <v>15</v>
      </c>
      <c r="L31" s="8" t="s">
        <v>15</v>
      </c>
      <c r="M31" s="8" t="s">
        <v>15</v>
      </c>
      <c r="N31" s="8" t="s">
        <v>15</v>
      </c>
      <c r="O31" s="122" t="s">
        <v>15</v>
      </c>
      <c r="P31" s="103"/>
    </row>
    <row r="32" spans="2:17">
      <c r="C32" s="8" t="s">
        <v>82</v>
      </c>
      <c r="D32" s="120" t="s">
        <v>83</v>
      </c>
      <c r="E32" s="122" t="s">
        <v>84</v>
      </c>
      <c r="F32" s="121" t="s">
        <v>84</v>
      </c>
      <c r="G32" s="121" t="s">
        <v>84</v>
      </c>
      <c r="H32" s="121" t="s">
        <v>84</v>
      </c>
      <c r="I32" s="121" t="s">
        <v>84</v>
      </c>
      <c r="J32" s="121" t="s">
        <v>84</v>
      </c>
      <c r="K32" s="121" t="s">
        <v>84</v>
      </c>
      <c r="L32" s="121" t="s">
        <v>84</v>
      </c>
      <c r="M32" s="121" t="s">
        <v>84</v>
      </c>
      <c r="N32" s="132" t="s">
        <v>85</v>
      </c>
      <c r="O32" s="132" t="s">
        <v>85</v>
      </c>
    </row>
    <row r="33" spans="3:15">
      <c r="C33" s="8" t="s">
        <v>86</v>
      </c>
      <c r="D33" s="8" t="s">
        <v>26</v>
      </c>
      <c r="E33" s="8" t="s">
        <v>26</v>
      </c>
      <c r="F33" s="8" t="s">
        <v>26</v>
      </c>
      <c r="G33" s="8" t="s">
        <v>26</v>
      </c>
      <c r="H33" s="8" t="s">
        <v>26</v>
      </c>
      <c r="I33" s="8" t="s">
        <v>26</v>
      </c>
      <c r="J33" s="8" t="s">
        <v>26</v>
      </c>
      <c r="K33" s="8" t="s">
        <v>26</v>
      </c>
      <c r="L33" s="8" t="s">
        <v>26</v>
      </c>
      <c r="M33" s="8" t="s">
        <v>26</v>
      </c>
      <c r="N33" s="8" t="s">
        <v>26</v>
      </c>
      <c r="O33" s="122" t="s">
        <v>26</v>
      </c>
    </row>
    <row r="34" spans="3:15">
      <c r="C34" s="8" t="s">
        <v>87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122" t="s">
        <v>28</v>
      </c>
    </row>
    <row r="35" spans="3:15">
      <c r="C35" s="8" t="s">
        <v>88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122" t="s">
        <v>28</v>
      </c>
    </row>
    <row r="36" spans="3:15">
      <c r="C36" s="8" t="s">
        <v>89</v>
      </c>
      <c r="D36" s="8" t="s">
        <v>26</v>
      </c>
      <c r="E36" s="8" t="s">
        <v>26</v>
      </c>
      <c r="F36" s="8" t="s">
        <v>26</v>
      </c>
      <c r="G36" s="8" t="s">
        <v>26</v>
      </c>
      <c r="H36" s="8" t="s">
        <v>26</v>
      </c>
      <c r="I36" s="8" t="s">
        <v>26</v>
      </c>
      <c r="J36" s="8" t="s">
        <v>26</v>
      </c>
      <c r="K36" s="8" t="s">
        <v>26</v>
      </c>
      <c r="L36" s="8" t="s">
        <v>26</v>
      </c>
      <c r="M36" s="8" t="s">
        <v>26</v>
      </c>
      <c r="N36" s="8" t="s">
        <v>26</v>
      </c>
      <c r="O36" s="122" t="s">
        <v>26</v>
      </c>
    </row>
    <row r="37" spans="3:15">
      <c r="C37" s="8"/>
      <c r="D37" s="8"/>
    </row>
  </sheetData>
  <phoneticPr fontId="24" type="noConversion"/>
  <conditionalFormatting sqref="F3:L23">
    <cfRule type="expression" dxfId="31" priority="12">
      <formula>IF(F3&lt;=0,1)</formula>
    </cfRule>
  </conditionalFormatting>
  <conditionalFormatting sqref="N3:N23">
    <cfRule type="expression" dxfId="30" priority="9">
      <formula>IF(M3="",1,0)</formula>
    </cfRule>
    <cfRule type="expression" dxfId="29" priority="10">
      <formula>IF(N3&lt;=0,1)</formula>
    </cfRule>
  </conditionalFormatting>
  <conditionalFormatting sqref="O3:O23">
    <cfRule type="expression" dxfId="28" priority="8">
      <formula>IF(M3="",1,0)</formula>
    </cfRule>
  </conditionalFormatting>
  <conditionalFormatting sqref="Q3:Q23">
    <cfRule type="expression" dxfId="27" priority="2">
      <formula>IF(Q3&gt;100,1)</formula>
    </cfRule>
    <cfRule type="expression" dxfId="26" priority="4">
      <formula>IF(Q3&lt;=-200,1)</formula>
    </cfRule>
    <cfRule type="expression" dxfId="25" priority="5">
      <formula>IF(AND(Q3&gt;-200, Q3&lt;0),1)</formula>
    </cfRule>
    <cfRule type="expression" dxfId="24" priority="7">
      <formula>IF(AND(Q3&gt;0, Q3&lt;100),1)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N3:N23" evalError="1"/>
    <ignoredError xmlns:x16r3="http://schemas.microsoft.com/office/spreadsheetml/2018/08/main" sqref="O3:O8" x16r3:misleadingFormat="1"/>
    <ignoredError xmlns:x16r3="http://schemas.microsoft.com/office/spreadsheetml/2018/08/main" sqref="O10:O12 O14:O23" evalError="1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57CC-4A09-430E-A4E6-0F6D3263F9F7}">
  <dimension ref="B1:I24"/>
  <sheetViews>
    <sheetView showGridLines="0" workbookViewId="0">
      <selection activeCell="F30" sqref="F30"/>
    </sheetView>
  </sheetViews>
  <sheetFormatPr defaultRowHeight="12.75"/>
  <cols>
    <col min="2" max="2" width="15.28515625" customWidth="1"/>
    <col min="3" max="3" width="42.28515625" bestFit="1" customWidth="1"/>
    <col min="4" max="5" width="11.7109375" customWidth="1"/>
    <col min="6" max="6" width="13.85546875" customWidth="1"/>
    <col min="7" max="7" width="16.5703125" bestFit="1" customWidth="1"/>
    <col min="8" max="8" width="24.7109375" bestFit="1" customWidth="1"/>
    <col min="9" max="9" width="9" bestFit="1" customWidth="1"/>
    <col min="10" max="10" width="13.85546875" customWidth="1"/>
  </cols>
  <sheetData>
    <row r="1" spans="2:9" ht="21" thickBot="1">
      <c r="B1" s="444" t="s">
        <v>90</v>
      </c>
      <c r="C1" s="444"/>
      <c r="D1" s="444"/>
      <c r="E1" s="444"/>
      <c r="G1" s="444" t="s">
        <v>91</v>
      </c>
      <c r="H1" s="444"/>
      <c r="I1" s="444"/>
    </row>
    <row r="2" spans="2:9" ht="16.5" thickBot="1">
      <c r="B2" s="51" t="s">
        <v>92</v>
      </c>
      <c r="C2" s="52" t="s">
        <v>93</v>
      </c>
      <c r="D2" s="52" t="s">
        <v>94</v>
      </c>
      <c r="E2" s="53" t="s">
        <v>95</v>
      </c>
      <c r="G2" s="51" t="s">
        <v>92</v>
      </c>
      <c r="H2" s="52" t="s">
        <v>93</v>
      </c>
      <c r="I2" s="53" t="s">
        <v>96</v>
      </c>
    </row>
    <row r="3" spans="2:9">
      <c r="B3" s="33" t="s">
        <v>97</v>
      </c>
      <c r="C3" s="34" t="s">
        <v>56</v>
      </c>
      <c r="D3" s="44">
        <f>'Matriz de Ciclos'!F6/2</f>
        <v>54.905000000000001</v>
      </c>
      <c r="E3" s="45">
        <f>'Matriz de Ciclos'!G6/4</f>
        <v>54.33</v>
      </c>
      <c r="G3" s="37" t="s">
        <v>98</v>
      </c>
      <c r="H3" s="38" t="s">
        <v>64</v>
      </c>
      <c r="I3" s="46">
        <v>112</v>
      </c>
    </row>
    <row r="4" spans="2:9">
      <c r="B4" s="35" t="s">
        <v>99</v>
      </c>
      <c r="C4" s="36" t="s">
        <v>57</v>
      </c>
      <c r="D4" s="49">
        <f>'Matriz de Ciclos'!H6/2</f>
        <v>41.6</v>
      </c>
      <c r="E4" s="50">
        <f>'Matriz de Ciclos'!I6/4</f>
        <v>62</v>
      </c>
      <c r="G4" s="35" t="s">
        <v>100</v>
      </c>
      <c r="H4" s="36" t="s">
        <v>65</v>
      </c>
      <c r="I4" s="50">
        <v>103</v>
      </c>
    </row>
    <row r="5" spans="2:9">
      <c r="B5" s="37" t="s">
        <v>101</v>
      </c>
      <c r="C5" s="38" t="s">
        <v>58</v>
      </c>
      <c r="D5" s="43">
        <f>'Matriz de Ciclos'!J6/2</f>
        <v>38.844999999999999</v>
      </c>
      <c r="E5" s="304">
        <f>'Matriz de Ciclos'!K6/4</f>
        <v>62</v>
      </c>
      <c r="F5" s="303" t="s">
        <v>102</v>
      </c>
      <c r="G5" s="37" t="s">
        <v>103</v>
      </c>
      <c r="H5" s="38" t="s">
        <v>63</v>
      </c>
      <c r="I5" s="46">
        <v>103</v>
      </c>
    </row>
    <row r="6" spans="2:9">
      <c r="B6" s="35" t="s">
        <v>104</v>
      </c>
      <c r="C6" s="36" t="s">
        <v>59</v>
      </c>
      <c r="D6" s="49">
        <f>'Matriz de Ciclos'!L6/2</f>
        <v>77.349999999999994</v>
      </c>
      <c r="E6" s="50">
        <f>'Matriz de Ciclos'!M6/4</f>
        <v>60.05</v>
      </c>
    </row>
    <row r="7" spans="2:9">
      <c r="B7" s="37" t="s">
        <v>105</v>
      </c>
      <c r="C7" s="38" t="s">
        <v>60</v>
      </c>
      <c r="D7" s="43">
        <f>'Matriz de Ciclos'!N6/2</f>
        <v>66.53</v>
      </c>
      <c r="E7" s="46">
        <f>'Matriz de Ciclos'!O6/4</f>
        <v>61.664999999999999</v>
      </c>
    </row>
    <row r="8" spans="2:9">
      <c r="B8" s="35" t="s">
        <v>106</v>
      </c>
      <c r="C8" s="36" t="s">
        <v>61</v>
      </c>
      <c r="D8" s="49">
        <f>'Matriz de Ciclos'!P6/2</f>
        <v>58.43</v>
      </c>
      <c r="E8" s="50">
        <f>'Matriz de Ciclos'!Q6/4</f>
        <v>59.532499999999999</v>
      </c>
    </row>
    <row r="9" spans="2:9">
      <c r="B9" s="37" t="s">
        <v>107</v>
      </c>
      <c r="C9" s="38" t="s">
        <v>62</v>
      </c>
      <c r="D9" s="43">
        <f>'Matriz de Ciclos'!R6/2</f>
        <v>42.965000000000003</v>
      </c>
      <c r="E9" s="46">
        <f>'Matriz de Ciclos'!S6/4</f>
        <v>66.002499999999998</v>
      </c>
    </row>
    <row r="10" spans="2:9">
      <c r="B10" s="35" t="s">
        <v>103</v>
      </c>
      <c r="C10" s="36" t="s">
        <v>63</v>
      </c>
      <c r="D10" s="49">
        <f>'Matriz de Ciclos'!T6/2</f>
        <v>75.209999999999994</v>
      </c>
      <c r="E10" s="50">
        <f>'Matriz de Ciclos'!U6/4</f>
        <v>44.725000000000001</v>
      </c>
    </row>
    <row r="11" spans="2:9">
      <c r="B11" s="37" t="s">
        <v>98</v>
      </c>
      <c r="C11" s="38" t="s">
        <v>64</v>
      </c>
      <c r="D11" s="43">
        <f>'Matriz de Ciclos'!V6/2</f>
        <v>77.349999999999994</v>
      </c>
      <c r="E11" s="46">
        <f>'Matriz de Ciclos'!W6/4</f>
        <v>44.9375</v>
      </c>
    </row>
    <row r="12" spans="2:9">
      <c r="B12" s="35" t="s">
        <v>100</v>
      </c>
      <c r="C12" s="36" t="s">
        <v>65</v>
      </c>
      <c r="D12" s="49">
        <f>'Matriz de Ciclos'!X6/2</f>
        <v>75.209999999999994</v>
      </c>
      <c r="E12" s="50">
        <f>'Matriz de Ciclos'!Y6/4</f>
        <v>42.232500000000002</v>
      </c>
    </row>
    <row r="13" spans="2:9">
      <c r="B13" s="37" t="s">
        <v>108</v>
      </c>
      <c r="C13" s="38" t="s">
        <v>66</v>
      </c>
      <c r="D13" s="43">
        <f>'Matriz de Ciclos'!Z6/2</f>
        <v>25.04</v>
      </c>
      <c r="E13" s="46">
        <f>'Matriz de Ciclos'!AA6/2</f>
        <v>105.7</v>
      </c>
    </row>
    <row r="14" spans="2:9">
      <c r="B14" s="35" t="s">
        <v>109</v>
      </c>
      <c r="C14" s="36" t="s">
        <v>67</v>
      </c>
      <c r="D14" s="49">
        <f>'Matriz de Ciclos'!AB6/2</f>
        <v>45.77</v>
      </c>
      <c r="E14" s="50">
        <f>'Matriz de Ciclos'!AC6/4</f>
        <v>57.39</v>
      </c>
    </row>
    <row r="15" spans="2:9">
      <c r="B15" s="37" t="s">
        <v>110</v>
      </c>
      <c r="C15" s="38" t="s">
        <v>68</v>
      </c>
      <c r="D15" s="43">
        <f>'Matriz de Ciclos'!AD6/2</f>
        <v>63.98</v>
      </c>
      <c r="E15" s="46">
        <f>'Matriz de Ciclos'!AE6/4</f>
        <v>49.71</v>
      </c>
    </row>
    <row r="16" spans="2:9">
      <c r="B16" s="35" t="s">
        <v>111</v>
      </c>
      <c r="C16" s="36" t="s">
        <v>69</v>
      </c>
      <c r="D16" s="49">
        <f>'Matriz de Ciclos'!AF6/2</f>
        <v>91.44</v>
      </c>
      <c r="E16" s="50">
        <f>'Matriz de Ciclos'!AG6/4</f>
        <v>40.755000000000003</v>
      </c>
    </row>
    <row r="17" spans="2:5">
      <c r="B17" s="37" t="s">
        <v>112</v>
      </c>
      <c r="C17" s="38" t="s">
        <v>70</v>
      </c>
      <c r="D17" s="43">
        <f>'Matriz de Ciclos'!AH6/2</f>
        <v>62.64</v>
      </c>
      <c r="E17" s="46">
        <f>'Matriz de Ciclos'!AI6/4</f>
        <v>67.150000000000006</v>
      </c>
    </row>
    <row r="18" spans="2:5">
      <c r="B18" s="35" t="s">
        <v>113</v>
      </c>
      <c r="C18" s="36" t="s">
        <v>71</v>
      </c>
      <c r="D18" s="49">
        <f>'Matriz de Ciclos'!AJ6/2</f>
        <v>157.5</v>
      </c>
      <c r="E18" s="50">
        <f>'Matriz de Ciclos'!AK6/2</f>
        <v>157.5</v>
      </c>
    </row>
    <row r="19" spans="2:5">
      <c r="B19" s="37" t="s">
        <v>114</v>
      </c>
      <c r="C19" s="38" t="s">
        <v>72</v>
      </c>
      <c r="D19" s="43">
        <f>'Matriz de Ciclos'!AL6/2</f>
        <v>59.795000000000002</v>
      </c>
      <c r="E19" s="46">
        <f>'Matriz de Ciclos'!AM6/4</f>
        <v>71.952500000000001</v>
      </c>
    </row>
    <row r="20" spans="2:5">
      <c r="B20" s="35" t="s">
        <v>115</v>
      </c>
      <c r="C20" s="36" t="s">
        <v>73</v>
      </c>
      <c r="D20" s="49">
        <f>'Matriz de Ciclos'!AN6/2</f>
        <v>38.844999999999999</v>
      </c>
      <c r="E20" s="50">
        <f>'Matriz de Ciclos'!AO6/4</f>
        <v>62.274999999999999</v>
      </c>
    </row>
    <row r="21" spans="2:5">
      <c r="B21" s="39"/>
      <c r="C21" s="38" t="s">
        <v>74</v>
      </c>
      <c r="D21" s="43">
        <f>'Matriz de Ciclos'!AP6/2</f>
        <v>53.57</v>
      </c>
      <c r="E21" s="46">
        <f>'Matriz de Ciclos'!AQ6/4</f>
        <v>78.752499999999998</v>
      </c>
    </row>
    <row r="22" spans="2:5" ht="13.5" thickBot="1">
      <c r="B22" s="40"/>
      <c r="C22" s="36" t="s">
        <v>28</v>
      </c>
      <c r="D22" s="49">
        <f>'Matriz de Ciclos'!AR6/4</f>
        <v>44.5</v>
      </c>
      <c r="E22" s="50">
        <f>'Matriz de Ciclos'!AS83</f>
        <v>89</v>
      </c>
    </row>
    <row r="23" spans="2:5" ht="13.5" thickBot="1">
      <c r="B23" s="41" t="s">
        <v>116</v>
      </c>
      <c r="C23" s="42" t="s">
        <v>75</v>
      </c>
      <c r="D23" s="44">
        <f>'Matriz de Ciclos'!F26/2</f>
        <v>27.164999999999999</v>
      </c>
      <c r="E23" s="45">
        <f>'Matriz de Ciclos'!G6/4</f>
        <v>54.33</v>
      </c>
    </row>
    <row r="24" spans="2:5">
      <c r="B24" s="10"/>
      <c r="C24" s="10"/>
      <c r="D24" s="10"/>
      <c r="E24" s="10"/>
    </row>
  </sheetData>
  <mergeCells count="2">
    <mergeCell ref="B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65B8-ECFF-4C60-B747-F55E868EBFEA}">
  <dimension ref="B1:AD39"/>
  <sheetViews>
    <sheetView showGridLines="0" topLeftCell="E1" zoomScale="92" zoomScaleNormal="85" workbookViewId="0">
      <selection activeCell="Q6" sqref="Q6"/>
    </sheetView>
  </sheetViews>
  <sheetFormatPr defaultRowHeight="12.75"/>
  <cols>
    <col min="1" max="1" width="0.7109375" customWidth="1"/>
    <col min="2" max="2" width="14.28515625" bestFit="1" customWidth="1"/>
    <col min="3" max="3" width="45" bestFit="1" customWidth="1"/>
    <col min="4" max="4" width="24.28515625" hidden="1" customWidth="1"/>
    <col min="5" max="5" width="12.140625" bestFit="1" customWidth="1"/>
    <col min="6" max="6" width="9.7109375" customWidth="1"/>
    <col min="7" max="7" width="0.7109375" customWidth="1"/>
    <col min="8" max="8" width="15.85546875" customWidth="1"/>
    <col min="9" max="9" width="13" bestFit="1" customWidth="1"/>
    <col min="10" max="10" width="12.7109375" customWidth="1"/>
    <col min="11" max="11" width="15.5703125" style="8" customWidth="1"/>
    <col min="12" max="12" width="15.140625" customWidth="1"/>
    <col min="13" max="14" width="10.7109375" style="8" customWidth="1"/>
    <col min="15" max="15" width="10.7109375" customWidth="1"/>
    <col min="16" max="16" width="1.140625" customWidth="1"/>
    <col min="17" max="17" width="15.140625" bestFit="1" customWidth="1"/>
    <col min="18" max="18" width="1.85546875" customWidth="1"/>
    <col min="19" max="19" width="12.7109375" style="10" customWidth="1"/>
    <col min="20" max="20" width="16.7109375" style="10" customWidth="1"/>
    <col min="21" max="22" width="12.7109375" style="8" customWidth="1"/>
    <col min="23" max="24" width="16.5703125" style="8" customWidth="1"/>
    <col min="25" max="26" width="16.5703125" customWidth="1"/>
    <col min="27" max="27" width="21.28515625" customWidth="1"/>
  </cols>
  <sheetData>
    <row r="1" spans="2:30">
      <c r="H1" s="450"/>
      <c r="I1" s="450"/>
      <c r="J1" s="450"/>
      <c r="K1" s="450"/>
      <c r="L1" s="450"/>
      <c r="M1" s="450"/>
      <c r="N1" s="450"/>
      <c r="O1" s="450"/>
      <c r="P1" s="450"/>
      <c r="Q1" s="450"/>
    </row>
    <row r="2" spans="2:30" ht="8.65" customHeight="1">
      <c r="H2" s="450"/>
      <c r="I2" s="450"/>
      <c r="J2" s="450"/>
      <c r="K2" s="450"/>
      <c r="L2" s="450"/>
      <c r="M2" s="450"/>
      <c r="N2" s="450"/>
      <c r="O2" s="450"/>
      <c r="P2" s="450"/>
      <c r="Q2" s="450"/>
    </row>
    <row r="3" spans="2:30" ht="38.65" customHeight="1">
      <c r="B3" s="144" t="s">
        <v>117</v>
      </c>
      <c r="C3" s="144" t="s">
        <v>118</v>
      </c>
      <c r="D3" s="144" t="s">
        <v>119</v>
      </c>
      <c r="E3" s="144" t="s">
        <v>120</v>
      </c>
      <c r="F3" s="144" t="s">
        <v>55</v>
      </c>
      <c r="H3" s="451" t="s">
        <v>121</v>
      </c>
      <c r="I3" s="451"/>
      <c r="J3" s="36" t="s">
        <v>122</v>
      </c>
      <c r="K3" s="206" t="s">
        <v>123</v>
      </c>
      <c r="L3" s="134" t="s">
        <v>124</v>
      </c>
      <c r="M3" s="36" t="s">
        <v>125</v>
      </c>
      <c r="N3" s="134" t="s">
        <v>126</v>
      </c>
      <c r="O3" s="134" t="s">
        <v>127</v>
      </c>
      <c r="Q3" s="1" t="s">
        <v>128</v>
      </c>
      <c r="S3" s="10" t="s">
        <v>129</v>
      </c>
      <c r="T3" s="10" t="s">
        <v>130</v>
      </c>
      <c r="U3" s="10" t="s">
        <v>131</v>
      </c>
      <c r="V3" s="2"/>
      <c r="W3" s="2"/>
      <c r="X3" s="2"/>
    </row>
    <row r="4" spans="2:30">
      <c r="B4" s="38" t="s">
        <v>97</v>
      </c>
      <c r="C4" s="38" t="s">
        <v>56</v>
      </c>
      <c r="D4" s="257"/>
      <c r="E4" s="96">
        <f>((SUMIFS('Célula AB - 3 Turnos'!$H$19:$AI$19,'Célula AB - 3 Turnos'!$H$13:$AI$13,'Compilado Produção'!C4))/2+(SUMIFS('Célula AB - 3 Turnos'!$H$19:$AI$19,'Célula AB - 3 Turnos'!$H$14:$AI$14,'Compilado Produção'!C4))/2)
+((SUMIFS('Célula CD - 3 Turnos'!$H$19:$AI$19,'Célula CD - 3 Turnos'!$H$13:$AI$13,'Compilado Produção'!C4))/2+(SUMIFS('Célula CD - 3 Turnos'!$H$19:$AI$19,'Célula CD - 3 Turnos'!$H$14:$AI$14,'Compilado Produção'!C4))/2)
+((SUMIFS('Célula FG - 3 Turnos'!$H$19:$AI$19,'Célula FG - 3 Turnos'!$H$13:$AI$13,'Compilado Produção'!C4))/2+(SUMIFS('Célula FG - 3 Turnos'!$H$19:$AI$19,'Célula FG - 3 Turnos'!$H$14:$AI$14,'Compilado Produção'!C4))/2)
+((SUMIFS('Célula HI - 3 Turnos'!$H$19:$AI$19,'Célula HI - 3 Turnos'!$H$13:$AI$13,'Compilado Produção'!C4))/2+(SUMIFS('Célula HI - 3 Turnos'!$H$19:$AI$19,'Célula HI - 3 Turnos'!$H$14:$AI$14,'Compilado Produção'!C4))/2)
+((SUMIFS('Célula HI - 3 Turnos'!$H$19:$AI$19,'Célula JK - 3 Turnos'!$H$13:$AI$13,'Compilado Produção'!C4))/2+(SUMIFS('Célula JK - 3 Turnos'!$H$19:$AI$19,'Célula JK - 3 Turnos'!$H$14:$AI$14,'Compilado Produção'!C4))/2)
+((SUMIFS('Célula LMN - 3 Turnos'!$H$23:$AI$23,'Célula LMN - 3 Turnos'!$H$14:$AI$14,'Compilado Produção'!C4))/3
+((SUMIFS('Célula LMN - 3 Turnos'!$H$23:$AI$23,'Célula LMN - 3 Turnos'!$H$15:$AI$15,'Compilado Produção'!C4))/3
+((SUMIFS('Célula LMN - 3 Turnos'!$H$23:$AI$23,'Célula LMN - 3 Turnos'!$H$16:$AI$16,'Compilado Produção'!C4))/3)))</f>
        <v>0</v>
      </c>
      <c r="F4" s="85">
        <f>E4-(Q4*-1)</f>
        <v>-92</v>
      </c>
      <c r="H4" s="267" t="s">
        <v>132</v>
      </c>
      <c r="I4" s="38" t="s">
        <v>133</v>
      </c>
      <c r="J4" s="232">
        <v>884</v>
      </c>
      <c r="K4" s="268">
        <v>432</v>
      </c>
      <c r="L4" s="269">
        <v>49</v>
      </c>
      <c r="M4" s="268">
        <f>J4+K4-L4</f>
        <v>1267</v>
      </c>
      <c r="N4" s="268">
        <v>1359</v>
      </c>
      <c r="O4" s="145"/>
      <c r="Q4" s="268">
        <f>M4-N4-O4</f>
        <v>-92</v>
      </c>
      <c r="S4" s="4">
        <f>SUM(N5:N7)+SUM(N11)+N13+N19</f>
        <v>79371</v>
      </c>
    </row>
    <row r="5" spans="2:30" ht="14.25">
      <c r="B5" s="38" t="s">
        <v>99</v>
      </c>
      <c r="C5" s="38" t="s">
        <v>57</v>
      </c>
      <c r="D5" s="257"/>
      <c r="E5" s="96">
        <f>((SUMIFS('Célula AB - 3 Turnos'!$H$19:$AI$19,'Célula AB - 3 Turnos'!$H$13:$AI$13,'Compilado Produção'!C5))/2+(SUMIFS('Célula AB - 3 Turnos'!$H$19:$AI$19,'Célula AB - 3 Turnos'!$H$14:$AI$14,'Compilado Produção'!C5))/2)
+((SUMIFS('Célula CD - 3 Turnos'!$H$19:$AI$19,'Célula CD - 3 Turnos'!$H$13:$AI$13,'Compilado Produção'!C5))/2+(SUMIFS('Célula CD - 3 Turnos'!$H$19:$AI$19,'Célula CD - 3 Turnos'!$H$14:$AI$14,'Compilado Produção'!C5))/2)
+((SUMIFS('Célula FG - 3 Turnos'!$H$19:$AI$19,'Célula FG - 3 Turnos'!$H$13:$AI$13,'Compilado Produção'!C5))/2+(SUMIFS('Célula FG - 3 Turnos'!$H$19:$AI$19,'Célula FG - 3 Turnos'!$H$14:$AI$14,'Compilado Produção'!C5))/2)
+((SUMIFS('Célula HI - 3 Turnos'!$H$19:$AI$19,'Célula HI - 3 Turnos'!$H$13:$AI$13,'Compilado Produção'!C5))/2+(SUMIFS('Célula HI - 3 Turnos'!$H$19:$AI$19,'Célula HI - 3 Turnos'!$H$14:$AI$14,'Compilado Produção'!C5))/2)
+((SUMIFS('Célula HI - 3 Turnos'!$H$19:$AI$19,'Célula JK - 3 Turnos'!$H$13:$AI$13,'Compilado Produção'!C5))/2+(SUMIFS('Célula JK - 3 Turnos'!$H$19:$AI$19,'Célula JK - 3 Turnos'!$H$14:$AI$14,'Compilado Produção'!C5))/2)
+((SUMIFS('Célula LMN - 3 Turnos'!$H$23:$AI$23,'Célula LMN - 3 Turnos'!$H$14:$AI$14,'Compilado Produção'!C5))/3
+((SUMIFS('Célula LMN - 3 Turnos'!$H$23:$AI$23,'Célula LMN - 3 Turnos'!$H$15:$AI$15,'Compilado Produção'!C5))/3
+((SUMIFS('Célula LMN - 3 Turnos'!$H$23:$AI$23,'Célula LMN - 3 Turnos'!$H$16:$AI$16,'Compilado Produção'!C5))/3)))</f>
        <v>14051.632258064514</v>
      </c>
      <c r="F5" s="85">
        <f>E5-(Q5*-1)</f>
        <v>2509.0524878530414</v>
      </c>
      <c r="H5" s="267" t="s">
        <v>134</v>
      </c>
      <c r="I5" s="145" t="s">
        <v>135</v>
      </c>
      <c r="J5" s="232">
        <v>2198</v>
      </c>
      <c r="K5" s="268">
        <v>1200</v>
      </c>
      <c r="L5" s="269"/>
      <c r="M5" s="268">
        <f t="shared" ref="M5:M26" si="0">J5+K5-L5</f>
        <v>3398</v>
      </c>
      <c r="N5" s="268">
        <v>13524</v>
      </c>
      <c r="O5" s="290">
        <f>T5</f>
        <v>1416.5797702114724</v>
      </c>
      <c r="Q5" s="268">
        <f t="shared" ref="Q5:Q18" si="1">M5-N5-O5</f>
        <v>-11542.579770211472</v>
      </c>
      <c r="S5" s="170">
        <f>N5/$S$4</f>
        <v>0.17038968892920589</v>
      </c>
      <c r="T5" s="147">
        <f>$O$34*S5</f>
        <v>1416.5797702114724</v>
      </c>
      <c r="U5" s="147">
        <f>T5/144</f>
        <v>9.8373595153574467</v>
      </c>
      <c r="V5" s="10"/>
      <c r="W5" s="445" t="s">
        <v>136</v>
      </c>
      <c r="X5" s="445"/>
      <c r="Y5" s="226"/>
      <c r="Z5" s="226"/>
      <c r="AA5" s="226"/>
      <c r="AB5" s="226"/>
      <c r="AC5" s="226"/>
      <c r="AD5" s="227"/>
    </row>
    <row r="6" spans="2:30" ht="14.25">
      <c r="B6" s="38" t="s">
        <v>101</v>
      </c>
      <c r="C6" s="38" t="s">
        <v>58</v>
      </c>
      <c r="D6" s="257"/>
      <c r="E6" s="96">
        <f>((SUMIFS('Célula AB - 3 Turnos'!$H$19:$AI$19,'Célula AB - 3 Turnos'!$H$13:$AI$13,'Compilado Produção'!C6))/2+(SUMIFS('Célula AB - 3 Turnos'!$H$19:$AI$19,'Célula AB - 3 Turnos'!$H$14:$AI$14,'Compilado Produção'!C6))/2)
+((SUMIFS('Célula CD - 3 Turnos'!$H$19:$AI$19,'Célula CD - 3 Turnos'!$H$13:$AI$13,'Compilado Produção'!C6))/2+(SUMIFS('Célula CD - 3 Turnos'!$H$19:$AI$19,'Célula CD - 3 Turnos'!$H$14:$AI$14,'Compilado Produção'!C6))/2)
+((SUMIFS('Célula FG - 3 Turnos'!$H$19:$AI$19,'Célula FG - 3 Turnos'!$H$13:$AI$13,'Compilado Produção'!C6))/2+(SUMIFS('Célula FG - 3 Turnos'!$H$19:$AI$19,'Célula FG - 3 Turnos'!$H$14:$AI$14,'Compilado Produção'!C6))/2)
+((SUMIFS('Célula HI - 3 Turnos'!$H$19:$AI$19,'Célula HI - 3 Turnos'!$H$13:$AI$13,'Compilado Produção'!C6))/2+(SUMIFS('Célula HI - 3 Turnos'!$H$19:$AI$19,'Célula HI - 3 Turnos'!$H$14:$AI$14,'Compilado Produção'!C6))/2)
+((SUMIFS('Célula HI - 3 Turnos'!$H$19:$AI$19,'Célula JK - 3 Turnos'!$H$13:$AI$13,'Compilado Produção'!C6))/2+(SUMIFS('Célula JK - 3 Turnos'!$H$19:$AI$19,'Célula JK - 3 Turnos'!$H$14:$AI$14,'Compilado Produção'!C6))/2)
+((SUMIFS('Célula LMN - 3 Turnos'!$H$23:$AI$23,'Célula LMN - 3 Turnos'!$H$14:$AI$14,'Compilado Produção'!C6))/3
+((SUMIFS('Célula LMN - 3 Turnos'!$H$23:$AI$23,'Célula LMN - 3 Turnos'!$H$15:$AI$15,'Compilado Produção'!C6))/3
+((SUMIFS('Célula LMN - 3 Turnos'!$H$23:$AI$23,'Célula LMN - 3 Turnos'!$H$16:$AI$16,'Compilado Produção'!C6))/3)))</f>
        <v>26324.962741935484</v>
      </c>
      <c r="F6" s="85">
        <f t="shared" ref="F6:F18" si="2">E6-(Q6*-1)</f>
        <v>-1640.0390411481749</v>
      </c>
      <c r="H6" s="267" t="s">
        <v>11</v>
      </c>
      <c r="I6" s="145" t="s">
        <v>137</v>
      </c>
      <c r="J6" s="232">
        <v>4374</v>
      </c>
      <c r="K6" s="268">
        <v>1800</v>
      </c>
      <c r="L6" s="269">
        <v>3247</v>
      </c>
      <c r="M6" s="268">
        <f>J6+K6-L6</f>
        <v>2927</v>
      </c>
      <c r="N6" s="268">
        <v>27963</v>
      </c>
      <c r="O6" s="290">
        <f t="shared" ref="O6:O7" si="3">T6</f>
        <v>2929.0017830836582</v>
      </c>
      <c r="Q6" s="268">
        <f t="shared" si="1"/>
        <v>-27965.001783083659</v>
      </c>
      <c r="S6" s="170">
        <f>N6/$S$4</f>
        <v>0.3523075178591677</v>
      </c>
      <c r="T6" s="147">
        <f>$O$34*S6</f>
        <v>2929.0017830836582</v>
      </c>
      <c r="U6" s="147">
        <f>T6/144</f>
        <v>20.340290160303184</v>
      </c>
      <c r="W6" s="445"/>
      <c r="X6" s="445"/>
      <c r="Y6" s="226"/>
      <c r="Z6" s="228"/>
      <c r="AA6" s="228"/>
      <c r="AB6" s="226"/>
      <c r="AC6" s="226"/>
      <c r="AD6" s="227"/>
    </row>
    <row r="7" spans="2:30" ht="14.25">
      <c r="B7" s="38" t="s">
        <v>104</v>
      </c>
      <c r="C7" s="38" t="s">
        <v>59</v>
      </c>
      <c r="D7" s="257"/>
      <c r="E7" s="96">
        <f>((SUMIFS('Célula AB - 3 Turnos'!$H$19:$AI$19,'Célula AB - 3 Turnos'!$H$13:$AI$13,'Compilado Produção'!C7))/2+(SUMIFS('Célula AB - 3 Turnos'!$H$19:$AI$19,'Célula AB - 3 Turnos'!$H$14:$AI$14,'Compilado Produção'!C7))/2)
+((SUMIFS('Célula CD - 3 Turnos'!$H$19:$AI$19,'Célula CD - 3 Turnos'!$H$13:$AI$13,'Compilado Produção'!C7))/2+(SUMIFS('Célula CD - 3 Turnos'!$H$19:$AI$19,'Célula CD - 3 Turnos'!$H$14:$AI$14,'Compilado Produção'!C7))/2)
+((SUMIFS('Célula FG - 3 Turnos'!$H$19:$AI$19,'Célula FG - 3 Turnos'!$H$13:$AI$13,'Compilado Produção'!C7))/2+(SUMIFS('Célula FG - 3 Turnos'!$H$19:$AI$19,'Célula FG - 3 Turnos'!$H$14:$AI$14,'Compilado Produção'!C7))/2)
+((SUMIFS('Célula HI - 3 Turnos'!$H$19:$AI$19,'Célula HI - 3 Turnos'!$H$13:$AI$13,'Compilado Produção'!C7))/2+(SUMIFS('Célula HI - 3 Turnos'!$H$19:$AI$19,'Célula HI - 3 Turnos'!$H$14:$AI$14,'Compilado Produção'!C7))/2)
+((SUMIFS('Célula HI - 3 Turnos'!$H$19:$AI$19,'Célula JK - 3 Turnos'!$H$13:$AI$13,'Compilado Produção'!C7))/2+(SUMIFS('Célula JK - 3 Turnos'!$H$19:$AI$19,'Célula JK - 3 Turnos'!$H$14:$AI$14,'Compilado Produção'!C7))/2)
+((SUMIFS('Célula LMN - 3 Turnos'!$H$23:$AI$23,'Célula LMN - 3 Turnos'!$H$14:$AI$14,'Compilado Produção'!C7))/3
+((SUMIFS('Célula LMN - 3 Turnos'!$H$23:$AI$23,'Célula LMN - 3 Turnos'!$H$15:$AI$15,'Compilado Produção'!C7))/3
+((SUMIFS('Célula LMN - 3 Turnos'!$H$23:$AI$23,'Célula LMN - 3 Turnos'!$H$16:$AI$16,'Compilado Produção'!C7))/3)))</f>
        <v>0</v>
      </c>
      <c r="F7" s="85">
        <f>E7-(Q7*-1)</f>
        <v>-7961.3099835719731</v>
      </c>
      <c r="H7" s="267" t="s">
        <v>12</v>
      </c>
      <c r="I7" s="145" t="s">
        <v>138</v>
      </c>
      <c r="J7" s="232">
        <v>1823</v>
      </c>
      <c r="K7" s="268">
        <v>600</v>
      </c>
      <c r="L7" s="269">
        <v>1047</v>
      </c>
      <c r="M7" s="268">
        <f t="shared" si="0"/>
        <v>1376</v>
      </c>
      <c r="N7" s="268">
        <v>8452</v>
      </c>
      <c r="O7" s="290">
        <f t="shared" si="3"/>
        <v>885.30998357197302</v>
      </c>
      <c r="Q7" s="268">
        <f t="shared" si="1"/>
        <v>-7961.3099835719731</v>
      </c>
      <c r="S7" s="170">
        <f>N7/$S$4</f>
        <v>0.10648725605069861</v>
      </c>
      <c r="T7" s="147">
        <f>$O$34*S7</f>
        <v>885.30998357197302</v>
      </c>
      <c r="U7" s="147">
        <f>T7/144</f>
        <v>6.1479859970275905</v>
      </c>
      <c r="W7" s="226"/>
      <c r="X7" s="226"/>
      <c r="Y7" s="226"/>
      <c r="Z7" s="228"/>
      <c r="AA7" s="228"/>
      <c r="AB7" s="226"/>
      <c r="AC7" s="226"/>
      <c r="AD7" s="227"/>
    </row>
    <row r="8" spans="2:30" ht="14.25">
      <c r="B8" s="38" t="s">
        <v>105</v>
      </c>
      <c r="C8" s="38" t="s">
        <v>60</v>
      </c>
      <c r="D8" s="257"/>
      <c r="E8" s="96">
        <f>((SUMIFS('Célula AB - 3 Turnos'!$H$19:$AI$19,'Célula AB - 3 Turnos'!$H$13:$AI$13,'Compilado Produção'!C8))/2+(SUMIFS('Célula AB - 3 Turnos'!$H$19:$AI$19,'Célula AB - 3 Turnos'!$H$14:$AI$14,'Compilado Produção'!C8))/2)
+((SUMIFS('Célula CD - 3 Turnos'!$H$19:$AI$19,'Célula CD - 3 Turnos'!$H$13:$AI$13,'Compilado Produção'!C8))/2+(SUMIFS('Célula CD - 3 Turnos'!$H$19:$AI$19,'Célula CD - 3 Turnos'!$H$14:$AI$14,'Compilado Produção'!C8))/2)
+((SUMIFS('Célula FG - 3 Turnos'!$H$19:$AI$19,'Célula FG - 3 Turnos'!$H$13:$AI$13,'Compilado Produção'!C8))/2+(SUMIFS('Célula FG - 3 Turnos'!$H$19:$AI$19,'Célula FG - 3 Turnos'!$H$14:$AI$14,'Compilado Produção'!C8))/2)
+((SUMIFS('Célula HI - 3 Turnos'!$H$19:$AI$19,'Célula HI - 3 Turnos'!$H$13:$AI$13,'Compilado Produção'!C8))/2+(SUMIFS('Célula HI - 3 Turnos'!$H$19:$AI$19,'Célula HI - 3 Turnos'!$H$14:$AI$14,'Compilado Produção'!C8))/2)
+((SUMIFS('Célula HI - 3 Turnos'!$H$19:$AI$19,'Célula JK - 3 Turnos'!$H$13:$AI$13,'Compilado Produção'!C8))/2+(SUMIFS('Célula JK - 3 Turnos'!$H$19:$AI$19,'Célula JK - 3 Turnos'!$H$14:$AI$14,'Compilado Produção'!C8))/2)
+((SUMIFS('Célula LMN - 3 Turnos'!$H$23:$AI$23,'Célula LMN - 3 Turnos'!$H$14:$AI$14,'Compilado Produção'!C8))/3
+((SUMIFS('Célula LMN - 3 Turnos'!$H$23:$AI$23,'Célula LMN - 3 Turnos'!$H$15:$AI$15,'Compilado Produção'!C8))/3
+((SUMIFS('Célula LMN - 3 Turnos'!$H$23:$AI$23,'Célula LMN - 3 Turnos'!$H$16:$AI$16,'Compilado Produção'!C8))/3)))</f>
        <v>0</v>
      </c>
      <c r="F8" s="85">
        <f t="shared" si="2"/>
        <v>-1764</v>
      </c>
      <c r="H8" s="267" t="s">
        <v>139</v>
      </c>
      <c r="I8" s="145" t="s">
        <v>140</v>
      </c>
      <c r="J8" s="232">
        <v>240</v>
      </c>
      <c r="K8" s="268"/>
      <c r="L8" s="269">
        <v>391</v>
      </c>
      <c r="M8" s="268">
        <f t="shared" si="0"/>
        <v>-151</v>
      </c>
      <c r="N8" s="268">
        <v>1613</v>
      </c>
      <c r="O8" s="145"/>
      <c r="Q8" s="268">
        <f t="shared" si="1"/>
        <v>-1764</v>
      </c>
      <c r="V8" s="2"/>
      <c r="W8" s="226"/>
      <c r="X8" s="226"/>
      <c r="Y8" s="227"/>
      <c r="Z8" s="227"/>
      <c r="AA8" s="227"/>
      <c r="AB8" s="227"/>
      <c r="AC8" s="227"/>
      <c r="AD8" s="227"/>
    </row>
    <row r="9" spans="2:30" ht="14.25">
      <c r="B9" s="38" t="s">
        <v>106</v>
      </c>
      <c r="C9" s="38" t="s">
        <v>61</v>
      </c>
      <c r="D9" s="257"/>
      <c r="E9" s="96">
        <f>((SUMIFS('Célula AB - 3 Turnos'!$H$19:$AI$19,'Célula AB - 3 Turnos'!$H$13:$AI$13,'Compilado Produção'!C9))/2+(SUMIFS('Célula AB - 3 Turnos'!$H$19:$AI$19,'Célula AB - 3 Turnos'!$H$14:$AI$14,'Compilado Produção'!C9))/2)
+((SUMIFS('Célula CD - 3 Turnos'!$H$19:$AI$19,'Célula CD - 3 Turnos'!$H$13:$AI$13,'Compilado Produção'!C9))/2+(SUMIFS('Célula CD - 3 Turnos'!$H$19:$AI$19,'Célula CD - 3 Turnos'!$H$14:$AI$14,'Compilado Produção'!C9))/2)
+((SUMIFS('Célula FG - 3 Turnos'!$H$19:$AI$19,'Célula FG - 3 Turnos'!$H$13:$AI$13,'Compilado Produção'!C9))/2+(SUMIFS('Célula FG - 3 Turnos'!$H$19:$AI$19,'Célula FG - 3 Turnos'!$H$14:$AI$14,'Compilado Produção'!C9))/2)
+((SUMIFS('Célula HI - 3 Turnos'!$H$19:$AI$19,'Célula HI - 3 Turnos'!$H$13:$AI$13,'Compilado Produção'!C9))/2+(SUMIFS('Célula HI - 3 Turnos'!$H$19:$AI$19,'Célula HI - 3 Turnos'!$H$14:$AI$14,'Compilado Produção'!C9))/2)
+((SUMIFS('Célula HI - 3 Turnos'!$H$19:$AI$19,'Célula JK - 3 Turnos'!$H$13:$AI$13,'Compilado Produção'!C9))/2+(SUMIFS('Célula JK - 3 Turnos'!$H$19:$AI$19,'Célula JK - 3 Turnos'!$H$14:$AI$14,'Compilado Produção'!C9))/2)
+((SUMIFS('Célula LMN - 3 Turnos'!$H$23:$AI$23,'Célula LMN - 3 Turnos'!$H$14:$AI$14,'Compilado Produção'!C9))/3
+((SUMIFS('Célula LMN - 3 Turnos'!$H$23:$AI$23,'Célula LMN - 3 Turnos'!$H$15:$AI$15,'Compilado Produção'!C9))/3
+((SUMIFS('Célula LMN - 3 Turnos'!$H$23:$AI$23,'Célula LMN - 3 Turnos'!$H$16:$AI$16,'Compilado Produção'!C9))/3)))</f>
        <v>13787.661523011408</v>
      </c>
      <c r="F9" s="85">
        <f>E9-(Q9*-1)</f>
        <v>10666.661523011408</v>
      </c>
      <c r="H9" s="267" t="s">
        <v>14</v>
      </c>
      <c r="I9" s="145" t="s">
        <v>141</v>
      </c>
      <c r="J9" s="232">
        <v>1800</v>
      </c>
      <c r="K9" s="268">
        <v>400</v>
      </c>
      <c r="L9" s="269">
        <v>1504</v>
      </c>
      <c r="M9" s="268">
        <f t="shared" si="0"/>
        <v>696</v>
      </c>
      <c r="N9" s="268">
        <v>3817</v>
      </c>
      <c r="O9" s="145"/>
      <c r="Q9" s="268">
        <f t="shared" si="1"/>
        <v>-3121</v>
      </c>
      <c r="V9" s="2"/>
      <c r="W9" s="229"/>
      <c r="X9" s="229"/>
      <c r="Y9" s="227"/>
      <c r="Z9" s="227"/>
      <c r="AA9" s="227"/>
      <c r="AB9" s="227"/>
      <c r="AC9" s="227"/>
      <c r="AD9" s="227"/>
    </row>
    <row r="10" spans="2:30" ht="14.25">
      <c r="B10" s="38" t="s">
        <v>107</v>
      </c>
      <c r="C10" s="38" t="s">
        <v>62</v>
      </c>
      <c r="D10" s="257"/>
      <c r="E10" s="96">
        <f>((SUMIFS('Célula AB - 3 Turnos'!$H$19:$AI$19,'Célula AB - 3 Turnos'!$H$13:$AI$13,'Compilado Produção'!C10))/2+(SUMIFS('Célula AB - 3 Turnos'!$H$19:$AI$19,'Célula AB - 3 Turnos'!$H$14:$AI$14,'Compilado Produção'!C10))/2)
+((SUMIFS('Célula CD - 3 Turnos'!$H$19:$AI$19,'Célula CD - 3 Turnos'!$H$13:$AI$13,'Compilado Produção'!C10))/2+(SUMIFS('Célula CD - 3 Turnos'!$H$19:$AI$19,'Célula CD - 3 Turnos'!$H$14:$AI$14,'Compilado Produção'!C10))/2)
+((SUMIFS('Célula FG - 3 Turnos'!$H$19:$AI$19,'Célula FG - 3 Turnos'!$H$13:$AI$13,'Compilado Produção'!C10))/2+(SUMIFS('Célula FG - 3 Turnos'!$H$19:$AI$19,'Célula FG - 3 Turnos'!$H$14:$AI$14,'Compilado Produção'!C10))/2)
+((SUMIFS('Célula HI - 3 Turnos'!$H$19:$AI$19,'Célula HI - 3 Turnos'!$H$13:$AI$13,'Compilado Produção'!C10))/2+(SUMIFS('Célula HI - 3 Turnos'!$H$19:$AI$19,'Célula HI - 3 Turnos'!$H$14:$AI$14,'Compilado Produção'!C10))/2)
+((SUMIFS('Célula HI - 3 Turnos'!$H$19:$AI$19,'Célula JK - 3 Turnos'!$H$13:$AI$13,'Compilado Produção'!C10))/2+(SUMIFS('Célula JK - 3 Turnos'!$H$19:$AI$19,'Célula JK - 3 Turnos'!$H$14:$AI$14,'Compilado Produção'!C10))/2)
+((SUMIFS('Célula LMN - 3 Turnos'!$H$23:$AI$23,'Célula LMN - 3 Turnos'!$H$14:$AI$14,'Compilado Produção'!C10))/3
+((SUMIFS('Célula LMN - 3 Turnos'!$H$23:$AI$23,'Célula LMN - 3 Turnos'!$H$15:$AI$15,'Compilado Produção'!C10))/3
+((SUMIFS('Célula LMN - 3 Turnos'!$H$23:$AI$23,'Célula LMN - 3 Turnos'!$H$16:$AI$16,'Compilado Produção'!C10))/3)))</f>
        <v>3064.7427203829275</v>
      </c>
      <c r="F10" s="85">
        <f>E10-(Q10*-1)</f>
        <v>2062.7427203829275</v>
      </c>
      <c r="H10" s="267" t="s">
        <v>15</v>
      </c>
      <c r="I10" s="145" t="s">
        <v>142</v>
      </c>
      <c r="J10" s="232">
        <v>418</v>
      </c>
      <c r="K10" s="268"/>
      <c r="L10" s="269">
        <v>42</v>
      </c>
      <c r="M10" s="268">
        <f t="shared" si="0"/>
        <v>376</v>
      </c>
      <c r="N10" s="268">
        <v>1378</v>
      </c>
      <c r="O10" s="145"/>
      <c r="Q10" s="268">
        <f t="shared" si="1"/>
        <v>-1002</v>
      </c>
      <c r="W10" s="448"/>
      <c r="X10" s="448"/>
      <c r="Y10" s="448"/>
      <c r="Z10" s="448"/>
      <c r="AA10" s="448"/>
      <c r="AB10" s="227"/>
      <c r="AC10" s="227"/>
      <c r="AD10" s="227"/>
    </row>
    <row r="11" spans="2:30" ht="14.25">
      <c r="B11" s="243" t="s">
        <v>103</v>
      </c>
      <c r="C11" s="243" t="s">
        <v>63</v>
      </c>
      <c r="D11" s="217"/>
      <c r="E11" s="96">
        <f>((SUMIFS('Célula AB - 3 Turnos'!$H$19:$AI$19,'Célula AB - 3 Turnos'!$H$13:$AI$13,'Compilado Produção'!C11))/2+(SUMIFS('Célula AB - 3 Turnos'!$H$19:$AI$19,'Célula AB - 3 Turnos'!$H$14:$AI$14,'Compilado Produção'!C11))/2)
+((SUMIFS('Célula CD - 3 Turnos'!$H$19:$AI$19,'Célula CD - 3 Turnos'!$H$13:$AI$13,'Compilado Produção'!C11))/2+(SUMIFS('Célula CD - 3 Turnos'!$H$19:$AI$19,'Célula CD - 3 Turnos'!$H$14:$AI$14,'Compilado Produção'!C11))/2)
+((SUMIFS('Célula FG - 3 Turnos'!$H$19:$AI$19,'Célula FG - 3 Turnos'!$H$13:$AI$13,'Compilado Produção'!C11))/2+(SUMIFS('Célula FG - 3 Turnos'!$H$19:$AI$19,'Célula FG - 3 Turnos'!$H$14:$AI$14,'Compilado Produção'!C11))/2)
+((SUMIFS('Célula HI - 3 Turnos'!$H$19:$AI$19,'Célula HI - 3 Turnos'!$H$13:$AI$13,'Compilado Produção'!C11))/2+(SUMIFS('Célula HI - 3 Turnos'!$H$19:$AI$19,'Célula HI - 3 Turnos'!$H$14:$AI$14,'Compilado Produção'!C11))/2)
+((SUMIFS('Célula HI - 3 Turnos'!$H$19:$AI$19,'Célula JK - 3 Turnos'!$H$13:$AI$13,'Compilado Produção'!C11))/2+(SUMIFS('Célula JK - 3 Turnos'!$H$19:$AI$19,'Célula JK - 3 Turnos'!$H$14:$AI$14,'Compilado Produção'!C11))/2)
+((SUMIFS('Célula LMN - 3 Turnos'!$H$23:$AI$23,'Célula LMN - 3 Turnos'!$H$14:$AI$14,'Compilado Produção'!C11))/3
+((SUMIFS('Célula LMN - 3 Turnos'!$H$23:$AI$23,'Célula LMN - 3 Turnos'!$H$15:$AI$15,'Compilado Produção'!C11))/3
+((SUMIFS('Célula LMN - 3 Turnos'!$H$23:$AI$23,'Célula LMN - 3 Turnos'!$H$16:$AI$16,'Compilado Produção'!C11))/3)))</f>
        <v>13715.50121020366</v>
      </c>
      <c r="F11" s="85">
        <f>E11-(Q11*-1)</f>
        <v>4587.85047780897</v>
      </c>
      <c r="H11" s="267" t="s">
        <v>143</v>
      </c>
      <c r="I11" s="145" t="s">
        <v>144</v>
      </c>
      <c r="J11" s="232">
        <v>2457</v>
      </c>
      <c r="K11" s="268">
        <v>400</v>
      </c>
      <c r="L11" s="269">
        <v>566</v>
      </c>
      <c r="M11" s="268">
        <f t="shared" si="0"/>
        <v>2291</v>
      </c>
      <c r="N11" s="268">
        <v>10336</v>
      </c>
      <c r="O11" s="290">
        <f>T11</f>
        <v>1082.6507323946892</v>
      </c>
      <c r="Q11" s="268">
        <f t="shared" si="1"/>
        <v>-9127.6507323946898</v>
      </c>
      <c r="S11" s="170">
        <f>N11/$S$4</f>
        <v>0.13022388529815676</v>
      </c>
      <c r="T11" s="147">
        <f t="shared" ref="T11:T13" si="4">$O$34*S11</f>
        <v>1082.6507323946892</v>
      </c>
      <c r="U11" s="147">
        <f t="shared" ref="U11:U13" si="5">T11/144</f>
        <v>7.5184078638520084</v>
      </c>
      <c r="W11" s="446"/>
      <c r="X11" s="446"/>
      <c r="Y11" s="446"/>
      <c r="Z11" s="446"/>
      <c r="AA11" s="446"/>
      <c r="AB11" s="227"/>
      <c r="AC11" s="227"/>
      <c r="AD11" s="227"/>
    </row>
    <row r="12" spans="2:30" ht="14.25">
      <c r="B12" s="38" t="s">
        <v>98</v>
      </c>
      <c r="C12" s="38" t="s">
        <v>64</v>
      </c>
      <c r="D12" s="216"/>
      <c r="E12" s="96">
        <f>((SUMIFS('Célula AB - 3 Turnos'!$H$19:$AI$19,'Célula AB - 3 Turnos'!$H$13:$AI$13,'Compilado Produção'!C12))/2+(SUMIFS('Célula AB - 3 Turnos'!$H$19:$AI$19,'Célula AB - 3 Turnos'!$H$14:$AI$14,'Compilado Produção'!C12))/2)
+((SUMIFS('Célula CD - 3 Turnos'!$H$19:$AI$19,'Célula CD - 3 Turnos'!$H$13:$AI$13,'Compilado Produção'!C12))/2+(SUMIFS('Célula CD - 3 Turnos'!$H$19:$AI$19,'Célula CD - 3 Turnos'!$H$14:$AI$14,'Compilado Produção'!C12))/2)
+((SUMIFS('Célula FG - 3 Turnos'!$H$19:$AI$19,'Célula FG - 3 Turnos'!$H$13:$AI$13,'Compilado Produção'!C12))/2+(SUMIFS('Célula FG - 3 Turnos'!$H$19:$AI$19,'Célula FG - 3 Turnos'!$H$14:$AI$14,'Compilado Produção'!C12))/2)
+((SUMIFS('Célula HI - 3 Turnos'!$H$19:$AI$19,'Célula HI - 3 Turnos'!$H$13:$AI$13,'Compilado Produção'!C12))/2+(SUMIFS('Célula HI - 3 Turnos'!$H$19:$AI$19,'Célula HI - 3 Turnos'!$H$14:$AI$14,'Compilado Produção'!C12))/2)
+((SUMIFS('Célula HI - 3 Turnos'!$H$19:$AI$19,'Célula JK - 3 Turnos'!$H$13:$AI$13,'Compilado Produção'!C12))/2+(SUMIFS('Célula JK - 3 Turnos'!$H$19:$AI$19,'Célula JK - 3 Turnos'!$H$14:$AI$14,'Compilado Produção'!C12))/2)
+((SUMIFS('Célula LMN - 3 Turnos'!$H$23:$AI$23,'Célula LMN - 3 Turnos'!$H$14:$AI$14,'Compilado Produção'!C12))/3
+((SUMIFS('Célula LMN - 3 Turnos'!$H$23:$AI$23,'Célula LMN - 3 Turnos'!$H$15:$AI$15,'Compilado Produção'!C12))/3
+((SUMIFS('Célula LMN - 3 Turnos'!$H$23:$AI$23,'Célula LMN - 3 Turnos'!$H$16:$AI$16,'Compilado Produção'!C12))/3)))</f>
        <v>0</v>
      </c>
      <c r="F12" s="85">
        <f t="shared" si="2"/>
        <v>-3378</v>
      </c>
      <c r="H12" s="267" t="s">
        <v>17</v>
      </c>
      <c r="I12" s="145" t="s">
        <v>145</v>
      </c>
      <c r="J12" s="232">
        <v>2890</v>
      </c>
      <c r="K12" s="268">
        <v>400</v>
      </c>
      <c r="L12" s="269">
        <v>1933</v>
      </c>
      <c r="M12" s="268">
        <f t="shared" si="0"/>
        <v>1357</v>
      </c>
      <c r="N12" s="268">
        <v>4735</v>
      </c>
      <c r="O12" s="290">
        <f t="shared" ref="O12:O13" si="6">T12</f>
        <v>0</v>
      </c>
      <c r="Q12" s="268">
        <f t="shared" si="1"/>
        <v>-3378</v>
      </c>
      <c r="S12" s="170"/>
      <c r="T12" s="147"/>
      <c r="U12" s="147"/>
      <c r="W12" s="446"/>
      <c r="X12" s="446"/>
      <c r="Y12" s="446"/>
      <c r="Z12" s="446"/>
      <c r="AA12" s="446"/>
      <c r="AB12" s="227"/>
      <c r="AC12" s="227"/>
      <c r="AD12" s="227"/>
    </row>
    <row r="13" spans="2:30" ht="14.25">
      <c r="B13" s="38" t="s">
        <v>100</v>
      </c>
      <c r="C13" s="38" t="s">
        <v>65</v>
      </c>
      <c r="D13" s="257"/>
      <c r="E13" s="96">
        <f>((SUMIFS('Célula AB - 3 Turnos'!$H$19:$AI$19,'Célula AB - 3 Turnos'!$H$13:$AI$13,'Compilado Produção'!C13))/2+(SUMIFS('Célula AB - 3 Turnos'!$H$19:$AI$19,'Célula AB - 3 Turnos'!$H$14:$AI$14,'Compilado Produção'!C13))/2)
+((SUMIFS('Célula CD - 3 Turnos'!$H$19:$AI$19,'Célula CD - 3 Turnos'!$H$13:$AI$13,'Compilado Produção'!C13))/2+(SUMIFS('Célula CD - 3 Turnos'!$H$19:$AI$19,'Célula CD - 3 Turnos'!$H$14:$AI$14,'Compilado Produção'!C13))/2)
+((SUMIFS('Célula FG - 3 Turnos'!$H$19:$AI$19,'Célula FG - 3 Turnos'!$H$13:$AI$13,'Compilado Produção'!C13))/2+(SUMIFS('Célula FG - 3 Turnos'!$H$19:$AI$19,'Célula FG - 3 Turnos'!$H$14:$AI$14,'Compilado Produção'!C13))/2)
+((SUMIFS('Célula HI - 3 Turnos'!$H$19:$AI$19,'Célula HI - 3 Turnos'!$H$13:$AI$13,'Compilado Produção'!C13))/2+(SUMIFS('Célula HI - 3 Turnos'!$H$19:$AI$19,'Célula HI - 3 Turnos'!$H$14:$AI$14,'Compilado Produção'!C13))/2)
+((SUMIFS('Célula HI - 3 Turnos'!$H$19:$AI$19,'Célula JK - 3 Turnos'!$H$13:$AI$13,'Compilado Produção'!C13))/2+(SUMIFS('Célula JK - 3 Turnos'!$H$19:$AI$19,'Célula JK - 3 Turnos'!$H$14:$AI$14,'Compilado Produção'!C13))/2)
+((SUMIFS('Célula LMN - 3 Turnos'!$H$23:$AI$23,'Célula LMN - 3 Turnos'!$H$14:$AI$14,'Compilado Produção'!C13))/1
+((SUMIFS('Célula LMN - 3 Turnos'!$H$23:$AI$23,'Célula LMN - 3 Turnos'!$H$15:$AI$15,'Compilado Produção'!C13))/1
+((SUMIFS('Célula LMN - 3 Turnos'!$H$23:$AI$23,'Célula LMN - 3 Turnos'!$H$16:$AI$16,'Compilado Produção'!C13))/1)))</f>
        <v>16773.902912621357</v>
      </c>
      <c r="F13" s="85">
        <f t="shared" si="2"/>
        <v>7853.2042919815085</v>
      </c>
      <c r="H13" s="267" t="s">
        <v>18</v>
      </c>
      <c r="I13" s="145" t="s">
        <v>146</v>
      </c>
      <c r="J13" s="232">
        <v>4833</v>
      </c>
      <c r="K13" s="268"/>
      <c r="L13" s="269">
        <v>415</v>
      </c>
      <c r="M13" s="268">
        <f t="shared" si="0"/>
        <v>4418</v>
      </c>
      <c r="N13" s="299">
        <v>12074</v>
      </c>
      <c r="O13" s="290">
        <f t="shared" si="6"/>
        <v>1264.6986206398487</v>
      </c>
      <c r="Q13" s="268">
        <f>M13-N13-O13</f>
        <v>-8920.6986206398487</v>
      </c>
      <c r="S13" s="170">
        <f>N13/$S$4</f>
        <v>0.152121051769538</v>
      </c>
      <c r="T13" s="147">
        <f t="shared" si="4"/>
        <v>1264.6986206398487</v>
      </c>
      <c r="U13" s="147">
        <f t="shared" si="5"/>
        <v>8.7826293099989492</v>
      </c>
      <c r="W13" s="446"/>
      <c r="X13" s="446"/>
      <c r="Y13" s="446"/>
      <c r="Z13" s="446"/>
      <c r="AA13" s="446"/>
      <c r="AB13" s="227"/>
      <c r="AC13" s="227"/>
      <c r="AD13" s="227"/>
    </row>
    <row r="14" spans="2:30" ht="14.25">
      <c r="B14" s="38" t="s">
        <v>108</v>
      </c>
      <c r="C14" s="38" t="s">
        <v>66</v>
      </c>
      <c r="D14" s="257"/>
      <c r="E14" s="96">
        <f>((SUMIFS('Célula AB - 3 Turnos'!$H$19:$AI$19,'Célula AB - 3 Turnos'!$H$13:$AI$13,'Compilado Produção'!C14))/2+(SUMIFS('Célula AB - 3 Turnos'!$H$19:$AI$19,'Célula AB - 3 Turnos'!$H$14:$AI$14,'Compilado Produção'!C14))/2)
+((SUMIFS('Célula CD - 3 Turnos'!$H$19:$AI$19,'Célula CD - 3 Turnos'!$H$13:$AI$13,'Compilado Produção'!C14))/2+(SUMIFS('Célula CD - 3 Turnos'!$H$19:$AI$19,'Célula CD - 3 Turnos'!$H$14:$AI$14,'Compilado Produção'!C14))/2)
+((SUMIFS('Célula FG - 3 Turnos'!$H$19:$AI$19,'Célula FG - 3 Turnos'!$H$13:$AI$13,'Compilado Produção'!C14))/2+(SUMIFS('Célula FG - 3 Turnos'!$H$19:$AI$19,'Célula FG - 3 Turnos'!$H$14:$AI$14,'Compilado Produção'!C14))/2)
+((SUMIFS('Célula HI - 3 Turnos'!$H$19:$AI$19,'Célula HI - 3 Turnos'!$H$13:$AI$13,'Compilado Produção'!C14))/2+(SUMIFS('Célula HI - 3 Turnos'!$H$19:$AI$19,'Célula HI - 3 Turnos'!$H$14:$AI$14,'Compilado Produção'!C14))/2)
+((SUMIFS('Célula HI - 3 Turnos'!$H$19:$AI$19,'Célula JK - 3 Turnos'!$H$13:$AI$13,'Compilado Produção'!C14))/2+(SUMIFS('Célula JK - 3 Turnos'!$H$19:$AI$19,'Célula JK - 3 Turnos'!$H$14:$AI$14,'Compilado Produção'!C14))/2)
+((SUMIFS('Célula LMN - 3 Turnos'!$H$23:$AI$23,'Célula LMN - 3 Turnos'!$H$14:$AI$14,'Compilado Produção'!C14))/3
+((SUMIFS('Célula LMN - 3 Turnos'!$H$23:$AI$23,'Célula LMN - 3 Turnos'!$H$15:$AI$15,'Compilado Produção'!C14))/3
+((SUMIFS('Célula LMN - 3 Turnos'!$H$23:$AI$23,'Célula LMN - 3 Turnos'!$H$16:$AI$16,'Compilado Produção'!C14))/3)))</f>
        <v>1640.6084673604539</v>
      </c>
      <c r="F14" s="85">
        <f t="shared" si="2"/>
        <v>-265.39153263954609</v>
      </c>
      <c r="H14" s="267" t="s">
        <v>147</v>
      </c>
      <c r="I14" s="145" t="s">
        <v>148</v>
      </c>
      <c r="J14" s="232">
        <v>421</v>
      </c>
      <c r="K14" s="268"/>
      <c r="L14" s="269">
        <v>613</v>
      </c>
      <c r="M14" s="268">
        <f t="shared" si="0"/>
        <v>-192</v>
      </c>
      <c r="N14" s="268">
        <v>1714</v>
      </c>
      <c r="O14" s="145"/>
      <c r="Q14" s="268">
        <f t="shared" si="1"/>
        <v>-1906</v>
      </c>
      <c r="W14" s="446"/>
      <c r="X14" s="446"/>
      <c r="Y14" s="446"/>
      <c r="Z14" s="446"/>
      <c r="AA14" s="446"/>
      <c r="AB14" s="446"/>
      <c r="AC14" s="227"/>
      <c r="AD14" s="227"/>
    </row>
    <row r="15" spans="2:30" ht="14.25">
      <c r="B15" s="38" t="s">
        <v>109</v>
      </c>
      <c r="C15" s="38" t="s">
        <v>67</v>
      </c>
      <c r="D15" s="257"/>
      <c r="E15" s="96">
        <f>((SUMIFS('Célula AB - 3 Turnos'!$H$19:$AI$19,'Célula AB - 3 Turnos'!$H$13:$AI$13,'Compilado Produção'!C15))/2+(SUMIFS('Célula AB - 3 Turnos'!$H$19:$AI$19,'Célula AB - 3 Turnos'!$H$14:$AI$14,'Compilado Produção'!C15))/2)
+((SUMIFS('Célula CD - 3 Turnos'!$H$19:$AI$19,'Célula CD - 3 Turnos'!$H$13:$AI$13,'Compilado Produção'!C15))/2+(SUMIFS('Célula CD - 3 Turnos'!$H$19:$AI$19,'Célula CD - 3 Turnos'!$H$14:$AI$14,'Compilado Produção'!C15))/2)
+((SUMIFS('Célula FG - 3 Turnos'!$H$19:$AI$19,'Célula FG - 3 Turnos'!$H$13:$AI$13,'Compilado Produção'!C15))/2+(SUMIFS('Célula FG - 3 Turnos'!$H$19:$AI$19,'Célula FG - 3 Turnos'!$H$14:$AI$14,'Compilado Produção'!C15))/2)
+((SUMIFS('Célula HI - 3 Turnos'!$H$19:$AI$19,'Célula HI - 3 Turnos'!$H$13:$AI$13,'Compilado Produção'!C15))/2+(SUMIFS('Célula HI - 3 Turnos'!$H$19:$AI$19,'Célula HI - 3 Turnos'!$H$14:$AI$14,'Compilado Produção'!C15))/2)
+((SUMIFS('Célula HI - 3 Turnos'!$H$19:$AI$19,'Célula JK - 3 Turnos'!$H$13:$AI$13,'Compilado Produção'!C15))/2+(SUMIFS('Célula JK - 3 Turnos'!$H$19:$AI$19,'Célula JK - 3 Turnos'!$H$14:$AI$14,'Compilado Produção'!C15))/2)
+((SUMIFS('Célula LMN - 3 Turnos'!$H$23:$AI$23,'Célula LMN - 3 Turnos'!$H$14:$AI$14,'Compilado Produção'!C15))/3
+((SUMIFS('Célula LMN - 3 Turnos'!$H$23:$AI$23,'Célula LMN - 3 Turnos'!$H$15:$AI$15,'Compilado Produção'!C15))/3
+((SUMIFS('Célula LMN - 3 Turnos'!$H$23:$AI$23,'Célula LMN - 3 Turnos'!$H$16:$AI$16,'Compilado Produção'!C15))/3)))</f>
        <v>883.09196533443378</v>
      </c>
      <c r="F15" s="85">
        <f>E15-(Q15*-1)</f>
        <v>301.09196533443378</v>
      </c>
      <c r="H15" s="267" t="s">
        <v>20</v>
      </c>
      <c r="I15" s="145" t="s">
        <v>149</v>
      </c>
      <c r="J15" s="232">
        <v>252</v>
      </c>
      <c r="K15" s="268"/>
      <c r="L15" s="269">
        <v>42</v>
      </c>
      <c r="M15" s="268">
        <f t="shared" si="0"/>
        <v>210</v>
      </c>
      <c r="N15" s="268">
        <v>792</v>
      </c>
      <c r="O15" s="145"/>
      <c r="Q15" s="268">
        <f t="shared" si="1"/>
        <v>-582</v>
      </c>
      <c r="W15" s="446"/>
      <c r="X15" s="446"/>
      <c r="Y15" s="446"/>
      <c r="Z15" s="446"/>
      <c r="AA15" s="446"/>
      <c r="AB15" s="446"/>
      <c r="AC15" s="227"/>
      <c r="AD15" s="227"/>
    </row>
    <row r="16" spans="2:30" ht="14.25">
      <c r="B16" s="38" t="s">
        <v>112</v>
      </c>
      <c r="C16" s="38" t="s">
        <v>70</v>
      </c>
      <c r="D16" s="257"/>
      <c r="E16" s="96">
        <f>((SUMIFS('Célula AB - 3 Turnos'!$H$19:$AI$19,'Célula AB - 3 Turnos'!$H$13:$AI$13,'Compilado Produção'!C16))/2+(SUMIFS('Célula AB - 3 Turnos'!$H$19:$AI$19,'Célula AB - 3 Turnos'!$H$14:$AI$14,'Compilado Produção'!C16))/2)
+((SUMIFS('Célula CD - 3 Turnos'!$H$19:$AI$19,'Célula CD - 3 Turnos'!$H$13:$AI$13,'Compilado Produção'!C16))/2+(SUMIFS('Célula CD - 3 Turnos'!$H$19:$AI$19,'Célula CD - 3 Turnos'!$H$14:$AI$14,'Compilado Produção'!C16))/2)
+((SUMIFS('Célula FG - 3 Turnos'!$H$19:$AI$19,'Célula FG - 3 Turnos'!$H$13:$AI$13,'Compilado Produção'!C16))/2+(SUMIFS('Célula FG - 3 Turnos'!$H$19:$AI$19,'Célula FG - 3 Turnos'!$H$14:$AI$14,'Compilado Produção'!C16))/2)
+((SUMIFS('Célula HI - 3 Turnos'!$H$19:$AI$19,'Célula HI - 3 Turnos'!$H$13:$AI$13,'Compilado Produção'!C16))/2+(SUMIFS('Célula HI - 3 Turnos'!$H$19:$AI$19,'Célula HI - 3 Turnos'!$H$14:$AI$14,'Compilado Produção'!C16))/2)
+((SUMIFS('Célula HI - 3 Turnos'!$H$19:$AI$19,'Célula JK - 3 Turnos'!$H$13:$AI$13,'Compilado Produção'!C16))/2+(SUMIFS('Célula JK - 3 Turnos'!$H$19:$AI$19,'Célula JK - 3 Turnos'!$H$14:$AI$14,'Compilado Produção'!C16))/2)
+((SUMIFS('Célula LMN - 3 Turnos'!$H$23:$AI$23,'Célula LMN - 3 Turnos'!$H$14:$AI$14,'Compilado Produção'!C16))/3
+((SUMIFS('Célula LMN - 3 Turnos'!$H$23:$AI$23,'Célula LMN - 3 Turnos'!$H$15:$AI$15,'Compilado Produção'!C16))/3
+((SUMIFS('Célula LMN - 3 Turnos'!$H$23:$AI$23,'Célula LMN - 3 Turnos'!$H$16:$AI$16,'Compilado Produção'!C16))/3)))</f>
        <v>0</v>
      </c>
      <c r="F16" s="85">
        <f t="shared" si="2"/>
        <v>-1914</v>
      </c>
      <c r="H16" s="267" t="s">
        <v>23</v>
      </c>
      <c r="I16" s="38" t="s">
        <v>150</v>
      </c>
      <c r="J16" s="232">
        <v>1176</v>
      </c>
      <c r="K16" s="268">
        <v>300</v>
      </c>
      <c r="L16" s="269">
        <v>502</v>
      </c>
      <c r="M16" s="268">
        <f t="shared" si="0"/>
        <v>974</v>
      </c>
      <c r="N16" s="268">
        <v>2888</v>
      </c>
      <c r="O16" s="145"/>
      <c r="Q16" s="268">
        <f t="shared" si="1"/>
        <v>-1914</v>
      </c>
      <c r="W16" s="226"/>
      <c r="X16" s="226"/>
      <c r="Y16" s="227"/>
      <c r="Z16" s="227"/>
      <c r="AA16" s="227"/>
      <c r="AB16" s="227"/>
      <c r="AC16" s="227"/>
      <c r="AD16" s="227"/>
    </row>
    <row r="17" spans="2:30" ht="14.25">
      <c r="B17" s="38" t="s">
        <v>113</v>
      </c>
      <c r="C17" s="38" t="s">
        <v>71</v>
      </c>
      <c r="D17" s="258"/>
      <c r="E17" s="96">
        <f>((SUMIFS('Célula AB - 3 Turnos'!$H$19:$AI$19,'Célula AB - 3 Turnos'!$H$13:$AI$13,'Compilado Produção'!C17))/2+(SUMIFS('Célula AB - 3 Turnos'!$H$19:$AI$19,'Célula AB - 3 Turnos'!$H$14:$AI$14,'Compilado Produção'!C17))/2)
+((SUMIFS('Célula CD - 3 Turnos'!$H$19:$AI$19,'Célula CD - 3 Turnos'!$H$13:$AI$13,'Compilado Produção'!C17))/2+(SUMIFS('Célula CD - 3 Turnos'!$H$19:$AI$19,'Célula CD - 3 Turnos'!$H$14:$AI$14,'Compilado Produção'!C17))/2)
+((SUMIFS('Célula FG - 3 Turnos'!$H$19:$AI$19,'Célula FG - 3 Turnos'!$H$13:$AI$13,'Compilado Produção'!C17))/2+(SUMIFS('Célula FG - 3 Turnos'!$H$19:$AI$19,'Célula FG - 3 Turnos'!$H$14:$AI$14,'Compilado Produção'!C17))/2)
+((SUMIFS('Célula HI - 3 Turnos'!$H$19:$AI$19,'Célula HI - 3 Turnos'!$H$13:$AI$13,'Compilado Produção'!C17))/2+(SUMIFS('Célula HI - 3 Turnos'!$H$19:$AI$19,'Célula HI - 3 Turnos'!$H$14:$AI$14,'Compilado Produção'!C17))/2)
+((SUMIFS('Célula HI - 3 Turnos'!$H$19:$AI$19,'Célula JK - 3 Turnos'!$H$13:$AI$13,'Compilado Produção'!C17))/2+(SUMIFS('Célula JK - 3 Turnos'!$H$19:$AI$19,'Célula JK - 3 Turnos'!$H$14:$AI$14,'Compilado Produção'!C17))/2)
+((SUMIFS('Célula LMN - 3 Turnos'!$H$23:$AI$23,'Célula LMN - 3 Turnos'!$H$14:$AI$14,'Compilado Produção'!C17))/3
+((SUMIFS('Célula LMN - 3 Turnos'!$H$23:$AI$23,'Célula LMN - 3 Turnos'!$H$15:$AI$15,'Compilado Produção'!C17))/3
+((SUMIFS('Célula LMN - 3 Turnos'!$H$23:$AI$23,'Célula LMN - 3 Turnos'!$H$16:$AI$16,'Compilado Produção'!C17))/3)))</f>
        <v>5059.4575189469488</v>
      </c>
      <c r="F17" s="85">
        <f t="shared" si="2"/>
        <v>2696.4575189469488</v>
      </c>
      <c r="H17" s="267" t="s">
        <v>151</v>
      </c>
      <c r="I17" s="145" t="s">
        <v>152</v>
      </c>
      <c r="J17" s="232">
        <v>584</v>
      </c>
      <c r="K17" s="268"/>
      <c r="L17" s="269"/>
      <c r="M17" s="268">
        <f t="shared" si="0"/>
        <v>584</v>
      </c>
      <c r="N17" s="268">
        <v>2947</v>
      </c>
      <c r="O17" s="145"/>
      <c r="Q17" s="268">
        <f t="shared" si="1"/>
        <v>-2363</v>
      </c>
      <c r="W17" s="226"/>
      <c r="X17" s="226"/>
      <c r="Y17" s="227"/>
      <c r="Z17" s="227"/>
      <c r="AA17" s="227"/>
      <c r="AB17" s="227"/>
      <c r="AC17" s="227"/>
      <c r="AD17" s="227"/>
    </row>
    <row r="18" spans="2:30" ht="14.25">
      <c r="B18" s="38" t="s">
        <v>114</v>
      </c>
      <c r="C18" s="38" t="s">
        <v>72</v>
      </c>
      <c r="D18" s="257"/>
      <c r="E18" s="96">
        <f>((SUMIFS('Célula AB - 3 Turnos'!$H$19:$AI$19,'Célula AB - 3 Turnos'!$H$13:$AI$13,'Compilado Produção'!C18))/2+(SUMIFS('Célula AB - 3 Turnos'!$H$19:$AI$19,'Célula AB - 3 Turnos'!$H$14:$AI$14,'Compilado Produção'!C18))/2)
+((SUMIFS('Célula CD - 3 Turnos'!$H$19:$AI$19,'Célula CD - 3 Turnos'!$H$13:$AI$13,'Compilado Produção'!C18))/2+(SUMIFS('Célula CD - 3 Turnos'!$H$19:$AI$19,'Célula CD - 3 Turnos'!$H$14:$AI$14,'Compilado Produção'!C18))/2)
+((SUMIFS('Célula FG - 3 Turnos'!$H$19:$AI$19,'Célula FG - 3 Turnos'!$H$13:$AI$13,'Compilado Produção'!C18))/2+(SUMIFS('Célula FG - 3 Turnos'!$H$19:$AI$19,'Célula FG - 3 Turnos'!$H$14:$AI$14,'Compilado Produção'!C18))/2)
+((SUMIFS('Célula HI - 3 Turnos'!$H$19:$AI$19,'Célula HI - 3 Turnos'!$H$13:$AI$13,'Compilado Produção'!C18))/2+(SUMIFS('Célula HI - 3 Turnos'!$H$19:$AI$19,'Célula HI - 3 Turnos'!$H$14:$AI$14,'Compilado Produção'!C18))/2)
+((SUMIFS('Célula HI - 3 Turnos'!$H$19:$AI$19,'Célula JK - 3 Turnos'!$H$13:$AI$13,'Compilado Produção'!C18))/2+(SUMIFS('Célula JK - 3 Turnos'!$H$19:$AI$19,'Célula JK - 3 Turnos'!$H$14:$AI$14,'Compilado Produção'!C18))/2)
+((SUMIFS('Célula LMN - 3 Turnos'!$H$23:$AI$23,'Célula LMN - 3 Turnos'!$H$14:$AI$14,'Compilado Produção'!C18))/3
+((SUMIFS('Célula LMN - 3 Turnos'!$H$23:$AI$23,'Célula LMN - 3 Turnos'!$H$15:$AI$15,'Compilado Produção'!C18))/3
+((SUMIFS('Célula LMN - 3 Turnos'!$H$23:$AI$23,'Célula LMN - 3 Turnos'!$H$16:$AI$16,'Compilado Produção'!C18))/3)))</f>
        <v>5185.2643408145777</v>
      </c>
      <c r="F18" s="85">
        <f t="shared" si="2"/>
        <v>2760.2643408145777</v>
      </c>
      <c r="H18" s="267" t="s">
        <v>25</v>
      </c>
      <c r="I18" s="38" t="s">
        <v>153</v>
      </c>
      <c r="J18" s="232">
        <v>3995</v>
      </c>
      <c r="K18" s="268"/>
      <c r="L18" s="269">
        <v>3210</v>
      </c>
      <c r="M18" s="268">
        <f t="shared" si="0"/>
        <v>785</v>
      </c>
      <c r="N18" s="268">
        <v>3210</v>
      </c>
      <c r="O18" s="145"/>
      <c r="Q18" s="268">
        <f t="shared" si="1"/>
        <v>-2425</v>
      </c>
      <c r="W18" s="226"/>
      <c r="X18" s="226"/>
      <c r="Y18" s="227"/>
      <c r="Z18" s="227"/>
      <c r="AA18" s="227"/>
      <c r="AB18" s="227"/>
      <c r="AC18" s="227"/>
      <c r="AD18" s="227"/>
    </row>
    <row r="19" spans="2:30" ht="14.25">
      <c r="B19" s="38" t="s">
        <v>116</v>
      </c>
      <c r="C19" s="38" t="s">
        <v>74</v>
      </c>
      <c r="D19" s="257"/>
      <c r="E19" s="96">
        <f>((SUMIFS('Célula AB - 3 Turnos'!$H$19:$AI$19,'Célula AB - 3 Turnos'!$H$13:$AI$13,'Compilado Produção'!C19))/2+(SUMIFS('Célula AB - 3 Turnos'!$H$19:$AI$19,'Célula AB - 3 Turnos'!$H$14:$AI$14,'Compilado Produção'!C19))/2)
+((SUMIFS('Célula CD - 3 Turnos'!$H$19:$AI$19,'Célula CD - 3 Turnos'!$H$13:$AI$13,'Compilado Produção'!C19))/2+(SUMIFS('Célula CD - 3 Turnos'!$H$19:$AI$19,'Célula CD - 3 Turnos'!$H$14:$AI$14,'Compilado Produção'!C19))/2)
+((SUMIFS('Célula FG - 3 Turnos'!$H$19:$AI$19,'Célula FG - 3 Turnos'!$H$13:$AI$13,'Compilado Produção'!C19))/2+(SUMIFS('Célula FG - 3 Turnos'!$H$19:$AI$19,'Célula FG - 3 Turnos'!$H$14:$AI$14,'Compilado Produção'!C19))/2)
+((SUMIFS('Célula HI - 3 Turnos'!$H$19:$AI$19,'Célula HI - 3 Turnos'!$H$13:$AI$13,'Compilado Produção'!C19))/2+(SUMIFS('Célula HI - 3 Turnos'!$H$19:$AI$19,'Célula HI - 3 Turnos'!$H$14:$AI$14,'Compilado Produção'!C19))/2)
+((SUMIFS('Célula HI - 3 Turnos'!$H$19:$AI$19,'Célula JK - 3 Turnos'!$H$13:$AI$13,'Compilado Produção'!C19))/2+(SUMIFS('Célula JK - 3 Turnos'!$H$19:$AI$19,'Célula JK - 3 Turnos'!$H$14:$AI$14,'Compilado Produção'!C19))/2)
+((SUMIFS('Célula LMN - 3 Turnos'!$H$23:$AI$23,'Célula LMN - 3 Turnos'!$H$14:$AI$14,'Compilado Produção'!C19))/3
+((SUMIFS('Célula LMN - 3 Turnos'!$H$23:$AI$23,'Célula LMN - 3 Turnos'!$H$15:$AI$15,'Compilado Produção'!C19))/3
+((SUMIFS('Célula LMN - 3 Turnos'!$H$23:$AI$23,'Célula LMN - 3 Turnos'!$H$16:$AI$16,'Compilado Produção'!C19))/3)))</f>
        <v>7708.9647735094659</v>
      </c>
      <c r="F19" s="85">
        <f>E19-(Q19*-1)</f>
        <v>-194.55897289876793</v>
      </c>
      <c r="H19" s="267" t="s">
        <v>154</v>
      </c>
      <c r="I19" s="38" t="s">
        <v>155</v>
      </c>
      <c r="J19" s="232">
        <v>105</v>
      </c>
      <c r="K19" s="268"/>
      <c r="L19" s="269">
        <v>251</v>
      </c>
      <c r="M19" s="268">
        <f t="shared" si="0"/>
        <v>-146</v>
      </c>
      <c r="N19" s="145">
        <v>7022</v>
      </c>
      <c r="O19" s="290">
        <f t="shared" ref="O19" si="7">T19</f>
        <v>735.52374640823405</v>
      </c>
      <c r="Q19" s="268">
        <f t="shared" ref="Q19:Q22" si="8">M19-N19-O19</f>
        <v>-7903.5237464082338</v>
      </c>
      <c r="S19" s="170">
        <f>N19/$S$4</f>
        <v>8.8470600093233043E-2</v>
      </c>
      <c r="T19" s="147">
        <f t="shared" ref="T19" si="9">$O$34*S19</f>
        <v>735.52374640823405</v>
      </c>
      <c r="U19" s="147">
        <f t="shared" ref="U19" si="10">T19/144</f>
        <v>5.107803794501625</v>
      </c>
      <c r="W19" s="226"/>
      <c r="X19" s="226"/>
      <c r="Y19" s="227"/>
      <c r="Z19" s="227"/>
      <c r="AA19" s="227"/>
      <c r="AB19" s="227"/>
      <c r="AC19" s="227"/>
      <c r="AD19" s="227"/>
    </row>
    <row r="20" spans="2:30" ht="14.25">
      <c r="B20" s="259" t="s">
        <v>156</v>
      </c>
      <c r="C20" s="259" t="s">
        <v>157</v>
      </c>
      <c r="D20" s="260"/>
      <c r="E20" s="261"/>
      <c r="F20" s="261"/>
      <c r="H20" s="238" t="s">
        <v>157</v>
      </c>
      <c r="I20" s="259" t="s">
        <v>156</v>
      </c>
      <c r="J20" s="262"/>
      <c r="K20" s="263"/>
      <c r="L20" s="264"/>
      <c r="M20" s="263">
        <f t="shared" si="0"/>
        <v>0</v>
      </c>
      <c r="N20" s="263">
        <v>650</v>
      </c>
      <c r="O20" s="265"/>
      <c r="Q20" s="268">
        <f t="shared" si="8"/>
        <v>-650</v>
      </c>
      <c r="W20" s="226"/>
      <c r="X20" s="226"/>
      <c r="Y20" s="227"/>
      <c r="Z20" s="227"/>
      <c r="AA20" s="227"/>
      <c r="AB20" s="227"/>
      <c r="AC20" s="227"/>
      <c r="AD20" s="227"/>
    </row>
    <row r="21" spans="2:30" ht="14.25">
      <c r="B21" s="259" t="s">
        <v>158</v>
      </c>
      <c r="C21" s="259" t="s">
        <v>159</v>
      </c>
      <c r="D21" s="260"/>
      <c r="E21" s="261"/>
      <c r="F21" s="261"/>
      <c r="H21" s="266" t="s">
        <v>159</v>
      </c>
      <c r="I21" s="259" t="s">
        <v>158</v>
      </c>
      <c r="J21" s="262"/>
      <c r="K21" s="263"/>
      <c r="L21" s="264"/>
      <c r="M21" s="263">
        <f t="shared" si="0"/>
        <v>0</v>
      </c>
      <c r="N21" s="263">
        <v>201</v>
      </c>
      <c r="O21" s="265"/>
      <c r="Q21" s="268">
        <f t="shared" si="8"/>
        <v>-201</v>
      </c>
      <c r="W21" s="226"/>
      <c r="X21" s="226"/>
      <c r="Y21" s="227"/>
      <c r="Z21" s="227"/>
      <c r="AA21" s="227"/>
      <c r="AB21" s="227"/>
      <c r="AC21" s="227"/>
      <c r="AD21" s="227"/>
    </row>
    <row r="22" spans="2:30" ht="14.25">
      <c r="B22" s="259" t="s">
        <v>160</v>
      </c>
      <c r="C22" s="259" t="s">
        <v>161</v>
      </c>
      <c r="D22" s="260"/>
      <c r="E22" s="261"/>
      <c r="F22" s="261"/>
      <c r="H22" s="266" t="s">
        <v>161</v>
      </c>
      <c r="I22" s="259" t="s">
        <v>160</v>
      </c>
      <c r="J22" s="262"/>
      <c r="K22" s="263"/>
      <c r="L22" s="264"/>
      <c r="M22" s="263">
        <f t="shared" si="0"/>
        <v>0</v>
      </c>
      <c r="N22" s="263">
        <v>625</v>
      </c>
      <c r="O22" s="265"/>
      <c r="Q22" s="268">
        <f t="shared" si="8"/>
        <v>-625</v>
      </c>
      <c r="W22" s="226"/>
      <c r="X22" s="226"/>
      <c r="Y22" s="227"/>
      <c r="Z22" s="227"/>
      <c r="AA22" s="227"/>
      <c r="AB22" s="227"/>
      <c r="AC22" s="227"/>
      <c r="AD22" s="227"/>
    </row>
    <row r="23" spans="2:30" ht="14.25">
      <c r="B23" s="246" t="s">
        <v>110</v>
      </c>
      <c r="C23" s="246" t="s">
        <v>68</v>
      </c>
      <c r="D23" s="247"/>
      <c r="E23" s="248">
        <f>((SUMIFS('Célula AB - 3 Turnos'!$H$19:$AI$19,'Célula AB - 3 Turnos'!$H$13:$AI$13,'Compilado Produção'!C23))/2+(SUMIFS('Célula AB - 3 Turnos'!$H$19:$AI$19,'Célula AB - 3 Turnos'!$H$14:$AI$14,'Compilado Produção'!C23))/2)
+((SUMIFS('Célula CD - 3 Turnos'!$H$19:$AI$19,'Célula CD - 3 Turnos'!$H$13:$AI$13,'Compilado Produção'!C23))/2+(SUMIFS('Célula CD - 3 Turnos'!$H$19:$AI$19,'Célula CD - 3 Turnos'!$H$14:$AI$14,'Compilado Produção'!C23))/2)
+((SUMIFS('Célula FG - 3 Turnos'!$H$19:$AI$19,'Célula FG - 3 Turnos'!$H$13:$AI$13,'Compilado Produção'!C23))/2+(SUMIFS('Célula FG - 3 Turnos'!$H$19:$AI$19,'Célula FG - 3 Turnos'!$H$14:$AI$14,'Compilado Produção'!C23))/2)
+((SUMIFS('Célula HI - 3 Turnos'!$H$19:$AI$19,'Célula HI - 3 Turnos'!$H$13:$AI$13,'Compilado Produção'!C23))/2+(SUMIFS('Célula HI - 3 Turnos'!$H$19:$AI$19,'Célula HI - 3 Turnos'!$H$14:$AI$14,'Compilado Produção'!C23))/2)
+((SUMIFS('Célula HI - 3 Turnos'!$H$19:$AI$19,'Célula JK - 3 Turnos'!$H$13:$AI$13,'Compilado Produção'!C23))/2+(SUMIFS('Célula JK - 3 Turnos'!$H$19:$AI$19,'Célula JK - 3 Turnos'!$H$14:$AI$14,'Compilado Produção'!C23))/2)
+((SUMIFS('Célula LMN - 3 Turnos'!$H$23:$AI$23,'Célula LMN - 3 Turnos'!$H$14:$AI$14,'Compilado Produção'!C23))/3
+((SUMIFS('Célula LMN - 3 Turnos'!$H$23:$AI$23,'Célula LMN - 3 Turnos'!$H$15:$AI$15,'Compilado Produção'!C23))/3
+((SUMIFS('Célula LMN - 3 Turnos'!$H$23:$AI$23,'Célula LMN - 3 Turnos'!$H$16:$AI$16,'Compilado Produção'!C23))/3)))</f>
        <v>0</v>
      </c>
      <c r="F23" s="248">
        <f>E23-(Q23*-1)</f>
        <v>0</v>
      </c>
      <c r="H23" s="250" t="s">
        <v>162</v>
      </c>
      <c r="I23" s="246" t="s">
        <v>163</v>
      </c>
      <c r="J23" s="251"/>
      <c r="K23" s="252"/>
      <c r="L23" s="253"/>
      <c r="M23" s="252">
        <f t="shared" si="0"/>
        <v>0</v>
      </c>
      <c r="N23" s="252"/>
      <c r="O23" s="254"/>
      <c r="Q23" s="268">
        <f>M23-N23-O23</f>
        <v>0</v>
      </c>
      <c r="W23" s="446"/>
      <c r="X23" s="446"/>
      <c r="Y23" s="446"/>
      <c r="Z23" s="446"/>
      <c r="AA23" s="446"/>
      <c r="AB23" s="446"/>
      <c r="AC23" s="227"/>
      <c r="AD23" s="227"/>
    </row>
    <row r="24" spans="2:30" ht="14.25">
      <c r="B24" s="246" t="s">
        <v>111</v>
      </c>
      <c r="C24" s="246" t="s">
        <v>69</v>
      </c>
      <c r="D24" s="247"/>
      <c r="E24" s="248">
        <f>((SUMIFS('Célula AB - 3 Turnos'!$H$19:$AI$19,'Célula AB - 3 Turnos'!$H$13:$AI$13,'Compilado Produção'!C24))/2+(SUMIFS('Célula AB - 3 Turnos'!$H$19:$AI$19,'Célula AB - 3 Turnos'!$H$14:$AI$14,'Compilado Produção'!C24))/2)
+((SUMIFS('Célula CD - 3 Turnos'!$H$19:$AI$19,'Célula CD - 3 Turnos'!$H$13:$AI$13,'Compilado Produção'!C24))/2+(SUMIFS('Célula CD - 3 Turnos'!$H$19:$AI$19,'Célula CD - 3 Turnos'!$H$14:$AI$14,'Compilado Produção'!C24))/2)
+((SUMIFS('Célula FG - 3 Turnos'!$H$19:$AI$19,'Célula FG - 3 Turnos'!$H$13:$AI$13,'Compilado Produção'!C24))/2+(SUMIFS('Célula FG - 3 Turnos'!$H$19:$AI$19,'Célula FG - 3 Turnos'!$H$14:$AI$14,'Compilado Produção'!C24))/2)
+((SUMIFS('Célula HI - 3 Turnos'!$H$19:$AI$19,'Célula HI - 3 Turnos'!$H$13:$AI$13,'Compilado Produção'!C24))/2+(SUMIFS('Célula HI - 3 Turnos'!$H$19:$AI$19,'Célula HI - 3 Turnos'!$H$14:$AI$14,'Compilado Produção'!C24))/2)
+((SUMIFS('Célula HI - 3 Turnos'!$H$19:$AI$19,'Célula JK - 3 Turnos'!$H$13:$AI$13,'Compilado Produção'!C24))/2+(SUMIFS('Célula JK - 3 Turnos'!$H$19:$AI$19,'Célula JK - 3 Turnos'!$H$14:$AI$14,'Compilado Produção'!C24))/2)
+((SUMIFS('Célula LMN - 3 Turnos'!$H$23:$AI$23,'Célula LMN - 3 Turnos'!$H$14:$AI$14,'Compilado Produção'!C24))/3
+((SUMIFS('Célula LMN - 3 Turnos'!$H$23:$AI$23,'Célula LMN - 3 Turnos'!$H$15:$AI$15,'Compilado Produção'!C24))/3
+((SUMIFS('Célula LMN - 3 Turnos'!$H$23:$AI$23,'Célula LMN - 3 Turnos'!$H$16:$AI$16,'Compilado Produção'!C24))/3)))</f>
        <v>0</v>
      </c>
      <c r="F24" s="248">
        <f>E24-(Q24*-1)</f>
        <v>0</v>
      </c>
      <c r="H24" s="250" t="s">
        <v>22</v>
      </c>
      <c r="I24" s="246" t="s">
        <v>164</v>
      </c>
      <c r="J24" s="251"/>
      <c r="K24" s="252"/>
      <c r="L24" s="246"/>
      <c r="M24" s="252">
        <f t="shared" si="0"/>
        <v>0</v>
      </c>
      <c r="N24" s="252"/>
      <c r="O24" s="254"/>
      <c r="Q24" s="268">
        <f>M24-N24-O24</f>
        <v>0</v>
      </c>
      <c r="S24" s="10">
        <v>830</v>
      </c>
      <c r="T24" s="10" t="s">
        <v>165</v>
      </c>
      <c r="W24" s="226"/>
      <c r="X24" s="226"/>
      <c r="Y24" s="227"/>
      <c r="Z24" s="227"/>
      <c r="AA24" s="227"/>
      <c r="AB24" s="227"/>
      <c r="AC24" s="227"/>
      <c r="AD24" s="227"/>
    </row>
    <row r="25" spans="2:30" ht="14.25">
      <c r="B25" s="246" t="s">
        <v>115</v>
      </c>
      <c r="C25" s="246" t="s">
        <v>73</v>
      </c>
      <c r="D25" s="247"/>
      <c r="E25" s="248">
        <f>((SUMIFS('Célula AB - 3 Turnos'!$H$19:$AI$19,'Célula AB - 3 Turnos'!$H$13:$AI$13,'Compilado Produção'!C25))/2+(SUMIFS('Célula AB - 3 Turnos'!$H$19:$AI$19,'Célula AB - 3 Turnos'!$H$14:$AI$14,'Compilado Produção'!C25))/2)
+((SUMIFS('Célula CD - 3 Turnos'!$H$19:$AI$19,'Célula CD - 3 Turnos'!$H$13:$AI$13,'Compilado Produção'!C25))/2+(SUMIFS('Célula CD - 3 Turnos'!$H$19:$AI$19,'Célula CD - 3 Turnos'!$H$14:$AI$14,'Compilado Produção'!C25))/2)
+((SUMIFS('Célula FG - 3 Turnos'!$H$19:$AI$19,'Célula FG - 3 Turnos'!$H$13:$AI$13,'Compilado Produção'!C25))/2+(SUMIFS('Célula FG - 3 Turnos'!$H$19:$AI$19,'Célula FG - 3 Turnos'!$H$14:$AI$14,'Compilado Produção'!C25))/2)
+((SUMIFS('Célula HI - 3 Turnos'!$H$19:$AI$19,'Célula HI - 3 Turnos'!$H$13:$AI$13,'Compilado Produção'!C25))/2+(SUMIFS('Célula HI - 3 Turnos'!$H$19:$AI$19,'Célula HI - 3 Turnos'!$H$14:$AI$14,'Compilado Produção'!C25))/2)
+((SUMIFS('Célula HI - 3 Turnos'!$H$19:$AI$19,'Célula JK - 3 Turnos'!$H$13:$AI$13,'Compilado Produção'!C25))/2+(SUMIFS('Célula JK - 3 Turnos'!$H$19:$AI$19,'Célula JK - 3 Turnos'!$H$14:$AI$14,'Compilado Produção'!C25))/2)
+((SUMIFS('Célula LMN - 3 Turnos'!$H$23:$AI$23,'Célula LMN - 3 Turnos'!$H$14:$AI$14,'Compilado Produção'!C25))/3
+((SUMIFS('Célula LMN - 3 Turnos'!$H$23:$AI$23,'Célula LMN - 3 Turnos'!$H$15:$AI$15,'Compilado Produção'!C25))/3
+((SUMIFS('Célula LMN - 3 Turnos'!$H$23:$AI$23,'Célula LMN - 3 Turnos'!$H$16:$AI$16,'Compilado Produção'!C25))/3)))</f>
        <v>0</v>
      </c>
      <c r="F25" s="248"/>
      <c r="H25" s="255" t="s">
        <v>26</v>
      </c>
      <c r="I25" s="246" t="s">
        <v>166</v>
      </c>
      <c r="J25" s="251"/>
      <c r="K25" s="252"/>
      <c r="L25" s="256"/>
      <c r="M25" s="252">
        <f t="shared" si="0"/>
        <v>0</v>
      </c>
      <c r="N25" s="252"/>
      <c r="O25" s="254"/>
      <c r="Q25" s="268">
        <f>M25-N25-O25</f>
        <v>0</v>
      </c>
      <c r="S25" s="10">
        <v>4040</v>
      </c>
      <c r="T25" s="10" t="s">
        <v>167</v>
      </c>
      <c r="W25" s="226"/>
      <c r="X25" s="226"/>
      <c r="Y25" s="227"/>
      <c r="Z25" s="227"/>
      <c r="AA25" s="227"/>
      <c r="AB25" s="227"/>
      <c r="AC25" s="227"/>
      <c r="AD25" s="227"/>
    </row>
    <row r="26" spans="2:30" ht="14.25">
      <c r="B26" s="246" t="s">
        <v>168</v>
      </c>
      <c r="C26" s="246" t="s">
        <v>28</v>
      </c>
      <c r="D26" s="249"/>
      <c r="E26" s="248">
        <f>((SUMIFS('Célula AB - 3 Turnos'!$H$19:$AI$19,'Célula AB - 3 Turnos'!$H$13:$AI$13,'Compilado Produção'!C26))/2+(SUMIFS('Célula AB - 3 Turnos'!$H$19:$AI$19,'Célula AB - 3 Turnos'!$H$14:$AI$14,'Compilado Produção'!C26))/2)
+((SUMIFS('Célula CD - 3 Turnos'!$H$19:$AI$19,'Célula CD - 3 Turnos'!$H$13:$AI$13,'Compilado Produção'!C26))/2+(SUMIFS('Célula CD - 3 Turnos'!$H$19:$AI$19,'Célula CD - 3 Turnos'!$H$14:$AI$14,'Compilado Produção'!C26))/2)
+((SUMIFS('Célula FG - 3 Turnos'!$H$19:$AI$19,'Célula FG - 3 Turnos'!$H$13:$AI$13,'Compilado Produção'!C26))/2+(SUMIFS('Célula FG - 3 Turnos'!$H$19:$AI$19,'Célula FG - 3 Turnos'!$H$14:$AI$14,'Compilado Produção'!C26))/2)
+((SUMIFS('Célula HI - 3 Turnos'!$H$19:$AI$19,'Célula HI - 3 Turnos'!$H$13:$AI$13,'Compilado Produção'!C26))/2+(SUMIFS('Célula HI - 3 Turnos'!$H$19:$AI$19,'Célula HI - 3 Turnos'!$H$14:$AI$14,'Compilado Produção'!C26))/2)
+((SUMIFS('Célula HI - 3 Turnos'!$H$19:$AI$19,'Célula JK - 3 Turnos'!$H$13:$AI$13,'Compilado Produção'!C26))/2+(SUMIFS('Célula JK - 3 Turnos'!$H$19:$AI$19,'Célula JK - 3 Turnos'!$H$14:$AI$14,'Compilado Produção'!C26))/2)
+((SUMIFS('Célula LMN - 3 Turnos'!$H$23:$AI$23,'Célula LMN - 3 Turnos'!$H$14:$AI$14,'Compilado Produção'!C26))/3
+((SUMIFS('Célula LMN - 3 Turnos'!$H$23:$AI$23,'Célula LMN - 3 Turnos'!$H$15:$AI$15,'Compilado Produção'!C26))/3
+((SUMIFS('Célula LMN - 3 Turnos'!$H$23:$AI$23,'Célula LMN - 3 Turnos'!$H$16:$AI$16,'Compilado Produção'!C26))/3)))</f>
        <v>0</v>
      </c>
      <c r="F26" s="248">
        <f>E26-(Q26*-1)</f>
        <v>0</v>
      </c>
      <c r="H26" s="255" t="s">
        <v>28</v>
      </c>
      <c r="I26" s="246" t="s">
        <v>168</v>
      </c>
      <c r="J26" s="251"/>
      <c r="K26" s="252"/>
      <c r="L26" s="253"/>
      <c r="M26" s="252">
        <f t="shared" si="0"/>
        <v>0</v>
      </c>
      <c r="N26" s="252"/>
      <c r="O26" s="254"/>
      <c r="Q26" s="140">
        <f>M26-N26-O26</f>
        <v>0</v>
      </c>
      <c r="S26" s="10">
        <f>S25-S24</f>
        <v>3210</v>
      </c>
      <c r="T26" s="10" t="s">
        <v>169</v>
      </c>
      <c r="W26" s="226"/>
      <c r="X26" s="226"/>
      <c r="Y26" s="227"/>
      <c r="Z26" s="227"/>
      <c r="AA26" s="227"/>
      <c r="AB26" s="227"/>
      <c r="AC26" s="227"/>
      <c r="AD26" s="227"/>
    </row>
    <row r="27" spans="2:30">
      <c r="B27" s="10"/>
      <c r="C27" s="10"/>
      <c r="D27" s="10"/>
      <c r="E27" s="10"/>
      <c r="H27" s="218" t="s">
        <v>170</v>
      </c>
      <c r="I27" s="219"/>
      <c r="J27" s="220"/>
      <c r="K27" s="221"/>
      <c r="L27" s="222"/>
      <c r="M27" s="221"/>
      <c r="N27" s="221"/>
      <c r="O27" s="219"/>
    </row>
    <row r="28" spans="2:30">
      <c r="B28" s="449" t="s">
        <v>171</v>
      </c>
      <c r="C28" s="453" t="s">
        <v>172</v>
      </c>
      <c r="D28" s="453"/>
      <c r="E28" s="453"/>
      <c r="F28" s="8"/>
      <c r="H28" s="218" t="s">
        <v>173</v>
      </c>
      <c r="I28" s="219"/>
      <c r="J28" s="220"/>
      <c r="K28" s="221"/>
      <c r="L28" s="222"/>
      <c r="M28" s="221"/>
      <c r="N28" s="221"/>
      <c r="O28" s="219"/>
    </row>
    <row r="29" spans="2:30">
      <c r="B29" s="449"/>
      <c r="C29" s="453"/>
      <c r="D29" s="453"/>
      <c r="E29" s="453"/>
      <c r="F29" s="224"/>
      <c r="H29" s="218" t="s">
        <v>174</v>
      </c>
      <c r="I29" s="219"/>
      <c r="J29" s="220"/>
      <c r="K29" s="223"/>
      <c r="L29" s="222"/>
      <c r="M29" s="221"/>
      <c r="N29" s="221"/>
      <c r="O29" s="219"/>
    </row>
    <row r="30" spans="2:30" ht="12.4" customHeight="1">
      <c r="B30" s="452" t="s">
        <v>175</v>
      </c>
      <c r="C30" s="447"/>
      <c r="D30" s="447"/>
      <c r="E30" s="447"/>
      <c r="M30"/>
      <c r="N30"/>
    </row>
    <row r="31" spans="2:30" ht="12.4" customHeight="1">
      <c r="B31" s="452"/>
      <c r="C31" s="447"/>
      <c r="D31" s="447"/>
      <c r="E31" s="447"/>
      <c r="K31" s="245" t="s">
        <v>176</v>
      </c>
      <c r="M31"/>
      <c r="N31" s="284" t="s">
        <v>177</v>
      </c>
      <c r="O31" s="270">
        <f>N4+N5+N6+N7+N8+N9+N10+N12+N14+N15+N16+N17+N18+N19</f>
        <v>81414</v>
      </c>
      <c r="Q31" s="4">
        <f>O31+O5+O6+O7+O19</f>
        <v>87380.415283275346</v>
      </c>
      <c r="S31" s="4">
        <f>Q31*0.03</f>
        <v>2621.4124584982601</v>
      </c>
      <c r="T31" s="4">
        <f>Q31+S31</f>
        <v>90001.82774177361</v>
      </c>
    </row>
    <row r="32" spans="2:30" ht="12.4" customHeight="1">
      <c r="C32" s="447"/>
      <c r="D32" s="447"/>
      <c r="E32" s="447"/>
      <c r="K32" s="240" t="s">
        <v>178</v>
      </c>
      <c r="M32"/>
      <c r="N32" s="285" t="s">
        <v>179</v>
      </c>
      <c r="O32" s="242">
        <f>N13+N11</f>
        <v>22410</v>
      </c>
      <c r="Q32" s="208">
        <f>O32+O11+O13</f>
        <v>24757.349353034537</v>
      </c>
      <c r="S32" s="4">
        <f>Q32*0.03</f>
        <v>742.72048059103611</v>
      </c>
      <c r="T32" s="4">
        <f>S32+Q32</f>
        <v>25500.069833625574</v>
      </c>
    </row>
    <row r="33" spans="3:15" ht="12.4" customHeight="1">
      <c r="C33" s="447"/>
      <c r="D33" s="447"/>
      <c r="E33" s="447"/>
      <c r="K33" s="241" t="s">
        <v>180</v>
      </c>
      <c r="N33" s="286" t="s">
        <v>181</v>
      </c>
      <c r="O33" s="283">
        <v>1483.6853932584345</v>
      </c>
    </row>
    <row r="34" spans="3:15">
      <c r="C34" s="447"/>
      <c r="D34" s="447"/>
      <c r="E34" s="447"/>
      <c r="N34" s="289" t="s">
        <v>182</v>
      </c>
      <c r="O34" s="288">
        <f>(SUM(O31:O33)/19)*1.5</f>
        <v>8313.7646363098756</v>
      </c>
    </row>
    <row r="35" spans="3:15">
      <c r="C35" s="447"/>
      <c r="D35" s="447"/>
      <c r="E35" s="447"/>
      <c r="H35" t="s">
        <v>183</v>
      </c>
      <c r="N35" s="287" t="s">
        <v>184</v>
      </c>
      <c r="O35" s="141">
        <f>O31+O32+O33+O34</f>
        <v>113621.45002956831</v>
      </c>
    </row>
    <row r="36" spans="3:15">
      <c r="C36" s="447"/>
      <c r="D36" s="447"/>
      <c r="E36" s="447"/>
      <c r="F36" t="s">
        <v>185</v>
      </c>
      <c r="H36">
        <v>4500</v>
      </c>
      <c r="I36" s="141">
        <f>H36-M16-N16</f>
        <v>638</v>
      </c>
    </row>
    <row r="37" spans="3:15">
      <c r="C37" s="447"/>
      <c r="D37" s="447"/>
      <c r="E37" s="447"/>
      <c r="F37" t="s">
        <v>186</v>
      </c>
      <c r="H37">
        <v>4500</v>
      </c>
      <c r="I37" s="141"/>
      <c r="L37" s="271"/>
      <c r="M37" s="272"/>
    </row>
    <row r="38" spans="3:15">
      <c r="C38" s="447"/>
      <c r="D38" s="447"/>
      <c r="E38" s="447"/>
    </row>
    <row r="39" spans="3:15">
      <c r="C39" s="447"/>
      <c r="D39" s="447"/>
      <c r="E39" s="447"/>
    </row>
  </sheetData>
  <mergeCells count="18">
    <mergeCell ref="B28:B29"/>
    <mergeCell ref="H1:Q2"/>
    <mergeCell ref="H3:I3"/>
    <mergeCell ref="B30:B31"/>
    <mergeCell ref="C28:E29"/>
    <mergeCell ref="C30:E31"/>
    <mergeCell ref="W5:X6"/>
    <mergeCell ref="W15:AB15"/>
    <mergeCell ref="W23:AB23"/>
    <mergeCell ref="C38:E39"/>
    <mergeCell ref="W11:AA11"/>
    <mergeCell ref="W10:AA10"/>
    <mergeCell ref="W13:AA13"/>
    <mergeCell ref="W12:AA12"/>
    <mergeCell ref="W14:AB14"/>
    <mergeCell ref="C36:E37"/>
    <mergeCell ref="C32:E33"/>
    <mergeCell ref="C34:E35"/>
  </mergeCells>
  <phoneticPr fontId="14" type="noConversion"/>
  <conditionalFormatting sqref="F4:F26">
    <cfRule type="expression" dxfId="23" priority="8">
      <formula>IF(F4&lt;=-200,1)</formula>
    </cfRule>
    <cfRule type="expression" dxfId="22" priority="9">
      <formula>IF(AND(F4&gt;-200, F4&lt;0),1)</formula>
    </cfRule>
    <cfRule type="expression" dxfId="21" priority="10">
      <formula>IF(F4&gt;100,1)</formula>
    </cfRule>
    <cfRule type="expression" dxfId="20" priority="11">
      <formula>IF(AND(F4&gt;0, F4&lt;100),1)</formula>
    </cfRule>
  </conditionalFormatting>
  <conditionalFormatting sqref="H17:I17 H25">
    <cfRule type="cellIs" dxfId="19" priority="6" operator="equal">
      <formula>0</formula>
    </cfRule>
  </conditionalFormatting>
  <conditionalFormatting sqref="M4:M19">
    <cfRule type="cellIs" dxfId="18" priority="1" operator="greaterThan">
      <formula>1</formula>
    </cfRule>
    <cfRule type="cellIs" dxfId="17" priority="2" operator="lessThan">
      <formula>0</formula>
    </cfRule>
  </conditionalFormatting>
  <conditionalFormatting sqref="Q4:Q26">
    <cfRule type="cellIs" dxfId="16" priority="3" operator="lessThanOrEqual">
      <formula>-1</formula>
    </cfRule>
    <cfRule type="cellIs" dxfId="15" priority="4" operator="greaterThan">
      <formula>1</formula>
    </cfRule>
    <cfRule type="cellIs" dxfId="14" priority="5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07EF-0CF5-43BE-92C4-8FE4AF97706B}">
  <sheetPr codeName="Planilha2"/>
  <dimension ref="B1:AS204"/>
  <sheetViews>
    <sheetView showGridLines="0" zoomScale="80" zoomScaleNormal="80" zoomScaleSheetLayoutView="40" zoomScalePageLayoutView="55" workbookViewId="0">
      <selection activeCell="K17" sqref="K17"/>
    </sheetView>
  </sheetViews>
  <sheetFormatPr defaultRowHeight="12.75"/>
  <cols>
    <col min="1" max="1" width="1.7109375" customWidth="1"/>
    <col min="2" max="3" width="30.7109375" customWidth="1"/>
    <col min="4" max="4" width="13.7109375" customWidth="1"/>
    <col min="5" max="5" width="16.28515625" customWidth="1"/>
    <col min="6" max="6" width="14.28515625" customWidth="1"/>
    <col min="7" max="7" width="6.7109375" customWidth="1"/>
    <col min="8" max="9" width="30.7109375" customWidth="1"/>
    <col min="10" max="10" width="13.7109375" customWidth="1"/>
    <col min="11" max="11" width="16.28515625" customWidth="1"/>
    <col min="12" max="12" width="14.28515625" customWidth="1"/>
    <col min="13" max="13" width="6.7109375" customWidth="1"/>
    <col min="14" max="15" width="30.7109375" customWidth="1"/>
    <col min="16" max="16" width="13.7109375" customWidth="1"/>
    <col min="17" max="17" width="16.28515625" customWidth="1"/>
    <col min="18" max="18" width="14.28515625" customWidth="1"/>
    <col min="20" max="21" width="30.7109375" customWidth="1"/>
    <col min="22" max="22" width="13.7109375" customWidth="1"/>
    <col min="23" max="23" width="16.28515625" customWidth="1"/>
    <col min="24" max="24" width="14.28515625" customWidth="1"/>
    <col min="26" max="27" width="30.7109375" customWidth="1"/>
    <col min="28" max="28" width="13.7109375" customWidth="1"/>
    <col min="29" max="29" width="16.28515625" customWidth="1"/>
    <col min="30" max="30" width="14.28515625" customWidth="1"/>
    <col min="32" max="32" width="33.5703125" customWidth="1"/>
    <col min="33" max="33" width="13.7109375" customWidth="1"/>
    <col min="34" max="34" width="16.28515625" customWidth="1"/>
    <col min="35" max="35" width="14.28515625" customWidth="1"/>
    <col min="37" max="37" width="33.5703125" customWidth="1"/>
    <col min="38" max="38" width="13.7109375" customWidth="1"/>
    <col min="39" max="39" width="16.28515625" customWidth="1"/>
    <col min="40" max="40" width="14.28515625" customWidth="1"/>
    <col min="42" max="42" width="33.5703125" customWidth="1"/>
    <col min="43" max="43" width="13.7109375" customWidth="1"/>
    <col min="44" max="44" width="16.28515625" customWidth="1"/>
    <col min="45" max="45" width="14.28515625" customWidth="1"/>
  </cols>
  <sheetData>
    <row r="1" spans="2:45" s="10" customFormat="1" ht="21.4" customHeight="1">
      <c r="B1" s="457" t="s">
        <v>187</v>
      </c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  <c r="AA1" s="458"/>
      <c r="AB1" s="458"/>
      <c r="AC1" s="458"/>
      <c r="AD1" s="458"/>
      <c r="AE1" s="458"/>
      <c r="AF1" s="458"/>
      <c r="AG1" s="458"/>
      <c r="AH1" s="458"/>
      <c r="AI1" s="458"/>
      <c r="AJ1" s="458"/>
      <c r="AK1" s="458"/>
      <c r="AL1" s="458"/>
      <c r="AM1" s="458"/>
      <c r="AN1" s="458"/>
      <c r="AO1" s="458"/>
      <c r="AP1" s="458"/>
      <c r="AQ1" s="458"/>
      <c r="AR1" s="458"/>
      <c r="AS1" s="458"/>
    </row>
    <row r="2" spans="2:45" s="10" customFormat="1" ht="21.4" customHeight="1" thickBot="1">
      <c r="B2" s="457"/>
      <c r="C2" s="458"/>
      <c r="D2" s="458"/>
      <c r="E2" s="458"/>
      <c r="F2" s="458"/>
      <c r="G2" s="459"/>
      <c r="H2" s="458"/>
      <c r="I2" s="458"/>
      <c r="J2" s="458"/>
      <c r="K2" s="458"/>
      <c r="L2" s="458"/>
      <c r="M2" s="459"/>
      <c r="N2" s="458"/>
      <c r="O2" s="458"/>
      <c r="P2" s="458"/>
      <c r="Q2" s="458"/>
      <c r="R2" s="458"/>
      <c r="S2" s="459"/>
      <c r="T2" s="458"/>
      <c r="U2" s="458"/>
      <c r="V2" s="458"/>
      <c r="W2" s="458"/>
      <c r="X2" s="458"/>
      <c r="Y2" s="459"/>
      <c r="Z2" s="458"/>
      <c r="AA2" s="458"/>
      <c r="AB2" s="458"/>
      <c r="AC2" s="458"/>
      <c r="AD2" s="458"/>
      <c r="AE2" s="459"/>
      <c r="AF2" s="459"/>
      <c r="AG2" s="459"/>
      <c r="AH2" s="459"/>
      <c r="AI2" s="459"/>
      <c r="AJ2" s="459"/>
      <c r="AK2" s="459"/>
      <c r="AL2" s="459"/>
      <c r="AM2" s="459"/>
      <c r="AN2" s="459"/>
      <c r="AO2" s="459"/>
      <c r="AP2" s="459"/>
      <c r="AQ2" s="459"/>
      <c r="AR2" s="459"/>
      <c r="AS2" s="459"/>
    </row>
    <row r="3" spans="2:45" ht="24" thickBot="1">
      <c r="B3" s="460" t="s">
        <v>188</v>
      </c>
      <c r="C3" s="460"/>
      <c r="D3" s="460"/>
      <c r="E3" s="460"/>
      <c r="F3" s="460"/>
      <c r="G3" s="19"/>
      <c r="H3" s="460" t="s">
        <v>189</v>
      </c>
      <c r="I3" s="460"/>
      <c r="J3" s="460"/>
      <c r="K3" s="460"/>
      <c r="L3" s="460"/>
      <c r="M3" s="18"/>
      <c r="N3" s="460" t="s">
        <v>190</v>
      </c>
      <c r="O3" s="460"/>
      <c r="P3" s="460"/>
      <c r="Q3" s="460"/>
      <c r="R3" s="460"/>
      <c r="S3" s="18"/>
      <c r="T3" s="460" t="s">
        <v>191</v>
      </c>
      <c r="U3" s="460"/>
      <c r="V3" s="460"/>
      <c r="W3" s="460"/>
      <c r="X3" s="460"/>
      <c r="Y3" s="18"/>
      <c r="Z3" s="460" t="s">
        <v>192</v>
      </c>
      <c r="AA3" s="460"/>
      <c r="AB3" s="460"/>
      <c r="AC3" s="460"/>
      <c r="AD3" s="460"/>
      <c r="AE3" s="18"/>
      <c r="AF3" s="454" t="s">
        <v>193</v>
      </c>
      <c r="AG3" s="455"/>
      <c r="AH3" s="455"/>
      <c r="AI3" s="456"/>
      <c r="AJ3" s="18"/>
      <c r="AK3" s="454" t="s">
        <v>194</v>
      </c>
      <c r="AL3" s="455"/>
      <c r="AM3" s="455"/>
      <c r="AN3" s="456"/>
      <c r="AO3" s="18"/>
      <c r="AP3" s="454" t="s">
        <v>195</v>
      </c>
      <c r="AQ3" s="455"/>
      <c r="AR3" s="455"/>
      <c r="AS3" s="456"/>
    </row>
    <row r="4" spans="2:45" ht="15.75">
      <c r="B4" s="146" t="s">
        <v>196</v>
      </c>
      <c r="C4" s="146" t="s">
        <v>197</v>
      </c>
      <c r="D4" s="146" t="s">
        <v>198</v>
      </c>
      <c r="E4" s="146" t="s">
        <v>199</v>
      </c>
      <c r="F4" s="146" t="s">
        <v>200</v>
      </c>
      <c r="G4" s="19"/>
      <c r="H4" s="146" t="s">
        <v>201</v>
      </c>
      <c r="I4" s="146" t="s">
        <v>202</v>
      </c>
      <c r="J4" s="146" t="s">
        <v>198</v>
      </c>
      <c r="K4" s="146" t="s">
        <v>199</v>
      </c>
      <c r="L4" s="146" t="s">
        <v>200</v>
      </c>
      <c r="M4" s="19"/>
      <c r="N4" s="146" t="s">
        <v>203</v>
      </c>
      <c r="O4" s="146" t="s">
        <v>204</v>
      </c>
      <c r="P4" s="146" t="s">
        <v>198</v>
      </c>
      <c r="Q4" s="146" t="s">
        <v>199</v>
      </c>
      <c r="R4" s="146" t="s">
        <v>200</v>
      </c>
      <c r="S4" s="19"/>
      <c r="T4" s="146" t="s">
        <v>205</v>
      </c>
      <c r="U4" s="146" t="s">
        <v>206</v>
      </c>
      <c r="V4" s="146" t="s">
        <v>198</v>
      </c>
      <c r="W4" s="146" t="s">
        <v>199</v>
      </c>
      <c r="X4" s="146" t="s">
        <v>200</v>
      </c>
      <c r="Y4" s="19"/>
      <c r="Z4" s="146" t="s">
        <v>207</v>
      </c>
      <c r="AA4" s="146" t="s">
        <v>208</v>
      </c>
      <c r="AB4" s="146" t="s">
        <v>198</v>
      </c>
      <c r="AC4" s="146" t="s">
        <v>199</v>
      </c>
      <c r="AD4" s="146" t="s">
        <v>200</v>
      </c>
      <c r="AE4" s="19"/>
      <c r="AF4" s="75" t="s">
        <v>209</v>
      </c>
      <c r="AG4" s="76" t="s">
        <v>198</v>
      </c>
      <c r="AH4" s="76" t="s">
        <v>199</v>
      </c>
      <c r="AI4" s="77" t="s">
        <v>200</v>
      </c>
      <c r="AJ4" s="19"/>
      <c r="AK4" s="75" t="s">
        <v>210</v>
      </c>
      <c r="AL4" s="76" t="s">
        <v>198</v>
      </c>
      <c r="AM4" s="76" t="s">
        <v>199</v>
      </c>
      <c r="AN4" s="77" t="s">
        <v>200</v>
      </c>
      <c r="AO4" s="19"/>
      <c r="AP4" s="75" t="s">
        <v>211</v>
      </c>
      <c r="AQ4" s="76" t="s">
        <v>198</v>
      </c>
      <c r="AR4" s="76" t="s">
        <v>199</v>
      </c>
      <c r="AS4" s="77" t="s">
        <v>200</v>
      </c>
    </row>
    <row r="5" spans="2:45" ht="14.25">
      <c r="B5" s="135" t="s">
        <v>58</v>
      </c>
      <c r="C5" s="135" t="s">
        <v>58</v>
      </c>
      <c r="D5" s="74" cm="1">
        <f t="array" ref="D5">IF(OR(B5="",C5=""),"",IF(INDEX('Ciclos Oficial'!$D$3:$D$23,IF(INDEX('Ciclos Oficial'!$D$3:$D$23,MATCH('Plano de Setup'!B5,'Ciclos Oficial'!$C$3:$C$23,0))&gt;INDEX('Ciclos Oficial'!$D$3:$D$23,MATCH('Plano de Setup'!C5,'Ciclos Oficial'!$C$3:$C$23,0)),MATCH('Plano de Setup'!B5,'Ciclos Oficial'!$C$3:$C$23,0),MATCH('Plano de Setup'!C5,'Ciclos Oficial'!$C$3:$C$23,0)))&gt;INDEX('Ciclos Oficial'!$E$3:$E$23,IF(INDEX('Ciclos Oficial'!$E$3:$E$23,MATCH(B5,'Ciclos Oficial'!$C$3:$C$23,0))&gt;INDEX('Ciclos Oficial'!$E$3:$E$23,MATCH(C5,'Ciclos Oficial'!$C$3:$C$23,0)),MATCH(B5,'Ciclos Oficial'!$C$3:$C$23,0),MATCH(C5,'Ciclos Oficial'!$C$3:$C$23,0))),INDEX('Ciclos Oficial'!$D$3:$D$23,IF(INDEX('Ciclos Oficial'!$D$3:$D$23,MATCH('Plano de Setup'!B5,'Ciclos Oficial'!$C$3:$C$23,0))&gt;INDEX('Ciclos Oficial'!$D$3:$D$23,MATCH('Plano de Setup'!C5,'Ciclos Oficial'!$C$3:$C$23,0)),MATCH('Plano de Setup'!B5,'Ciclos Oficial'!$C$3:$C$23,0),MATCH('Plano de Setup'!C5,'Ciclos Oficial'!$C$3:$C$23,0))),INDEX('Ciclos Oficial'!$E$3:$E$23,IF(INDEX('Ciclos Oficial'!$E$3:$E$23,MATCH(B5,'Ciclos Oficial'!$C$3:$C$23,0))&gt;INDEX('Ciclos Oficial'!$E$3:$E$23,MATCH(C5,'Ciclos Oficial'!$C$3:$C$23,0)),MATCH(B5,'Ciclos Oficial'!$C$3:$C$23,0),MATCH(C5,'Ciclos Oficial'!$C$3:$C$23,0)))))</f>
        <v>62</v>
      </c>
      <c r="E5" s="143">
        <v>45748</v>
      </c>
      <c r="F5" s="143">
        <v>45777</v>
      </c>
      <c r="G5" s="19"/>
      <c r="H5" s="135" t="s">
        <v>67</v>
      </c>
      <c r="I5" s="135" t="s">
        <v>56</v>
      </c>
      <c r="J5" s="74" cm="1">
        <f t="array" ref="J5">IF(OR(H5="",I5=""),"",IF(INDEX('Ciclos Oficial'!$D$3:$D$23,IF(INDEX('Ciclos Oficial'!$D$3:$D$23,MATCH('Plano de Setup'!H5,'Ciclos Oficial'!$C$3:$C$23,0))&gt;INDEX('Ciclos Oficial'!$D$3:$D$23,MATCH('Plano de Setup'!I5,'Ciclos Oficial'!$C$3:$C$23,0)),MATCH('Plano de Setup'!H5,'Ciclos Oficial'!$C$3:$C$23,0),MATCH('Plano de Setup'!I5,'Ciclos Oficial'!$C$3:$C$23,0)))&gt;INDEX('Ciclos Oficial'!$E$3:$E$23,IF(INDEX('Ciclos Oficial'!$E$3:$E$23,MATCH(H5,'Ciclos Oficial'!$C$3:$C$23,0))&gt;INDEX('Ciclos Oficial'!$E$3:$E$23,MATCH(I5,'Ciclos Oficial'!$C$3:$C$23,0)),MATCH(H5,'Ciclos Oficial'!$C$3:$C$23,0),MATCH(I5,'Ciclos Oficial'!$C$3:$C$23,0))),INDEX('Ciclos Oficial'!$D$3:$D$23,IF(INDEX('Ciclos Oficial'!$D$3:$D$23,MATCH('Plano de Setup'!H5,'Ciclos Oficial'!$C$3:$C$23,0))&gt;INDEX('Ciclos Oficial'!$D$3:$D$23,MATCH('Plano de Setup'!I5,'Ciclos Oficial'!$C$3:$C$23,0)),MATCH('Plano de Setup'!H5,'Ciclos Oficial'!$C$3:$C$23,0),MATCH('Plano de Setup'!I5,'Ciclos Oficial'!$C$3:$C$23,0))),INDEX('Ciclos Oficial'!$E$3:$E$23,IF(INDEX('Ciclos Oficial'!$E$3:$E$23,MATCH(H5,'Ciclos Oficial'!$C$3:$C$23,0))&gt;INDEX('Ciclos Oficial'!$E$3:$E$23,MATCH(I5,'Ciclos Oficial'!$C$3:$C$23,0)),MATCH(H5,'Ciclos Oficial'!$C$3:$C$23,0),MATCH(I5,'Ciclos Oficial'!$C$3:$C$23,0)))))</f>
        <v>57.39</v>
      </c>
      <c r="K5" s="143">
        <v>45748</v>
      </c>
      <c r="L5" s="143">
        <v>45748</v>
      </c>
      <c r="M5" s="19"/>
      <c r="N5" s="135" t="s">
        <v>57</v>
      </c>
      <c r="O5" s="135" t="s">
        <v>57</v>
      </c>
      <c r="P5" s="74" cm="1">
        <f t="array" ref="P5">IF(OR(N5="",O5=""),"",IF(INDEX('Ciclos Oficial'!$D$3:$D$23,IF(INDEX('Ciclos Oficial'!$D$3:$D$23,MATCH('Plano de Setup'!N5,'Ciclos Oficial'!$C$3:$C$23,0))&gt;INDEX('Ciclos Oficial'!$D$3:$D$23,MATCH('Plano de Setup'!O5,'Ciclos Oficial'!$C$3:$C$23,0)),MATCH('Plano de Setup'!N5,'Ciclos Oficial'!$C$3:$C$23,0),MATCH('Plano de Setup'!O5,'Ciclos Oficial'!$C$3:$C$23,0)))&gt;INDEX('Ciclos Oficial'!$E$3:$E$23,IF(INDEX('Ciclos Oficial'!$E$3:$E$23,MATCH(N5,'Ciclos Oficial'!$C$3:$C$23,0))&gt;INDEX('Ciclos Oficial'!$E$3:$E$23,MATCH(O5,'Ciclos Oficial'!$C$3:$C$23,0)),MATCH(N5,'Ciclos Oficial'!$C$3:$C$23,0),MATCH(O5,'Ciclos Oficial'!$C$3:$C$23,0))),INDEX('Ciclos Oficial'!$D$3:$D$23,IF(INDEX('Ciclos Oficial'!$D$3:$D$23,MATCH('Plano de Setup'!N5,'Ciclos Oficial'!$C$3:$C$23,0))&gt;INDEX('Ciclos Oficial'!$D$3:$D$23,MATCH('Plano de Setup'!O5,'Ciclos Oficial'!$C$3:$C$23,0)),MATCH('Plano de Setup'!N5,'Ciclos Oficial'!$C$3:$C$23,0),MATCH('Plano de Setup'!O5,'Ciclos Oficial'!$C$3:$C$23,0))),INDEX('Ciclos Oficial'!$E$3:$E$23,IF(INDEX('Ciclos Oficial'!$E$3:$E$23,MATCH(N5,'Ciclos Oficial'!$C$3:$C$23,0))&gt;INDEX('Ciclos Oficial'!$E$3:$E$23,MATCH(O5,'Ciclos Oficial'!$C$3:$C$23,0)),MATCH(N5,'Ciclos Oficial'!$C$3:$C$23,0),MATCH(O5,'Ciclos Oficial'!$C$3:$C$23,0)))))</f>
        <v>62</v>
      </c>
      <c r="Q5" s="143">
        <v>45748</v>
      </c>
      <c r="R5" s="143">
        <v>45751</v>
      </c>
      <c r="S5" s="19"/>
      <c r="T5" s="135" t="s">
        <v>63</v>
      </c>
      <c r="U5" s="135" t="s">
        <v>61</v>
      </c>
      <c r="V5" s="74" cm="1">
        <f t="array" ref="V5">IF(OR(T5="",U5=""),"",IF(INDEX('Ciclos Oficial'!$D$3:$D$23,IF(INDEX('Ciclos Oficial'!$D$3:$D$23,MATCH('Plano de Setup'!T5,'Ciclos Oficial'!$C$3:$C$23,0))&gt;INDEX('Ciclos Oficial'!$D$3:$D$23,MATCH('Plano de Setup'!U5,'Ciclos Oficial'!$C$3:$C$23,0)),MATCH('Plano de Setup'!T5,'Ciclos Oficial'!$C$3:$C$23,0),MATCH('Plano de Setup'!U5,'Ciclos Oficial'!$C$3:$C$23,0)))&gt;INDEX('Ciclos Oficial'!$E$3:$E$23,IF(INDEX('Ciclos Oficial'!$E$3:$E$23,MATCH(T5,'Ciclos Oficial'!$C$3:$C$23,0))&gt;INDEX('Ciclos Oficial'!$E$3:$E$23,MATCH(U5,'Ciclos Oficial'!$C$3:$C$23,0)),MATCH(T5,'Ciclos Oficial'!$C$3:$C$23,0),MATCH(U5,'Ciclos Oficial'!$C$3:$C$23,0))),INDEX('Ciclos Oficial'!$D$3:$D$23,IF(INDEX('Ciclos Oficial'!$D$3:$D$23,MATCH('Plano de Setup'!T5,'Ciclos Oficial'!$C$3:$C$23,0))&gt;INDEX('Ciclos Oficial'!$D$3:$D$23,MATCH('Plano de Setup'!U5,'Ciclos Oficial'!$C$3:$C$23,0)),MATCH('Plano de Setup'!T5,'Ciclos Oficial'!$C$3:$C$23,0),MATCH('Plano de Setup'!U5,'Ciclos Oficial'!$C$3:$C$23,0))),INDEX('Ciclos Oficial'!$E$3:$E$23,IF(INDEX('Ciclos Oficial'!$E$3:$E$23,MATCH(T5,'Ciclos Oficial'!$C$3:$C$23,0))&gt;INDEX('Ciclos Oficial'!$E$3:$E$23,MATCH(U5,'Ciclos Oficial'!$C$3:$C$23,0)),MATCH(T5,'Ciclos Oficial'!$C$3:$C$23,0),MATCH(U5,'Ciclos Oficial'!$C$3:$C$23,0)))))</f>
        <v>75.209999999999994</v>
      </c>
      <c r="W5" s="143">
        <v>45748</v>
      </c>
      <c r="X5" s="143">
        <v>45777</v>
      </c>
      <c r="Y5" s="19"/>
      <c r="Z5" s="135" t="s">
        <v>71</v>
      </c>
      <c r="AA5" s="135" t="s">
        <v>61</v>
      </c>
      <c r="AB5" s="74" cm="1">
        <f t="array" ref="AB5">IF(OR(Z5="",AA5=""),"",IF(INDEX('Ciclos Oficial'!$D$3:$D$23,IF(INDEX('Ciclos Oficial'!$D$3:$D$23,MATCH('Plano de Setup'!Z5,'Ciclos Oficial'!$C$3:$C$23,0))&gt;INDEX('Ciclos Oficial'!$D$3:$D$23,MATCH('Plano de Setup'!AA5,'Ciclos Oficial'!$C$3:$C$23,0)),MATCH('Plano de Setup'!Z5,'Ciclos Oficial'!$C$3:$C$23,0),MATCH('Plano de Setup'!AA5,'Ciclos Oficial'!$C$3:$C$23,0)))&gt;INDEX('Ciclos Oficial'!$E$3:$E$23,IF(INDEX('Ciclos Oficial'!$E$3:$E$23,MATCH(Z5,'Ciclos Oficial'!$C$3:$C$23,0))&gt;INDEX('Ciclos Oficial'!$E$3:$E$23,MATCH(AA5,'Ciclos Oficial'!$C$3:$C$23,0)),MATCH(Z5,'Ciclos Oficial'!$C$3:$C$23,0),MATCH(AA5,'Ciclos Oficial'!$C$3:$C$23,0))),INDEX('Ciclos Oficial'!$D$3:$D$23,IF(INDEX('Ciclos Oficial'!$D$3:$D$23,MATCH('Plano de Setup'!Z5,'Ciclos Oficial'!$C$3:$C$23,0))&gt;INDEX('Ciclos Oficial'!$D$3:$D$23,MATCH('Plano de Setup'!AA5,'Ciclos Oficial'!$C$3:$C$23,0)),MATCH('Plano de Setup'!Z5,'Ciclos Oficial'!$C$3:$C$23,0),MATCH('Plano de Setup'!AA5,'Ciclos Oficial'!$C$3:$C$23,0))),INDEX('Ciclos Oficial'!$E$3:$E$23,IF(INDEX('Ciclos Oficial'!$E$3:$E$23,MATCH(Z5,'Ciclos Oficial'!$C$3:$C$23,0))&gt;INDEX('Ciclos Oficial'!$E$3:$E$23,MATCH(AA5,'Ciclos Oficial'!$C$3:$C$23,0)),MATCH(Z5,'Ciclos Oficial'!$C$3:$C$23,0),MATCH(AA5,'Ciclos Oficial'!$C$3:$C$23,0)))))</f>
        <v>157.5</v>
      </c>
      <c r="AC5" s="143">
        <v>45748</v>
      </c>
      <c r="AD5" s="143">
        <v>45763</v>
      </c>
      <c r="AE5" s="19"/>
      <c r="AF5" s="211" t="s">
        <v>65</v>
      </c>
      <c r="AG5" s="74">
        <f>IF(AF5="","",INDEX('Ciclos Oficial'!$I$3:$I$5,MATCH(AF5,'Ciclos Oficial'!$H$3:$H$5,0)))</f>
        <v>103</v>
      </c>
      <c r="AH5" s="143">
        <v>45748</v>
      </c>
      <c r="AI5" s="143">
        <v>45777</v>
      </c>
      <c r="AJ5" s="19"/>
      <c r="AK5" s="211" t="s">
        <v>63</v>
      </c>
      <c r="AL5" s="74">
        <f>IF(AK5="","",INDEX('Ciclos Oficial'!$I$3:$I$5,MATCH(AK5,'Ciclos Oficial'!$H$3:$H$5,0)))</f>
        <v>103</v>
      </c>
      <c r="AM5" s="143">
        <v>45748</v>
      </c>
      <c r="AN5" s="143">
        <v>45777</v>
      </c>
      <c r="AO5" s="19"/>
      <c r="AP5" s="211"/>
      <c r="AQ5" s="74"/>
      <c r="AR5" s="207"/>
      <c r="AS5" s="207"/>
    </row>
    <row r="6" spans="2:45" ht="14.25">
      <c r="B6" s="135"/>
      <c r="C6" s="135"/>
      <c r="D6" s="74" t="str" cm="1">
        <f t="array" ref="D6">IF(OR(B6="",C6=""),"",IF(INDEX('Ciclos Oficial'!$D$3:$D$23,IF(INDEX('Ciclos Oficial'!$D$3:$D$23,MATCH('Plano de Setup'!B6,'Ciclos Oficial'!$C$3:$C$23,0))&gt;INDEX('Ciclos Oficial'!$D$3:$D$23,MATCH('Plano de Setup'!C6,'Ciclos Oficial'!$C$3:$C$23,0)),MATCH('Plano de Setup'!B6,'Ciclos Oficial'!$C$3:$C$23,0),MATCH('Plano de Setup'!C6,'Ciclos Oficial'!$C$3:$C$23,0)))&gt;INDEX('Ciclos Oficial'!$E$3:$E$23,IF(INDEX('Ciclos Oficial'!$E$3:$E$23,MATCH(B6,'Ciclos Oficial'!$C$3:$C$23,0))&gt;INDEX('Ciclos Oficial'!$E$3:$E$23,MATCH(C6,'Ciclos Oficial'!$C$3:$C$23,0)),MATCH(B6,'Ciclos Oficial'!$C$3:$C$23,0),MATCH(C6,'Ciclos Oficial'!$C$3:$C$23,0))),INDEX('Ciclos Oficial'!$D$3:$D$23,IF(INDEX('Ciclos Oficial'!$D$3:$D$23,MATCH('Plano de Setup'!B6,'Ciclos Oficial'!$C$3:$C$23,0))&gt;INDEX('Ciclos Oficial'!$D$3:$D$23,MATCH('Plano de Setup'!C6,'Ciclos Oficial'!$C$3:$C$23,0)),MATCH('Plano de Setup'!B6,'Ciclos Oficial'!$C$3:$C$23,0),MATCH('Plano de Setup'!C6,'Ciclos Oficial'!$C$3:$C$23,0))),INDEX('Ciclos Oficial'!$E$3:$E$23,IF(INDEX('Ciclos Oficial'!$E$3:$E$23,MATCH(B6,'Ciclos Oficial'!$C$3:$C$23,0))&gt;INDEX('Ciclos Oficial'!$E$3:$E$23,MATCH(C6,'Ciclos Oficial'!$C$3:$C$23,0)),MATCH(B6,'Ciclos Oficial'!$C$3:$C$23,0),MATCH(C6,'Ciclos Oficial'!$C$3:$C$23,0)))))</f>
        <v/>
      </c>
      <c r="E6" s="143"/>
      <c r="F6" s="143"/>
      <c r="G6" s="19"/>
      <c r="H6" s="135" t="s">
        <v>67</v>
      </c>
      <c r="I6" s="135" t="s">
        <v>74</v>
      </c>
      <c r="J6" s="74" cm="1">
        <f t="array" ref="J6">IF(OR(H6="",I6=""),"",IF(INDEX('Ciclos Oficial'!$D$3:$D$23,IF(INDEX('Ciclos Oficial'!$D$3:$D$23,MATCH('Plano de Setup'!H6,'Ciclos Oficial'!$C$3:$C$23,0))&gt;INDEX('Ciclos Oficial'!$D$3:$D$23,MATCH('Plano de Setup'!I6,'Ciclos Oficial'!$C$3:$C$23,0)),MATCH('Plano de Setup'!H6,'Ciclos Oficial'!$C$3:$C$23,0),MATCH('Plano de Setup'!I6,'Ciclos Oficial'!$C$3:$C$23,0)))&gt;INDEX('Ciclos Oficial'!$E$3:$E$23,IF(INDEX('Ciclos Oficial'!$E$3:$E$23,MATCH(H6,'Ciclos Oficial'!$C$3:$C$23,0))&gt;INDEX('Ciclos Oficial'!$E$3:$E$23,MATCH(I6,'Ciclos Oficial'!$C$3:$C$23,0)),MATCH(H6,'Ciclos Oficial'!$C$3:$C$23,0),MATCH(I6,'Ciclos Oficial'!$C$3:$C$23,0))),INDEX('Ciclos Oficial'!$D$3:$D$23,IF(INDEX('Ciclos Oficial'!$D$3:$D$23,MATCH('Plano de Setup'!H6,'Ciclos Oficial'!$C$3:$C$23,0))&gt;INDEX('Ciclos Oficial'!$D$3:$D$23,MATCH('Plano de Setup'!I6,'Ciclos Oficial'!$C$3:$C$23,0)),MATCH('Plano de Setup'!H6,'Ciclos Oficial'!$C$3:$C$23,0),MATCH('Plano de Setup'!I6,'Ciclos Oficial'!$C$3:$C$23,0))),INDEX('Ciclos Oficial'!$E$3:$E$23,IF(INDEX('Ciclos Oficial'!$E$3:$E$23,MATCH(H6,'Ciclos Oficial'!$C$3:$C$23,0))&gt;INDEX('Ciclos Oficial'!$E$3:$E$23,MATCH(I6,'Ciclos Oficial'!$C$3:$C$23,0)),MATCH(H6,'Ciclos Oficial'!$C$3:$C$23,0),MATCH(I6,'Ciclos Oficial'!$C$3:$C$23,0)))))</f>
        <v>78.752499999999998</v>
      </c>
      <c r="K6" s="143">
        <v>45748</v>
      </c>
      <c r="L6" s="143">
        <v>45751</v>
      </c>
      <c r="M6" s="19"/>
      <c r="N6" s="135" t="s">
        <v>58</v>
      </c>
      <c r="O6" s="135" t="s">
        <v>58</v>
      </c>
      <c r="P6" s="74" cm="1">
        <f t="array" ref="P6">IF(OR(N6="",O6=""),"",IF(INDEX('Ciclos Oficial'!$D$3:$D$23,IF(INDEX('Ciclos Oficial'!$D$3:$D$23,MATCH('Plano de Setup'!N6,'Ciclos Oficial'!$C$3:$C$23,0))&gt;INDEX('Ciclos Oficial'!$D$3:$D$23,MATCH('Plano de Setup'!O6,'Ciclos Oficial'!$C$3:$C$23,0)),MATCH('Plano de Setup'!N6,'Ciclos Oficial'!$C$3:$C$23,0),MATCH('Plano de Setup'!O6,'Ciclos Oficial'!$C$3:$C$23,0)))&gt;INDEX('Ciclos Oficial'!$E$3:$E$23,IF(INDEX('Ciclos Oficial'!$E$3:$E$23,MATCH(N6,'Ciclos Oficial'!$C$3:$C$23,0))&gt;INDEX('Ciclos Oficial'!$E$3:$E$23,MATCH(O6,'Ciclos Oficial'!$C$3:$C$23,0)),MATCH(N6,'Ciclos Oficial'!$C$3:$C$23,0),MATCH(O6,'Ciclos Oficial'!$C$3:$C$23,0))),INDEX('Ciclos Oficial'!$D$3:$D$23,IF(INDEX('Ciclos Oficial'!$D$3:$D$23,MATCH('Plano de Setup'!N6,'Ciclos Oficial'!$C$3:$C$23,0))&gt;INDEX('Ciclos Oficial'!$D$3:$D$23,MATCH('Plano de Setup'!O6,'Ciclos Oficial'!$C$3:$C$23,0)),MATCH('Plano de Setup'!N6,'Ciclos Oficial'!$C$3:$C$23,0),MATCH('Plano de Setup'!O6,'Ciclos Oficial'!$C$3:$C$23,0))),INDEX('Ciclos Oficial'!$E$3:$E$23,IF(INDEX('Ciclos Oficial'!$E$3:$E$23,MATCH(N6,'Ciclos Oficial'!$C$3:$C$23,0))&gt;INDEX('Ciclos Oficial'!$E$3:$E$23,MATCH(O6,'Ciclos Oficial'!$C$3:$C$23,0)),MATCH(N6,'Ciclos Oficial'!$C$3:$C$23,0),MATCH(O6,'Ciclos Oficial'!$C$3:$C$23,0)))))</f>
        <v>62</v>
      </c>
      <c r="Q6" s="143">
        <v>45751</v>
      </c>
      <c r="R6" s="143">
        <v>45758</v>
      </c>
      <c r="S6" s="19"/>
      <c r="T6" s="135"/>
      <c r="U6" s="135"/>
      <c r="V6" s="74" t="str" cm="1">
        <f t="array" ref="V6">IF(OR(T6="",U6=""),"",IF(INDEX('Ciclos Oficial'!$D$3:$D$23,IF(INDEX('Ciclos Oficial'!$D$3:$D$23,MATCH('Plano de Setup'!T6,'Ciclos Oficial'!$C$3:$C$23,0))&gt;INDEX('Ciclos Oficial'!$D$3:$D$23,MATCH('Plano de Setup'!U6,'Ciclos Oficial'!$C$3:$C$23,0)),MATCH('Plano de Setup'!T6,'Ciclos Oficial'!$C$3:$C$23,0),MATCH('Plano de Setup'!U6,'Ciclos Oficial'!$C$3:$C$23,0)))&gt;INDEX('Ciclos Oficial'!$E$3:$E$23,IF(INDEX('Ciclos Oficial'!$E$3:$E$23,MATCH(T6,'Ciclos Oficial'!$C$3:$C$23,0))&gt;INDEX('Ciclos Oficial'!$E$3:$E$23,MATCH(U6,'Ciclos Oficial'!$C$3:$C$23,0)),MATCH(T6,'Ciclos Oficial'!$C$3:$C$23,0),MATCH(U6,'Ciclos Oficial'!$C$3:$C$23,0))),INDEX('Ciclos Oficial'!$D$3:$D$23,IF(INDEX('Ciclos Oficial'!$D$3:$D$23,MATCH('Plano de Setup'!T6,'Ciclos Oficial'!$C$3:$C$23,0))&gt;INDEX('Ciclos Oficial'!$D$3:$D$23,MATCH('Plano de Setup'!U6,'Ciclos Oficial'!$C$3:$C$23,0)),MATCH('Plano de Setup'!T6,'Ciclos Oficial'!$C$3:$C$23,0),MATCH('Plano de Setup'!U6,'Ciclos Oficial'!$C$3:$C$23,0))),INDEX('Ciclos Oficial'!$E$3:$E$23,IF(INDEX('Ciclos Oficial'!$E$3:$E$23,MATCH(T6,'Ciclos Oficial'!$C$3:$C$23,0))&gt;INDEX('Ciclos Oficial'!$E$3:$E$23,MATCH(U6,'Ciclos Oficial'!$C$3:$C$23,0)),MATCH(T6,'Ciclos Oficial'!$C$3:$C$23,0),MATCH(U6,'Ciclos Oficial'!$C$3:$C$23,0)))))</f>
        <v/>
      </c>
      <c r="W6" s="135"/>
      <c r="X6" s="135"/>
      <c r="Y6" s="19"/>
      <c r="Z6" s="135" t="s">
        <v>62</v>
      </c>
      <c r="AA6" s="135" t="s">
        <v>61</v>
      </c>
      <c r="AB6" s="74" cm="1">
        <f t="array" ref="AB6">IF(OR(Z6="",AA6=""),"",IF(INDEX('Ciclos Oficial'!$D$3:$D$23,IF(INDEX('Ciclos Oficial'!$D$3:$D$23,MATCH('Plano de Setup'!Z6,'Ciclos Oficial'!$C$3:$C$23,0))&gt;INDEX('Ciclos Oficial'!$D$3:$D$23,MATCH('Plano de Setup'!AA6,'Ciclos Oficial'!$C$3:$C$23,0)),MATCH('Plano de Setup'!Z6,'Ciclos Oficial'!$C$3:$C$23,0),MATCH('Plano de Setup'!AA6,'Ciclos Oficial'!$C$3:$C$23,0)))&gt;INDEX('Ciclos Oficial'!$E$3:$E$23,IF(INDEX('Ciclos Oficial'!$E$3:$E$23,MATCH(Z6,'Ciclos Oficial'!$C$3:$C$23,0))&gt;INDEX('Ciclos Oficial'!$E$3:$E$23,MATCH(AA6,'Ciclos Oficial'!$C$3:$C$23,0)),MATCH(Z6,'Ciclos Oficial'!$C$3:$C$23,0),MATCH(AA6,'Ciclos Oficial'!$C$3:$C$23,0))),INDEX('Ciclos Oficial'!$D$3:$D$23,IF(INDEX('Ciclos Oficial'!$D$3:$D$23,MATCH('Plano de Setup'!Z6,'Ciclos Oficial'!$C$3:$C$23,0))&gt;INDEX('Ciclos Oficial'!$D$3:$D$23,MATCH('Plano de Setup'!AA6,'Ciclos Oficial'!$C$3:$C$23,0)),MATCH('Plano de Setup'!Z6,'Ciclos Oficial'!$C$3:$C$23,0),MATCH('Plano de Setup'!AA6,'Ciclos Oficial'!$C$3:$C$23,0))),INDEX('Ciclos Oficial'!$E$3:$E$23,IF(INDEX('Ciclos Oficial'!$E$3:$E$23,MATCH(Z6,'Ciclos Oficial'!$C$3:$C$23,0))&gt;INDEX('Ciclos Oficial'!$E$3:$E$23,MATCH(AA6,'Ciclos Oficial'!$C$3:$C$23,0)),MATCH(Z6,'Ciclos Oficial'!$C$3:$C$23,0),MATCH(AA6,'Ciclos Oficial'!$C$3:$C$23,0)))))</f>
        <v>66.002499999999998</v>
      </c>
      <c r="AC6" s="143">
        <v>45763</v>
      </c>
      <c r="AD6" s="143">
        <v>45777</v>
      </c>
      <c r="AE6" s="19"/>
      <c r="AF6" s="211"/>
      <c r="AG6" s="74"/>
      <c r="AH6" s="207"/>
      <c r="AI6" s="207"/>
      <c r="AJ6" s="69"/>
      <c r="AK6" s="211"/>
      <c r="AL6" s="74" t="str">
        <f>IF(AK6="","",INDEX('Ciclos Oficial'!$I$3:$I$5,MATCH(AK6,'Ciclos Oficial'!$H$3:$H$5,0)))</f>
        <v/>
      </c>
      <c r="AM6" s="145"/>
      <c r="AN6" s="214"/>
      <c r="AO6" s="69"/>
      <c r="AP6" s="211"/>
      <c r="AQ6" s="74"/>
      <c r="AR6" s="207"/>
      <c r="AS6" s="207"/>
    </row>
    <row r="7" spans="2:45" ht="14.25">
      <c r="B7" s="135"/>
      <c r="C7" s="135"/>
      <c r="D7" s="74" t="str" cm="1">
        <f t="array" ref="D7">IF(OR(B7="",C7=""),"",IF(INDEX('Ciclos Oficial'!$D$3:$D$23,IF(INDEX('Ciclos Oficial'!$D$3:$D$23,MATCH('Plano de Setup'!B7,'Ciclos Oficial'!$C$3:$C$23,0))&gt;INDEX('Ciclos Oficial'!$D$3:$D$23,MATCH('Plano de Setup'!C7,'Ciclos Oficial'!$C$3:$C$23,0)),MATCH('Plano de Setup'!B7,'Ciclos Oficial'!$C$3:$C$23,0),MATCH('Plano de Setup'!C7,'Ciclos Oficial'!$C$3:$C$23,0)))&gt;INDEX('Ciclos Oficial'!$E$3:$E$23,IF(INDEX('Ciclos Oficial'!$E$3:$E$23,MATCH(B7,'Ciclos Oficial'!$C$3:$C$23,0))&gt;INDEX('Ciclos Oficial'!$E$3:$E$23,MATCH(C7,'Ciclos Oficial'!$C$3:$C$23,0)),MATCH(B7,'Ciclos Oficial'!$C$3:$C$23,0),MATCH(C7,'Ciclos Oficial'!$C$3:$C$23,0))),INDEX('Ciclos Oficial'!$D$3:$D$23,IF(INDEX('Ciclos Oficial'!$D$3:$D$23,MATCH('Plano de Setup'!B7,'Ciclos Oficial'!$C$3:$C$23,0))&gt;INDEX('Ciclos Oficial'!$D$3:$D$23,MATCH('Plano de Setup'!C7,'Ciclos Oficial'!$C$3:$C$23,0)),MATCH('Plano de Setup'!B7,'Ciclos Oficial'!$C$3:$C$23,0),MATCH('Plano de Setup'!C7,'Ciclos Oficial'!$C$3:$C$23,0))),INDEX('Ciclos Oficial'!$E$3:$E$23,IF(INDEX('Ciclos Oficial'!$E$3:$E$23,MATCH(B7,'Ciclos Oficial'!$C$3:$C$23,0))&gt;INDEX('Ciclos Oficial'!$E$3:$E$23,MATCH(C7,'Ciclos Oficial'!$C$3:$C$23,0)),MATCH(B7,'Ciclos Oficial'!$C$3:$C$23,0),MATCH(C7,'Ciclos Oficial'!$C$3:$C$23,0)))))</f>
        <v/>
      </c>
      <c r="E7" s="143"/>
      <c r="F7" s="143"/>
      <c r="G7" s="19"/>
      <c r="H7" s="135" t="s">
        <v>72</v>
      </c>
      <c r="I7" s="135" t="s">
        <v>74</v>
      </c>
      <c r="J7" s="74" cm="1">
        <f t="array" ref="J7">IF(OR(H7="",I7=""),"",IF(INDEX('Ciclos Oficial'!$D$3:$D$23,IF(INDEX('Ciclos Oficial'!$D$3:$D$23,MATCH('Plano de Setup'!H7,'Ciclos Oficial'!$C$3:$C$23,0))&gt;INDEX('Ciclos Oficial'!$D$3:$D$23,MATCH('Plano de Setup'!I7,'Ciclos Oficial'!$C$3:$C$23,0)),MATCH('Plano de Setup'!H7,'Ciclos Oficial'!$C$3:$C$23,0),MATCH('Plano de Setup'!I7,'Ciclos Oficial'!$C$3:$C$23,0)))&gt;INDEX('Ciclos Oficial'!$E$3:$E$23,IF(INDEX('Ciclos Oficial'!$E$3:$E$23,MATCH(H7,'Ciclos Oficial'!$C$3:$C$23,0))&gt;INDEX('Ciclos Oficial'!$E$3:$E$23,MATCH(I7,'Ciclos Oficial'!$C$3:$C$23,0)),MATCH(H7,'Ciclos Oficial'!$C$3:$C$23,0),MATCH(I7,'Ciclos Oficial'!$C$3:$C$23,0))),INDEX('Ciclos Oficial'!$D$3:$D$23,IF(INDEX('Ciclos Oficial'!$D$3:$D$23,MATCH('Plano de Setup'!H7,'Ciclos Oficial'!$C$3:$C$23,0))&gt;INDEX('Ciclos Oficial'!$D$3:$D$23,MATCH('Plano de Setup'!I7,'Ciclos Oficial'!$C$3:$C$23,0)),MATCH('Plano de Setup'!H7,'Ciclos Oficial'!$C$3:$C$23,0),MATCH('Plano de Setup'!I7,'Ciclos Oficial'!$C$3:$C$23,0))),INDEX('Ciclos Oficial'!$E$3:$E$23,IF(INDEX('Ciclos Oficial'!$E$3:$E$23,MATCH(H7,'Ciclos Oficial'!$C$3:$C$23,0))&gt;INDEX('Ciclos Oficial'!$E$3:$E$23,MATCH(I7,'Ciclos Oficial'!$C$3:$C$23,0)),MATCH(H7,'Ciclos Oficial'!$C$3:$C$23,0),MATCH(I7,'Ciclos Oficial'!$C$3:$C$23,0)))))</f>
        <v>78.752499999999998</v>
      </c>
      <c r="K7" s="143">
        <v>45751</v>
      </c>
      <c r="L7" s="143">
        <v>45765</v>
      </c>
      <c r="M7" s="19"/>
      <c r="N7" s="135" t="s">
        <v>57</v>
      </c>
      <c r="O7" s="135" t="s">
        <v>57</v>
      </c>
      <c r="P7" s="74" cm="1">
        <f t="array" ref="P7">IF(OR(N7="",O7=""),"",IF(INDEX('Ciclos Oficial'!$D$3:$D$23,IF(INDEX('Ciclos Oficial'!$D$3:$D$23,MATCH('Plano de Setup'!N7,'Ciclos Oficial'!$C$3:$C$23,0))&gt;INDEX('Ciclos Oficial'!$D$3:$D$23,MATCH('Plano de Setup'!O7,'Ciclos Oficial'!$C$3:$C$23,0)),MATCH('Plano de Setup'!N7,'Ciclos Oficial'!$C$3:$C$23,0),MATCH('Plano de Setup'!O7,'Ciclos Oficial'!$C$3:$C$23,0)))&gt;INDEX('Ciclos Oficial'!$E$3:$E$23,IF(INDEX('Ciclos Oficial'!$E$3:$E$23,MATCH(N7,'Ciclos Oficial'!$C$3:$C$23,0))&gt;INDEX('Ciclos Oficial'!$E$3:$E$23,MATCH(O7,'Ciclos Oficial'!$C$3:$C$23,0)),MATCH(N7,'Ciclos Oficial'!$C$3:$C$23,0),MATCH(O7,'Ciclos Oficial'!$C$3:$C$23,0))),INDEX('Ciclos Oficial'!$D$3:$D$23,IF(INDEX('Ciclos Oficial'!$D$3:$D$23,MATCH('Plano de Setup'!N7,'Ciclos Oficial'!$C$3:$C$23,0))&gt;INDEX('Ciclos Oficial'!$D$3:$D$23,MATCH('Plano de Setup'!O7,'Ciclos Oficial'!$C$3:$C$23,0)),MATCH('Plano de Setup'!N7,'Ciclos Oficial'!$C$3:$C$23,0),MATCH('Plano de Setup'!O7,'Ciclos Oficial'!$C$3:$C$23,0))),INDEX('Ciclos Oficial'!$E$3:$E$23,IF(INDEX('Ciclos Oficial'!$E$3:$E$23,MATCH(N7,'Ciclos Oficial'!$C$3:$C$23,0))&gt;INDEX('Ciclos Oficial'!$E$3:$E$23,MATCH(O7,'Ciclos Oficial'!$C$3:$C$23,0)),MATCH(N7,'Ciclos Oficial'!$C$3:$C$23,0),MATCH(O7,'Ciclos Oficial'!$C$3:$C$23,0)))))</f>
        <v>62</v>
      </c>
      <c r="Q7" s="143">
        <v>45758</v>
      </c>
      <c r="R7" s="143">
        <v>45777</v>
      </c>
      <c r="S7" s="19"/>
      <c r="T7" s="135"/>
      <c r="U7" s="135"/>
      <c r="V7" s="74" t="str" cm="1">
        <f t="array" ref="V7">IF(OR(T7="",U7=""),"",IF(INDEX('Ciclos Oficial'!$D$3:$D$23,IF(INDEX('Ciclos Oficial'!$D$3:$D$23,MATCH('Plano de Setup'!T7,'Ciclos Oficial'!$C$3:$C$23,0))&gt;INDEX('Ciclos Oficial'!$D$3:$D$23,MATCH('Plano de Setup'!U7,'Ciclos Oficial'!$C$3:$C$23,0)),MATCH('Plano de Setup'!T7,'Ciclos Oficial'!$C$3:$C$23,0),MATCH('Plano de Setup'!U7,'Ciclos Oficial'!$C$3:$C$23,0)))&gt;INDEX('Ciclos Oficial'!$E$3:$E$23,IF(INDEX('Ciclos Oficial'!$E$3:$E$23,MATCH(T7,'Ciclos Oficial'!$C$3:$C$23,0))&gt;INDEX('Ciclos Oficial'!$E$3:$E$23,MATCH(U7,'Ciclos Oficial'!$C$3:$C$23,0)),MATCH(T7,'Ciclos Oficial'!$C$3:$C$23,0),MATCH(U7,'Ciclos Oficial'!$C$3:$C$23,0))),INDEX('Ciclos Oficial'!$D$3:$D$23,IF(INDEX('Ciclos Oficial'!$D$3:$D$23,MATCH('Plano de Setup'!T7,'Ciclos Oficial'!$C$3:$C$23,0))&gt;INDEX('Ciclos Oficial'!$D$3:$D$23,MATCH('Plano de Setup'!U7,'Ciclos Oficial'!$C$3:$C$23,0)),MATCH('Plano de Setup'!T7,'Ciclos Oficial'!$C$3:$C$23,0),MATCH('Plano de Setup'!U7,'Ciclos Oficial'!$C$3:$C$23,0))),INDEX('Ciclos Oficial'!$E$3:$E$23,IF(INDEX('Ciclos Oficial'!$E$3:$E$23,MATCH(T7,'Ciclos Oficial'!$C$3:$C$23,0))&gt;INDEX('Ciclos Oficial'!$E$3:$E$23,MATCH(U7,'Ciclos Oficial'!$C$3:$C$23,0)),MATCH(T7,'Ciclos Oficial'!$C$3:$C$23,0),MATCH(U7,'Ciclos Oficial'!$C$3:$C$23,0)))))</f>
        <v/>
      </c>
      <c r="W7" s="135"/>
      <c r="X7" s="135"/>
      <c r="Y7" s="19"/>
      <c r="Z7" s="135"/>
      <c r="AA7" s="135"/>
      <c r="AB7" s="74" t="str" cm="1">
        <f t="array" ref="AB7">IF(OR(Z7="",AA7=""),"",IF(INDEX('Ciclos Oficial'!$D$3:$D$23,IF(INDEX('Ciclos Oficial'!$D$3:$D$23,MATCH('Plano de Setup'!Z7,'Ciclos Oficial'!$C$3:$C$23,0))&gt;INDEX('Ciclos Oficial'!$D$3:$D$23,MATCH('Plano de Setup'!AA7,'Ciclos Oficial'!$C$3:$C$23,0)),MATCH('Plano de Setup'!Z7,'Ciclos Oficial'!$C$3:$C$23,0),MATCH('Plano de Setup'!AA7,'Ciclos Oficial'!$C$3:$C$23,0)))&gt;INDEX('Ciclos Oficial'!$E$3:$E$23,IF(INDEX('Ciclos Oficial'!$E$3:$E$23,MATCH(Z7,'Ciclos Oficial'!$C$3:$C$23,0))&gt;INDEX('Ciclos Oficial'!$E$3:$E$23,MATCH(AA7,'Ciclos Oficial'!$C$3:$C$23,0)),MATCH(Z7,'Ciclos Oficial'!$C$3:$C$23,0),MATCH(AA7,'Ciclos Oficial'!$C$3:$C$23,0))),INDEX('Ciclos Oficial'!$D$3:$D$23,IF(INDEX('Ciclos Oficial'!$D$3:$D$23,MATCH('Plano de Setup'!Z7,'Ciclos Oficial'!$C$3:$C$23,0))&gt;INDEX('Ciclos Oficial'!$D$3:$D$23,MATCH('Plano de Setup'!AA7,'Ciclos Oficial'!$C$3:$C$23,0)),MATCH('Plano de Setup'!Z7,'Ciclos Oficial'!$C$3:$C$23,0),MATCH('Plano de Setup'!AA7,'Ciclos Oficial'!$C$3:$C$23,0))),INDEX('Ciclos Oficial'!$E$3:$E$23,IF(INDEX('Ciclos Oficial'!$E$3:$E$23,MATCH(Z7,'Ciclos Oficial'!$C$3:$C$23,0))&gt;INDEX('Ciclos Oficial'!$E$3:$E$23,MATCH(AA7,'Ciclos Oficial'!$C$3:$C$23,0)),MATCH(Z7,'Ciclos Oficial'!$C$3:$C$23,0),MATCH(AA7,'Ciclos Oficial'!$C$3:$C$23,0)))))</f>
        <v/>
      </c>
      <c r="AC7" s="135"/>
      <c r="AD7" s="135"/>
      <c r="AE7" s="19"/>
      <c r="AF7" s="211"/>
      <c r="AG7" s="74"/>
      <c r="AH7" s="212"/>
      <c r="AI7" s="213"/>
      <c r="AJ7" s="69"/>
      <c r="AK7" s="211"/>
      <c r="AL7" s="74" t="str">
        <f>IF(AK7="","",INDEX('Ciclos Oficial'!$I$3:$I$5,MATCH(AK7,'Ciclos Oficial'!$H$3:$H$5,0)))</f>
        <v/>
      </c>
      <c r="AM7" s="145"/>
      <c r="AN7" s="214"/>
      <c r="AO7" s="69"/>
      <c r="AP7" s="211"/>
      <c r="AQ7" s="74" t="str">
        <f>IF(AP7="","",INDEX('Ciclos Oficial'!$I$3:$I$5,MATCH(AP7,'Ciclos Oficial'!$H$3:$H$5,0)))</f>
        <v/>
      </c>
      <c r="AR7" s="212"/>
      <c r="AS7" s="213"/>
    </row>
    <row r="8" spans="2:45" ht="14.25">
      <c r="B8" s="135"/>
      <c r="C8" s="135"/>
      <c r="D8" s="74" t="str" cm="1">
        <f t="array" ref="D8">IF(OR(B8="",C8=""),"",IF(INDEX('Ciclos Oficial'!$D$3:$D$23,IF(INDEX('Ciclos Oficial'!$D$3:$D$23,MATCH('Plano de Setup'!B8,'Ciclos Oficial'!$C$3:$C$23,0))&gt;INDEX('Ciclos Oficial'!$D$3:$D$23,MATCH('Plano de Setup'!C8,'Ciclos Oficial'!$C$3:$C$23,0)),MATCH('Plano de Setup'!B8,'Ciclos Oficial'!$C$3:$C$23,0),MATCH('Plano de Setup'!C8,'Ciclos Oficial'!$C$3:$C$23,0)))&gt;INDEX('Ciclos Oficial'!$E$3:$E$23,IF(INDEX('Ciclos Oficial'!$E$3:$E$23,MATCH(B8,'Ciclos Oficial'!$C$3:$C$23,0))&gt;INDEX('Ciclos Oficial'!$E$3:$E$23,MATCH(C8,'Ciclos Oficial'!$C$3:$C$23,0)),MATCH(B8,'Ciclos Oficial'!$C$3:$C$23,0),MATCH(C8,'Ciclos Oficial'!$C$3:$C$23,0))),INDEX('Ciclos Oficial'!$D$3:$D$23,IF(INDEX('Ciclos Oficial'!$D$3:$D$23,MATCH('Plano de Setup'!B8,'Ciclos Oficial'!$C$3:$C$23,0))&gt;INDEX('Ciclos Oficial'!$D$3:$D$23,MATCH('Plano de Setup'!C8,'Ciclos Oficial'!$C$3:$C$23,0)),MATCH('Plano de Setup'!B8,'Ciclos Oficial'!$C$3:$C$23,0),MATCH('Plano de Setup'!C8,'Ciclos Oficial'!$C$3:$C$23,0))),INDEX('Ciclos Oficial'!$E$3:$E$23,IF(INDEX('Ciclos Oficial'!$E$3:$E$23,MATCH(B8,'Ciclos Oficial'!$C$3:$C$23,0))&gt;INDEX('Ciclos Oficial'!$E$3:$E$23,MATCH(C8,'Ciclos Oficial'!$C$3:$C$23,0)),MATCH(B8,'Ciclos Oficial'!$C$3:$C$23,0),MATCH(C8,'Ciclos Oficial'!$C$3:$C$23,0)))))</f>
        <v/>
      </c>
      <c r="E8" s="143"/>
      <c r="F8" s="143"/>
      <c r="G8" s="19"/>
      <c r="H8" s="135" t="s">
        <v>66</v>
      </c>
      <c r="I8" s="135" t="s">
        <v>74</v>
      </c>
      <c r="J8" s="74" cm="1">
        <f t="array" ref="J8">IF(OR(H8="",I8=""),"",IF(INDEX('Ciclos Oficial'!$D$3:$D$23,IF(INDEX('Ciclos Oficial'!$D$3:$D$23,MATCH('Plano de Setup'!H8,'Ciclos Oficial'!$C$3:$C$23,0))&gt;INDEX('Ciclos Oficial'!$D$3:$D$23,MATCH('Plano de Setup'!I8,'Ciclos Oficial'!$C$3:$C$23,0)),MATCH('Plano de Setup'!H8,'Ciclos Oficial'!$C$3:$C$23,0),MATCH('Plano de Setup'!I8,'Ciclos Oficial'!$C$3:$C$23,0)))&gt;INDEX('Ciclos Oficial'!$E$3:$E$23,IF(INDEX('Ciclos Oficial'!$E$3:$E$23,MATCH(H8,'Ciclos Oficial'!$C$3:$C$23,0))&gt;INDEX('Ciclos Oficial'!$E$3:$E$23,MATCH(I8,'Ciclos Oficial'!$C$3:$C$23,0)),MATCH(H8,'Ciclos Oficial'!$C$3:$C$23,0),MATCH(I8,'Ciclos Oficial'!$C$3:$C$23,0))),INDEX('Ciclos Oficial'!$D$3:$D$23,IF(INDEX('Ciclos Oficial'!$D$3:$D$23,MATCH('Plano de Setup'!H8,'Ciclos Oficial'!$C$3:$C$23,0))&gt;INDEX('Ciclos Oficial'!$D$3:$D$23,MATCH('Plano de Setup'!I8,'Ciclos Oficial'!$C$3:$C$23,0)),MATCH('Plano de Setup'!H8,'Ciclos Oficial'!$C$3:$C$23,0),MATCH('Plano de Setup'!I8,'Ciclos Oficial'!$C$3:$C$23,0))),INDEX('Ciclos Oficial'!$E$3:$E$23,IF(INDEX('Ciclos Oficial'!$E$3:$E$23,MATCH(H8,'Ciclos Oficial'!$C$3:$C$23,0))&gt;INDEX('Ciclos Oficial'!$E$3:$E$23,MATCH(I8,'Ciclos Oficial'!$C$3:$C$23,0)),MATCH(H8,'Ciclos Oficial'!$C$3:$C$23,0),MATCH(I8,'Ciclos Oficial'!$C$3:$C$23,0)))))</f>
        <v>105.7</v>
      </c>
      <c r="K8" s="143">
        <v>45765</v>
      </c>
      <c r="L8" s="143">
        <v>45777</v>
      </c>
      <c r="M8" s="19"/>
      <c r="N8" s="135"/>
      <c r="O8" s="135"/>
      <c r="P8" s="74" t="str" cm="1">
        <f t="array" ref="P8">IF(OR(N8="",O8=""),"",IF(INDEX('Ciclos Oficial'!$D$3:$D$23,IF(INDEX('Ciclos Oficial'!$D$3:$D$23,MATCH('Plano de Setup'!N8,'Ciclos Oficial'!$C$3:$C$23,0))&gt;INDEX('Ciclos Oficial'!$D$3:$D$23,MATCH('Plano de Setup'!O8,'Ciclos Oficial'!$C$3:$C$23,0)),MATCH('Plano de Setup'!N8,'Ciclos Oficial'!$C$3:$C$23,0),MATCH('Plano de Setup'!O8,'Ciclos Oficial'!$C$3:$C$23,0)))&gt;INDEX('Ciclos Oficial'!$E$3:$E$23,IF(INDEX('Ciclos Oficial'!$E$3:$E$23,MATCH(N8,'Ciclos Oficial'!$C$3:$C$23,0))&gt;INDEX('Ciclos Oficial'!$E$3:$E$23,MATCH(O8,'Ciclos Oficial'!$C$3:$C$23,0)),MATCH(N8,'Ciclos Oficial'!$C$3:$C$23,0),MATCH(O8,'Ciclos Oficial'!$C$3:$C$23,0))),INDEX('Ciclos Oficial'!$D$3:$D$23,IF(INDEX('Ciclos Oficial'!$D$3:$D$23,MATCH('Plano de Setup'!N8,'Ciclos Oficial'!$C$3:$C$23,0))&gt;INDEX('Ciclos Oficial'!$D$3:$D$23,MATCH('Plano de Setup'!O8,'Ciclos Oficial'!$C$3:$C$23,0)),MATCH('Plano de Setup'!N8,'Ciclos Oficial'!$C$3:$C$23,0),MATCH('Plano de Setup'!O8,'Ciclos Oficial'!$C$3:$C$23,0))),INDEX('Ciclos Oficial'!$E$3:$E$23,IF(INDEX('Ciclos Oficial'!$E$3:$E$23,MATCH(N8,'Ciclos Oficial'!$C$3:$C$23,0))&gt;INDEX('Ciclos Oficial'!$E$3:$E$23,MATCH(O8,'Ciclos Oficial'!$C$3:$C$23,0)),MATCH(N8,'Ciclos Oficial'!$C$3:$C$23,0),MATCH(O8,'Ciclos Oficial'!$C$3:$C$23,0)))))</f>
        <v/>
      </c>
      <c r="Q8" s="135"/>
      <c r="R8" s="135"/>
      <c r="S8" s="19"/>
      <c r="T8" s="135"/>
      <c r="U8" s="135"/>
      <c r="V8" s="74" t="str" cm="1">
        <f t="array" ref="V8">IF(OR(T8="",U8=""),"",IF(INDEX('Ciclos Oficial'!$D$3:$D$23,IF(INDEX('Ciclos Oficial'!$D$3:$D$23,MATCH('Plano de Setup'!T8,'Ciclos Oficial'!$C$3:$C$23,0))&gt;INDEX('Ciclos Oficial'!$D$3:$D$23,MATCH('Plano de Setup'!U8,'Ciclos Oficial'!$C$3:$C$23,0)),MATCH('Plano de Setup'!T8,'Ciclos Oficial'!$C$3:$C$23,0),MATCH('Plano de Setup'!U8,'Ciclos Oficial'!$C$3:$C$23,0)))&gt;INDEX('Ciclos Oficial'!$E$3:$E$23,IF(INDEX('Ciclos Oficial'!$E$3:$E$23,MATCH(T8,'Ciclos Oficial'!$C$3:$C$23,0))&gt;INDEX('Ciclos Oficial'!$E$3:$E$23,MATCH(U8,'Ciclos Oficial'!$C$3:$C$23,0)),MATCH(T8,'Ciclos Oficial'!$C$3:$C$23,0),MATCH(U8,'Ciclos Oficial'!$C$3:$C$23,0))),INDEX('Ciclos Oficial'!$D$3:$D$23,IF(INDEX('Ciclos Oficial'!$D$3:$D$23,MATCH('Plano de Setup'!T8,'Ciclos Oficial'!$C$3:$C$23,0))&gt;INDEX('Ciclos Oficial'!$D$3:$D$23,MATCH('Plano de Setup'!U8,'Ciclos Oficial'!$C$3:$C$23,0)),MATCH('Plano de Setup'!T8,'Ciclos Oficial'!$C$3:$C$23,0),MATCH('Plano de Setup'!U8,'Ciclos Oficial'!$C$3:$C$23,0))),INDEX('Ciclos Oficial'!$E$3:$E$23,IF(INDEX('Ciclos Oficial'!$E$3:$E$23,MATCH(T8,'Ciclos Oficial'!$C$3:$C$23,0))&gt;INDEX('Ciclos Oficial'!$E$3:$E$23,MATCH(U8,'Ciclos Oficial'!$C$3:$C$23,0)),MATCH(T8,'Ciclos Oficial'!$C$3:$C$23,0),MATCH(U8,'Ciclos Oficial'!$C$3:$C$23,0)))))</f>
        <v/>
      </c>
      <c r="W8" s="135"/>
      <c r="X8" s="135"/>
      <c r="Y8" s="19"/>
      <c r="Z8" s="135"/>
      <c r="AA8" s="135"/>
      <c r="AB8" s="74" t="str" cm="1">
        <f t="array" ref="AB8">IF(OR(Z8="",AA8=""),"",IF(INDEX('Ciclos Oficial'!$D$3:$D$23,IF(INDEX('Ciclos Oficial'!$D$3:$D$23,MATCH('Plano de Setup'!Z8,'Ciclos Oficial'!$C$3:$C$23,0))&gt;INDEX('Ciclos Oficial'!$D$3:$D$23,MATCH('Plano de Setup'!AA8,'Ciclos Oficial'!$C$3:$C$23,0)),MATCH('Plano de Setup'!Z8,'Ciclos Oficial'!$C$3:$C$23,0),MATCH('Plano de Setup'!AA8,'Ciclos Oficial'!$C$3:$C$23,0)))&gt;INDEX('Ciclos Oficial'!$E$3:$E$23,IF(INDEX('Ciclos Oficial'!$E$3:$E$23,MATCH(Z8,'Ciclos Oficial'!$C$3:$C$23,0))&gt;INDEX('Ciclos Oficial'!$E$3:$E$23,MATCH(AA8,'Ciclos Oficial'!$C$3:$C$23,0)),MATCH(Z8,'Ciclos Oficial'!$C$3:$C$23,0),MATCH(AA8,'Ciclos Oficial'!$C$3:$C$23,0))),INDEX('Ciclos Oficial'!$D$3:$D$23,IF(INDEX('Ciclos Oficial'!$D$3:$D$23,MATCH('Plano de Setup'!Z8,'Ciclos Oficial'!$C$3:$C$23,0))&gt;INDEX('Ciclos Oficial'!$D$3:$D$23,MATCH('Plano de Setup'!AA8,'Ciclos Oficial'!$C$3:$C$23,0)),MATCH('Plano de Setup'!Z8,'Ciclos Oficial'!$C$3:$C$23,0),MATCH('Plano de Setup'!AA8,'Ciclos Oficial'!$C$3:$C$23,0))),INDEX('Ciclos Oficial'!$E$3:$E$23,IF(INDEX('Ciclos Oficial'!$E$3:$E$23,MATCH(Z8,'Ciclos Oficial'!$C$3:$C$23,0))&gt;INDEX('Ciclos Oficial'!$E$3:$E$23,MATCH(AA8,'Ciclos Oficial'!$C$3:$C$23,0)),MATCH(Z8,'Ciclos Oficial'!$C$3:$C$23,0),MATCH(AA8,'Ciclos Oficial'!$C$3:$C$23,0)))))</f>
        <v/>
      </c>
      <c r="AC8" s="135"/>
      <c r="AD8" s="135"/>
      <c r="AE8" s="19"/>
      <c r="AF8" s="211"/>
      <c r="AG8" s="74" t="str">
        <f>IF(AF8="","",INDEX('Ciclos Oficial'!$I$3:$I$5,MATCH(AF8,'Ciclos Oficial'!$H$3:$H$5,0)))</f>
        <v/>
      </c>
      <c r="AH8" s="212"/>
      <c r="AI8" s="213"/>
      <c r="AJ8" s="69"/>
      <c r="AK8" s="211"/>
      <c r="AL8" s="74" t="str">
        <f>IF(AK8="","",INDEX('Ciclos Oficial'!$I$3:$I$5,MATCH(AK8,'Ciclos Oficial'!$H$3:$H$5,0)))</f>
        <v/>
      </c>
      <c r="AM8" s="145"/>
      <c r="AN8" s="214"/>
      <c r="AO8" s="69"/>
      <c r="AP8" s="211"/>
      <c r="AQ8" s="74" t="str">
        <f>IF(AP8="","",INDEX('Ciclos Oficial'!$I$3:$I$5,MATCH(AP8,'Ciclos Oficial'!$H$3:$H$5,0)))</f>
        <v/>
      </c>
      <c r="AR8" s="212"/>
      <c r="AS8" s="213"/>
    </row>
    <row r="9" spans="2:45" ht="14.25">
      <c r="B9" s="135"/>
      <c r="C9" s="135"/>
      <c r="D9" s="74" t="str" cm="1">
        <f t="array" ref="D9">IF(OR(B9="",C9=""),"",IF(INDEX('Ciclos Oficial'!$D$3:$D$23,IF(INDEX('Ciclos Oficial'!$D$3:$D$23,MATCH('Plano de Setup'!B9,'Ciclos Oficial'!$C$3:$C$23,0))&gt;INDEX('Ciclos Oficial'!$D$3:$D$23,MATCH('Plano de Setup'!C9,'Ciclos Oficial'!$C$3:$C$23,0)),MATCH('Plano de Setup'!B9,'Ciclos Oficial'!$C$3:$C$23,0),MATCH('Plano de Setup'!C9,'Ciclos Oficial'!$C$3:$C$23,0)))&gt;INDEX('Ciclos Oficial'!$E$3:$E$23,IF(INDEX('Ciclos Oficial'!$E$3:$E$23,MATCH(B9,'Ciclos Oficial'!$C$3:$C$23,0))&gt;INDEX('Ciclos Oficial'!$E$3:$E$23,MATCH(C9,'Ciclos Oficial'!$C$3:$C$23,0)),MATCH(B9,'Ciclos Oficial'!$C$3:$C$23,0),MATCH(C9,'Ciclos Oficial'!$C$3:$C$23,0))),INDEX('Ciclos Oficial'!$D$3:$D$23,IF(INDEX('Ciclos Oficial'!$D$3:$D$23,MATCH('Plano de Setup'!B9,'Ciclos Oficial'!$C$3:$C$23,0))&gt;INDEX('Ciclos Oficial'!$D$3:$D$23,MATCH('Plano de Setup'!C9,'Ciclos Oficial'!$C$3:$C$23,0)),MATCH('Plano de Setup'!B9,'Ciclos Oficial'!$C$3:$C$23,0),MATCH('Plano de Setup'!C9,'Ciclos Oficial'!$C$3:$C$23,0))),INDEX('Ciclos Oficial'!$E$3:$E$23,IF(INDEX('Ciclos Oficial'!$E$3:$E$23,MATCH(B9,'Ciclos Oficial'!$C$3:$C$23,0))&gt;INDEX('Ciclos Oficial'!$E$3:$E$23,MATCH(C9,'Ciclos Oficial'!$C$3:$C$23,0)),MATCH(B9,'Ciclos Oficial'!$C$3:$C$23,0),MATCH(C9,'Ciclos Oficial'!$C$3:$C$23,0)))))</f>
        <v/>
      </c>
      <c r="E9" s="143"/>
      <c r="F9" s="143"/>
      <c r="G9" s="19"/>
      <c r="H9" s="135"/>
      <c r="I9" s="135"/>
      <c r="J9" s="74"/>
      <c r="K9" s="143"/>
      <c r="L9" s="143"/>
      <c r="M9" s="19"/>
      <c r="N9" s="135"/>
      <c r="O9" s="135"/>
      <c r="P9" s="74" t="str" cm="1">
        <f t="array" ref="P9">IF(OR(N9="",O9=""),"",IF(INDEX('Ciclos Oficial'!$D$3:$D$23,IF(INDEX('Ciclos Oficial'!$D$3:$D$23,MATCH('Plano de Setup'!N9,'Ciclos Oficial'!$C$3:$C$23,0))&gt;INDEX('Ciclos Oficial'!$D$3:$D$23,MATCH('Plano de Setup'!O9,'Ciclos Oficial'!$C$3:$C$23,0)),MATCH('Plano de Setup'!N9,'Ciclos Oficial'!$C$3:$C$23,0),MATCH('Plano de Setup'!O9,'Ciclos Oficial'!$C$3:$C$23,0)))&gt;INDEX('Ciclos Oficial'!$E$3:$E$23,IF(INDEX('Ciclos Oficial'!$E$3:$E$23,MATCH(N9,'Ciclos Oficial'!$C$3:$C$23,0))&gt;INDEX('Ciclos Oficial'!$E$3:$E$23,MATCH(O9,'Ciclos Oficial'!$C$3:$C$23,0)),MATCH(N9,'Ciclos Oficial'!$C$3:$C$23,0),MATCH(O9,'Ciclos Oficial'!$C$3:$C$23,0))),INDEX('Ciclos Oficial'!$D$3:$D$23,IF(INDEX('Ciclos Oficial'!$D$3:$D$23,MATCH('Plano de Setup'!N9,'Ciclos Oficial'!$C$3:$C$23,0))&gt;INDEX('Ciclos Oficial'!$D$3:$D$23,MATCH('Plano de Setup'!O9,'Ciclos Oficial'!$C$3:$C$23,0)),MATCH('Plano de Setup'!N9,'Ciclos Oficial'!$C$3:$C$23,0),MATCH('Plano de Setup'!O9,'Ciclos Oficial'!$C$3:$C$23,0))),INDEX('Ciclos Oficial'!$E$3:$E$23,IF(INDEX('Ciclos Oficial'!$E$3:$E$23,MATCH(N9,'Ciclos Oficial'!$C$3:$C$23,0))&gt;INDEX('Ciclos Oficial'!$E$3:$E$23,MATCH(O9,'Ciclos Oficial'!$C$3:$C$23,0)),MATCH(N9,'Ciclos Oficial'!$C$3:$C$23,0),MATCH(O9,'Ciclos Oficial'!$C$3:$C$23,0)))))</f>
        <v/>
      </c>
      <c r="Q9" s="135"/>
      <c r="R9" s="135"/>
      <c r="S9" s="19"/>
      <c r="T9" s="135"/>
      <c r="U9" s="135"/>
      <c r="V9" s="74" t="str" cm="1">
        <f t="array" ref="V9">IF(OR(T9="",U9=""),"",IF(INDEX('Ciclos Oficial'!$D$3:$D$23,IF(INDEX('Ciclos Oficial'!$D$3:$D$23,MATCH('Plano de Setup'!T9,'Ciclos Oficial'!$C$3:$C$23,0))&gt;INDEX('Ciclos Oficial'!$D$3:$D$23,MATCH('Plano de Setup'!U9,'Ciclos Oficial'!$C$3:$C$23,0)),MATCH('Plano de Setup'!T9,'Ciclos Oficial'!$C$3:$C$23,0),MATCH('Plano de Setup'!U9,'Ciclos Oficial'!$C$3:$C$23,0)))&gt;INDEX('Ciclos Oficial'!$E$3:$E$23,IF(INDEX('Ciclos Oficial'!$E$3:$E$23,MATCH(T9,'Ciclos Oficial'!$C$3:$C$23,0))&gt;INDEX('Ciclos Oficial'!$E$3:$E$23,MATCH(U9,'Ciclos Oficial'!$C$3:$C$23,0)),MATCH(T9,'Ciclos Oficial'!$C$3:$C$23,0),MATCH(U9,'Ciclos Oficial'!$C$3:$C$23,0))),INDEX('Ciclos Oficial'!$D$3:$D$23,IF(INDEX('Ciclos Oficial'!$D$3:$D$23,MATCH('Plano de Setup'!T9,'Ciclos Oficial'!$C$3:$C$23,0))&gt;INDEX('Ciclos Oficial'!$D$3:$D$23,MATCH('Plano de Setup'!U9,'Ciclos Oficial'!$C$3:$C$23,0)),MATCH('Plano de Setup'!T9,'Ciclos Oficial'!$C$3:$C$23,0),MATCH('Plano de Setup'!U9,'Ciclos Oficial'!$C$3:$C$23,0))),INDEX('Ciclos Oficial'!$E$3:$E$23,IF(INDEX('Ciclos Oficial'!$E$3:$E$23,MATCH(T9,'Ciclos Oficial'!$C$3:$C$23,0))&gt;INDEX('Ciclos Oficial'!$E$3:$E$23,MATCH(U9,'Ciclos Oficial'!$C$3:$C$23,0)),MATCH(T9,'Ciclos Oficial'!$C$3:$C$23,0),MATCH(U9,'Ciclos Oficial'!$C$3:$C$23,0)))))</f>
        <v/>
      </c>
      <c r="W9" s="135"/>
      <c r="X9" s="135"/>
      <c r="Y9" s="19"/>
      <c r="Z9" s="135"/>
      <c r="AA9" s="135"/>
      <c r="AB9" s="74" t="str" cm="1">
        <f t="array" ref="AB9">IF(OR(Z9="",AA9=""),"",IF(INDEX('Ciclos Oficial'!$D$3:$D$23,IF(INDEX('Ciclos Oficial'!$D$3:$D$23,MATCH('Plano de Setup'!Z9,'Ciclos Oficial'!$C$3:$C$23,0))&gt;INDEX('Ciclos Oficial'!$D$3:$D$23,MATCH('Plano de Setup'!AA9,'Ciclos Oficial'!$C$3:$C$23,0)),MATCH('Plano de Setup'!Z9,'Ciclos Oficial'!$C$3:$C$23,0),MATCH('Plano de Setup'!AA9,'Ciclos Oficial'!$C$3:$C$23,0)))&gt;INDEX('Ciclos Oficial'!$E$3:$E$23,IF(INDEX('Ciclos Oficial'!$E$3:$E$23,MATCH(Z9,'Ciclos Oficial'!$C$3:$C$23,0))&gt;INDEX('Ciclos Oficial'!$E$3:$E$23,MATCH(AA9,'Ciclos Oficial'!$C$3:$C$23,0)),MATCH(Z9,'Ciclos Oficial'!$C$3:$C$23,0),MATCH(AA9,'Ciclos Oficial'!$C$3:$C$23,0))),INDEX('Ciclos Oficial'!$D$3:$D$23,IF(INDEX('Ciclos Oficial'!$D$3:$D$23,MATCH('Plano de Setup'!Z9,'Ciclos Oficial'!$C$3:$C$23,0))&gt;INDEX('Ciclos Oficial'!$D$3:$D$23,MATCH('Plano de Setup'!AA9,'Ciclos Oficial'!$C$3:$C$23,0)),MATCH('Plano de Setup'!Z9,'Ciclos Oficial'!$C$3:$C$23,0),MATCH('Plano de Setup'!AA9,'Ciclos Oficial'!$C$3:$C$23,0))),INDEX('Ciclos Oficial'!$E$3:$E$23,IF(INDEX('Ciclos Oficial'!$E$3:$E$23,MATCH(Z9,'Ciclos Oficial'!$C$3:$C$23,0))&gt;INDEX('Ciclos Oficial'!$E$3:$E$23,MATCH(AA9,'Ciclos Oficial'!$C$3:$C$23,0)),MATCH(Z9,'Ciclos Oficial'!$C$3:$C$23,0),MATCH(AA9,'Ciclos Oficial'!$C$3:$C$23,0)))))</f>
        <v/>
      </c>
      <c r="AC9" s="135"/>
      <c r="AD9" s="135"/>
      <c r="AE9" s="19"/>
      <c r="AF9" s="211"/>
      <c r="AG9" s="74" t="str">
        <f>IF(AF9="","",INDEX('Ciclos Oficial'!$I$3:$I$5,MATCH(AF9,'Ciclos Oficial'!$H$3:$H$5,0)))</f>
        <v/>
      </c>
      <c r="AH9" s="212"/>
      <c r="AI9" s="213"/>
      <c r="AJ9" s="69"/>
      <c r="AK9" s="211"/>
      <c r="AL9" s="74" t="str">
        <f>IF(AK9="","",INDEX('Ciclos Oficial'!$I$3:$I$5,MATCH(AK9,'Ciclos Oficial'!$H$3:$H$5,0)))</f>
        <v/>
      </c>
      <c r="AM9" s="145"/>
      <c r="AN9" s="214"/>
      <c r="AO9" s="69"/>
      <c r="AP9" s="211"/>
      <c r="AQ9" s="74" t="str">
        <f>IF(AP9="","",INDEX('Ciclos Oficial'!$I$3:$I$5,MATCH(AP9,'Ciclos Oficial'!$H$3:$H$5,0)))</f>
        <v/>
      </c>
      <c r="AR9" s="212"/>
      <c r="AS9" s="213"/>
    </row>
    <row r="10" spans="2:45" ht="14.25">
      <c r="B10" s="135"/>
      <c r="C10" s="135"/>
      <c r="D10" s="74" t="str" cm="1">
        <f t="array" ref="D10">IF(OR(B10="",C10=""),"",IF(INDEX('Ciclos Oficial'!$D$3:$D$23,IF(INDEX('Ciclos Oficial'!$D$3:$D$23,MATCH('Plano de Setup'!B10,'Ciclos Oficial'!$C$3:$C$23,0))&gt;INDEX('Ciclos Oficial'!$D$3:$D$23,MATCH('Plano de Setup'!C10,'Ciclos Oficial'!$C$3:$C$23,0)),MATCH('Plano de Setup'!B10,'Ciclos Oficial'!$C$3:$C$23,0),MATCH('Plano de Setup'!C10,'Ciclos Oficial'!$C$3:$C$23,0)))&gt;INDEX('Ciclos Oficial'!$E$3:$E$23,IF(INDEX('Ciclos Oficial'!$E$3:$E$23,MATCH(B10,'Ciclos Oficial'!$C$3:$C$23,0))&gt;INDEX('Ciclos Oficial'!$E$3:$E$23,MATCH(C10,'Ciclos Oficial'!$C$3:$C$23,0)),MATCH(B10,'Ciclos Oficial'!$C$3:$C$23,0),MATCH(C10,'Ciclos Oficial'!$C$3:$C$23,0))),INDEX('Ciclos Oficial'!$D$3:$D$23,IF(INDEX('Ciclos Oficial'!$D$3:$D$23,MATCH('Plano de Setup'!B10,'Ciclos Oficial'!$C$3:$C$23,0))&gt;INDEX('Ciclos Oficial'!$D$3:$D$23,MATCH('Plano de Setup'!C10,'Ciclos Oficial'!$C$3:$C$23,0)),MATCH('Plano de Setup'!B10,'Ciclos Oficial'!$C$3:$C$23,0),MATCH('Plano de Setup'!C10,'Ciclos Oficial'!$C$3:$C$23,0))),INDEX('Ciclos Oficial'!$E$3:$E$23,IF(INDEX('Ciclos Oficial'!$E$3:$E$23,MATCH(B10,'Ciclos Oficial'!$C$3:$C$23,0))&gt;INDEX('Ciclos Oficial'!$E$3:$E$23,MATCH(C10,'Ciclos Oficial'!$C$3:$C$23,0)),MATCH(B10,'Ciclos Oficial'!$C$3:$C$23,0),MATCH(C10,'Ciclos Oficial'!$C$3:$C$23,0)))))</f>
        <v/>
      </c>
      <c r="E10" s="143"/>
      <c r="F10" s="143"/>
      <c r="G10" s="19"/>
      <c r="H10" s="135"/>
      <c r="I10" s="135"/>
      <c r="J10" s="74" t="str" cm="1">
        <f t="array" ref="J10">IF(OR(H10="",I10=""),"",IF(INDEX('Ciclos Oficial'!$D$3:$D$23,IF(INDEX('Ciclos Oficial'!$D$3:$D$23,MATCH('Plano de Setup'!H10,'Ciclos Oficial'!$C$3:$C$23,0))&gt;INDEX('Ciclos Oficial'!$D$3:$D$23,MATCH('Plano de Setup'!I10,'Ciclos Oficial'!$C$3:$C$23,0)),MATCH('Plano de Setup'!H10,'Ciclos Oficial'!$C$3:$C$23,0),MATCH('Plano de Setup'!I10,'Ciclos Oficial'!$C$3:$C$23,0)))&gt;INDEX('Ciclos Oficial'!$E$3:$E$23,IF(INDEX('Ciclos Oficial'!$E$3:$E$23,MATCH(H10,'Ciclos Oficial'!$C$3:$C$23,0))&gt;INDEX('Ciclos Oficial'!$E$3:$E$23,MATCH(I10,'Ciclos Oficial'!$C$3:$C$23,0)),MATCH(H10,'Ciclos Oficial'!$C$3:$C$23,0),MATCH(I10,'Ciclos Oficial'!$C$3:$C$23,0))),INDEX('Ciclos Oficial'!$D$3:$D$23,IF(INDEX('Ciclos Oficial'!$D$3:$D$23,MATCH('Plano de Setup'!H10,'Ciclos Oficial'!$C$3:$C$23,0))&gt;INDEX('Ciclos Oficial'!$D$3:$D$23,MATCH('Plano de Setup'!I10,'Ciclos Oficial'!$C$3:$C$23,0)),MATCH('Plano de Setup'!H10,'Ciclos Oficial'!$C$3:$C$23,0),MATCH('Plano de Setup'!I10,'Ciclos Oficial'!$C$3:$C$23,0))),INDEX('Ciclos Oficial'!$E$3:$E$23,IF(INDEX('Ciclos Oficial'!$E$3:$E$23,MATCH(H10,'Ciclos Oficial'!$C$3:$C$23,0))&gt;INDEX('Ciclos Oficial'!$E$3:$E$23,MATCH(I10,'Ciclos Oficial'!$C$3:$C$23,0)),MATCH(H10,'Ciclos Oficial'!$C$3:$C$23,0),MATCH(I10,'Ciclos Oficial'!$C$3:$C$23,0)))))</f>
        <v/>
      </c>
      <c r="K10" s="135"/>
      <c r="L10" s="135"/>
      <c r="M10" s="19"/>
      <c r="N10" s="135"/>
      <c r="O10" s="135"/>
      <c r="P10" s="74" t="str" cm="1">
        <f t="array" ref="P10">IF(OR(N10="",O10=""),"",IF(INDEX('Ciclos Oficial'!$D$3:$D$23,IF(INDEX('Ciclos Oficial'!$D$3:$D$23,MATCH('Plano de Setup'!N10,'Ciclos Oficial'!$C$3:$C$23,0))&gt;INDEX('Ciclos Oficial'!$D$3:$D$23,MATCH('Plano de Setup'!O10,'Ciclos Oficial'!$C$3:$C$23,0)),MATCH('Plano de Setup'!N10,'Ciclos Oficial'!$C$3:$C$23,0),MATCH('Plano de Setup'!O10,'Ciclos Oficial'!$C$3:$C$23,0)))&gt;INDEX('Ciclos Oficial'!$E$3:$E$23,IF(INDEX('Ciclos Oficial'!$E$3:$E$23,MATCH(N10,'Ciclos Oficial'!$C$3:$C$23,0))&gt;INDEX('Ciclos Oficial'!$E$3:$E$23,MATCH(O10,'Ciclos Oficial'!$C$3:$C$23,0)),MATCH(N10,'Ciclos Oficial'!$C$3:$C$23,0),MATCH(O10,'Ciclos Oficial'!$C$3:$C$23,0))),INDEX('Ciclos Oficial'!$D$3:$D$23,IF(INDEX('Ciclos Oficial'!$D$3:$D$23,MATCH('Plano de Setup'!N10,'Ciclos Oficial'!$C$3:$C$23,0))&gt;INDEX('Ciclos Oficial'!$D$3:$D$23,MATCH('Plano de Setup'!O10,'Ciclos Oficial'!$C$3:$C$23,0)),MATCH('Plano de Setup'!N10,'Ciclos Oficial'!$C$3:$C$23,0),MATCH('Plano de Setup'!O10,'Ciclos Oficial'!$C$3:$C$23,0))),INDEX('Ciclos Oficial'!$E$3:$E$23,IF(INDEX('Ciclos Oficial'!$E$3:$E$23,MATCH(N10,'Ciclos Oficial'!$C$3:$C$23,0))&gt;INDEX('Ciclos Oficial'!$E$3:$E$23,MATCH(O10,'Ciclos Oficial'!$C$3:$C$23,0)),MATCH(N10,'Ciclos Oficial'!$C$3:$C$23,0),MATCH(O10,'Ciclos Oficial'!$C$3:$C$23,0)))))</f>
        <v/>
      </c>
      <c r="Q10" s="135"/>
      <c r="R10" s="135"/>
      <c r="S10" s="19"/>
      <c r="T10" s="135"/>
      <c r="U10" s="135"/>
      <c r="V10" s="74" t="str" cm="1">
        <f t="array" ref="V10">IF(OR(T10="",U10=""),"",IF(INDEX('Ciclos Oficial'!$D$3:$D$23,IF(INDEX('Ciclos Oficial'!$D$3:$D$23,MATCH('Plano de Setup'!T10,'Ciclos Oficial'!$C$3:$C$23,0))&gt;INDEX('Ciclos Oficial'!$D$3:$D$23,MATCH('Plano de Setup'!U10,'Ciclos Oficial'!$C$3:$C$23,0)),MATCH('Plano de Setup'!T10,'Ciclos Oficial'!$C$3:$C$23,0),MATCH('Plano de Setup'!U10,'Ciclos Oficial'!$C$3:$C$23,0)))&gt;INDEX('Ciclos Oficial'!$E$3:$E$23,IF(INDEX('Ciclos Oficial'!$E$3:$E$23,MATCH(T10,'Ciclos Oficial'!$C$3:$C$23,0))&gt;INDEX('Ciclos Oficial'!$E$3:$E$23,MATCH(U10,'Ciclos Oficial'!$C$3:$C$23,0)),MATCH(T10,'Ciclos Oficial'!$C$3:$C$23,0),MATCH(U10,'Ciclos Oficial'!$C$3:$C$23,0))),INDEX('Ciclos Oficial'!$D$3:$D$23,IF(INDEX('Ciclos Oficial'!$D$3:$D$23,MATCH('Plano de Setup'!T10,'Ciclos Oficial'!$C$3:$C$23,0))&gt;INDEX('Ciclos Oficial'!$D$3:$D$23,MATCH('Plano de Setup'!U10,'Ciclos Oficial'!$C$3:$C$23,0)),MATCH('Plano de Setup'!T10,'Ciclos Oficial'!$C$3:$C$23,0),MATCH('Plano de Setup'!U10,'Ciclos Oficial'!$C$3:$C$23,0))),INDEX('Ciclos Oficial'!$E$3:$E$23,IF(INDEX('Ciclos Oficial'!$E$3:$E$23,MATCH(T10,'Ciclos Oficial'!$C$3:$C$23,0))&gt;INDEX('Ciclos Oficial'!$E$3:$E$23,MATCH(U10,'Ciclos Oficial'!$C$3:$C$23,0)),MATCH(T10,'Ciclos Oficial'!$C$3:$C$23,0),MATCH(U10,'Ciclos Oficial'!$C$3:$C$23,0)))))</f>
        <v/>
      </c>
      <c r="W10" s="135"/>
      <c r="X10" s="135"/>
      <c r="Y10" s="19"/>
      <c r="Z10" s="135"/>
      <c r="AA10" s="135"/>
      <c r="AB10" s="74" t="str" cm="1">
        <f t="array" ref="AB10">IF(OR(Z10="",AA10=""),"",IF(INDEX('Ciclos Oficial'!$D$3:$D$23,IF(INDEX('Ciclos Oficial'!$D$3:$D$23,MATCH('Plano de Setup'!Z10,'Ciclos Oficial'!$C$3:$C$23,0))&gt;INDEX('Ciclos Oficial'!$D$3:$D$23,MATCH('Plano de Setup'!AA10,'Ciclos Oficial'!$C$3:$C$23,0)),MATCH('Plano de Setup'!Z10,'Ciclos Oficial'!$C$3:$C$23,0),MATCH('Plano de Setup'!AA10,'Ciclos Oficial'!$C$3:$C$23,0)))&gt;INDEX('Ciclos Oficial'!$E$3:$E$23,IF(INDEX('Ciclos Oficial'!$E$3:$E$23,MATCH(Z10,'Ciclos Oficial'!$C$3:$C$23,0))&gt;INDEX('Ciclos Oficial'!$E$3:$E$23,MATCH(AA10,'Ciclos Oficial'!$C$3:$C$23,0)),MATCH(Z10,'Ciclos Oficial'!$C$3:$C$23,0),MATCH(AA10,'Ciclos Oficial'!$C$3:$C$23,0))),INDEX('Ciclos Oficial'!$D$3:$D$23,IF(INDEX('Ciclos Oficial'!$D$3:$D$23,MATCH('Plano de Setup'!Z10,'Ciclos Oficial'!$C$3:$C$23,0))&gt;INDEX('Ciclos Oficial'!$D$3:$D$23,MATCH('Plano de Setup'!AA10,'Ciclos Oficial'!$C$3:$C$23,0)),MATCH('Plano de Setup'!Z10,'Ciclos Oficial'!$C$3:$C$23,0),MATCH('Plano de Setup'!AA10,'Ciclos Oficial'!$C$3:$C$23,0))),INDEX('Ciclos Oficial'!$E$3:$E$23,IF(INDEX('Ciclos Oficial'!$E$3:$E$23,MATCH(Z10,'Ciclos Oficial'!$C$3:$C$23,0))&gt;INDEX('Ciclos Oficial'!$E$3:$E$23,MATCH(AA10,'Ciclos Oficial'!$C$3:$C$23,0)),MATCH(Z10,'Ciclos Oficial'!$C$3:$C$23,0),MATCH(AA10,'Ciclos Oficial'!$C$3:$C$23,0)))))</f>
        <v/>
      </c>
      <c r="AC10" s="135"/>
      <c r="AD10" s="135"/>
      <c r="AE10" s="19"/>
      <c r="AF10" s="211"/>
      <c r="AG10" s="74"/>
      <c r="AH10" s="145"/>
      <c r="AI10" s="214"/>
      <c r="AJ10" s="69"/>
      <c r="AK10" s="211"/>
      <c r="AL10" s="74" t="str">
        <f>IF(AK10="","",INDEX('Ciclos Oficial'!$I$3:$I$5,MATCH(AK10,'Ciclos Oficial'!$H$3:$H$5,0)))</f>
        <v/>
      </c>
      <c r="AM10" s="145"/>
      <c r="AN10" s="214"/>
      <c r="AO10" s="69"/>
      <c r="AP10" s="211"/>
      <c r="AQ10" s="74" t="str">
        <f>IF(AP10="","",INDEX('Ciclos Oficial'!$I$3:$I$5,MATCH(AP10,'Ciclos Oficial'!$H$3:$H$5,0)))</f>
        <v/>
      </c>
      <c r="AR10" s="145"/>
      <c r="AS10" s="214"/>
    </row>
    <row r="11" spans="2:45" ht="14.25">
      <c r="B11" s="135"/>
      <c r="C11" s="135"/>
      <c r="D11" s="74" t="str" cm="1">
        <f t="array" ref="D11">IF(OR(B11="",C11=""),"",IF(INDEX('Ciclos Oficial'!$D$3:$D$23,IF(INDEX('Ciclos Oficial'!$D$3:$D$23,MATCH('Plano de Setup'!B11,'Ciclos Oficial'!$C$3:$C$23,0))&gt;INDEX('Ciclos Oficial'!$D$3:$D$23,MATCH('Plano de Setup'!C11,'Ciclos Oficial'!$C$3:$C$23,0)),MATCH('Plano de Setup'!B11,'Ciclos Oficial'!$C$3:$C$23,0),MATCH('Plano de Setup'!C11,'Ciclos Oficial'!$C$3:$C$23,0)))&gt;INDEX('Ciclos Oficial'!$E$3:$E$23,IF(INDEX('Ciclos Oficial'!$E$3:$E$23,MATCH(B11,'Ciclos Oficial'!$C$3:$C$23,0))&gt;INDEX('Ciclos Oficial'!$E$3:$E$23,MATCH(C11,'Ciclos Oficial'!$C$3:$C$23,0)),MATCH(B11,'Ciclos Oficial'!$C$3:$C$23,0),MATCH(C11,'Ciclos Oficial'!$C$3:$C$23,0))),INDEX('Ciclos Oficial'!$D$3:$D$23,IF(INDEX('Ciclos Oficial'!$D$3:$D$23,MATCH('Plano de Setup'!B11,'Ciclos Oficial'!$C$3:$C$23,0))&gt;INDEX('Ciclos Oficial'!$D$3:$D$23,MATCH('Plano de Setup'!C11,'Ciclos Oficial'!$C$3:$C$23,0)),MATCH('Plano de Setup'!B11,'Ciclos Oficial'!$C$3:$C$23,0),MATCH('Plano de Setup'!C11,'Ciclos Oficial'!$C$3:$C$23,0))),INDEX('Ciclos Oficial'!$E$3:$E$23,IF(INDEX('Ciclos Oficial'!$E$3:$E$23,MATCH(B11,'Ciclos Oficial'!$C$3:$C$23,0))&gt;INDEX('Ciclos Oficial'!$E$3:$E$23,MATCH(C11,'Ciclos Oficial'!$C$3:$C$23,0)),MATCH(B11,'Ciclos Oficial'!$C$3:$C$23,0),MATCH(C11,'Ciclos Oficial'!$C$3:$C$23,0)))))</f>
        <v/>
      </c>
      <c r="E11" s="143"/>
      <c r="F11" s="143"/>
      <c r="G11" s="19"/>
      <c r="H11" s="135"/>
      <c r="I11" s="135"/>
      <c r="J11" s="74" t="str" cm="1">
        <f t="array" ref="J11">IF(OR(H11="",I11=""),"",IF(INDEX('Ciclos Oficial'!$D$3:$D$23,IF(INDEX('Ciclos Oficial'!$D$3:$D$23,MATCH('Plano de Setup'!H11,'Ciclos Oficial'!$C$3:$C$23,0))&gt;INDEX('Ciclos Oficial'!$D$3:$D$23,MATCH('Plano de Setup'!I11,'Ciclos Oficial'!$C$3:$C$23,0)),MATCH('Plano de Setup'!H11,'Ciclos Oficial'!$C$3:$C$23,0),MATCH('Plano de Setup'!I11,'Ciclos Oficial'!$C$3:$C$23,0)))&gt;INDEX('Ciclos Oficial'!$E$3:$E$23,IF(INDEX('Ciclos Oficial'!$E$3:$E$23,MATCH(H11,'Ciclos Oficial'!$C$3:$C$23,0))&gt;INDEX('Ciclos Oficial'!$E$3:$E$23,MATCH(I11,'Ciclos Oficial'!$C$3:$C$23,0)),MATCH(H11,'Ciclos Oficial'!$C$3:$C$23,0),MATCH(I11,'Ciclos Oficial'!$C$3:$C$23,0))),INDEX('Ciclos Oficial'!$D$3:$D$23,IF(INDEX('Ciclos Oficial'!$D$3:$D$23,MATCH('Plano de Setup'!H11,'Ciclos Oficial'!$C$3:$C$23,0))&gt;INDEX('Ciclos Oficial'!$D$3:$D$23,MATCH('Plano de Setup'!I11,'Ciclos Oficial'!$C$3:$C$23,0)),MATCH('Plano de Setup'!H11,'Ciclos Oficial'!$C$3:$C$23,0),MATCH('Plano de Setup'!I11,'Ciclos Oficial'!$C$3:$C$23,0))),INDEX('Ciclos Oficial'!$E$3:$E$23,IF(INDEX('Ciclos Oficial'!$E$3:$E$23,MATCH(H11,'Ciclos Oficial'!$C$3:$C$23,0))&gt;INDEX('Ciclos Oficial'!$E$3:$E$23,MATCH(I11,'Ciclos Oficial'!$C$3:$C$23,0)),MATCH(H11,'Ciclos Oficial'!$C$3:$C$23,0),MATCH(I11,'Ciclos Oficial'!$C$3:$C$23,0)))))</f>
        <v/>
      </c>
      <c r="K11" s="135"/>
      <c r="L11" s="135"/>
      <c r="M11" s="19"/>
      <c r="N11" s="135"/>
      <c r="O11" s="135"/>
      <c r="P11" s="74" t="str" cm="1">
        <f t="array" ref="P11">IF(OR(N11="",O11=""),"",IF(INDEX('Ciclos Oficial'!$D$3:$D$23,IF(INDEX('Ciclos Oficial'!$D$3:$D$23,MATCH('Plano de Setup'!N11,'Ciclos Oficial'!$C$3:$C$23,0))&gt;INDEX('Ciclos Oficial'!$D$3:$D$23,MATCH('Plano de Setup'!O11,'Ciclos Oficial'!$C$3:$C$23,0)),MATCH('Plano de Setup'!N11,'Ciclos Oficial'!$C$3:$C$23,0),MATCH('Plano de Setup'!O11,'Ciclos Oficial'!$C$3:$C$23,0)))&gt;INDEX('Ciclos Oficial'!$E$3:$E$23,IF(INDEX('Ciclos Oficial'!$E$3:$E$23,MATCH(N11,'Ciclos Oficial'!$C$3:$C$23,0))&gt;INDEX('Ciclos Oficial'!$E$3:$E$23,MATCH(O11,'Ciclos Oficial'!$C$3:$C$23,0)),MATCH(N11,'Ciclos Oficial'!$C$3:$C$23,0),MATCH(O11,'Ciclos Oficial'!$C$3:$C$23,0))),INDEX('Ciclos Oficial'!$D$3:$D$23,IF(INDEX('Ciclos Oficial'!$D$3:$D$23,MATCH('Plano de Setup'!N11,'Ciclos Oficial'!$C$3:$C$23,0))&gt;INDEX('Ciclos Oficial'!$D$3:$D$23,MATCH('Plano de Setup'!O11,'Ciclos Oficial'!$C$3:$C$23,0)),MATCH('Plano de Setup'!N11,'Ciclos Oficial'!$C$3:$C$23,0),MATCH('Plano de Setup'!O11,'Ciclos Oficial'!$C$3:$C$23,0))),INDEX('Ciclos Oficial'!$E$3:$E$23,IF(INDEX('Ciclos Oficial'!$E$3:$E$23,MATCH(N11,'Ciclos Oficial'!$C$3:$C$23,0))&gt;INDEX('Ciclos Oficial'!$E$3:$E$23,MATCH(O11,'Ciclos Oficial'!$C$3:$C$23,0)),MATCH(N11,'Ciclos Oficial'!$C$3:$C$23,0),MATCH(O11,'Ciclos Oficial'!$C$3:$C$23,0)))))</f>
        <v/>
      </c>
      <c r="Q11" s="135"/>
      <c r="R11" s="135"/>
      <c r="S11" s="19"/>
      <c r="T11" s="135"/>
      <c r="U11" s="135"/>
      <c r="V11" s="74" t="str" cm="1">
        <f t="array" ref="V11">IF(OR(T11="",U11=""),"",IF(INDEX('Ciclos Oficial'!$D$3:$D$23,IF(INDEX('Ciclos Oficial'!$D$3:$D$23,MATCH('Plano de Setup'!T11,'Ciclos Oficial'!$C$3:$C$23,0))&gt;INDEX('Ciclos Oficial'!$D$3:$D$23,MATCH('Plano de Setup'!U11,'Ciclos Oficial'!$C$3:$C$23,0)),MATCH('Plano de Setup'!T11,'Ciclos Oficial'!$C$3:$C$23,0),MATCH('Plano de Setup'!U11,'Ciclos Oficial'!$C$3:$C$23,0)))&gt;INDEX('Ciclos Oficial'!$E$3:$E$23,IF(INDEX('Ciclos Oficial'!$E$3:$E$23,MATCH(T11,'Ciclos Oficial'!$C$3:$C$23,0))&gt;INDEX('Ciclos Oficial'!$E$3:$E$23,MATCH(U11,'Ciclos Oficial'!$C$3:$C$23,0)),MATCH(T11,'Ciclos Oficial'!$C$3:$C$23,0),MATCH(U11,'Ciclos Oficial'!$C$3:$C$23,0))),INDEX('Ciclos Oficial'!$D$3:$D$23,IF(INDEX('Ciclos Oficial'!$D$3:$D$23,MATCH('Plano de Setup'!T11,'Ciclos Oficial'!$C$3:$C$23,0))&gt;INDEX('Ciclos Oficial'!$D$3:$D$23,MATCH('Plano de Setup'!U11,'Ciclos Oficial'!$C$3:$C$23,0)),MATCH('Plano de Setup'!T11,'Ciclos Oficial'!$C$3:$C$23,0),MATCH('Plano de Setup'!U11,'Ciclos Oficial'!$C$3:$C$23,0))),INDEX('Ciclos Oficial'!$E$3:$E$23,IF(INDEX('Ciclos Oficial'!$E$3:$E$23,MATCH(T11,'Ciclos Oficial'!$C$3:$C$23,0))&gt;INDEX('Ciclos Oficial'!$E$3:$E$23,MATCH(U11,'Ciclos Oficial'!$C$3:$C$23,0)),MATCH(T11,'Ciclos Oficial'!$C$3:$C$23,0),MATCH(U11,'Ciclos Oficial'!$C$3:$C$23,0)))))</f>
        <v/>
      </c>
      <c r="W11" s="135"/>
      <c r="X11" s="135"/>
      <c r="Y11" s="19"/>
      <c r="Z11" s="135"/>
      <c r="AA11" s="135"/>
      <c r="AB11" s="74" t="str" cm="1">
        <f t="array" ref="AB11">IF(OR(Z11="",AA11=""),"",IF(INDEX('Ciclos Oficial'!$D$3:$D$23,IF(INDEX('Ciclos Oficial'!$D$3:$D$23,MATCH('Plano de Setup'!Z11,'Ciclos Oficial'!$C$3:$C$23,0))&gt;INDEX('Ciclos Oficial'!$D$3:$D$23,MATCH('Plano de Setup'!AA11,'Ciclos Oficial'!$C$3:$C$23,0)),MATCH('Plano de Setup'!Z11,'Ciclos Oficial'!$C$3:$C$23,0),MATCH('Plano de Setup'!AA11,'Ciclos Oficial'!$C$3:$C$23,0)))&gt;INDEX('Ciclos Oficial'!$E$3:$E$23,IF(INDEX('Ciclos Oficial'!$E$3:$E$23,MATCH(Z11,'Ciclos Oficial'!$C$3:$C$23,0))&gt;INDEX('Ciclos Oficial'!$E$3:$E$23,MATCH(AA11,'Ciclos Oficial'!$C$3:$C$23,0)),MATCH(Z11,'Ciclos Oficial'!$C$3:$C$23,0),MATCH(AA11,'Ciclos Oficial'!$C$3:$C$23,0))),INDEX('Ciclos Oficial'!$D$3:$D$23,IF(INDEX('Ciclos Oficial'!$D$3:$D$23,MATCH('Plano de Setup'!Z11,'Ciclos Oficial'!$C$3:$C$23,0))&gt;INDEX('Ciclos Oficial'!$D$3:$D$23,MATCH('Plano de Setup'!AA11,'Ciclos Oficial'!$C$3:$C$23,0)),MATCH('Plano de Setup'!Z11,'Ciclos Oficial'!$C$3:$C$23,0),MATCH('Plano de Setup'!AA11,'Ciclos Oficial'!$C$3:$C$23,0))),INDEX('Ciclos Oficial'!$E$3:$E$23,IF(INDEX('Ciclos Oficial'!$E$3:$E$23,MATCH(Z11,'Ciclos Oficial'!$C$3:$C$23,0))&gt;INDEX('Ciclos Oficial'!$E$3:$E$23,MATCH(AA11,'Ciclos Oficial'!$C$3:$C$23,0)),MATCH(Z11,'Ciclos Oficial'!$C$3:$C$23,0),MATCH(AA11,'Ciclos Oficial'!$C$3:$C$23,0)))))</f>
        <v/>
      </c>
      <c r="AC11" s="135"/>
      <c r="AD11" s="135"/>
      <c r="AE11" s="19"/>
      <c r="AF11" s="211"/>
      <c r="AG11" s="74" t="str">
        <f>IF(AF11="","",INDEX('Ciclos Oficial'!$I$3:$I$5,MATCH(AF11,'Ciclos Oficial'!$H$3:$H$5,0)))</f>
        <v/>
      </c>
      <c r="AH11" s="145"/>
      <c r="AI11" s="214"/>
      <c r="AJ11" s="69"/>
      <c r="AK11" s="211"/>
      <c r="AL11" s="74" t="str">
        <f>IF(AK11="","",INDEX('Ciclos Oficial'!$I$3:$I$5,MATCH(AK11,'Ciclos Oficial'!$H$3:$H$5,0)))</f>
        <v/>
      </c>
      <c r="AM11" s="145"/>
      <c r="AN11" s="214"/>
      <c r="AO11" s="69"/>
      <c r="AP11" s="211"/>
      <c r="AQ11" s="74" t="str">
        <f>IF(AP11="","",INDEX('Ciclos Oficial'!$I$3:$I$5,MATCH(AP11,'Ciclos Oficial'!$H$3:$H$5,0)))</f>
        <v/>
      </c>
      <c r="AR11" s="145"/>
      <c r="AS11" s="214"/>
    </row>
    <row r="12" spans="2:45" ht="14.25">
      <c r="B12" s="135"/>
      <c r="C12" s="135"/>
      <c r="D12" s="74" t="str" cm="1">
        <f t="array" ref="D12">IF(OR(B12="",C12=""),"",IF(INDEX('Ciclos Oficial'!$D$3:$D$23,IF(INDEX('Ciclos Oficial'!$D$3:$D$23,MATCH('Plano de Setup'!B12,'Ciclos Oficial'!$C$3:$C$23,0))&gt;INDEX('Ciclos Oficial'!$D$3:$D$23,MATCH('Plano de Setup'!C12,'Ciclos Oficial'!$C$3:$C$23,0)),MATCH('Plano de Setup'!B12,'Ciclos Oficial'!$C$3:$C$23,0),MATCH('Plano de Setup'!C12,'Ciclos Oficial'!$C$3:$C$23,0)))&gt;INDEX('Ciclos Oficial'!$E$3:$E$23,IF(INDEX('Ciclos Oficial'!$E$3:$E$23,MATCH(B12,'Ciclos Oficial'!$C$3:$C$23,0))&gt;INDEX('Ciclos Oficial'!$E$3:$E$23,MATCH(C12,'Ciclos Oficial'!$C$3:$C$23,0)),MATCH(B12,'Ciclos Oficial'!$C$3:$C$23,0),MATCH(C12,'Ciclos Oficial'!$C$3:$C$23,0))),INDEX('Ciclos Oficial'!$D$3:$D$23,IF(INDEX('Ciclos Oficial'!$D$3:$D$23,MATCH('Plano de Setup'!B12,'Ciclos Oficial'!$C$3:$C$23,0))&gt;INDEX('Ciclos Oficial'!$D$3:$D$23,MATCH('Plano de Setup'!C12,'Ciclos Oficial'!$C$3:$C$23,0)),MATCH('Plano de Setup'!B12,'Ciclos Oficial'!$C$3:$C$23,0),MATCH('Plano de Setup'!C12,'Ciclos Oficial'!$C$3:$C$23,0))),INDEX('Ciclos Oficial'!$E$3:$E$23,IF(INDEX('Ciclos Oficial'!$E$3:$E$23,MATCH(B12,'Ciclos Oficial'!$C$3:$C$23,0))&gt;INDEX('Ciclos Oficial'!$E$3:$E$23,MATCH(C12,'Ciclos Oficial'!$C$3:$C$23,0)),MATCH(B12,'Ciclos Oficial'!$C$3:$C$23,0),MATCH(C12,'Ciclos Oficial'!$C$3:$C$23,0)))))</f>
        <v/>
      </c>
      <c r="E12" s="143"/>
      <c r="F12" s="143"/>
      <c r="G12" s="19"/>
      <c r="H12" s="135"/>
      <c r="I12" s="135"/>
      <c r="J12" s="74" t="str" cm="1">
        <f t="array" ref="J12">IF(OR(H12="",I12=""),"",IF(INDEX('Ciclos Oficial'!$D$3:$D$23,IF(INDEX('Ciclos Oficial'!$D$3:$D$23,MATCH('Plano de Setup'!H12,'Ciclos Oficial'!$C$3:$C$23,0))&gt;INDEX('Ciclos Oficial'!$D$3:$D$23,MATCH('Plano de Setup'!I12,'Ciclos Oficial'!$C$3:$C$23,0)),MATCH('Plano de Setup'!H12,'Ciclos Oficial'!$C$3:$C$23,0),MATCH('Plano de Setup'!I12,'Ciclos Oficial'!$C$3:$C$23,0)))&gt;INDEX('Ciclos Oficial'!$E$3:$E$23,IF(INDEX('Ciclos Oficial'!$E$3:$E$23,MATCH(H12,'Ciclos Oficial'!$C$3:$C$23,0))&gt;INDEX('Ciclos Oficial'!$E$3:$E$23,MATCH(I12,'Ciclos Oficial'!$C$3:$C$23,0)),MATCH(H12,'Ciclos Oficial'!$C$3:$C$23,0),MATCH(I12,'Ciclos Oficial'!$C$3:$C$23,0))),INDEX('Ciclos Oficial'!$D$3:$D$23,IF(INDEX('Ciclos Oficial'!$D$3:$D$23,MATCH('Plano de Setup'!H12,'Ciclos Oficial'!$C$3:$C$23,0))&gt;INDEX('Ciclos Oficial'!$D$3:$D$23,MATCH('Plano de Setup'!I12,'Ciclos Oficial'!$C$3:$C$23,0)),MATCH('Plano de Setup'!H12,'Ciclos Oficial'!$C$3:$C$23,0),MATCH('Plano de Setup'!I12,'Ciclos Oficial'!$C$3:$C$23,0))),INDEX('Ciclos Oficial'!$E$3:$E$23,IF(INDEX('Ciclos Oficial'!$E$3:$E$23,MATCH(H12,'Ciclos Oficial'!$C$3:$C$23,0))&gt;INDEX('Ciclos Oficial'!$E$3:$E$23,MATCH(I12,'Ciclos Oficial'!$C$3:$C$23,0)),MATCH(H12,'Ciclos Oficial'!$C$3:$C$23,0),MATCH(I12,'Ciclos Oficial'!$C$3:$C$23,0)))))</f>
        <v/>
      </c>
      <c r="K12" s="135"/>
      <c r="L12" s="135"/>
      <c r="M12" s="19"/>
      <c r="N12" s="135"/>
      <c r="O12" s="135"/>
      <c r="P12" s="74" t="str" cm="1">
        <f t="array" ref="P12">IF(OR(N12="",O12=""),"",IF(INDEX('Ciclos Oficial'!$D$3:$D$23,IF(INDEX('Ciclos Oficial'!$D$3:$D$23,MATCH('Plano de Setup'!N12,'Ciclos Oficial'!$C$3:$C$23,0))&gt;INDEX('Ciclos Oficial'!$D$3:$D$23,MATCH('Plano de Setup'!O12,'Ciclos Oficial'!$C$3:$C$23,0)),MATCH('Plano de Setup'!N12,'Ciclos Oficial'!$C$3:$C$23,0),MATCH('Plano de Setup'!O12,'Ciclos Oficial'!$C$3:$C$23,0)))&gt;INDEX('Ciclos Oficial'!$E$3:$E$23,IF(INDEX('Ciclos Oficial'!$E$3:$E$23,MATCH(N12,'Ciclos Oficial'!$C$3:$C$23,0))&gt;INDEX('Ciclos Oficial'!$E$3:$E$23,MATCH(O12,'Ciclos Oficial'!$C$3:$C$23,0)),MATCH(N12,'Ciclos Oficial'!$C$3:$C$23,0),MATCH(O12,'Ciclos Oficial'!$C$3:$C$23,0))),INDEX('Ciclos Oficial'!$D$3:$D$23,IF(INDEX('Ciclos Oficial'!$D$3:$D$23,MATCH('Plano de Setup'!N12,'Ciclos Oficial'!$C$3:$C$23,0))&gt;INDEX('Ciclos Oficial'!$D$3:$D$23,MATCH('Plano de Setup'!O12,'Ciclos Oficial'!$C$3:$C$23,0)),MATCH('Plano de Setup'!N12,'Ciclos Oficial'!$C$3:$C$23,0),MATCH('Plano de Setup'!O12,'Ciclos Oficial'!$C$3:$C$23,0))),INDEX('Ciclos Oficial'!$E$3:$E$23,IF(INDEX('Ciclos Oficial'!$E$3:$E$23,MATCH(N12,'Ciclos Oficial'!$C$3:$C$23,0))&gt;INDEX('Ciclos Oficial'!$E$3:$E$23,MATCH(O12,'Ciclos Oficial'!$C$3:$C$23,0)),MATCH(N12,'Ciclos Oficial'!$C$3:$C$23,0),MATCH(O12,'Ciclos Oficial'!$C$3:$C$23,0)))))</f>
        <v/>
      </c>
      <c r="Q12" s="135"/>
      <c r="R12" s="135"/>
      <c r="S12" s="19"/>
      <c r="T12" s="135"/>
      <c r="U12" s="135"/>
      <c r="V12" s="74" t="str" cm="1">
        <f t="array" ref="V12">IF(OR(T12="",U12=""),"",IF(INDEX('Ciclos Oficial'!$D$3:$D$23,IF(INDEX('Ciclos Oficial'!$D$3:$D$23,MATCH('Plano de Setup'!T12,'Ciclos Oficial'!$C$3:$C$23,0))&gt;INDEX('Ciclos Oficial'!$D$3:$D$23,MATCH('Plano de Setup'!U12,'Ciclos Oficial'!$C$3:$C$23,0)),MATCH('Plano de Setup'!T12,'Ciclos Oficial'!$C$3:$C$23,0),MATCH('Plano de Setup'!U12,'Ciclos Oficial'!$C$3:$C$23,0)))&gt;INDEX('Ciclos Oficial'!$E$3:$E$23,IF(INDEX('Ciclos Oficial'!$E$3:$E$23,MATCH(T12,'Ciclos Oficial'!$C$3:$C$23,0))&gt;INDEX('Ciclos Oficial'!$E$3:$E$23,MATCH(U12,'Ciclos Oficial'!$C$3:$C$23,0)),MATCH(T12,'Ciclos Oficial'!$C$3:$C$23,0),MATCH(U12,'Ciclos Oficial'!$C$3:$C$23,0))),INDEX('Ciclos Oficial'!$D$3:$D$23,IF(INDEX('Ciclos Oficial'!$D$3:$D$23,MATCH('Plano de Setup'!T12,'Ciclos Oficial'!$C$3:$C$23,0))&gt;INDEX('Ciclos Oficial'!$D$3:$D$23,MATCH('Plano de Setup'!U12,'Ciclos Oficial'!$C$3:$C$23,0)),MATCH('Plano de Setup'!T12,'Ciclos Oficial'!$C$3:$C$23,0),MATCH('Plano de Setup'!U12,'Ciclos Oficial'!$C$3:$C$23,0))),INDEX('Ciclos Oficial'!$E$3:$E$23,IF(INDEX('Ciclos Oficial'!$E$3:$E$23,MATCH(T12,'Ciclos Oficial'!$C$3:$C$23,0))&gt;INDEX('Ciclos Oficial'!$E$3:$E$23,MATCH(U12,'Ciclos Oficial'!$C$3:$C$23,0)),MATCH(T12,'Ciclos Oficial'!$C$3:$C$23,0),MATCH(U12,'Ciclos Oficial'!$C$3:$C$23,0)))))</f>
        <v/>
      </c>
      <c r="W12" s="135"/>
      <c r="X12" s="135"/>
      <c r="Y12" s="19"/>
      <c r="Z12" s="135"/>
      <c r="AA12" s="135"/>
      <c r="AB12" s="74" t="str" cm="1">
        <f t="array" ref="AB12">IF(OR(Z12="",AA12=""),"",IF(INDEX('Ciclos Oficial'!$D$3:$D$23,IF(INDEX('Ciclos Oficial'!$D$3:$D$23,MATCH('Plano de Setup'!Z12,'Ciclos Oficial'!$C$3:$C$23,0))&gt;INDEX('Ciclos Oficial'!$D$3:$D$23,MATCH('Plano de Setup'!AA12,'Ciclos Oficial'!$C$3:$C$23,0)),MATCH('Plano de Setup'!Z12,'Ciclos Oficial'!$C$3:$C$23,0),MATCH('Plano de Setup'!AA12,'Ciclos Oficial'!$C$3:$C$23,0)))&gt;INDEX('Ciclos Oficial'!$E$3:$E$23,IF(INDEX('Ciclos Oficial'!$E$3:$E$23,MATCH(Z12,'Ciclos Oficial'!$C$3:$C$23,0))&gt;INDEX('Ciclos Oficial'!$E$3:$E$23,MATCH(AA12,'Ciclos Oficial'!$C$3:$C$23,0)),MATCH(Z12,'Ciclos Oficial'!$C$3:$C$23,0),MATCH(AA12,'Ciclos Oficial'!$C$3:$C$23,0))),INDEX('Ciclos Oficial'!$D$3:$D$23,IF(INDEX('Ciclos Oficial'!$D$3:$D$23,MATCH('Plano de Setup'!Z12,'Ciclos Oficial'!$C$3:$C$23,0))&gt;INDEX('Ciclos Oficial'!$D$3:$D$23,MATCH('Plano de Setup'!AA12,'Ciclos Oficial'!$C$3:$C$23,0)),MATCH('Plano de Setup'!Z12,'Ciclos Oficial'!$C$3:$C$23,0),MATCH('Plano de Setup'!AA12,'Ciclos Oficial'!$C$3:$C$23,0))),INDEX('Ciclos Oficial'!$E$3:$E$23,IF(INDEX('Ciclos Oficial'!$E$3:$E$23,MATCH(Z12,'Ciclos Oficial'!$C$3:$C$23,0))&gt;INDEX('Ciclos Oficial'!$E$3:$E$23,MATCH(AA12,'Ciclos Oficial'!$C$3:$C$23,0)),MATCH(Z12,'Ciclos Oficial'!$C$3:$C$23,0),MATCH(AA12,'Ciclos Oficial'!$C$3:$C$23,0)))))</f>
        <v/>
      </c>
      <c r="AC12" s="135"/>
      <c r="AD12" s="135"/>
      <c r="AE12" s="19"/>
      <c r="AF12" s="211"/>
      <c r="AG12" s="74" t="str">
        <f>IF(AF12="","",INDEX('Ciclos Oficial'!$I$3:$I$5,MATCH(AF12,'Ciclos Oficial'!$H$3:$H$5,0)))</f>
        <v/>
      </c>
      <c r="AH12" s="145"/>
      <c r="AI12" s="215"/>
      <c r="AJ12" s="69"/>
      <c r="AK12" s="211"/>
      <c r="AL12" s="74" t="str">
        <f>IF(AK12="","",INDEX('Ciclos Oficial'!$I$3:$I$5,MATCH(AK12,'Ciclos Oficial'!$H$3:$H$5,0)))</f>
        <v/>
      </c>
      <c r="AM12" s="145"/>
      <c r="AN12" s="215"/>
      <c r="AO12" s="69"/>
      <c r="AP12" s="211"/>
      <c r="AQ12" s="74" t="str">
        <f>IF(AP12="","",INDEX('Ciclos Oficial'!$I$3:$I$5,MATCH(AP12,'Ciclos Oficial'!$H$3:$H$5,0)))</f>
        <v/>
      </c>
      <c r="AR12" s="145"/>
      <c r="AS12" s="215"/>
    </row>
    <row r="13" spans="2:45" ht="14.25">
      <c r="B13" s="135"/>
      <c r="C13" s="135"/>
      <c r="D13" s="74" t="str" cm="1">
        <f t="array" ref="D13">IF(OR(B13="",C13=""),"",IF(INDEX('Ciclos Oficial'!$D$3:$D$23,IF(INDEX('Ciclos Oficial'!$D$3:$D$23,MATCH('Plano de Setup'!B13,'Ciclos Oficial'!$C$3:$C$23,0))&gt;INDEX('Ciclos Oficial'!$D$3:$D$23,MATCH('Plano de Setup'!C13,'Ciclos Oficial'!$C$3:$C$23,0)),MATCH('Plano de Setup'!B13,'Ciclos Oficial'!$C$3:$C$23,0),MATCH('Plano de Setup'!C13,'Ciclos Oficial'!$C$3:$C$23,0)))&gt;INDEX('Ciclos Oficial'!$E$3:$E$23,IF(INDEX('Ciclos Oficial'!$E$3:$E$23,MATCH(B13,'Ciclos Oficial'!$C$3:$C$23,0))&gt;INDEX('Ciclos Oficial'!$E$3:$E$23,MATCH(C13,'Ciclos Oficial'!$C$3:$C$23,0)),MATCH(B13,'Ciclos Oficial'!$C$3:$C$23,0),MATCH(C13,'Ciclos Oficial'!$C$3:$C$23,0))),INDEX('Ciclos Oficial'!$D$3:$D$23,IF(INDEX('Ciclos Oficial'!$D$3:$D$23,MATCH('Plano de Setup'!B13,'Ciclos Oficial'!$C$3:$C$23,0))&gt;INDEX('Ciclos Oficial'!$D$3:$D$23,MATCH('Plano de Setup'!C13,'Ciclos Oficial'!$C$3:$C$23,0)),MATCH('Plano de Setup'!B13,'Ciclos Oficial'!$C$3:$C$23,0),MATCH('Plano de Setup'!C13,'Ciclos Oficial'!$C$3:$C$23,0))),INDEX('Ciclos Oficial'!$E$3:$E$23,IF(INDEX('Ciclos Oficial'!$E$3:$E$23,MATCH(B13,'Ciclos Oficial'!$C$3:$C$23,0))&gt;INDEX('Ciclos Oficial'!$E$3:$E$23,MATCH(C13,'Ciclos Oficial'!$C$3:$C$23,0)),MATCH(B13,'Ciclos Oficial'!$C$3:$C$23,0),MATCH(C13,'Ciclos Oficial'!$C$3:$C$23,0)))))</f>
        <v/>
      </c>
      <c r="E13" s="143"/>
      <c r="F13" s="143"/>
      <c r="G13" s="19"/>
      <c r="H13" s="135"/>
      <c r="I13" s="135"/>
      <c r="J13" s="74" t="str" cm="1">
        <f t="array" ref="J13">IF(OR(H13="",I13=""),"",IF(INDEX('Ciclos Oficial'!$D$3:$D$23,IF(INDEX('Ciclos Oficial'!$D$3:$D$23,MATCH('Plano de Setup'!H13,'Ciclos Oficial'!$C$3:$C$23,0))&gt;INDEX('Ciclos Oficial'!$D$3:$D$23,MATCH('Plano de Setup'!I13,'Ciclos Oficial'!$C$3:$C$23,0)),MATCH('Plano de Setup'!H13,'Ciclos Oficial'!$C$3:$C$23,0),MATCH('Plano de Setup'!I13,'Ciclos Oficial'!$C$3:$C$23,0)))&gt;INDEX('Ciclos Oficial'!$E$3:$E$23,IF(INDEX('Ciclos Oficial'!$E$3:$E$23,MATCH(H13,'Ciclos Oficial'!$C$3:$C$23,0))&gt;INDEX('Ciclos Oficial'!$E$3:$E$23,MATCH(I13,'Ciclos Oficial'!$C$3:$C$23,0)),MATCH(H13,'Ciclos Oficial'!$C$3:$C$23,0),MATCH(I13,'Ciclos Oficial'!$C$3:$C$23,0))),INDEX('Ciclos Oficial'!$D$3:$D$23,IF(INDEX('Ciclos Oficial'!$D$3:$D$23,MATCH('Plano de Setup'!H13,'Ciclos Oficial'!$C$3:$C$23,0))&gt;INDEX('Ciclos Oficial'!$D$3:$D$23,MATCH('Plano de Setup'!I13,'Ciclos Oficial'!$C$3:$C$23,0)),MATCH('Plano de Setup'!H13,'Ciclos Oficial'!$C$3:$C$23,0),MATCH('Plano de Setup'!I13,'Ciclos Oficial'!$C$3:$C$23,0))),INDEX('Ciclos Oficial'!$E$3:$E$23,IF(INDEX('Ciclos Oficial'!$E$3:$E$23,MATCH(H13,'Ciclos Oficial'!$C$3:$C$23,0))&gt;INDEX('Ciclos Oficial'!$E$3:$E$23,MATCH(I13,'Ciclos Oficial'!$C$3:$C$23,0)),MATCH(H13,'Ciclos Oficial'!$C$3:$C$23,0),MATCH(I13,'Ciclos Oficial'!$C$3:$C$23,0)))))</f>
        <v/>
      </c>
      <c r="K13" s="135"/>
      <c r="L13" s="135"/>
      <c r="M13" s="19"/>
      <c r="N13" s="135"/>
      <c r="O13" s="135"/>
      <c r="P13" s="74" t="str" cm="1">
        <f t="array" ref="P13">IF(OR(N13="",O13=""),"",IF(INDEX('Ciclos Oficial'!$D$3:$D$23,IF(INDEX('Ciclos Oficial'!$D$3:$D$23,MATCH('Plano de Setup'!N13,'Ciclos Oficial'!$C$3:$C$23,0))&gt;INDEX('Ciclos Oficial'!$D$3:$D$23,MATCH('Plano de Setup'!O13,'Ciclos Oficial'!$C$3:$C$23,0)),MATCH('Plano de Setup'!N13,'Ciclos Oficial'!$C$3:$C$23,0),MATCH('Plano de Setup'!O13,'Ciclos Oficial'!$C$3:$C$23,0)))&gt;INDEX('Ciclos Oficial'!$E$3:$E$23,IF(INDEX('Ciclos Oficial'!$E$3:$E$23,MATCH(N13,'Ciclos Oficial'!$C$3:$C$23,0))&gt;INDEX('Ciclos Oficial'!$E$3:$E$23,MATCH(O13,'Ciclos Oficial'!$C$3:$C$23,0)),MATCH(N13,'Ciclos Oficial'!$C$3:$C$23,0),MATCH(O13,'Ciclos Oficial'!$C$3:$C$23,0))),INDEX('Ciclos Oficial'!$D$3:$D$23,IF(INDEX('Ciclos Oficial'!$D$3:$D$23,MATCH('Plano de Setup'!N13,'Ciclos Oficial'!$C$3:$C$23,0))&gt;INDEX('Ciclos Oficial'!$D$3:$D$23,MATCH('Plano de Setup'!O13,'Ciclos Oficial'!$C$3:$C$23,0)),MATCH('Plano de Setup'!N13,'Ciclos Oficial'!$C$3:$C$23,0),MATCH('Plano de Setup'!O13,'Ciclos Oficial'!$C$3:$C$23,0))),INDEX('Ciclos Oficial'!$E$3:$E$23,IF(INDEX('Ciclos Oficial'!$E$3:$E$23,MATCH(N13,'Ciclos Oficial'!$C$3:$C$23,0))&gt;INDEX('Ciclos Oficial'!$E$3:$E$23,MATCH(O13,'Ciclos Oficial'!$C$3:$C$23,0)),MATCH(N13,'Ciclos Oficial'!$C$3:$C$23,0),MATCH(O13,'Ciclos Oficial'!$C$3:$C$23,0)))))</f>
        <v/>
      </c>
      <c r="Q13" s="135"/>
      <c r="R13" s="135"/>
      <c r="S13" s="19"/>
      <c r="T13" s="135"/>
      <c r="U13" s="135"/>
      <c r="V13" s="74" t="str" cm="1">
        <f t="array" ref="V13">IF(OR(T13="",U13=""),"",IF(INDEX('Ciclos Oficial'!$D$3:$D$23,IF(INDEX('Ciclos Oficial'!$D$3:$D$23,MATCH('Plano de Setup'!T13,'Ciclos Oficial'!$C$3:$C$23,0))&gt;INDEX('Ciclos Oficial'!$D$3:$D$23,MATCH('Plano de Setup'!U13,'Ciclos Oficial'!$C$3:$C$23,0)),MATCH('Plano de Setup'!T13,'Ciclos Oficial'!$C$3:$C$23,0),MATCH('Plano de Setup'!U13,'Ciclos Oficial'!$C$3:$C$23,0)))&gt;INDEX('Ciclos Oficial'!$E$3:$E$23,IF(INDEX('Ciclos Oficial'!$E$3:$E$23,MATCH(T13,'Ciclos Oficial'!$C$3:$C$23,0))&gt;INDEX('Ciclos Oficial'!$E$3:$E$23,MATCH(U13,'Ciclos Oficial'!$C$3:$C$23,0)),MATCH(T13,'Ciclos Oficial'!$C$3:$C$23,0),MATCH(U13,'Ciclos Oficial'!$C$3:$C$23,0))),INDEX('Ciclos Oficial'!$D$3:$D$23,IF(INDEX('Ciclos Oficial'!$D$3:$D$23,MATCH('Plano de Setup'!T13,'Ciclos Oficial'!$C$3:$C$23,0))&gt;INDEX('Ciclos Oficial'!$D$3:$D$23,MATCH('Plano de Setup'!U13,'Ciclos Oficial'!$C$3:$C$23,0)),MATCH('Plano de Setup'!T13,'Ciclos Oficial'!$C$3:$C$23,0),MATCH('Plano de Setup'!U13,'Ciclos Oficial'!$C$3:$C$23,0))),INDEX('Ciclos Oficial'!$E$3:$E$23,IF(INDEX('Ciclos Oficial'!$E$3:$E$23,MATCH(T13,'Ciclos Oficial'!$C$3:$C$23,0))&gt;INDEX('Ciclos Oficial'!$E$3:$E$23,MATCH(U13,'Ciclos Oficial'!$C$3:$C$23,0)),MATCH(T13,'Ciclos Oficial'!$C$3:$C$23,0),MATCH(U13,'Ciclos Oficial'!$C$3:$C$23,0)))))</f>
        <v/>
      </c>
      <c r="W13" s="135"/>
      <c r="X13" s="135"/>
      <c r="Y13" s="19"/>
      <c r="Z13" s="135"/>
      <c r="AA13" s="135"/>
      <c r="AB13" s="74" t="str" cm="1">
        <f t="array" ref="AB13">IF(OR(Z13="",AA13=""),"",IF(INDEX('Ciclos Oficial'!$D$3:$D$23,IF(INDEX('Ciclos Oficial'!$D$3:$D$23,MATCH('Plano de Setup'!Z13,'Ciclos Oficial'!$C$3:$C$23,0))&gt;INDEX('Ciclos Oficial'!$D$3:$D$23,MATCH('Plano de Setup'!AA13,'Ciclos Oficial'!$C$3:$C$23,0)),MATCH('Plano de Setup'!Z13,'Ciclos Oficial'!$C$3:$C$23,0),MATCH('Plano de Setup'!AA13,'Ciclos Oficial'!$C$3:$C$23,0)))&gt;INDEX('Ciclos Oficial'!$E$3:$E$23,IF(INDEX('Ciclos Oficial'!$E$3:$E$23,MATCH(Z13,'Ciclos Oficial'!$C$3:$C$23,0))&gt;INDEX('Ciclos Oficial'!$E$3:$E$23,MATCH(AA13,'Ciclos Oficial'!$C$3:$C$23,0)),MATCH(Z13,'Ciclos Oficial'!$C$3:$C$23,0),MATCH(AA13,'Ciclos Oficial'!$C$3:$C$23,0))),INDEX('Ciclos Oficial'!$D$3:$D$23,IF(INDEX('Ciclos Oficial'!$D$3:$D$23,MATCH('Plano de Setup'!Z13,'Ciclos Oficial'!$C$3:$C$23,0))&gt;INDEX('Ciclos Oficial'!$D$3:$D$23,MATCH('Plano de Setup'!AA13,'Ciclos Oficial'!$C$3:$C$23,0)),MATCH('Plano de Setup'!Z13,'Ciclos Oficial'!$C$3:$C$23,0),MATCH('Plano de Setup'!AA13,'Ciclos Oficial'!$C$3:$C$23,0))),INDEX('Ciclos Oficial'!$E$3:$E$23,IF(INDEX('Ciclos Oficial'!$E$3:$E$23,MATCH(Z13,'Ciclos Oficial'!$C$3:$C$23,0))&gt;INDEX('Ciclos Oficial'!$E$3:$E$23,MATCH(AA13,'Ciclos Oficial'!$C$3:$C$23,0)),MATCH(Z13,'Ciclos Oficial'!$C$3:$C$23,0),MATCH(AA13,'Ciclos Oficial'!$C$3:$C$23,0)))))</f>
        <v/>
      </c>
      <c r="AC13" s="135"/>
      <c r="AD13" s="135"/>
      <c r="AE13" s="19"/>
      <c r="AF13" s="78"/>
      <c r="AG13" s="74" t="str">
        <f>IF(AF13="","",INDEX('Ciclos Oficial'!$I$3:$I$5,MATCH(AF13,'Ciclos Oficial'!$H$3:$H$5,0)))</f>
        <v/>
      </c>
      <c r="AH13" s="1"/>
      <c r="AI13" s="17"/>
      <c r="AJ13" s="19"/>
      <c r="AK13" s="78"/>
      <c r="AL13" s="74" t="str">
        <f>IF(AK13="","",INDEX('Ciclos Oficial'!$I$3:$I$5,MATCH(AK13,'Ciclos Oficial'!$H$3:$H$5,0)))</f>
        <v/>
      </c>
      <c r="AM13" s="1"/>
      <c r="AN13" s="17"/>
      <c r="AO13" s="19"/>
      <c r="AP13" s="78"/>
      <c r="AQ13" s="74" t="str">
        <f>IF(AP13="","",INDEX('Ciclos Oficial'!$I$3:$I$5,MATCH(AP13,'Ciclos Oficial'!$H$3:$H$5,0)))</f>
        <v/>
      </c>
      <c r="AR13" s="1"/>
      <c r="AS13" s="17"/>
    </row>
    <row r="14" spans="2:45" ht="14.25">
      <c r="B14" s="135"/>
      <c r="C14" s="135"/>
      <c r="D14" s="74" t="str" cm="1">
        <f t="array" ref="D14">IF(OR(B14="",C14=""),"",IF(INDEX('Ciclos Oficial'!$D$3:$D$23,IF(INDEX('Ciclos Oficial'!$D$3:$D$23,MATCH('Plano de Setup'!B14,'Ciclos Oficial'!$C$3:$C$23,0))&gt;INDEX('Ciclos Oficial'!$D$3:$D$23,MATCH('Plano de Setup'!C14,'Ciclos Oficial'!$C$3:$C$23,0)),MATCH('Plano de Setup'!B14,'Ciclos Oficial'!$C$3:$C$23,0),MATCH('Plano de Setup'!C14,'Ciclos Oficial'!$C$3:$C$23,0)))&gt;INDEX('Ciclos Oficial'!$E$3:$E$23,IF(INDEX('Ciclos Oficial'!$E$3:$E$23,MATCH(B14,'Ciclos Oficial'!$C$3:$C$23,0))&gt;INDEX('Ciclos Oficial'!$E$3:$E$23,MATCH(C14,'Ciclos Oficial'!$C$3:$C$23,0)),MATCH(B14,'Ciclos Oficial'!$C$3:$C$23,0),MATCH(C14,'Ciclos Oficial'!$C$3:$C$23,0))),INDEX('Ciclos Oficial'!$D$3:$D$23,IF(INDEX('Ciclos Oficial'!$D$3:$D$23,MATCH('Plano de Setup'!B14,'Ciclos Oficial'!$C$3:$C$23,0))&gt;INDEX('Ciclos Oficial'!$D$3:$D$23,MATCH('Plano de Setup'!C14,'Ciclos Oficial'!$C$3:$C$23,0)),MATCH('Plano de Setup'!B14,'Ciclos Oficial'!$C$3:$C$23,0),MATCH('Plano de Setup'!C14,'Ciclos Oficial'!$C$3:$C$23,0))),INDEX('Ciclos Oficial'!$E$3:$E$23,IF(INDEX('Ciclos Oficial'!$E$3:$E$23,MATCH(B14,'Ciclos Oficial'!$C$3:$C$23,0))&gt;INDEX('Ciclos Oficial'!$E$3:$E$23,MATCH(C14,'Ciclos Oficial'!$C$3:$C$23,0)),MATCH(B14,'Ciclos Oficial'!$C$3:$C$23,0),MATCH(C14,'Ciclos Oficial'!$C$3:$C$23,0)))))</f>
        <v/>
      </c>
      <c r="E14" s="143"/>
      <c r="F14" s="143"/>
      <c r="G14" s="19"/>
      <c r="H14" s="135"/>
      <c r="I14" s="135"/>
      <c r="J14" s="74" t="str" cm="1">
        <f t="array" ref="J14">IF(OR(H14="",I14=""),"",IF(INDEX('Ciclos Oficial'!$D$3:$D$23,IF(INDEX('Ciclos Oficial'!$D$3:$D$23,MATCH('Plano de Setup'!H14,'Ciclos Oficial'!$C$3:$C$23,0))&gt;INDEX('Ciclos Oficial'!$D$3:$D$23,MATCH('Plano de Setup'!I14,'Ciclos Oficial'!$C$3:$C$23,0)),MATCH('Plano de Setup'!H14,'Ciclos Oficial'!$C$3:$C$23,0),MATCH('Plano de Setup'!I14,'Ciclos Oficial'!$C$3:$C$23,0)))&gt;INDEX('Ciclos Oficial'!$E$3:$E$23,IF(INDEX('Ciclos Oficial'!$E$3:$E$23,MATCH(H14,'Ciclos Oficial'!$C$3:$C$23,0))&gt;INDEX('Ciclos Oficial'!$E$3:$E$23,MATCH(I14,'Ciclos Oficial'!$C$3:$C$23,0)),MATCH(H14,'Ciclos Oficial'!$C$3:$C$23,0),MATCH(I14,'Ciclos Oficial'!$C$3:$C$23,0))),INDEX('Ciclos Oficial'!$D$3:$D$23,IF(INDEX('Ciclos Oficial'!$D$3:$D$23,MATCH('Plano de Setup'!H14,'Ciclos Oficial'!$C$3:$C$23,0))&gt;INDEX('Ciclos Oficial'!$D$3:$D$23,MATCH('Plano de Setup'!I14,'Ciclos Oficial'!$C$3:$C$23,0)),MATCH('Plano de Setup'!H14,'Ciclos Oficial'!$C$3:$C$23,0),MATCH('Plano de Setup'!I14,'Ciclos Oficial'!$C$3:$C$23,0))),INDEX('Ciclos Oficial'!$E$3:$E$23,IF(INDEX('Ciclos Oficial'!$E$3:$E$23,MATCH(H14,'Ciclos Oficial'!$C$3:$C$23,0))&gt;INDEX('Ciclos Oficial'!$E$3:$E$23,MATCH(I14,'Ciclos Oficial'!$C$3:$C$23,0)),MATCH(H14,'Ciclos Oficial'!$C$3:$C$23,0),MATCH(I14,'Ciclos Oficial'!$C$3:$C$23,0)))))</f>
        <v/>
      </c>
      <c r="K14" s="135"/>
      <c r="L14" s="135"/>
      <c r="M14" s="19"/>
      <c r="N14" s="135"/>
      <c r="O14" s="135"/>
      <c r="P14" s="74" t="str" cm="1">
        <f t="array" ref="P14">IF(OR(N14="",O14=""),"",IF(INDEX('Ciclos Oficial'!$D$3:$D$23,IF(INDEX('Ciclos Oficial'!$D$3:$D$23,MATCH('Plano de Setup'!N14,'Ciclos Oficial'!$C$3:$C$23,0))&gt;INDEX('Ciclos Oficial'!$D$3:$D$23,MATCH('Plano de Setup'!O14,'Ciclos Oficial'!$C$3:$C$23,0)),MATCH('Plano de Setup'!N14,'Ciclos Oficial'!$C$3:$C$23,0),MATCH('Plano de Setup'!O14,'Ciclos Oficial'!$C$3:$C$23,0)))&gt;INDEX('Ciclos Oficial'!$E$3:$E$23,IF(INDEX('Ciclos Oficial'!$E$3:$E$23,MATCH(N14,'Ciclos Oficial'!$C$3:$C$23,0))&gt;INDEX('Ciclos Oficial'!$E$3:$E$23,MATCH(O14,'Ciclos Oficial'!$C$3:$C$23,0)),MATCH(N14,'Ciclos Oficial'!$C$3:$C$23,0),MATCH(O14,'Ciclos Oficial'!$C$3:$C$23,0))),INDEX('Ciclos Oficial'!$D$3:$D$23,IF(INDEX('Ciclos Oficial'!$D$3:$D$23,MATCH('Plano de Setup'!N14,'Ciclos Oficial'!$C$3:$C$23,0))&gt;INDEX('Ciclos Oficial'!$D$3:$D$23,MATCH('Plano de Setup'!O14,'Ciclos Oficial'!$C$3:$C$23,0)),MATCH('Plano de Setup'!N14,'Ciclos Oficial'!$C$3:$C$23,0),MATCH('Plano de Setup'!O14,'Ciclos Oficial'!$C$3:$C$23,0))),INDEX('Ciclos Oficial'!$E$3:$E$23,IF(INDEX('Ciclos Oficial'!$E$3:$E$23,MATCH(N14,'Ciclos Oficial'!$C$3:$C$23,0))&gt;INDEX('Ciclos Oficial'!$E$3:$E$23,MATCH(O14,'Ciclos Oficial'!$C$3:$C$23,0)),MATCH(N14,'Ciclos Oficial'!$C$3:$C$23,0),MATCH(O14,'Ciclos Oficial'!$C$3:$C$23,0)))))</f>
        <v/>
      </c>
      <c r="Q14" s="135"/>
      <c r="R14" s="135"/>
      <c r="S14" s="19"/>
      <c r="T14" s="135"/>
      <c r="U14" s="135"/>
      <c r="V14" s="74" t="str" cm="1">
        <f t="array" ref="V14">IF(OR(T14="",U14=""),"",IF(INDEX('Ciclos Oficial'!$D$3:$D$23,IF(INDEX('Ciclos Oficial'!$D$3:$D$23,MATCH('Plano de Setup'!T14,'Ciclos Oficial'!$C$3:$C$23,0))&gt;INDEX('Ciclos Oficial'!$D$3:$D$23,MATCH('Plano de Setup'!U14,'Ciclos Oficial'!$C$3:$C$23,0)),MATCH('Plano de Setup'!T14,'Ciclos Oficial'!$C$3:$C$23,0),MATCH('Plano de Setup'!U14,'Ciclos Oficial'!$C$3:$C$23,0)))&gt;INDEX('Ciclos Oficial'!$E$3:$E$23,IF(INDEX('Ciclos Oficial'!$E$3:$E$23,MATCH(T14,'Ciclos Oficial'!$C$3:$C$23,0))&gt;INDEX('Ciclos Oficial'!$E$3:$E$23,MATCH(U14,'Ciclos Oficial'!$C$3:$C$23,0)),MATCH(T14,'Ciclos Oficial'!$C$3:$C$23,0),MATCH(U14,'Ciclos Oficial'!$C$3:$C$23,0))),INDEX('Ciclos Oficial'!$D$3:$D$23,IF(INDEX('Ciclos Oficial'!$D$3:$D$23,MATCH('Plano de Setup'!T14,'Ciclos Oficial'!$C$3:$C$23,0))&gt;INDEX('Ciclos Oficial'!$D$3:$D$23,MATCH('Plano de Setup'!U14,'Ciclos Oficial'!$C$3:$C$23,0)),MATCH('Plano de Setup'!T14,'Ciclos Oficial'!$C$3:$C$23,0),MATCH('Plano de Setup'!U14,'Ciclos Oficial'!$C$3:$C$23,0))),INDEX('Ciclos Oficial'!$E$3:$E$23,IF(INDEX('Ciclos Oficial'!$E$3:$E$23,MATCH(T14,'Ciclos Oficial'!$C$3:$C$23,0))&gt;INDEX('Ciclos Oficial'!$E$3:$E$23,MATCH(U14,'Ciclos Oficial'!$C$3:$C$23,0)),MATCH(T14,'Ciclos Oficial'!$C$3:$C$23,0),MATCH(U14,'Ciclos Oficial'!$C$3:$C$23,0)))))</f>
        <v/>
      </c>
      <c r="W14" s="135"/>
      <c r="X14" s="135"/>
      <c r="Y14" s="19"/>
      <c r="Z14" s="135"/>
      <c r="AA14" s="135"/>
      <c r="AB14" s="74" t="str" cm="1">
        <f t="array" ref="AB14">IF(OR(Z14="",AA14=""),"",IF(INDEX('Ciclos Oficial'!$D$3:$D$23,IF(INDEX('Ciclos Oficial'!$D$3:$D$23,MATCH('Plano de Setup'!Z14,'Ciclos Oficial'!$C$3:$C$23,0))&gt;INDEX('Ciclos Oficial'!$D$3:$D$23,MATCH('Plano de Setup'!AA14,'Ciclos Oficial'!$C$3:$C$23,0)),MATCH('Plano de Setup'!Z14,'Ciclos Oficial'!$C$3:$C$23,0),MATCH('Plano de Setup'!AA14,'Ciclos Oficial'!$C$3:$C$23,0)))&gt;INDEX('Ciclos Oficial'!$E$3:$E$23,IF(INDEX('Ciclos Oficial'!$E$3:$E$23,MATCH(Z14,'Ciclos Oficial'!$C$3:$C$23,0))&gt;INDEX('Ciclos Oficial'!$E$3:$E$23,MATCH(AA14,'Ciclos Oficial'!$C$3:$C$23,0)),MATCH(Z14,'Ciclos Oficial'!$C$3:$C$23,0),MATCH(AA14,'Ciclos Oficial'!$C$3:$C$23,0))),INDEX('Ciclos Oficial'!$D$3:$D$23,IF(INDEX('Ciclos Oficial'!$D$3:$D$23,MATCH('Plano de Setup'!Z14,'Ciclos Oficial'!$C$3:$C$23,0))&gt;INDEX('Ciclos Oficial'!$D$3:$D$23,MATCH('Plano de Setup'!AA14,'Ciclos Oficial'!$C$3:$C$23,0)),MATCH('Plano de Setup'!Z14,'Ciclos Oficial'!$C$3:$C$23,0),MATCH('Plano de Setup'!AA14,'Ciclos Oficial'!$C$3:$C$23,0))),INDEX('Ciclos Oficial'!$E$3:$E$23,IF(INDEX('Ciclos Oficial'!$E$3:$E$23,MATCH(Z14,'Ciclos Oficial'!$C$3:$C$23,0))&gt;INDEX('Ciclos Oficial'!$E$3:$E$23,MATCH(AA14,'Ciclos Oficial'!$C$3:$C$23,0)),MATCH(Z14,'Ciclos Oficial'!$C$3:$C$23,0),MATCH(AA14,'Ciclos Oficial'!$C$3:$C$23,0)))))</f>
        <v/>
      </c>
      <c r="AC14" s="135"/>
      <c r="AD14" s="135"/>
      <c r="AE14" s="19"/>
      <c r="AF14" s="78"/>
      <c r="AG14" s="74" t="str">
        <f>IF(AF14="","",INDEX('Ciclos Oficial'!$I$3:$I$5,MATCH(AF14,'Ciclos Oficial'!$H$3:$H$5,0)))</f>
        <v/>
      </c>
      <c r="AH14" s="1"/>
      <c r="AI14" s="17"/>
      <c r="AJ14" s="19"/>
      <c r="AK14" s="78"/>
      <c r="AL14" s="74" t="str">
        <f>IF(AK14="","",INDEX('Ciclos Oficial'!$I$3:$I$5,MATCH(AK14,'Ciclos Oficial'!$H$3:$H$5,0)))</f>
        <v/>
      </c>
      <c r="AM14" s="1"/>
      <c r="AN14" s="17"/>
      <c r="AO14" s="19"/>
      <c r="AP14" s="78"/>
      <c r="AQ14" s="74" t="str">
        <f>IF(AP14="","",INDEX('Ciclos Oficial'!$I$3:$I$5,MATCH(AP14,'Ciclos Oficial'!$H$3:$H$5,0)))</f>
        <v/>
      </c>
      <c r="AR14" s="1"/>
      <c r="AS14" s="17"/>
    </row>
    <row r="15" spans="2:45" ht="14.25">
      <c r="B15" s="135"/>
      <c r="C15" s="135"/>
      <c r="D15" s="74" t="str" cm="1">
        <f t="array" ref="D15">IF(OR(B15="",C15=""),"",IF(INDEX('Ciclos Oficial'!$D$3:$D$23,IF(INDEX('Ciclos Oficial'!$D$3:$D$23,MATCH('Plano de Setup'!B15,'Ciclos Oficial'!$C$3:$C$23,0))&gt;INDEX('Ciclos Oficial'!$D$3:$D$23,MATCH('Plano de Setup'!C15,'Ciclos Oficial'!$C$3:$C$23,0)),MATCH('Plano de Setup'!B15,'Ciclos Oficial'!$C$3:$C$23,0),MATCH('Plano de Setup'!C15,'Ciclos Oficial'!$C$3:$C$23,0)))&gt;INDEX('Ciclos Oficial'!$E$3:$E$23,IF(INDEX('Ciclos Oficial'!$E$3:$E$23,MATCH(B15,'Ciclos Oficial'!$C$3:$C$23,0))&gt;INDEX('Ciclos Oficial'!$E$3:$E$23,MATCH(C15,'Ciclos Oficial'!$C$3:$C$23,0)),MATCH(B15,'Ciclos Oficial'!$C$3:$C$23,0),MATCH(C15,'Ciclos Oficial'!$C$3:$C$23,0))),INDEX('Ciclos Oficial'!$D$3:$D$23,IF(INDEX('Ciclos Oficial'!$D$3:$D$23,MATCH('Plano de Setup'!B15,'Ciclos Oficial'!$C$3:$C$23,0))&gt;INDEX('Ciclos Oficial'!$D$3:$D$23,MATCH('Plano de Setup'!C15,'Ciclos Oficial'!$C$3:$C$23,0)),MATCH('Plano de Setup'!B15,'Ciclos Oficial'!$C$3:$C$23,0),MATCH('Plano de Setup'!C15,'Ciclos Oficial'!$C$3:$C$23,0))),INDEX('Ciclos Oficial'!$E$3:$E$23,IF(INDEX('Ciclos Oficial'!$E$3:$E$23,MATCH(B15,'Ciclos Oficial'!$C$3:$C$23,0))&gt;INDEX('Ciclos Oficial'!$E$3:$E$23,MATCH(C15,'Ciclos Oficial'!$C$3:$C$23,0)),MATCH(B15,'Ciclos Oficial'!$C$3:$C$23,0),MATCH(C15,'Ciclos Oficial'!$C$3:$C$23,0)))))</f>
        <v/>
      </c>
      <c r="E15" s="143"/>
      <c r="F15" s="143"/>
      <c r="G15" s="19"/>
      <c r="H15" s="135"/>
      <c r="I15" s="135"/>
      <c r="J15" s="74" t="str" cm="1">
        <f t="array" ref="J15">IF(OR(H15="",I15=""),"",IF(INDEX('Ciclos Oficial'!$D$3:$D$23,IF(INDEX('Ciclos Oficial'!$D$3:$D$23,MATCH('Plano de Setup'!H15,'Ciclos Oficial'!$C$3:$C$23,0))&gt;INDEX('Ciclos Oficial'!$D$3:$D$23,MATCH('Plano de Setup'!I15,'Ciclos Oficial'!$C$3:$C$23,0)),MATCH('Plano de Setup'!H15,'Ciclos Oficial'!$C$3:$C$23,0),MATCH('Plano de Setup'!I15,'Ciclos Oficial'!$C$3:$C$23,0)))&gt;INDEX('Ciclos Oficial'!$E$3:$E$23,IF(INDEX('Ciclos Oficial'!$E$3:$E$23,MATCH(H15,'Ciclos Oficial'!$C$3:$C$23,0))&gt;INDEX('Ciclos Oficial'!$E$3:$E$23,MATCH(I15,'Ciclos Oficial'!$C$3:$C$23,0)),MATCH(H15,'Ciclos Oficial'!$C$3:$C$23,0),MATCH(I15,'Ciclos Oficial'!$C$3:$C$23,0))),INDEX('Ciclos Oficial'!$D$3:$D$23,IF(INDEX('Ciclos Oficial'!$D$3:$D$23,MATCH('Plano de Setup'!H15,'Ciclos Oficial'!$C$3:$C$23,0))&gt;INDEX('Ciclos Oficial'!$D$3:$D$23,MATCH('Plano de Setup'!I15,'Ciclos Oficial'!$C$3:$C$23,0)),MATCH('Plano de Setup'!H15,'Ciclos Oficial'!$C$3:$C$23,0),MATCH('Plano de Setup'!I15,'Ciclos Oficial'!$C$3:$C$23,0))),INDEX('Ciclos Oficial'!$E$3:$E$23,IF(INDEX('Ciclos Oficial'!$E$3:$E$23,MATCH(H15,'Ciclos Oficial'!$C$3:$C$23,0))&gt;INDEX('Ciclos Oficial'!$E$3:$E$23,MATCH(I15,'Ciclos Oficial'!$C$3:$C$23,0)),MATCH(H15,'Ciclos Oficial'!$C$3:$C$23,0),MATCH(I15,'Ciclos Oficial'!$C$3:$C$23,0)))))</f>
        <v/>
      </c>
      <c r="K15" s="135"/>
      <c r="L15" s="135"/>
      <c r="M15" s="19"/>
      <c r="N15" s="135"/>
      <c r="O15" s="135"/>
      <c r="P15" s="74" t="str" cm="1">
        <f t="array" ref="P15">IF(OR(N15="",O15=""),"",IF(INDEX('Ciclos Oficial'!$D$3:$D$23,IF(INDEX('Ciclos Oficial'!$D$3:$D$23,MATCH('Plano de Setup'!N15,'Ciclos Oficial'!$C$3:$C$23,0))&gt;INDEX('Ciclos Oficial'!$D$3:$D$23,MATCH('Plano de Setup'!O15,'Ciclos Oficial'!$C$3:$C$23,0)),MATCH('Plano de Setup'!N15,'Ciclos Oficial'!$C$3:$C$23,0),MATCH('Plano de Setup'!O15,'Ciclos Oficial'!$C$3:$C$23,0)))&gt;INDEX('Ciclos Oficial'!$E$3:$E$23,IF(INDEX('Ciclos Oficial'!$E$3:$E$23,MATCH(N15,'Ciclos Oficial'!$C$3:$C$23,0))&gt;INDEX('Ciclos Oficial'!$E$3:$E$23,MATCH(O15,'Ciclos Oficial'!$C$3:$C$23,0)),MATCH(N15,'Ciclos Oficial'!$C$3:$C$23,0),MATCH(O15,'Ciclos Oficial'!$C$3:$C$23,0))),INDEX('Ciclos Oficial'!$D$3:$D$23,IF(INDEX('Ciclos Oficial'!$D$3:$D$23,MATCH('Plano de Setup'!N15,'Ciclos Oficial'!$C$3:$C$23,0))&gt;INDEX('Ciclos Oficial'!$D$3:$D$23,MATCH('Plano de Setup'!O15,'Ciclos Oficial'!$C$3:$C$23,0)),MATCH('Plano de Setup'!N15,'Ciclos Oficial'!$C$3:$C$23,0),MATCH('Plano de Setup'!O15,'Ciclos Oficial'!$C$3:$C$23,0))),INDEX('Ciclos Oficial'!$E$3:$E$23,IF(INDEX('Ciclos Oficial'!$E$3:$E$23,MATCH(N15,'Ciclos Oficial'!$C$3:$C$23,0))&gt;INDEX('Ciclos Oficial'!$E$3:$E$23,MATCH(O15,'Ciclos Oficial'!$C$3:$C$23,0)),MATCH(N15,'Ciclos Oficial'!$C$3:$C$23,0),MATCH(O15,'Ciclos Oficial'!$C$3:$C$23,0)))))</f>
        <v/>
      </c>
      <c r="Q15" s="135"/>
      <c r="R15" s="135"/>
      <c r="S15" s="19"/>
      <c r="T15" s="135"/>
      <c r="U15" s="135"/>
      <c r="V15" s="74" t="str" cm="1">
        <f t="array" ref="V15">IF(OR(T15="",U15=""),"",IF(INDEX('Ciclos Oficial'!$D$3:$D$23,IF(INDEX('Ciclos Oficial'!$D$3:$D$23,MATCH('Plano de Setup'!T15,'Ciclos Oficial'!$C$3:$C$23,0))&gt;INDEX('Ciclos Oficial'!$D$3:$D$23,MATCH('Plano de Setup'!U15,'Ciclos Oficial'!$C$3:$C$23,0)),MATCH('Plano de Setup'!T15,'Ciclos Oficial'!$C$3:$C$23,0),MATCH('Plano de Setup'!U15,'Ciclos Oficial'!$C$3:$C$23,0)))&gt;INDEX('Ciclos Oficial'!$E$3:$E$23,IF(INDEX('Ciclos Oficial'!$E$3:$E$23,MATCH(T15,'Ciclos Oficial'!$C$3:$C$23,0))&gt;INDEX('Ciclos Oficial'!$E$3:$E$23,MATCH(U15,'Ciclos Oficial'!$C$3:$C$23,0)),MATCH(T15,'Ciclos Oficial'!$C$3:$C$23,0),MATCH(U15,'Ciclos Oficial'!$C$3:$C$23,0))),INDEX('Ciclos Oficial'!$D$3:$D$23,IF(INDEX('Ciclos Oficial'!$D$3:$D$23,MATCH('Plano de Setup'!T15,'Ciclos Oficial'!$C$3:$C$23,0))&gt;INDEX('Ciclos Oficial'!$D$3:$D$23,MATCH('Plano de Setup'!U15,'Ciclos Oficial'!$C$3:$C$23,0)),MATCH('Plano de Setup'!T15,'Ciclos Oficial'!$C$3:$C$23,0),MATCH('Plano de Setup'!U15,'Ciclos Oficial'!$C$3:$C$23,0))),INDEX('Ciclos Oficial'!$E$3:$E$23,IF(INDEX('Ciclos Oficial'!$E$3:$E$23,MATCH(T15,'Ciclos Oficial'!$C$3:$C$23,0))&gt;INDEX('Ciclos Oficial'!$E$3:$E$23,MATCH(U15,'Ciclos Oficial'!$C$3:$C$23,0)),MATCH(T15,'Ciclos Oficial'!$C$3:$C$23,0),MATCH(U15,'Ciclos Oficial'!$C$3:$C$23,0)))))</f>
        <v/>
      </c>
      <c r="W15" s="135"/>
      <c r="X15" s="135"/>
      <c r="Y15" s="19"/>
      <c r="Z15" s="135"/>
      <c r="AA15" s="135"/>
      <c r="AB15" s="74" t="str" cm="1">
        <f t="array" ref="AB15">IF(OR(Z15="",AA15=""),"",IF(INDEX('Ciclos Oficial'!$D$3:$D$23,IF(INDEX('Ciclos Oficial'!$D$3:$D$23,MATCH('Plano de Setup'!Z15,'Ciclos Oficial'!$C$3:$C$23,0))&gt;INDEX('Ciclos Oficial'!$D$3:$D$23,MATCH('Plano de Setup'!AA15,'Ciclos Oficial'!$C$3:$C$23,0)),MATCH('Plano de Setup'!Z15,'Ciclos Oficial'!$C$3:$C$23,0),MATCH('Plano de Setup'!AA15,'Ciclos Oficial'!$C$3:$C$23,0)))&gt;INDEX('Ciclos Oficial'!$E$3:$E$23,IF(INDEX('Ciclos Oficial'!$E$3:$E$23,MATCH(Z15,'Ciclos Oficial'!$C$3:$C$23,0))&gt;INDEX('Ciclos Oficial'!$E$3:$E$23,MATCH(AA15,'Ciclos Oficial'!$C$3:$C$23,0)),MATCH(Z15,'Ciclos Oficial'!$C$3:$C$23,0),MATCH(AA15,'Ciclos Oficial'!$C$3:$C$23,0))),INDEX('Ciclos Oficial'!$D$3:$D$23,IF(INDEX('Ciclos Oficial'!$D$3:$D$23,MATCH('Plano de Setup'!Z15,'Ciclos Oficial'!$C$3:$C$23,0))&gt;INDEX('Ciclos Oficial'!$D$3:$D$23,MATCH('Plano de Setup'!AA15,'Ciclos Oficial'!$C$3:$C$23,0)),MATCH('Plano de Setup'!Z15,'Ciclos Oficial'!$C$3:$C$23,0),MATCH('Plano de Setup'!AA15,'Ciclos Oficial'!$C$3:$C$23,0))),INDEX('Ciclos Oficial'!$E$3:$E$23,IF(INDEX('Ciclos Oficial'!$E$3:$E$23,MATCH(Z15,'Ciclos Oficial'!$C$3:$C$23,0))&gt;INDEX('Ciclos Oficial'!$E$3:$E$23,MATCH(AA15,'Ciclos Oficial'!$C$3:$C$23,0)),MATCH(Z15,'Ciclos Oficial'!$C$3:$C$23,0),MATCH(AA15,'Ciclos Oficial'!$C$3:$C$23,0)))))</f>
        <v/>
      </c>
      <c r="AC15" s="135"/>
      <c r="AD15" s="135"/>
      <c r="AE15" s="19"/>
      <c r="AF15" s="78"/>
      <c r="AG15" s="74" t="str">
        <f>IF(AF15="","",INDEX('Ciclos Oficial'!$I$3:$I$5,MATCH(AF15,'Ciclos Oficial'!$H$3:$H$5,0)))</f>
        <v/>
      </c>
      <c r="AH15" s="1"/>
      <c r="AI15" s="17"/>
      <c r="AJ15" s="19"/>
      <c r="AK15" s="78"/>
      <c r="AL15" s="74" t="str">
        <f>IF(AK15="","",INDEX('Ciclos Oficial'!$I$3:$I$5,MATCH(AK15,'Ciclos Oficial'!$H$3:$H$5,0)))</f>
        <v/>
      </c>
      <c r="AM15" s="1"/>
      <c r="AN15" s="17"/>
      <c r="AO15" s="19"/>
      <c r="AP15" s="78"/>
      <c r="AQ15" s="74" t="str">
        <f>IF(AP15="","",INDEX('Ciclos Oficial'!$I$3:$I$5,MATCH(AP15,'Ciclos Oficial'!$H$3:$H$5,0)))</f>
        <v/>
      </c>
      <c r="AR15" s="1"/>
      <c r="AS15" s="17"/>
    </row>
    <row r="16" spans="2:45" ht="14.25">
      <c r="B16" s="135"/>
      <c r="C16" s="135"/>
      <c r="D16" s="74" t="str" cm="1">
        <f t="array" ref="D16">IF(OR(B16="",C16=""),"",IF(INDEX('Ciclos Oficial'!$D$3:$D$23,IF(INDEX('Ciclos Oficial'!$D$3:$D$23,MATCH('Plano de Setup'!B16,'Ciclos Oficial'!$C$3:$C$23,0))&gt;INDEX('Ciclos Oficial'!$D$3:$D$23,MATCH('Plano de Setup'!C16,'Ciclos Oficial'!$C$3:$C$23,0)),MATCH('Plano de Setup'!B16,'Ciclos Oficial'!$C$3:$C$23,0),MATCH('Plano de Setup'!C16,'Ciclos Oficial'!$C$3:$C$23,0)))&gt;INDEX('Ciclos Oficial'!$E$3:$E$23,IF(INDEX('Ciclos Oficial'!$E$3:$E$23,MATCH(B16,'Ciclos Oficial'!$C$3:$C$23,0))&gt;INDEX('Ciclos Oficial'!$E$3:$E$23,MATCH(C16,'Ciclos Oficial'!$C$3:$C$23,0)),MATCH(B16,'Ciclos Oficial'!$C$3:$C$23,0),MATCH(C16,'Ciclos Oficial'!$C$3:$C$23,0))),INDEX('Ciclos Oficial'!$D$3:$D$23,IF(INDEX('Ciclos Oficial'!$D$3:$D$23,MATCH('Plano de Setup'!B16,'Ciclos Oficial'!$C$3:$C$23,0))&gt;INDEX('Ciclos Oficial'!$D$3:$D$23,MATCH('Plano de Setup'!C16,'Ciclos Oficial'!$C$3:$C$23,0)),MATCH('Plano de Setup'!B16,'Ciclos Oficial'!$C$3:$C$23,0),MATCH('Plano de Setup'!C16,'Ciclos Oficial'!$C$3:$C$23,0))),INDEX('Ciclos Oficial'!$E$3:$E$23,IF(INDEX('Ciclos Oficial'!$E$3:$E$23,MATCH(B16,'Ciclos Oficial'!$C$3:$C$23,0))&gt;INDEX('Ciclos Oficial'!$E$3:$E$23,MATCH(C16,'Ciclos Oficial'!$C$3:$C$23,0)),MATCH(B16,'Ciclos Oficial'!$C$3:$C$23,0),MATCH(C16,'Ciclos Oficial'!$C$3:$C$23,0)))))</f>
        <v/>
      </c>
      <c r="E16" s="143"/>
      <c r="F16" s="143"/>
      <c r="G16" s="19"/>
      <c r="H16" s="135"/>
      <c r="I16" s="135"/>
      <c r="J16" s="74" t="str" cm="1">
        <f t="array" ref="J16">IF(OR(H16="",I16=""),"",IF(INDEX('Ciclos Oficial'!$D$3:$D$23,IF(INDEX('Ciclos Oficial'!$D$3:$D$23,MATCH('Plano de Setup'!H16,'Ciclos Oficial'!$C$3:$C$23,0))&gt;INDEX('Ciclos Oficial'!$D$3:$D$23,MATCH('Plano de Setup'!I16,'Ciclos Oficial'!$C$3:$C$23,0)),MATCH('Plano de Setup'!H16,'Ciclos Oficial'!$C$3:$C$23,0),MATCH('Plano de Setup'!I16,'Ciclos Oficial'!$C$3:$C$23,0)))&gt;INDEX('Ciclos Oficial'!$E$3:$E$23,IF(INDEX('Ciclos Oficial'!$E$3:$E$23,MATCH(H16,'Ciclos Oficial'!$C$3:$C$23,0))&gt;INDEX('Ciclos Oficial'!$E$3:$E$23,MATCH(I16,'Ciclos Oficial'!$C$3:$C$23,0)),MATCH(H16,'Ciclos Oficial'!$C$3:$C$23,0),MATCH(I16,'Ciclos Oficial'!$C$3:$C$23,0))),INDEX('Ciclos Oficial'!$D$3:$D$23,IF(INDEX('Ciclos Oficial'!$D$3:$D$23,MATCH('Plano de Setup'!H16,'Ciclos Oficial'!$C$3:$C$23,0))&gt;INDEX('Ciclos Oficial'!$D$3:$D$23,MATCH('Plano de Setup'!I16,'Ciclos Oficial'!$C$3:$C$23,0)),MATCH('Plano de Setup'!H16,'Ciclos Oficial'!$C$3:$C$23,0),MATCH('Plano de Setup'!I16,'Ciclos Oficial'!$C$3:$C$23,0))),INDEX('Ciclos Oficial'!$E$3:$E$23,IF(INDEX('Ciclos Oficial'!$E$3:$E$23,MATCH(H16,'Ciclos Oficial'!$C$3:$C$23,0))&gt;INDEX('Ciclos Oficial'!$E$3:$E$23,MATCH(I16,'Ciclos Oficial'!$C$3:$C$23,0)),MATCH(H16,'Ciclos Oficial'!$C$3:$C$23,0),MATCH(I16,'Ciclos Oficial'!$C$3:$C$23,0)))))</f>
        <v/>
      </c>
      <c r="K16" s="135"/>
      <c r="L16" s="135"/>
      <c r="M16" s="19"/>
      <c r="N16" s="135"/>
      <c r="O16" s="135"/>
      <c r="P16" s="74" t="str" cm="1">
        <f t="array" ref="P16">IF(OR(N16="",O16=""),"",IF(INDEX('Ciclos Oficial'!$D$3:$D$23,IF(INDEX('Ciclos Oficial'!$D$3:$D$23,MATCH('Plano de Setup'!N16,'Ciclos Oficial'!$C$3:$C$23,0))&gt;INDEX('Ciclos Oficial'!$D$3:$D$23,MATCH('Plano de Setup'!O16,'Ciclos Oficial'!$C$3:$C$23,0)),MATCH('Plano de Setup'!N16,'Ciclos Oficial'!$C$3:$C$23,0),MATCH('Plano de Setup'!O16,'Ciclos Oficial'!$C$3:$C$23,0)))&gt;INDEX('Ciclos Oficial'!$E$3:$E$23,IF(INDEX('Ciclos Oficial'!$E$3:$E$23,MATCH(N16,'Ciclos Oficial'!$C$3:$C$23,0))&gt;INDEX('Ciclos Oficial'!$E$3:$E$23,MATCH(O16,'Ciclos Oficial'!$C$3:$C$23,0)),MATCH(N16,'Ciclos Oficial'!$C$3:$C$23,0),MATCH(O16,'Ciclos Oficial'!$C$3:$C$23,0))),INDEX('Ciclos Oficial'!$D$3:$D$23,IF(INDEX('Ciclos Oficial'!$D$3:$D$23,MATCH('Plano de Setup'!N16,'Ciclos Oficial'!$C$3:$C$23,0))&gt;INDEX('Ciclos Oficial'!$D$3:$D$23,MATCH('Plano de Setup'!O16,'Ciclos Oficial'!$C$3:$C$23,0)),MATCH('Plano de Setup'!N16,'Ciclos Oficial'!$C$3:$C$23,0),MATCH('Plano de Setup'!O16,'Ciclos Oficial'!$C$3:$C$23,0))),INDEX('Ciclos Oficial'!$E$3:$E$23,IF(INDEX('Ciclos Oficial'!$E$3:$E$23,MATCH(N16,'Ciclos Oficial'!$C$3:$C$23,0))&gt;INDEX('Ciclos Oficial'!$E$3:$E$23,MATCH(O16,'Ciclos Oficial'!$C$3:$C$23,0)),MATCH(N16,'Ciclos Oficial'!$C$3:$C$23,0),MATCH(O16,'Ciclos Oficial'!$C$3:$C$23,0)))))</f>
        <v/>
      </c>
      <c r="Q16" s="135"/>
      <c r="R16" s="135"/>
      <c r="S16" s="19"/>
      <c r="T16" s="135"/>
      <c r="U16" s="135"/>
      <c r="V16" s="74" t="str" cm="1">
        <f t="array" ref="V16">IF(OR(T16="",U16=""),"",IF(INDEX('Ciclos Oficial'!$D$3:$D$23,IF(INDEX('Ciclos Oficial'!$D$3:$D$23,MATCH('Plano de Setup'!T16,'Ciclos Oficial'!$C$3:$C$23,0))&gt;INDEX('Ciclos Oficial'!$D$3:$D$23,MATCH('Plano de Setup'!U16,'Ciclos Oficial'!$C$3:$C$23,0)),MATCH('Plano de Setup'!T16,'Ciclos Oficial'!$C$3:$C$23,0),MATCH('Plano de Setup'!U16,'Ciclos Oficial'!$C$3:$C$23,0)))&gt;INDEX('Ciclos Oficial'!$E$3:$E$23,IF(INDEX('Ciclos Oficial'!$E$3:$E$23,MATCH(T16,'Ciclos Oficial'!$C$3:$C$23,0))&gt;INDEX('Ciclos Oficial'!$E$3:$E$23,MATCH(U16,'Ciclos Oficial'!$C$3:$C$23,0)),MATCH(T16,'Ciclos Oficial'!$C$3:$C$23,0),MATCH(U16,'Ciclos Oficial'!$C$3:$C$23,0))),INDEX('Ciclos Oficial'!$D$3:$D$23,IF(INDEX('Ciclos Oficial'!$D$3:$D$23,MATCH('Plano de Setup'!T16,'Ciclos Oficial'!$C$3:$C$23,0))&gt;INDEX('Ciclos Oficial'!$D$3:$D$23,MATCH('Plano de Setup'!U16,'Ciclos Oficial'!$C$3:$C$23,0)),MATCH('Plano de Setup'!T16,'Ciclos Oficial'!$C$3:$C$23,0),MATCH('Plano de Setup'!U16,'Ciclos Oficial'!$C$3:$C$23,0))),INDEX('Ciclos Oficial'!$E$3:$E$23,IF(INDEX('Ciclos Oficial'!$E$3:$E$23,MATCH(T16,'Ciclos Oficial'!$C$3:$C$23,0))&gt;INDEX('Ciclos Oficial'!$E$3:$E$23,MATCH(U16,'Ciclos Oficial'!$C$3:$C$23,0)),MATCH(T16,'Ciclos Oficial'!$C$3:$C$23,0),MATCH(U16,'Ciclos Oficial'!$C$3:$C$23,0)))))</f>
        <v/>
      </c>
      <c r="W16" s="135"/>
      <c r="X16" s="135"/>
      <c r="Y16" s="19"/>
      <c r="Z16" s="135"/>
      <c r="AA16" s="135"/>
      <c r="AB16" s="74" t="str" cm="1">
        <f t="array" ref="AB16">IF(OR(Z16="",AA16=""),"",IF(INDEX('Ciclos Oficial'!$D$3:$D$23,IF(INDEX('Ciclos Oficial'!$D$3:$D$23,MATCH('Plano de Setup'!Z16,'Ciclos Oficial'!$C$3:$C$23,0))&gt;INDEX('Ciclos Oficial'!$D$3:$D$23,MATCH('Plano de Setup'!AA16,'Ciclos Oficial'!$C$3:$C$23,0)),MATCH('Plano de Setup'!Z16,'Ciclos Oficial'!$C$3:$C$23,0),MATCH('Plano de Setup'!AA16,'Ciclos Oficial'!$C$3:$C$23,0)))&gt;INDEX('Ciclos Oficial'!$E$3:$E$23,IF(INDEX('Ciclos Oficial'!$E$3:$E$23,MATCH(Z16,'Ciclos Oficial'!$C$3:$C$23,0))&gt;INDEX('Ciclos Oficial'!$E$3:$E$23,MATCH(AA16,'Ciclos Oficial'!$C$3:$C$23,0)),MATCH(Z16,'Ciclos Oficial'!$C$3:$C$23,0),MATCH(AA16,'Ciclos Oficial'!$C$3:$C$23,0))),INDEX('Ciclos Oficial'!$D$3:$D$23,IF(INDEX('Ciclos Oficial'!$D$3:$D$23,MATCH('Plano de Setup'!Z16,'Ciclos Oficial'!$C$3:$C$23,0))&gt;INDEX('Ciclos Oficial'!$D$3:$D$23,MATCH('Plano de Setup'!AA16,'Ciclos Oficial'!$C$3:$C$23,0)),MATCH('Plano de Setup'!Z16,'Ciclos Oficial'!$C$3:$C$23,0),MATCH('Plano de Setup'!AA16,'Ciclos Oficial'!$C$3:$C$23,0))),INDEX('Ciclos Oficial'!$E$3:$E$23,IF(INDEX('Ciclos Oficial'!$E$3:$E$23,MATCH(Z16,'Ciclos Oficial'!$C$3:$C$23,0))&gt;INDEX('Ciclos Oficial'!$E$3:$E$23,MATCH(AA16,'Ciclos Oficial'!$C$3:$C$23,0)),MATCH(Z16,'Ciclos Oficial'!$C$3:$C$23,0),MATCH(AA16,'Ciclos Oficial'!$C$3:$C$23,0)))))</f>
        <v/>
      </c>
      <c r="AC16" s="135"/>
      <c r="AD16" s="135"/>
      <c r="AE16" s="19"/>
      <c r="AF16" s="78"/>
      <c r="AG16" s="74" t="str">
        <f>IF(AF16="","",INDEX('Ciclos Oficial'!$I$3:$I$5,MATCH(AF16,'Ciclos Oficial'!$H$3:$H$5,0)))</f>
        <v/>
      </c>
      <c r="AH16" s="1"/>
      <c r="AI16" s="17"/>
      <c r="AJ16" s="19"/>
      <c r="AK16" s="78"/>
      <c r="AL16" s="74" t="str">
        <f>IF(AK16="","",INDEX('Ciclos Oficial'!$I$3:$I$5,MATCH(AK16,'Ciclos Oficial'!$H$3:$H$5,0)))</f>
        <v/>
      </c>
      <c r="AM16" s="1"/>
      <c r="AN16" s="17"/>
      <c r="AO16" s="19"/>
      <c r="AP16" s="78"/>
      <c r="AQ16" s="74" t="str">
        <f>IF(AP16="","",INDEX('Ciclos Oficial'!$I$3:$I$5,MATCH(AP16,'Ciclos Oficial'!$H$3:$H$5,0)))</f>
        <v/>
      </c>
      <c r="AR16" s="1"/>
      <c r="AS16" s="17"/>
    </row>
    <row r="17" spans="2:45" ht="14.25">
      <c r="B17" s="135"/>
      <c r="C17" s="135"/>
      <c r="D17" s="74" t="str" cm="1">
        <f t="array" ref="D17">IF(OR(B17="",C17=""),"",IF(INDEX('Ciclos Oficial'!$D$3:$D$23,IF(INDEX('Ciclos Oficial'!$D$3:$D$23,MATCH('Plano de Setup'!B17,'Ciclos Oficial'!$C$3:$C$23,0))&gt;INDEX('Ciclos Oficial'!$D$3:$D$23,MATCH('Plano de Setup'!C17,'Ciclos Oficial'!$C$3:$C$23,0)),MATCH('Plano de Setup'!B17,'Ciclos Oficial'!$C$3:$C$23,0),MATCH('Plano de Setup'!C17,'Ciclos Oficial'!$C$3:$C$23,0)))&gt;INDEX('Ciclos Oficial'!$E$3:$E$23,IF(INDEX('Ciclos Oficial'!$E$3:$E$23,MATCH(B17,'Ciclos Oficial'!$C$3:$C$23,0))&gt;INDEX('Ciclos Oficial'!$E$3:$E$23,MATCH(C17,'Ciclos Oficial'!$C$3:$C$23,0)),MATCH(B17,'Ciclos Oficial'!$C$3:$C$23,0),MATCH(C17,'Ciclos Oficial'!$C$3:$C$23,0))),INDEX('Ciclos Oficial'!$D$3:$D$23,IF(INDEX('Ciclos Oficial'!$D$3:$D$23,MATCH('Plano de Setup'!B17,'Ciclos Oficial'!$C$3:$C$23,0))&gt;INDEX('Ciclos Oficial'!$D$3:$D$23,MATCH('Plano de Setup'!C17,'Ciclos Oficial'!$C$3:$C$23,0)),MATCH('Plano de Setup'!B17,'Ciclos Oficial'!$C$3:$C$23,0),MATCH('Plano de Setup'!C17,'Ciclos Oficial'!$C$3:$C$23,0))),INDEX('Ciclos Oficial'!$E$3:$E$23,IF(INDEX('Ciclos Oficial'!$E$3:$E$23,MATCH(B17,'Ciclos Oficial'!$C$3:$C$23,0))&gt;INDEX('Ciclos Oficial'!$E$3:$E$23,MATCH(C17,'Ciclos Oficial'!$C$3:$C$23,0)),MATCH(B17,'Ciclos Oficial'!$C$3:$C$23,0),MATCH(C17,'Ciclos Oficial'!$C$3:$C$23,0)))))</f>
        <v/>
      </c>
      <c r="E17" s="143"/>
      <c r="F17" s="143"/>
      <c r="G17" s="19"/>
      <c r="H17" s="135"/>
      <c r="I17" s="135"/>
      <c r="J17" s="74" t="str" cm="1">
        <f t="array" ref="J17">IF(OR(H17="",I17=""),"",IF(INDEX('Ciclos Oficial'!$D$3:$D$23,IF(INDEX('Ciclos Oficial'!$D$3:$D$23,MATCH('Plano de Setup'!H17,'Ciclos Oficial'!$C$3:$C$23,0))&gt;INDEX('Ciclos Oficial'!$D$3:$D$23,MATCH('Plano de Setup'!I17,'Ciclos Oficial'!$C$3:$C$23,0)),MATCH('Plano de Setup'!H17,'Ciclos Oficial'!$C$3:$C$23,0),MATCH('Plano de Setup'!I17,'Ciclos Oficial'!$C$3:$C$23,0)))&gt;INDEX('Ciclos Oficial'!$E$3:$E$23,IF(INDEX('Ciclos Oficial'!$E$3:$E$23,MATCH(H17,'Ciclos Oficial'!$C$3:$C$23,0))&gt;INDEX('Ciclos Oficial'!$E$3:$E$23,MATCH(I17,'Ciclos Oficial'!$C$3:$C$23,0)),MATCH(H17,'Ciclos Oficial'!$C$3:$C$23,0),MATCH(I17,'Ciclos Oficial'!$C$3:$C$23,0))),INDEX('Ciclos Oficial'!$D$3:$D$23,IF(INDEX('Ciclos Oficial'!$D$3:$D$23,MATCH('Plano de Setup'!H17,'Ciclos Oficial'!$C$3:$C$23,0))&gt;INDEX('Ciclos Oficial'!$D$3:$D$23,MATCH('Plano de Setup'!I17,'Ciclos Oficial'!$C$3:$C$23,0)),MATCH('Plano de Setup'!H17,'Ciclos Oficial'!$C$3:$C$23,0),MATCH('Plano de Setup'!I17,'Ciclos Oficial'!$C$3:$C$23,0))),INDEX('Ciclos Oficial'!$E$3:$E$23,IF(INDEX('Ciclos Oficial'!$E$3:$E$23,MATCH(H17,'Ciclos Oficial'!$C$3:$C$23,0))&gt;INDEX('Ciclos Oficial'!$E$3:$E$23,MATCH(I17,'Ciclos Oficial'!$C$3:$C$23,0)),MATCH(H17,'Ciclos Oficial'!$C$3:$C$23,0),MATCH(I17,'Ciclos Oficial'!$C$3:$C$23,0)))))</f>
        <v/>
      </c>
      <c r="K17" s="135"/>
      <c r="L17" s="135"/>
      <c r="M17" s="19"/>
      <c r="N17" s="135"/>
      <c r="O17" s="135"/>
      <c r="P17" s="74" t="str" cm="1">
        <f t="array" ref="P17">IF(OR(N17="",O17=""),"",IF(INDEX('Ciclos Oficial'!$D$3:$D$23,IF(INDEX('Ciclos Oficial'!$D$3:$D$23,MATCH('Plano de Setup'!N17,'Ciclos Oficial'!$C$3:$C$23,0))&gt;INDEX('Ciclos Oficial'!$D$3:$D$23,MATCH('Plano de Setup'!O17,'Ciclos Oficial'!$C$3:$C$23,0)),MATCH('Plano de Setup'!N17,'Ciclos Oficial'!$C$3:$C$23,0),MATCH('Plano de Setup'!O17,'Ciclos Oficial'!$C$3:$C$23,0)))&gt;INDEX('Ciclos Oficial'!$E$3:$E$23,IF(INDEX('Ciclos Oficial'!$E$3:$E$23,MATCH(N17,'Ciclos Oficial'!$C$3:$C$23,0))&gt;INDEX('Ciclos Oficial'!$E$3:$E$23,MATCH(O17,'Ciclos Oficial'!$C$3:$C$23,0)),MATCH(N17,'Ciclos Oficial'!$C$3:$C$23,0),MATCH(O17,'Ciclos Oficial'!$C$3:$C$23,0))),INDEX('Ciclos Oficial'!$D$3:$D$23,IF(INDEX('Ciclos Oficial'!$D$3:$D$23,MATCH('Plano de Setup'!N17,'Ciclos Oficial'!$C$3:$C$23,0))&gt;INDEX('Ciclos Oficial'!$D$3:$D$23,MATCH('Plano de Setup'!O17,'Ciclos Oficial'!$C$3:$C$23,0)),MATCH('Plano de Setup'!N17,'Ciclos Oficial'!$C$3:$C$23,0),MATCH('Plano de Setup'!O17,'Ciclos Oficial'!$C$3:$C$23,0))),INDEX('Ciclos Oficial'!$E$3:$E$23,IF(INDEX('Ciclos Oficial'!$E$3:$E$23,MATCH(N17,'Ciclos Oficial'!$C$3:$C$23,0))&gt;INDEX('Ciclos Oficial'!$E$3:$E$23,MATCH(O17,'Ciclos Oficial'!$C$3:$C$23,0)),MATCH(N17,'Ciclos Oficial'!$C$3:$C$23,0),MATCH(O17,'Ciclos Oficial'!$C$3:$C$23,0)))))</f>
        <v/>
      </c>
      <c r="Q17" s="135"/>
      <c r="R17" s="135"/>
      <c r="S17" s="19"/>
      <c r="T17" s="135"/>
      <c r="U17" s="135"/>
      <c r="V17" s="74" t="str" cm="1">
        <f t="array" ref="V17">IF(OR(T17="",U17=""),"",IF(INDEX('Ciclos Oficial'!$D$3:$D$23,IF(INDEX('Ciclos Oficial'!$D$3:$D$23,MATCH('Plano de Setup'!T17,'Ciclos Oficial'!$C$3:$C$23,0))&gt;INDEX('Ciclos Oficial'!$D$3:$D$23,MATCH('Plano de Setup'!U17,'Ciclos Oficial'!$C$3:$C$23,0)),MATCH('Plano de Setup'!T17,'Ciclos Oficial'!$C$3:$C$23,0),MATCH('Plano de Setup'!U17,'Ciclos Oficial'!$C$3:$C$23,0)))&gt;INDEX('Ciclos Oficial'!$E$3:$E$23,IF(INDEX('Ciclos Oficial'!$E$3:$E$23,MATCH(T17,'Ciclos Oficial'!$C$3:$C$23,0))&gt;INDEX('Ciclos Oficial'!$E$3:$E$23,MATCH(U17,'Ciclos Oficial'!$C$3:$C$23,0)),MATCH(T17,'Ciclos Oficial'!$C$3:$C$23,0),MATCH(U17,'Ciclos Oficial'!$C$3:$C$23,0))),INDEX('Ciclos Oficial'!$D$3:$D$23,IF(INDEX('Ciclos Oficial'!$D$3:$D$23,MATCH('Plano de Setup'!T17,'Ciclos Oficial'!$C$3:$C$23,0))&gt;INDEX('Ciclos Oficial'!$D$3:$D$23,MATCH('Plano de Setup'!U17,'Ciclos Oficial'!$C$3:$C$23,0)),MATCH('Plano de Setup'!T17,'Ciclos Oficial'!$C$3:$C$23,0),MATCH('Plano de Setup'!U17,'Ciclos Oficial'!$C$3:$C$23,0))),INDEX('Ciclos Oficial'!$E$3:$E$23,IF(INDEX('Ciclos Oficial'!$E$3:$E$23,MATCH(T17,'Ciclos Oficial'!$C$3:$C$23,0))&gt;INDEX('Ciclos Oficial'!$E$3:$E$23,MATCH(U17,'Ciclos Oficial'!$C$3:$C$23,0)),MATCH(T17,'Ciclos Oficial'!$C$3:$C$23,0),MATCH(U17,'Ciclos Oficial'!$C$3:$C$23,0)))))</f>
        <v/>
      </c>
      <c r="W17" s="135"/>
      <c r="X17" s="135"/>
      <c r="Y17" s="19"/>
      <c r="Z17" s="135"/>
      <c r="AA17" s="135"/>
      <c r="AB17" s="74" t="str" cm="1">
        <f t="array" ref="AB17">IF(OR(Z17="",AA17=""),"",IF(INDEX('Ciclos Oficial'!$D$3:$D$23,IF(INDEX('Ciclos Oficial'!$D$3:$D$23,MATCH('Plano de Setup'!Z17,'Ciclos Oficial'!$C$3:$C$23,0))&gt;INDEX('Ciclos Oficial'!$D$3:$D$23,MATCH('Plano de Setup'!AA17,'Ciclos Oficial'!$C$3:$C$23,0)),MATCH('Plano de Setup'!Z17,'Ciclos Oficial'!$C$3:$C$23,0),MATCH('Plano de Setup'!AA17,'Ciclos Oficial'!$C$3:$C$23,0)))&gt;INDEX('Ciclos Oficial'!$E$3:$E$23,IF(INDEX('Ciclos Oficial'!$E$3:$E$23,MATCH(Z17,'Ciclos Oficial'!$C$3:$C$23,0))&gt;INDEX('Ciclos Oficial'!$E$3:$E$23,MATCH(AA17,'Ciclos Oficial'!$C$3:$C$23,0)),MATCH(Z17,'Ciclos Oficial'!$C$3:$C$23,0),MATCH(AA17,'Ciclos Oficial'!$C$3:$C$23,0))),INDEX('Ciclos Oficial'!$D$3:$D$23,IF(INDEX('Ciclos Oficial'!$D$3:$D$23,MATCH('Plano de Setup'!Z17,'Ciclos Oficial'!$C$3:$C$23,0))&gt;INDEX('Ciclos Oficial'!$D$3:$D$23,MATCH('Plano de Setup'!AA17,'Ciclos Oficial'!$C$3:$C$23,0)),MATCH('Plano de Setup'!Z17,'Ciclos Oficial'!$C$3:$C$23,0),MATCH('Plano de Setup'!AA17,'Ciclos Oficial'!$C$3:$C$23,0))),INDEX('Ciclos Oficial'!$E$3:$E$23,IF(INDEX('Ciclos Oficial'!$E$3:$E$23,MATCH(Z17,'Ciclos Oficial'!$C$3:$C$23,0))&gt;INDEX('Ciclos Oficial'!$E$3:$E$23,MATCH(AA17,'Ciclos Oficial'!$C$3:$C$23,0)),MATCH(Z17,'Ciclos Oficial'!$C$3:$C$23,0),MATCH(AA17,'Ciclos Oficial'!$C$3:$C$23,0)))))</f>
        <v/>
      </c>
      <c r="AC17" s="135"/>
      <c r="AD17" s="135"/>
      <c r="AE17" s="19"/>
      <c r="AF17" s="78"/>
      <c r="AG17" s="74" t="str">
        <f>IF(AF17="","",INDEX('Ciclos Oficial'!$I$3:$I$5,MATCH(AF17,'Ciclos Oficial'!$H$3:$H$5,0)))</f>
        <v/>
      </c>
      <c r="AH17" s="1"/>
      <c r="AI17" s="17"/>
      <c r="AJ17" s="19"/>
      <c r="AK17" s="78"/>
      <c r="AL17" s="74" t="str">
        <f>IF(AK17="","",INDEX('Ciclos Oficial'!$I$3:$I$5,MATCH(AK17,'Ciclos Oficial'!$H$3:$H$5,0)))</f>
        <v/>
      </c>
      <c r="AM17" s="1"/>
      <c r="AN17" s="17"/>
      <c r="AO17" s="19"/>
      <c r="AP17" s="78"/>
      <c r="AQ17" s="74" t="str">
        <f>IF(AP17="","",INDEX('Ciclos Oficial'!$I$3:$I$5,MATCH(AP17,'Ciclos Oficial'!$H$3:$H$5,0)))</f>
        <v/>
      </c>
      <c r="AR17" s="1"/>
      <c r="AS17" s="17"/>
    </row>
    <row r="18" spans="2:45" ht="14.25">
      <c r="B18" s="135"/>
      <c r="C18" s="135"/>
      <c r="D18" s="74" t="str" cm="1">
        <f t="array" ref="D18">IF(OR(B18="",C18=""),"",IF(INDEX('Ciclos Oficial'!$D$3:$D$23,IF(INDEX('Ciclos Oficial'!$D$3:$D$23,MATCH('Plano de Setup'!B18,'Ciclos Oficial'!$C$3:$C$23,0))&gt;INDEX('Ciclos Oficial'!$D$3:$D$23,MATCH('Plano de Setup'!C18,'Ciclos Oficial'!$C$3:$C$23,0)),MATCH('Plano de Setup'!B18,'Ciclos Oficial'!$C$3:$C$23,0),MATCH('Plano de Setup'!C18,'Ciclos Oficial'!$C$3:$C$23,0)))&gt;INDEX('Ciclos Oficial'!$E$3:$E$23,IF(INDEX('Ciclos Oficial'!$E$3:$E$23,MATCH(B18,'Ciclos Oficial'!$C$3:$C$23,0))&gt;INDEX('Ciclos Oficial'!$E$3:$E$23,MATCH(C18,'Ciclos Oficial'!$C$3:$C$23,0)),MATCH(B18,'Ciclos Oficial'!$C$3:$C$23,0),MATCH(C18,'Ciclos Oficial'!$C$3:$C$23,0))),INDEX('Ciclos Oficial'!$D$3:$D$23,IF(INDEX('Ciclos Oficial'!$D$3:$D$23,MATCH('Plano de Setup'!B18,'Ciclos Oficial'!$C$3:$C$23,0))&gt;INDEX('Ciclos Oficial'!$D$3:$D$23,MATCH('Plano de Setup'!C18,'Ciclos Oficial'!$C$3:$C$23,0)),MATCH('Plano de Setup'!B18,'Ciclos Oficial'!$C$3:$C$23,0),MATCH('Plano de Setup'!C18,'Ciclos Oficial'!$C$3:$C$23,0))),INDEX('Ciclos Oficial'!$E$3:$E$23,IF(INDEX('Ciclos Oficial'!$E$3:$E$23,MATCH(B18,'Ciclos Oficial'!$C$3:$C$23,0))&gt;INDEX('Ciclos Oficial'!$E$3:$E$23,MATCH(C18,'Ciclos Oficial'!$C$3:$C$23,0)),MATCH(B18,'Ciclos Oficial'!$C$3:$C$23,0),MATCH(C18,'Ciclos Oficial'!$C$3:$C$23,0)))))</f>
        <v/>
      </c>
      <c r="E18" s="143"/>
      <c r="F18" s="143"/>
      <c r="G18" s="19"/>
      <c r="H18" s="135"/>
      <c r="I18" s="135"/>
      <c r="J18" s="74" t="str" cm="1">
        <f t="array" ref="J18">IF(OR(H18="",I18=""),"",IF(INDEX('Ciclos Oficial'!$D$3:$D$23,IF(INDEX('Ciclos Oficial'!$D$3:$D$23,MATCH('Plano de Setup'!H18,'Ciclos Oficial'!$C$3:$C$23,0))&gt;INDEX('Ciclos Oficial'!$D$3:$D$23,MATCH('Plano de Setup'!I18,'Ciclos Oficial'!$C$3:$C$23,0)),MATCH('Plano de Setup'!H18,'Ciclos Oficial'!$C$3:$C$23,0),MATCH('Plano de Setup'!I18,'Ciclos Oficial'!$C$3:$C$23,0)))&gt;INDEX('Ciclos Oficial'!$E$3:$E$23,IF(INDEX('Ciclos Oficial'!$E$3:$E$23,MATCH(H18,'Ciclos Oficial'!$C$3:$C$23,0))&gt;INDEX('Ciclos Oficial'!$E$3:$E$23,MATCH(I18,'Ciclos Oficial'!$C$3:$C$23,0)),MATCH(H18,'Ciclos Oficial'!$C$3:$C$23,0),MATCH(I18,'Ciclos Oficial'!$C$3:$C$23,0))),INDEX('Ciclos Oficial'!$D$3:$D$23,IF(INDEX('Ciclos Oficial'!$D$3:$D$23,MATCH('Plano de Setup'!H18,'Ciclos Oficial'!$C$3:$C$23,0))&gt;INDEX('Ciclos Oficial'!$D$3:$D$23,MATCH('Plano de Setup'!I18,'Ciclos Oficial'!$C$3:$C$23,0)),MATCH('Plano de Setup'!H18,'Ciclos Oficial'!$C$3:$C$23,0),MATCH('Plano de Setup'!I18,'Ciclos Oficial'!$C$3:$C$23,0))),INDEX('Ciclos Oficial'!$E$3:$E$23,IF(INDEX('Ciclos Oficial'!$E$3:$E$23,MATCH(H18,'Ciclos Oficial'!$C$3:$C$23,0))&gt;INDEX('Ciclos Oficial'!$E$3:$E$23,MATCH(I18,'Ciclos Oficial'!$C$3:$C$23,0)),MATCH(H18,'Ciclos Oficial'!$C$3:$C$23,0),MATCH(I18,'Ciclos Oficial'!$C$3:$C$23,0)))))</f>
        <v/>
      </c>
      <c r="K18" s="135"/>
      <c r="L18" s="135"/>
      <c r="M18" s="19"/>
      <c r="N18" s="135"/>
      <c r="O18" s="135"/>
      <c r="P18" s="142" t="str" cm="1">
        <f t="array" ref="P18">IF(OR(N18="",O18=""),"",IF(INDEX('Ciclos Oficial'!$D$3:$D$23,IF(INDEX('Ciclos Oficial'!$D$3:$D$23,MATCH('Plano de Setup'!N18,'Ciclos Oficial'!$C$3:$C$23,0))&gt;INDEX('Ciclos Oficial'!$D$3:$D$23,MATCH('Plano de Setup'!O18,'Ciclos Oficial'!$C$3:$C$23,0)),MATCH('Plano de Setup'!N18,'Ciclos Oficial'!$C$3:$C$23,0),MATCH('Plano de Setup'!O18,'Ciclos Oficial'!$C$3:$C$23,0)))&gt;INDEX('Ciclos Oficial'!$E$3:$E$23,IF(INDEX('Ciclos Oficial'!$E$3:$E$23,MATCH(N18,'Ciclos Oficial'!$C$3:$C$23,0))&gt;INDEX('Ciclos Oficial'!$E$3:$E$23,MATCH(O18,'Ciclos Oficial'!$C$3:$C$23,0)),MATCH(N18,'Ciclos Oficial'!$C$3:$C$23,0),MATCH(O18,'Ciclos Oficial'!$C$3:$C$23,0))),INDEX('Ciclos Oficial'!$D$3:$D$23,IF(INDEX('Ciclos Oficial'!$D$3:$D$23,MATCH('Plano de Setup'!N18,'Ciclos Oficial'!$C$3:$C$23,0))&gt;INDEX('Ciclos Oficial'!$D$3:$D$23,MATCH('Plano de Setup'!O18,'Ciclos Oficial'!$C$3:$C$23,0)),MATCH('Plano de Setup'!N18,'Ciclos Oficial'!$C$3:$C$23,0),MATCH('Plano de Setup'!O18,'Ciclos Oficial'!$C$3:$C$23,0))),INDEX('Ciclos Oficial'!$E$3:$E$23,IF(INDEX('Ciclos Oficial'!$E$3:$E$23,MATCH(N18,'Ciclos Oficial'!$C$3:$C$23,0))&gt;INDEX('Ciclos Oficial'!$E$3:$E$23,MATCH(O18,'Ciclos Oficial'!$C$3:$C$23,0)),MATCH(N18,'Ciclos Oficial'!$C$3:$C$23,0),MATCH(O18,'Ciclos Oficial'!$C$3:$C$23,0)))))</f>
        <v/>
      </c>
      <c r="Q18" s="135"/>
      <c r="R18" s="135"/>
      <c r="S18" s="19"/>
      <c r="T18" s="135"/>
      <c r="U18" s="135"/>
      <c r="V18" s="74" t="str" cm="1">
        <f t="array" ref="V18">IF(OR(T18="",U18=""),"",IF(INDEX('Ciclos Oficial'!$D$3:$D$23,IF(INDEX('Ciclos Oficial'!$D$3:$D$23,MATCH('Plano de Setup'!T18,'Ciclos Oficial'!$C$3:$C$23,0))&gt;INDEX('Ciclos Oficial'!$D$3:$D$23,MATCH('Plano de Setup'!U18,'Ciclos Oficial'!$C$3:$C$23,0)),MATCH('Plano de Setup'!T18,'Ciclos Oficial'!$C$3:$C$23,0),MATCH('Plano de Setup'!U18,'Ciclos Oficial'!$C$3:$C$23,0)))&gt;INDEX('Ciclos Oficial'!$E$3:$E$23,IF(INDEX('Ciclos Oficial'!$E$3:$E$23,MATCH(T18,'Ciclos Oficial'!$C$3:$C$23,0))&gt;INDEX('Ciclos Oficial'!$E$3:$E$23,MATCH(U18,'Ciclos Oficial'!$C$3:$C$23,0)),MATCH(T18,'Ciclos Oficial'!$C$3:$C$23,0),MATCH(U18,'Ciclos Oficial'!$C$3:$C$23,0))),INDEX('Ciclos Oficial'!$D$3:$D$23,IF(INDEX('Ciclos Oficial'!$D$3:$D$23,MATCH('Plano de Setup'!T18,'Ciclos Oficial'!$C$3:$C$23,0))&gt;INDEX('Ciclos Oficial'!$D$3:$D$23,MATCH('Plano de Setup'!U18,'Ciclos Oficial'!$C$3:$C$23,0)),MATCH('Plano de Setup'!T18,'Ciclos Oficial'!$C$3:$C$23,0),MATCH('Plano de Setup'!U18,'Ciclos Oficial'!$C$3:$C$23,0))),INDEX('Ciclos Oficial'!$E$3:$E$23,IF(INDEX('Ciclos Oficial'!$E$3:$E$23,MATCH(T18,'Ciclos Oficial'!$C$3:$C$23,0))&gt;INDEX('Ciclos Oficial'!$E$3:$E$23,MATCH(U18,'Ciclos Oficial'!$C$3:$C$23,0)),MATCH(T18,'Ciclos Oficial'!$C$3:$C$23,0),MATCH(U18,'Ciclos Oficial'!$C$3:$C$23,0)))))</f>
        <v/>
      </c>
      <c r="W18" s="135"/>
      <c r="X18" s="135"/>
      <c r="Y18" s="19"/>
      <c r="Z18" s="135"/>
      <c r="AA18" s="135"/>
      <c r="AB18" s="74" t="str" cm="1">
        <f t="array" ref="AB18">IF(OR(Z18="",AA18=""),"",IF(INDEX('Ciclos Oficial'!$D$3:$D$23,IF(INDEX('Ciclos Oficial'!$D$3:$D$23,MATCH('Plano de Setup'!Z18,'Ciclos Oficial'!$C$3:$C$23,0))&gt;INDEX('Ciclos Oficial'!$D$3:$D$23,MATCH('Plano de Setup'!AA18,'Ciclos Oficial'!$C$3:$C$23,0)),MATCH('Plano de Setup'!Z18,'Ciclos Oficial'!$C$3:$C$23,0),MATCH('Plano de Setup'!AA18,'Ciclos Oficial'!$C$3:$C$23,0)))&gt;INDEX('Ciclos Oficial'!$E$3:$E$23,IF(INDEX('Ciclos Oficial'!$E$3:$E$23,MATCH(Z18,'Ciclos Oficial'!$C$3:$C$23,0))&gt;INDEX('Ciclos Oficial'!$E$3:$E$23,MATCH(AA18,'Ciclos Oficial'!$C$3:$C$23,0)),MATCH(Z18,'Ciclos Oficial'!$C$3:$C$23,0),MATCH(AA18,'Ciclos Oficial'!$C$3:$C$23,0))),INDEX('Ciclos Oficial'!$D$3:$D$23,IF(INDEX('Ciclos Oficial'!$D$3:$D$23,MATCH('Plano de Setup'!Z18,'Ciclos Oficial'!$C$3:$C$23,0))&gt;INDEX('Ciclos Oficial'!$D$3:$D$23,MATCH('Plano de Setup'!AA18,'Ciclos Oficial'!$C$3:$C$23,0)),MATCH('Plano de Setup'!Z18,'Ciclos Oficial'!$C$3:$C$23,0),MATCH('Plano de Setup'!AA18,'Ciclos Oficial'!$C$3:$C$23,0))),INDEX('Ciclos Oficial'!$E$3:$E$23,IF(INDEX('Ciclos Oficial'!$E$3:$E$23,MATCH(Z18,'Ciclos Oficial'!$C$3:$C$23,0))&gt;INDEX('Ciclos Oficial'!$E$3:$E$23,MATCH(AA18,'Ciclos Oficial'!$C$3:$C$23,0)),MATCH(Z18,'Ciclos Oficial'!$C$3:$C$23,0),MATCH(AA18,'Ciclos Oficial'!$C$3:$C$23,0)))))</f>
        <v/>
      </c>
      <c r="AC18" s="135"/>
      <c r="AD18" s="135"/>
      <c r="AE18" s="19"/>
      <c r="AF18" s="78"/>
      <c r="AG18" s="74" t="str">
        <f>IF(AF18="","",INDEX('Ciclos Oficial'!$I$3:$I$5,MATCH(AF18,'Ciclos Oficial'!$H$3:$H$5,0)))</f>
        <v/>
      </c>
      <c r="AH18" s="1"/>
      <c r="AI18" s="17"/>
      <c r="AJ18" s="19"/>
      <c r="AK18" s="78"/>
      <c r="AL18" s="74" t="str">
        <f>IF(AK18="","",INDEX('Ciclos Oficial'!$I$3:$I$5,MATCH(AK18,'Ciclos Oficial'!$H$3:$H$5,0)))</f>
        <v/>
      </c>
      <c r="AM18" s="1"/>
      <c r="AN18" s="17"/>
      <c r="AO18" s="19"/>
      <c r="AP18" s="78"/>
      <c r="AQ18" s="74" t="str">
        <f>IF(AP18="","",INDEX('Ciclos Oficial'!$I$3:$I$5,MATCH(AP18,'Ciclos Oficial'!$H$3:$H$5,0)))</f>
        <v/>
      </c>
      <c r="AR18" s="1"/>
      <c r="AS18" s="17"/>
    </row>
    <row r="19" spans="2:45" ht="14.25">
      <c r="B19" s="135"/>
      <c r="C19" s="135"/>
      <c r="D19" s="142" t="str" cm="1">
        <f t="array" ref="D19">IF(OR(B19="",C19=""),"",IF(INDEX('Ciclos Oficial'!$D$3:$D$23,IF(INDEX('Ciclos Oficial'!$D$3:$D$23,MATCH('Plano de Setup'!B19,'Ciclos Oficial'!$C$3:$C$23,0))&gt;INDEX('Ciclos Oficial'!$D$3:$D$23,MATCH('Plano de Setup'!C19,'Ciclos Oficial'!$C$3:$C$23,0)),MATCH('Plano de Setup'!B19,'Ciclos Oficial'!$C$3:$C$23,0),MATCH('Plano de Setup'!C19,'Ciclos Oficial'!$C$3:$C$23,0)))&gt;INDEX('Ciclos Oficial'!$E$3:$E$23,IF(INDEX('Ciclos Oficial'!$E$3:$E$23,MATCH(B19,'Ciclos Oficial'!$C$3:$C$23,0))&gt;INDEX('Ciclos Oficial'!$E$3:$E$23,MATCH(C19,'Ciclos Oficial'!$C$3:$C$23,0)),MATCH(B19,'Ciclos Oficial'!$C$3:$C$23,0),MATCH(C19,'Ciclos Oficial'!$C$3:$C$23,0))),INDEX('Ciclos Oficial'!$D$3:$D$23,IF(INDEX('Ciclos Oficial'!$D$3:$D$23,MATCH('Plano de Setup'!B19,'Ciclos Oficial'!$C$3:$C$23,0))&gt;INDEX('Ciclos Oficial'!$D$3:$D$23,MATCH('Plano de Setup'!C19,'Ciclos Oficial'!$C$3:$C$23,0)),MATCH('Plano de Setup'!B19,'Ciclos Oficial'!$C$3:$C$23,0),MATCH('Plano de Setup'!C19,'Ciclos Oficial'!$C$3:$C$23,0))),INDEX('Ciclos Oficial'!$E$3:$E$23,IF(INDEX('Ciclos Oficial'!$E$3:$E$23,MATCH(B19,'Ciclos Oficial'!$C$3:$C$23,0))&gt;INDEX('Ciclos Oficial'!$E$3:$E$23,MATCH(C19,'Ciclos Oficial'!$C$3:$C$23,0)),MATCH(B19,'Ciclos Oficial'!$C$3:$C$23,0),MATCH(C19,'Ciclos Oficial'!$C$3:$C$23,0)))))</f>
        <v/>
      </c>
      <c r="E19" s="143"/>
      <c r="F19" s="143"/>
      <c r="G19" s="19"/>
      <c r="H19" s="135"/>
      <c r="I19" s="135"/>
      <c r="J19" s="74" t="str" cm="1">
        <f t="array" ref="J19">IF(OR(H19="",I19=""),"",IF(INDEX('Ciclos Oficial'!$D$3:$D$23,IF(INDEX('Ciclos Oficial'!$D$3:$D$23,MATCH('Plano de Setup'!H19,'Ciclos Oficial'!$C$3:$C$23,0))&gt;INDEX('Ciclos Oficial'!$D$3:$D$23,MATCH('Plano de Setup'!I19,'Ciclos Oficial'!$C$3:$C$23,0)),MATCH('Plano de Setup'!H19,'Ciclos Oficial'!$C$3:$C$23,0),MATCH('Plano de Setup'!I19,'Ciclos Oficial'!$C$3:$C$23,0)))&gt;INDEX('Ciclos Oficial'!$E$3:$E$23,IF(INDEX('Ciclos Oficial'!$E$3:$E$23,MATCH(H19,'Ciclos Oficial'!$C$3:$C$23,0))&gt;INDEX('Ciclos Oficial'!$E$3:$E$23,MATCH(I19,'Ciclos Oficial'!$C$3:$C$23,0)),MATCH(H19,'Ciclos Oficial'!$C$3:$C$23,0),MATCH(I19,'Ciclos Oficial'!$C$3:$C$23,0))),INDEX('Ciclos Oficial'!$D$3:$D$23,IF(INDEX('Ciclos Oficial'!$D$3:$D$23,MATCH('Plano de Setup'!H19,'Ciclos Oficial'!$C$3:$C$23,0))&gt;INDEX('Ciclos Oficial'!$D$3:$D$23,MATCH('Plano de Setup'!I19,'Ciclos Oficial'!$C$3:$C$23,0)),MATCH('Plano de Setup'!H19,'Ciclos Oficial'!$C$3:$C$23,0),MATCH('Plano de Setup'!I19,'Ciclos Oficial'!$C$3:$C$23,0))),INDEX('Ciclos Oficial'!$E$3:$E$23,IF(INDEX('Ciclos Oficial'!$E$3:$E$23,MATCH(H19,'Ciclos Oficial'!$C$3:$C$23,0))&gt;INDEX('Ciclos Oficial'!$E$3:$E$23,MATCH(I19,'Ciclos Oficial'!$C$3:$C$23,0)),MATCH(H19,'Ciclos Oficial'!$C$3:$C$23,0),MATCH(I19,'Ciclos Oficial'!$C$3:$C$23,0)))))</f>
        <v/>
      </c>
      <c r="K19" s="135"/>
      <c r="L19" s="135"/>
      <c r="M19" s="19"/>
      <c r="N19" s="135"/>
      <c r="O19" s="135"/>
      <c r="P19" s="142" t="str" cm="1">
        <f t="array" ref="P19">IF(OR(N19="",O19=""),"",IF(INDEX('Ciclos Oficial'!$D$3:$D$23,IF(INDEX('Ciclos Oficial'!$D$3:$D$23,MATCH('Plano de Setup'!N19,'Ciclos Oficial'!$C$3:$C$23,0))&gt;INDEX('Ciclos Oficial'!$D$3:$D$23,MATCH('Plano de Setup'!O19,'Ciclos Oficial'!$C$3:$C$23,0)),MATCH('Plano de Setup'!N19,'Ciclos Oficial'!$C$3:$C$23,0),MATCH('Plano de Setup'!O19,'Ciclos Oficial'!$C$3:$C$23,0)))&gt;INDEX('Ciclos Oficial'!$E$3:$E$23,IF(INDEX('Ciclos Oficial'!$E$3:$E$23,MATCH(N19,'Ciclos Oficial'!$C$3:$C$23,0))&gt;INDEX('Ciclos Oficial'!$E$3:$E$23,MATCH(O19,'Ciclos Oficial'!$C$3:$C$23,0)),MATCH(N19,'Ciclos Oficial'!$C$3:$C$23,0),MATCH(O19,'Ciclos Oficial'!$C$3:$C$23,0))),INDEX('Ciclos Oficial'!$D$3:$D$23,IF(INDEX('Ciclos Oficial'!$D$3:$D$23,MATCH('Plano de Setup'!N19,'Ciclos Oficial'!$C$3:$C$23,0))&gt;INDEX('Ciclos Oficial'!$D$3:$D$23,MATCH('Plano de Setup'!O19,'Ciclos Oficial'!$C$3:$C$23,0)),MATCH('Plano de Setup'!N19,'Ciclos Oficial'!$C$3:$C$23,0),MATCH('Plano de Setup'!O19,'Ciclos Oficial'!$C$3:$C$23,0))),INDEX('Ciclos Oficial'!$E$3:$E$23,IF(INDEX('Ciclos Oficial'!$E$3:$E$23,MATCH(N19,'Ciclos Oficial'!$C$3:$C$23,0))&gt;INDEX('Ciclos Oficial'!$E$3:$E$23,MATCH(O19,'Ciclos Oficial'!$C$3:$C$23,0)),MATCH(N19,'Ciclos Oficial'!$C$3:$C$23,0),MATCH(O19,'Ciclos Oficial'!$C$3:$C$23,0)))))</f>
        <v/>
      </c>
      <c r="Q19" s="135"/>
      <c r="R19" s="135"/>
      <c r="S19" s="19"/>
      <c r="T19" s="135"/>
      <c r="U19" s="135"/>
      <c r="V19" s="74" t="str" cm="1">
        <f t="array" ref="V19">IF(OR(T19="",U19=""),"",IF(INDEX('Ciclos Oficial'!$D$3:$D$23,IF(INDEX('Ciclos Oficial'!$D$3:$D$23,MATCH('Plano de Setup'!T19,'Ciclos Oficial'!$C$3:$C$23,0))&gt;INDEX('Ciclos Oficial'!$D$3:$D$23,MATCH('Plano de Setup'!U19,'Ciclos Oficial'!$C$3:$C$23,0)),MATCH('Plano de Setup'!T19,'Ciclos Oficial'!$C$3:$C$23,0),MATCH('Plano de Setup'!U19,'Ciclos Oficial'!$C$3:$C$23,0)))&gt;INDEX('Ciclos Oficial'!$E$3:$E$23,IF(INDEX('Ciclos Oficial'!$E$3:$E$23,MATCH(T19,'Ciclos Oficial'!$C$3:$C$23,0))&gt;INDEX('Ciclos Oficial'!$E$3:$E$23,MATCH(U19,'Ciclos Oficial'!$C$3:$C$23,0)),MATCH(T19,'Ciclos Oficial'!$C$3:$C$23,0),MATCH(U19,'Ciclos Oficial'!$C$3:$C$23,0))),INDEX('Ciclos Oficial'!$D$3:$D$23,IF(INDEX('Ciclos Oficial'!$D$3:$D$23,MATCH('Plano de Setup'!T19,'Ciclos Oficial'!$C$3:$C$23,0))&gt;INDEX('Ciclos Oficial'!$D$3:$D$23,MATCH('Plano de Setup'!U19,'Ciclos Oficial'!$C$3:$C$23,0)),MATCH('Plano de Setup'!T19,'Ciclos Oficial'!$C$3:$C$23,0),MATCH('Plano de Setup'!U19,'Ciclos Oficial'!$C$3:$C$23,0))),INDEX('Ciclos Oficial'!$E$3:$E$23,IF(INDEX('Ciclos Oficial'!$E$3:$E$23,MATCH(T19,'Ciclos Oficial'!$C$3:$C$23,0))&gt;INDEX('Ciclos Oficial'!$E$3:$E$23,MATCH(U19,'Ciclos Oficial'!$C$3:$C$23,0)),MATCH(T19,'Ciclos Oficial'!$C$3:$C$23,0),MATCH(U19,'Ciclos Oficial'!$C$3:$C$23,0)))))</f>
        <v/>
      </c>
      <c r="W19" s="135"/>
      <c r="X19" s="135"/>
      <c r="Y19" s="19"/>
      <c r="Z19" s="135"/>
      <c r="AA19" s="135"/>
      <c r="AB19" s="74" t="str" cm="1">
        <f t="array" ref="AB19">IF(OR(Z19="",AA19=""),"",IF(INDEX('Ciclos Oficial'!$D$3:$D$23,IF(INDEX('Ciclos Oficial'!$D$3:$D$23,MATCH('Plano de Setup'!Z19,'Ciclos Oficial'!$C$3:$C$23,0))&gt;INDEX('Ciclos Oficial'!$D$3:$D$23,MATCH('Plano de Setup'!AA19,'Ciclos Oficial'!$C$3:$C$23,0)),MATCH('Plano de Setup'!Z19,'Ciclos Oficial'!$C$3:$C$23,0),MATCH('Plano de Setup'!AA19,'Ciclos Oficial'!$C$3:$C$23,0)))&gt;INDEX('Ciclos Oficial'!$E$3:$E$23,IF(INDEX('Ciclos Oficial'!$E$3:$E$23,MATCH(Z19,'Ciclos Oficial'!$C$3:$C$23,0))&gt;INDEX('Ciclos Oficial'!$E$3:$E$23,MATCH(AA19,'Ciclos Oficial'!$C$3:$C$23,0)),MATCH(Z19,'Ciclos Oficial'!$C$3:$C$23,0),MATCH(AA19,'Ciclos Oficial'!$C$3:$C$23,0))),INDEX('Ciclos Oficial'!$D$3:$D$23,IF(INDEX('Ciclos Oficial'!$D$3:$D$23,MATCH('Plano de Setup'!Z19,'Ciclos Oficial'!$C$3:$C$23,0))&gt;INDEX('Ciclos Oficial'!$D$3:$D$23,MATCH('Plano de Setup'!AA19,'Ciclos Oficial'!$C$3:$C$23,0)),MATCH('Plano de Setup'!Z19,'Ciclos Oficial'!$C$3:$C$23,0),MATCH('Plano de Setup'!AA19,'Ciclos Oficial'!$C$3:$C$23,0))),INDEX('Ciclos Oficial'!$E$3:$E$23,IF(INDEX('Ciclos Oficial'!$E$3:$E$23,MATCH(Z19,'Ciclos Oficial'!$C$3:$C$23,0))&gt;INDEX('Ciclos Oficial'!$E$3:$E$23,MATCH(AA19,'Ciclos Oficial'!$C$3:$C$23,0)),MATCH(Z19,'Ciclos Oficial'!$C$3:$C$23,0),MATCH(AA19,'Ciclos Oficial'!$C$3:$C$23,0)))))</f>
        <v/>
      </c>
      <c r="AC19" s="135"/>
      <c r="AD19" s="135"/>
      <c r="AE19" s="19"/>
      <c r="AF19" s="78"/>
      <c r="AG19" s="74" t="str">
        <f>IF(AF19="","",INDEX('Ciclos Oficial'!$I$3:$I$5,MATCH(AF19,'Ciclos Oficial'!$H$3:$H$5,0)))</f>
        <v/>
      </c>
      <c r="AH19" s="1"/>
      <c r="AI19" s="17"/>
      <c r="AJ19" s="19"/>
      <c r="AK19" s="78"/>
      <c r="AL19" s="74" t="str">
        <f>IF(AK19="","",INDEX('Ciclos Oficial'!$I$3:$I$5,MATCH(AK19,'Ciclos Oficial'!$H$3:$H$5,0)))</f>
        <v/>
      </c>
      <c r="AM19" s="1"/>
      <c r="AN19" s="17"/>
      <c r="AO19" s="19"/>
      <c r="AP19" s="78"/>
      <c r="AQ19" s="74" t="str">
        <f>IF(AP19="","",INDEX('Ciclos Oficial'!$I$3:$I$5,MATCH(AP19,'Ciclos Oficial'!$H$3:$H$5,0)))</f>
        <v/>
      </c>
      <c r="AR19" s="1"/>
      <c r="AS19" s="17"/>
    </row>
    <row r="20" spans="2:45" ht="14.25">
      <c r="B20" s="135"/>
      <c r="C20" s="135"/>
      <c r="D20" s="142" t="str" cm="1">
        <f t="array" ref="D20">IF(OR(B20="",C20=""),"",IF(INDEX('Ciclos Oficial'!$D$3:$D$23,IF(INDEX('Ciclos Oficial'!$D$3:$D$23,MATCH('Plano de Setup'!B20,'Ciclos Oficial'!$C$3:$C$23,0))&gt;INDEX('Ciclos Oficial'!$D$3:$D$23,MATCH('Plano de Setup'!C20,'Ciclos Oficial'!$C$3:$C$23,0)),MATCH('Plano de Setup'!B20,'Ciclos Oficial'!$C$3:$C$23,0),MATCH('Plano de Setup'!C20,'Ciclos Oficial'!$C$3:$C$23,0)))&gt;INDEX('Ciclos Oficial'!$E$3:$E$23,IF(INDEX('Ciclos Oficial'!$E$3:$E$23,MATCH(B20,'Ciclos Oficial'!$C$3:$C$23,0))&gt;INDEX('Ciclos Oficial'!$E$3:$E$23,MATCH(C20,'Ciclos Oficial'!$C$3:$C$23,0)),MATCH(B20,'Ciclos Oficial'!$C$3:$C$23,0),MATCH(C20,'Ciclos Oficial'!$C$3:$C$23,0))),INDEX('Ciclos Oficial'!$D$3:$D$23,IF(INDEX('Ciclos Oficial'!$D$3:$D$23,MATCH('Plano de Setup'!B20,'Ciclos Oficial'!$C$3:$C$23,0))&gt;INDEX('Ciclos Oficial'!$D$3:$D$23,MATCH('Plano de Setup'!C20,'Ciclos Oficial'!$C$3:$C$23,0)),MATCH('Plano de Setup'!B20,'Ciclos Oficial'!$C$3:$C$23,0),MATCH('Plano de Setup'!C20,'Ciclos Oficial'!$C$3:$C$23,0))),INDEX('Ciclos Oficial'!$E$3:$E$23,IF(INDEX('Ciclos Oficial'!$E$3:$E$23,MATCH(B20,'Ciclos Oficial'!$C$3:$C$23,0))&gt;INDEX('Ciclos Oficial'!$E$3:$E$23,MATCH(C20,'Ciclos Oficial'!$C$3:$C$23,0)),MATCH(B20,'Ciclos Oficial'!$C$3:$C$23,0),MATCH(C20,'Ciclos Oficial'!$C$3:$C$23,0)))))</f>
        <v/>
      </c>
      <c r="E20" s="143"/>
      <c r="F20" s="143"/>
      <c r="G20" s="19"/>
      <c r="H20" s="135"/>
      <c r="I20" s="135"/>
      <c r="J20" s="74" t="str" cm="1">
        <f t="array" ref="J20">IF(OR(H20="",I20=""),"",IF(INDEX('Ciclos Oficial'!$D$3:$D$23,IF(INDEX('Ciclos Oficial'!$D$3:$D$23,MATCH('Plano de Setup'!H20,'Ciclos Oficial'!$C$3:$C$23,0))&gt;INDEX('Ciclos Oficial'!$D$3:$D$23,MATCH('Plano de Setup'!I20,'Ciclos Oficial'!$C$3:$C$23,0)),MATCH('Plano de Setup'!H20,'Ciclos Oficial'!$C$3:$C$23,0),MATCH('Plano de Setup'!I20,'Ciclos Oficial'!$C$3:$C$23,0)))&gt;INDEX('Ciclos Oficial'!$E$3:$E$23,IF(INDEX('Ciclos Oficial'!$E$3:$E$23,MATCH(H20,'Ciclos Oficial'!$C$3:$C$23,0))&gt;INDEX('Ciclos Oficial'!$E$3:$E$23,MATCH(I20,'Ciclos Oficial'!$C$3:$C$23,0)),MATCH(H20,'Ciclos Oficial'!$C$3:$C$23,0),MATCH(I20,'Ciclos Oficial'!$C$3:$C$23,0))),INDEX('Ciclos Oficial'!$D$3:$D$23,IF(INDEX('Ciclos Oficial'!$D$3:$D$23,MATCH('Plano de Setup'!H20,'Ciclos Oficial'!$C$3:$C$23,0))&gt;INDEX('Ciclos Oficial'!$D$3:$D$23,MATCH('Plano de Setup'!I20,'Ciclos Oficial'!$C$3:$C$23,0)),MATCH('Plano de Setup'!H20,'Ciclos Oficial'!$C$3:$C$23,0),MATCH('Plano de Setup'!I20,'Ciclos Oficial'!$C$3:$C$23,0))),INDEX('Ciclos Oficial'!$E$3:$E$23,IF(INDEX('Ciclos Oficial'!$E$3:$E$23,MATCH(H20,'Ciclos Oficial'!$C$3:$C$23,0))&gt;INDEX('Ciclos Oficial'!$E$3:$E$23,MATCH(I20,'Ciclos Oficial'!$C$3:$C$23,0)),MATCH(H20,'Ciclos Oficial'!$C$3:$C$23,0),MATCH(I20,'Ciclos Oficial'!$C$3:$C$23,0)))))</f>
        <v/>
      </c>
      <c r="K20" s="135"/>
      <c r="L20" s="135"/>
      <c r="M20" s="19"/>
      <c r="N20" s="135"/>
      <c r="O20" s="135"/>
      <c r="P20" s="142" t="str" cm="1">
        <f t="array" ref="P20">IF(OR(N20="",O20=""),"",IF(INDEX('Ciclos Oficial'!$D$3:$D$23,IF(INDEX('Ciclos Oficial'!$D$3:$D$23,MATCH('Plano de Setup'!N20,'Ciclos Oficial'!$C$3:$C$23,0))&gt;INDEX('Ciclos Oficial'!$D$3:$D$23,MATCH('Plano de Setup'!O20,'Ciclos Oficial'!$C$3:$C$23,0)),MATCH('Plano de Setup'!N20,'Ciclos Oficial'!$C$3:$C$23,0),MATCH('Plano de Setup'!O20,'Ciclos Oficial'!$C$3:$C$23,0)))&gt;INDEX('Ciclos Oficial'!$E$3:$E$23,IF(INDEX('Ciclos Oficial'!$E$3:$E$23,MATCH(N20,'Ciclos Oficial'!$C$3:$C$23,0))&gt;INDEX('Ciclos Oficial'!$E$3:$E$23,MATCH(O20,'Ciclos Oficial'!$C$3:$C$23,0)),MATCH(N20,'Ciclos Oficial'!$C$3:$C$23,0),MATCH(O20,'Ciclos Oficial'!$C$3:$C$23,0))),INDEX('Ciclos Oficial'!$D$3:$D$23,IF(INDEX('Ciclos Oficial'!$D$3:$D$23,MATCH('Plano de Setup'!N20,'Ciclos Oficial'!$C$3:$C$23,0))&gt;INDEX('Ciclos Oficial'!$D$3:$D$23,MATCH('Plano de Setup'!O20,'Ciclos Oficial'!$C$3:$C$23,0)),MATCH('Plano de Setup'!N20,'Ciclos Oficial'!$C$3:$C$23,0),MATCH('Plano de Setup'!O20,'Ciclos Oficial'!$C$3:$C$23,0))),INDEX('Ciclos Oficial'!$E$3:$E$23,IF(INDEX('Ciclos Oficial'!$E$3:$E$23,MATCH(N20,'Ciclos Oficial'!$C$3:$C$23,0))&gt;INDEX('Ciclos Oficial'!$E$3:$E$23,MATCH(O20,'Ciclos Oficial'!$C$3:$C$23,0)),MATCH(N20,'Ciclos Oficial'!$C$3:$C$23,0),MATCH(O20,'Ciclos Oficial'!$C$3:$C$23,0)))))</f>
        <v/>
      </c>
      <c r="Q20" s="135"/>
      <c r="R20" s="135"/>
      <c r="S20" s="19"/>
      <c r="T20" s="135"/>
      <c r="U20" s="135"/>
      <c r="V20" s="74" t="str" cm="1">
        <f t="array" ref="V20">IF(OR(T20="",U20=""),"",IF(INDEX('Ciclos Oficial'!$D$3:$D$23,IF(INDEX('Ciclos Oficial'!$D$3:$D$23,MATCH('Plano de Setup'!T20,'Ciclos Oficial'!$C$3:$C$23,0))&gt;INDEX('Ciclos Oficial'!$D$3:$D$23,MATCH('Plano de Setup'!U20,'Ciclos Oficial'!$C$3:$C$23,0)),MATCH('Plano de Setup'!T20,'Ciclos Oficial'!$C$3:$C$23,0),MATCH('Plano de Setup'!U20,'Ciclos Oficial'!$C$3:$C$23,0)))&gt;INDEX('Ciclos Oficial'!$E$3:$E$23,IF(INDEX('Ciclos Oficial'!$E$3:$E$23,MATCH(T20,'Ciclos Oficial'!$C$3:$C$23,0))&gt;INDEX('Ciclos Oficial'!$E$3:$E$23,MATCH(U20,'Ciclos Oficial'!$C$3:$C$23,0)),MATCH(T20,'Ciclos Oficial'!$C$3:$C$23,0),MATCH(U20,'Ciclos Oficial'!$C$3:$C$23,0))),INDEX('Ciclos Oficial'!$D$3:$D$23,IF(INDEX('Ciclos Oficial'!$D$3:$D$23,MATCH('Plano de Setup'!T20,'Ciclos Oficial'!$C$3:$C$23,0))&gt;INDEX('Ciclos Oficial'!$D$3:$D$23,MATCH('Plano de Setup'!U20,'Ciclos Oficial'!$C$3:$C$23,0)),MATCH('Plano de Setup'!T20,'Ciclos Oficial'!$C$3:$C$23,0),MATCH('Plano de Setup'!U20,'Ciclos Oficial'!$C$3:$C$23,0))),INDEX('Ciclos Oficial'!$E$3:$E$23,IF(INDEX('Ciclos Oficial'!$E$3:$E$23,MATCH(T20,'Ciclos Oficial'!$C$3:$C$23,0))&gt;INDEX('Ciclos Oficial'!$E$3:$E$23,MATCH(U20,'Ciclos Oficial'!$C$3:$C$23,0)),MATCH(T20,'Ciclos Oficial'!$C$3:$C$23,0),MATCH(U20,'Ciclos Oficial'!$C$3:$C$23,0)))))</f>
        <v/>
      </c>
      <c r="W20" s="135"/>
      <c r="X20" s="135"/>
      <c r="Y20" s="19"/>
      <c r="Z20" s="135"/>
      <c r="AA20" s="135"/>
      <c r="AB20" s="142" t="str" cm="1">
        <f t="array" ref="AB20">IF(OR(Z20="",AA20=""),"",IF(INDEX('Ciclos Oficial'!$D$3:$D$23,IF(INDEX('Ciclos Oficial'!$D$3:$D$23,MATCH('Plano de Setup'!Z20,'Ciclos Oficial'!$C$3:$C$23,0))&gt;INDEX('Ciclos Oficial'!$D$3:$D$23,MATCH('Plano de Setup'!AA20,'Ciclos Oficial'!$C$3:$C$23,0)),MATCH('Plano de Setup'!Z20,'Ciclos Oficial'!$C$3:$C$23,0),MATCH('Plano de Setup'!AA20,'Ciclos Oficial'!$C$3:$C$23,0)))&gt;INDEX('Ciclos Oficial'!$E$3:$E$23,IF(INDEX('Ciclos Oficial'!$E$3:$E$23,MATCH(Z20,'Ciclos Oficial'!$C$3:$C$23,0))&gt;INDEX('Ciclos Oficial'!$E$3:$E$23,MATCH(AA20,'Ciclos Oficial'!$C$3:$C$23,0)),MATCH(Z20,'Ciclos Oficial'!$C$3:$C$23,0),MATCH(AA20,'Ciclos Oficial'!$C$3:$C$23,0))),INDEX('Ciclos Oficial'!$D$3:$D$23,IF(INDEX('Ciclos Oficial'!$D$3:$D$23,MATCH('Plano de Setup'!Z20,'Ciclos Oficial'!$C$3:$C$23,0))&gt;INDEX('Ciclos Oficial'!$D$3:$D$23,MATCH('Plano de Setup'!AA20,'Ciclos Oficial'!$C$3:$C$23,0)),MATCH('Plano de Setup'!Z20,'Ciclos Oficial'!$C$3:$C$23,0),MATCH('Plano de Setup'!AA20,'Ciclos Oficial'!$C$3:$C$23,0))),INDEX('Ciclos Oficial'!$E$3:$E$23,IF(INDEX('Ciclos Oficial'!$E$3:$E$23,MATCH(Z20,'Ciclos Oficial'!$C$3:$C$23,0))&gt;INDEX('Ciclos Oficial'!$E$3:$E$23,MATCH(AA20,'Ciclos Oficial'!$C$3:$C$23,0)),MATCH(Z20,'Ciclos Oficial'!$C$3:$C$23,0),MATCH(AA20,'Ciclos Oficial'!$C$3:$C$23,0)))))</f>
        <v/>
      </c>
      <c r="AC20" s="135"/>
      <c r="AD20" s="135"/>
      <c r="AE20" s="19"/>
      <c r="AF20" s="78"/>
      <c r="AG20" s="74" t="str">
        <f>IF(AF20="","",INDEX('Ciclos Oficial'!$I$3:$I$5,MATCH(AF20,'Ciclos Oficial'!$H$3:$H$5,0)))</f>
        <v/>
      </c>
      <c r="AH20" s="1"/>
      <c r="AI20" s="17"/>
      <c r="AJ20" s="19"/>
      <c r="AK20" s="78"/>
      <c r="AL20" s="74" t="str">
        <f>IF(AK20="","",INDEX('Ciclos Oficial'!$I$3:$I$5,MATCH(AK20,'Ciclos Oficial'!$H$3:$H$5,0)))</f>
        <v/>
      </c>
      <c r="AM20" s="1"/>
      <c r="AN20" s="17"/>
      <c r="AO20" s="19"/>
      <c r="AP20" s="78"/>
      <c r="AQ20" s="74" t="str">
        <f>IF(AP20="","",INDEX('Ciclos Oficial'!$I$3:$I$5,MATCH(AP20,'Ciclos Oficial'!$H$3:$H$5,0)))</f>
        <v/>
      </c>
      <c r="AR20" s="1"/>
      <c r="AS20" s="17"/>
    </row>
    <row r="21" spans="2:45" ht="14.25">
      <c r="B21" s="135"/>
      <c r="C21" s="135"/>
      <c r="D21" s="142" t="str" cm="1">
        <f t="array" ref="D21">IF(OR(B21="",C21=""),"",IF(INDEX('Ciclos Oficial'!$D$3:$D$23,IF(INDEX('Ciclos Oficial'!$D$3:$D$23,MATCH('Plano de Setup'!B21,'Ciclos Oficial'!$C$3:$C$23,0))&gt;INDEX('Ciclos Oficial'!$D$3:$D$23,MATCH('Plano de Setup'!C21,'Ciclos Oficial'!$C$3:$C$23,0)),MATCH('Plano de Setup'!B21,'Ciclos Oficial'!$C$3:$C$23,0),MATCH('Plano de Setup'!C21,'Ciclos Oficial'!$C$3:$C$23,0)))&gt;INDEX('Ciclos Oficial'!$E$3:$E$23,IF(INDEX('Ciclos Oficial'!$E$3:$E$23,MATCH(B21,'Ciclos Oficial'!$C$3:$C$23,0))&gt;INDEX('Ciclos Oficial'!$E$3:$E$23,MATCH(C21,'Ciclos Oficial'!$C$3:$C$23,0)),MATCH(B21,'Ciclos Oficial'!$C$3:$C$23,0),MATCH(C21,'Ciclos Oficial'!$C$3:$C$23,0))),INDEX('Ciclos Oficial'!$D$3:$D$23,IF(INDEX('Ciclos Oficial'!$D$3:$D$23,MATCH('Plano de Setup'!B21,'Ciclos Oficial'!$C$3:$C$23,0))&gt;INDEX('Ciclos Oficial'!$D$3:$D$23,MATCH('Plano de Setup'!C21,'Ciclos Oficial'!$C$3:$C$23,0)),MATCH('Plano de Setup'!B21,'Ciclos Oficial'!$C$3:$C$23,0),MATCH('Plano de Setup'!C21,'Ciclos Oficial'!$C$3:$C$23,0))),INDEX('Ciclos Oficial'!$E$3:$E$23,IF(INDEX('Ciclos Oficial'!$E$3:$E$23,MATCH(B21,'Ciclos Oficial'!$C$3:$C$23,0))&gt;INDEX('Ciclos Oficial'!$E$3:$E$23,MATCH(C21,'Ciclos Oficial'!$C$3:$C$23,0)),MATCH(B21,'Ciclos Oficial'!$C$3:$C$23,0),MATCH(C21,'Ciclos Oficial'!$C$3:$C$23,0)))))</f>
        <v/>
      </c>
      <c r="E21" s="143"/>
      <c r="F21" s="143"/>
      <c r="G21" s="19"/>
      <c r="H21" s="135"/>
      <c r="I21" s="135"/>
      <c r="J21" s="142" t="str" cm="1">
        <f t="array" ref="J21">IF(OR(H21="",I21=""),"",IF(INDEX('Ciclos Oficial'!$D$3:$D$23,IF(INDEX('Ciclos Oficial'!$D$3:$D$23,MATCH('Plano de Setup'!H21,'Ciclos Oficial'!$C$3:$C$23,0))&gt;INDEX('Ciclos Oficial'!$D$3:$D$23,MATCH('Plano de Setup'!I21,'Ciclos Oficial'!$C$3:$C$23,0)),MATCH('Plano de Setup'!H21,'Ciclos Oficial'!$C$3:$C$23,0),MATCH('Plano de Setup'!I21,'Ciclos Oficial'!$C$3:$C$23,0)))&gt;INDEX('Ciclos Oficial'!$E$3:$E$23,IF(INDEX('Ciclos Oficial'!$E$3:$E$23,MATCH(H21,'Ciclos Oficial'!$C$3:$C$23,0))&gt;INDEX('Ciclos Oficial'!$E$3:$E$23,MATCH(I21,'Ciclos Oficial'!$C$3:$C$23,0)),MATCH(H21,'Ciclos Oficial'!$C$3:$C$23,0),MATCH(I21,'Ciclos Oficial'!$C$3:$C$23,0))),INDEX('Ciclos Oficial'!$D$3:$D$23,IF(INDEX('Ciclos Oficial'!$D$3:$D$23,MATCH('Plano de Setup'!H21,'Ciclos Oficial'!$C$3:$C$23,0))&gt;INDEX('Ciclos Oficial'!$D$3:$D$23,MATCH('Plano de Setup'!I21,'Ciclos Oficial'!$C$3:$C$23,0)),MATCH('Plano de Setup'!H21,'Ciclos Oficial'!$C$3:$C$23,0),MATCH('Plano de Setup'!I21,'Ciclos Oficial'!$C$3:$C$23,0))),INDEX('Ciclos Oficial'!$E$3:$E$23,IF(INDEX('Ciclos Oficial'!$E$3:$E$23,MATCH(H21,'Ciclos Oficial'!$C$3:$C$23,0))&gt;INDEX('Ciclos Oficial'!$E$3:$E$23,MATCH(I21,'Ciclos Oficial'!$C$3:$C$23,0)),MATCH(H21,'Ciclos Oficial'!$C$3:$C$23,0),MATCH(I21,'Ciclos Oficial'!$C$3:$C$23,0)))))</f>
        <v/>
      </c>
      <c r="K21" s="135"/>
      <c r="L21" s="135"/>
      <c r="M21" s="19"/>
      <c r="N21" s="135"/>
      <c r="O21" s="135"/>
      <c r="P21" s="142" t="str" cm="1">
        <f t="array" ref="P21">IF(OR(N21="",O21=""),"",IF(INDEX('Ciclos Oficial'!$D$3:$D$23,IF(INDEX('Ciclos Oficial'!$D$3:$D$23,MATCH('Plano de Setup'!N21,'Ciclos Oficial'!$C$3:$C$23,0))&gt;INDEX('Ciclos Oficial'!$D$3:$D$23,MATCH('Plano de Setup'!O21,'Ciclos Oficial'!$C$3:$C$23,0)),MATCH('Plano de Setup'!N21,'Ciclos Oficial'!$C$3:$C$23,0),MATCH('Plano de Setup'!O21,'Ciclos Oficial'!$C$3:$C$23,0)))&gt;INDEX('Ciclos Oficial'!$E$3:$E$23,IF(INDEX('Ciclos Oficial'!$E$3:$E$23,MATCH(N21,'Ciclos Oficial'!$C$3:$C$23,0))&gt;INDEX('Ciclos Oficial'!$E$3:$E$23,MATCH(O21,'Ciclos Oficial'!$C$3:$C$23,0)),MATCH(N21,'Ciclos Oficial'!$C$3:$C$23,0),MATCH(O21,'Ciclos Oficial'!$C$3:$C$23,0))),INDEX('Ciclos Oficial'!$D$3:$D$23,IF(INDEX('Ciclos Oficial'!$D$3:$D$23,MATCH('Plano de Setup'!N21,'Ciclos Oficial'!$C$3:$C$23,0))&gt;INDEX('Ciclos Oficial'!$D$3:$D$23,MATCH('Plano de Setup'!O21,'Ciclos Oficial'!$C$3:$C$23,0)),MATCH('Plano de Setup'!N21,'Ciclos Oficial'!$C$3:$C$23,0),MATCH('Plano de Setup'!O21,'Ciclos Oficial'!$C$3:$C$23,0))),INDEX('Ciclos Oficial'!$E$3:$E$23,IF(INDEX('Ciclos Oficial'!$E$3:$E$23,MATCH(N21,'Ciclos Oficial'!$C$3:$C$23,0))&gt;INDEX('Ciclos Oficial'!$E$3:$E$23,MATCH(O21,'Ciclos Oficial'!$C$3:$C$23,0)),MATCH(N21,'Ciclos Oficial'!$C$3:$C$23,0),MATCH(O21,'Ciclos Oficial'!$C$3:$C$23,0)))))</f>
        <v/>
      </c>
      <c r="Q21" s="135"/>
      <c r="R21" s="135"/>
      <c r="S21" s="19"/>
      <c r="T21" s="135"/>
      <c r="U21" s="135"/>
      <c r="V21" s="74" t="str" cm="1">
        <f t="array" ref="V21">IF(OR(T21="",U21=""),"",IF(INDEX('Ciclos Oficial'!$D$3:$D$23,IF(INDEX('Ciclos Oficial'!$D$3:$D$23,MATCH('Plano de Setup'!T21,'Ciclos Oficial'!$C$3:$C$23,0))&gt;INDEX('Ciclos Oficial'!$D$3:$D$23,MATCH('Plano de Setup'!U21,'Ciclos Oficial'!$C$3:$C$23,0)),MATCH('Plano de Setup'!T21,'Ciclos Oficial'!$C$3:$C$23,0),MATCH('Plano de Setup'!U21,'Ciclos Oficial'!$C$3:$C$23,0)))&gt;INDEX('Ciclos Oficial'!$E$3:$E$23,IF(INDEX('Ciclos Oficial'!$E$3:$E$23,MATCH(T21,'Ciclos Oficial'!$C$3:$C$23,0))&gt;INDEX('Ciclos Oficial'!$E$3:$E$23,MATCH(U21,'Ciclos Oficial'!$C$3:$C$23,0)),MATCH(T21,'Ciclos Oficial'!$C$3:$C$23,0),MATCH(U21,'Ciclos Oficial'!$C$3:$C$23,0))),INDEX('Ciclos Oficial'!$D$3:$D$23,IF(INDEX('Ciclos Oficial'!$D$3:$D$23,MATCH('Plano de Setup'!T21,'Ciclos Oficial'!$C$3:$C$23,0))&gt;INDEX('Ciclos Oficial'!$D$3:$D$23,MATCH('Plano de Setup'!U21,'Ciclos Oficial'!$C$3:$C$23,0)),MATCH('Plano de Setup'!T21,'Ciclos Oficial'!$C$3:$C$23,0),MATCH('Plano de Setup'!U21,'Ciclos Oficial'!$C$3:$C$23,0))),INDEX('Ciclos Oficial'!$E$3:$E$23,IF(INDEX('Ciclos Oficial'!$E$3:$E$23,MATCH(T21,'Ciclos Oficial'!$C$3:$C$23,0))&gt;INDEX('Ciclos Oficial'!$E$3:$E$23,MATCH(U21,'Ciclos Oficial'!$C$3:$C$23,0)),MATCH(T21,'Ciclos Oficial'!$C$3:$C$23,0),MATCH(U21,'Ciclos Oficial'!$C$3:$C$23,0)))))</f>
        <v/>
      </c>
      <c r="W21" s="135"/>
      <c r="X21" s="135"/>
      <c r="Y21" s="19"/>
      <c r="Z21" s="135"/>
      <c r="AA21" s="135"/>
      <c r="AB21" s="142" t="str" cm="1">
        <f t="array" ref="AB21">IF(OR(Z21="",AA21=""),"",IF(INDEX('Ciclos Oficial'!$D$3:$D$23,IF(INDEX('Ciclos Oficial'!$D$3:$D$23,MATCH('Plano de Setup'!Z21,'Ciclos Oficial'!$C$3:$C$23,0))&gt;INDEX('Ciclos Oficial'!$D$3:$D$23,MATCH('Plano de Setup'!AA21,'Ciclos Oficial'!$C$3:$C$23,0)),MATCH('Plano de Setup'!Z21,'Ciclos Oficial'!$C$3:$C$23,0),MATCH('Plano de Setup'!AA21,'Ciclos Oficial'!$C$3:$C$23,0)))&gt;INDEX('Ciclos Oficial'!$E$3:$E$23,IF(INDEX('Ciclos Oficial'!$E$3:$E$23,MATCH(Z21,'Ciclos Oficial'!$C$3:$C$23,0))&gt;INDEX('Ciclos Oficial'!$E$3:$E$23,MATCH(AA21,'Ciclos Oficial'!$C$3:$C$23,0)),MATCH(Z21,'Ciclos Oficial'!$C$3:$C$23,0),MATCH(AA21,'Ciclos Oficial'!$C$3:$C$23,0))),INDEX('Ciclos Oficial'!$D$3:$D$23,IF(INDEX('Ciclos Oficial'!$D$3:$D$23,MATCH('Plano de Setup'!Z21,'Ciclos Oficial'!$C$3:$C$23,0))&gt;INDEX('Ciclos Oficial'!$D$3:$D$23,MATCH('Plano de Setup'!AA21,'Ciclos Oficial'!$C$3:$C$23,0)),MATCH('Plano de Setup'!Z21,'Ciclos Oficial'!$C$3:$C$23,0),MATCH('Plano de Setup'!AA21,'Ciclos Oficial'!$C$3:$C$23,0))),INDEX('Ciclos Oficial'!$E$3:$E$23,IF(INDEX('Ciclos Oficial'!$E$3:$E$23,MATCH(Z21,'Ciclos Oficial'!$C$3:$C$23,0))&gt;INDEX('Ciclos Oficial'!$E$3:$E$23,MATCH(AA21,'Ciclos Oficial'!$C$3:$C$23,0)),MATCH(Z21,'Ciclos Oficial'!$C$3:$C$23,0),MATCH(AA21,'Ciclos Oficial'!$C$3:$C$23,0)))))</f>
        <v/>
      </c>
      <c r="AC21" s="135"/>
      <c r="AD21" s="135"/>
      <c r="AE21" s="19"/>
      <c r="AF21" s="78"/>
      <c r="AG21" s="74" t="str">
        <f>IF(AF21="","",INDEX('Ciclos Oficial'!$I$3:$I$5,MATCH(AF21,'Ciclos Oficial'!$H$3:$H$5,0)))</f>
        <v/>
      </c>
      <c r="AH21" s="1"/>
      <c r="AI21" s="17"/>
      <c r="AJ21" s="19"/>
      <c r="AK21" s="78"/>
      <c r="AL21" s="74" t="str">
        <f>IF(AK21="","",INDEX('Ciclos Oficial'!$I$3:$I$5,MATCH(AK21,'Ciclos Oficial'!$H$3:$H$5,0)))</f>
        <v/>
      </c>
      <c r="AM21" s="1"/>
      <c r="AN21" s="17"/>
      <c r="AO21" s="19"/>
      <c r="AP21" s="78"/>
      <c r="AQ21" s="74" t="str">
        <f>IF(AP21="","",INDEX('Ciclos Oficial'!$I$3:$I$5,MATCH(AP21,'Ciclos Oficial'!$H$3:$H$5,0)))</f>
        <v/>
      </c>
      <c r="AR21" s="1"/>
      <c r="AS21" s="17"/>
    </row>
    <row r="22" spans="2:45" ht="14.25">
      <c r="B22" s="135"/>
      <c r="C22" s="135"/>
      <c r="D22" s="142" t="str" cm="1">
        <f t="array" ref="D22">IF(OR(B22="",C22=""),"",IF(INDEX('Ciclos Oficial'!$D$3:$D$23,IF(INDEX('Ciclos Oficial'!$D$3:$D$23,MATCH('Plano de Setup'!B22,'Ciclos Oficial'!$C$3:$C$23,0))&gt;INDEX('Ciclos Oficial'!$D$3:$D$23,MATCH('Plano de Setup'!C22,'Ciclos Oficial'!$C$3:$C$23,0)),MATCH('Plano de Setup'!B22,'Ciclos Oficial'!$C$3:$C$23,0),MATCH('Plano de Setup'!C22,'Ciclos Oficial'!$C$3:$C$23,0)))&gt;INDEX('Ciclos Oficial'!$E$3:$E$23,IF(INDEX('Ciclos Oficial'!$E$3:$E$23,MATCH(B22,'Ciclos Oficial'!$C$3:$C$23,0))&gt;INDEX('Ciclos Oficial'!$E$3:$E$23,MATCH(C22,'Ciclos Oficial'!$C$3:$C$23,0)),MATCH(B22,'Ciclos Oficial'!$C$3:$C$23,0),MATCH(C22,'Ciclos Oficial'!$C$3:$C$23,0))),INDEX('Ciclos Oficial'!$D$3:$D$23,IF(INDEX('Ciclos Oficial'!$D$3:$D$23,MATCH('Plano de Setup'!B22,'Ciclos Oficial'!$C$3:$C$23,0))&gt;INDEX('Ciclos Oficial'!$D$3:$D$23,MATCH('Plano de Setup'!C22,'Ciclos Oficial'!$C$3:$C$23,0)),MATCH('Plano de Setup'!B22,'Ciclos Oficial'!$C$3:$C$23,0),MATCH('Plano de Setup'!C22,'Ciclos Oficial'!$C$3:$C$23,0))),INDEX('Ciclos Oficial'!$E$3:$E$23,IF(INDEX('Ciclos Oficial'!$E$3:$E$23,MATCH(B22,'Ciclos Oficial'!$C$3:$C$23,0))&gt;INDEX('Ciclos Oficial'!$E$3:$E$23,MATCH(C22,'Ciclos Oficial'!$C$3:$C$23,0)),MATCH(B22,'Ciclos Oficial'!$C$3:$C$23,0),MATCH(C22,'Ciclos Oficial'!$C$3:$C$23,0)))))</f>
        <v/>
      </c>
      <c r="E22" s="143"/>
      <c r="F22" s="143"/>
      <c r="G22" s="19"/>
      <c r="H22" s="135"/>
      <c r="I22" s="135"/>
      <c r="J22" s="142" t="str" cm="1">
        <f t="array" ref="J22">IF(OR(H22="",I22=""),"",IF(INDEX('Ciclos Oficial'!$D$3:$D$23,IF(INDEX('Ciclos Oficial'!$D$3:$D$23,MATCH('Plano de Setup'!H22,'Ciclos Oficial'!$C$3:$C$23,0))&gt;INDEX('Ciclos Oficial'!$D$3:$D$23,MATCH('Plano de Setup'!I22,'Ciclos Oficial'!$C$3:$C$23,0)),MATCH('Plano de Setup'!H22,'Ciclos Oficial'!$C$3:$C$23,0),MATCH('Plano de Setup'!I22,'Ciclos Oficial'!$C$3:$C$23,0)))&gt;INDEX('Ciclos Oficial'!$E$3:$E$23,IF(INDEX('Ciclos Oficial'!$E$3:$E$23,MATCH(H22,'Ciclos Oficial'!$C$3:$C$23,0))&gt;INDEX('Ciclos Oficial'!$E$3:$E$23,MATCH(I22,'Ciclos Oficial'!$C$3:$C$23,0)),MATCH(H22,'Ciclos Oficial'!$C$3:$C$23,0),MATCH(I22,'Ciclos Oficial'!$C$3:$C$23,0))),INDEX('Ciclos Oficial'!$D$3:$D$23,IF(INDEX('Ciclos Oficial'!$D$3:$D$23,MATCH('Plano de Setup'!H22,'Ciclos Oficial'!$C$3:$C$23,0))&gt;INDEX('Ciclos Oficial'!$D$3:$D$23,MATCH('Plano de Setup'!I22,'Ciclos Oficial'!$C$3:$C$23,0)),MATCH('Plano de Setup'!H22,'Ciclos Oficial'!$C$3:$C$23,0),MATCH('Plano de Setup'!I22,'Ciclos Oficial'!$C$3:$C$23,0))),INDEX('Ciclos Oficial'!$E$3:$E$23,IF(INDEX('Ciclos Oficial'!$E$3:$E$23,MATCH(H22,'Ciclos Oficial'!$C$3:$C$23,0))&gt;INDEX('Ciclos Oficial'!$E$3:$E$23,MATCH(I22,'Ciclos Oficial'!$C$3:$C$23,0)),MATCH(H22,'Ciclos Oficial'!$C$3:$C$23,0),MATCH(I22,'Ciclos Oficial'!$C$3:$C$23,0)))))</f>
        <v/>
      </c>
      <c r="K22" s="135"/>
      <c r="L22" s="135"/>
      <c r="M22" s="19"/>
      <c r="N22" s="11"/>
      <c r="O22" s="11"/>
      <c r="P22" s="74" t="str" cm="1">
        <f t="array" ref="P22">IF(OR(N22="",O22=""),"",IF(INDEX('Ciclos Oficial'!$D$3:$D$23,IF(INDEX('Ciclos Oficial'!$D$3:$D$23,MATCH('Plano de Setup'!N22,'Ciclos Oficial'!$C$3:$C$23,0))&gt;INDEX('Ciclos Oficial'!$D$3:$D$23,MATCH('Plano de Setup'!O22,'Ciclos Oficial'!$C$3:$C$23,0)),MATCH('Plano de Setup'!N22,'Ciclos Oficial'!$C$3:$C$23,0),MATCH('Plano de Setup'!O22,'Ciclos Oficial'!$C$3:$C$23,0)))&gt;INDEX('Ciclos Oficial'!$E$3:$E$23,IF(INDEX('Ciclos Oficial'!$E$3:$E$23,MATCH(N22,'Ciclos Oficial'!$C$3:$C$23,0))&gt;INDEX('Ciclos Oficial'!$E$3:$E$23,MATCH(O22,'Ciclos Oficial'!$C$3:$C$23,0)),MATCH(N22,'Ciclos Oficial'!$C$3:$C$23,0),MATCH(O22,'Ciclos Oficial'!$C$3:$C$23,0))),INDEX('Ciclos Oficial'!$D$3:$D$23,IF(INDEX('Ciclos Oficial'!$D$3:$D$23,MATCH('Plano de Setup'!N22,'Ciclos Oficial'!$C$3:$C$23,0))&gt;INDEX('Ciclos Oficial'!$D$3:$D$23,MATCH('Plano de Setup'!O22,'Ciclos Oficial'!$C$3:$C$23,0)),MATCH('Plano de Setup'!N22,'Ciclos Oficial'!$C$3:$C$23,0),MATCH('Plano de Setup'!O22,'Ciclos Oficial'!$C$3:$C$23,0))),INDEX('Ciclos Oficial'!$E$3:$E$23,IF(INDEX('Ciclos Oficial'!$E$3:$E$23,MATCH(N22,'Ciclos Oficial'!$C$3:$C$23,0))&gt;INDEX('Ciclos Oficial'!$E$3:$E$23,MATCH(O22,'Ciclos Oficial'!$C$3:$C$23,0)),MATCH(N22,'Ciclos Oficial'!$C$3:$C$23,0),MATCH(O22,'Ciclos Oficial'!$C$3:$C$23,0)))))</f>
        <v/>
      </c>
      <c r="Q22" s="1"/>
      <c r="R22" s="1"/>
      <c r="S22" s="19"/>
      <c r="T22" s="135"/>
      <c r="U22" s="135"/>
      <c r="V22" s="142" t="str" cm="1">
        <f t="array" ref="V22">IF(OR(T22="",U22=""),"",IF(INDEX('Ciclos Oficial'!$D$3:$D$23,IF(INDEX('Ciclos Oficial'!$D$3:$D$23,MATCH('Plano de Setup'!T22,'Ciclos Oficial'!$C$3:$C$23,0))&gt;INDEX('Ciclos Oficial'!$D$3:$D$23,MATCH('Plano de Setup'!U22,'Ciclos Oficial'!$C$3:$C$23,0)),MATCH('Plano de Setup'!T22,'Ciclos Oficial'!$C$3:$C$23,0),MATCH('Plano de Setup'!U22,'Ciclos Oficial'!$C$3:$C$23,0)))&gt;INDEX('Ciclos Oficial'!$E$3:$E$23,IF(INDEX('Ciclos Oficial'!$E$3:$E$23,MATCH(T22,'Ciclos Oficial'!$C$3:$C$23,0))&gt;INDEX('Ciclos Oficial'!$E$3:$E$23,MATCH(U22,'Ciclos Oficial'!$C$3:$C$23,0)),MATCH(T22,'Ciclos Oficial'!$C$3:$C$23,0),MATCH(U22,'Ciclos Oficial'!$C$3:$C$23,0))),INDEX('Ciclos Oficial'!$D$3:$D$23,IF(INDEX('Ciclos Oficial'!$D$3:$D$23,MATCH('Plano de Setup'!T22,'Ciclos Oficial'!$C$3:$C$23,0))&gt;INDEX('Ciclos Oficial'!$D$3:$D$23,MATCH('Plano de Setup'!U22,'Ciclos Oficial'!$C$3:$C$23,0)),MATCH('Plano de Setup'!T22,'Ciclos Oficial'!$C$3:$C$23,0),MATCH('Plano de Setup'!U22,'Ciclos Oficial'!$C$3:$C$23,0))),INDEX('Ciclos Oficial'!$E$3:$E$23,IF(INDEX('Ciclos Oficial'!$E$3:$E$23,MATCH(T22,'Ciclos Oficial'!$C$3:$C$23,0))&gt;INDEX('Ciclos Oficial'!$E$3:$E$23,MATCH(U22,'Ciclos Oficial'!$C$3:$C$23,0)),MATCH(T22,'Ciclos Oficial'!$C$3:$C$23,0),MATCH(U22,'Ciclos Oficial'!$C$3:$C$23,0)))))</f>
        <v/>
      </c>
      <c r="W22" s="135"/>
      <c r="X22" s="135"/>
      <c r="Y22" s="19"/>
      <c r="Z22" s="135"/>
      <c r="AA22" s="135"/>
      <c r="AB22" s="142" t="str" cm="1">
        <f t="array" ref="AB22">IF(OR(Z22="",AA22=""),"",IF(INDEX('Ciclos Oficial'!$D$3:$D$23,IF(INDEX('Ciclos Oficial'!$D$3:$D$23,MATCH('Plano de Setup'!Z22,'Ciclos Oficial'!$C$3:$C$23,0))&gt;INDEX('Ciclos Oficial'!$D$3:$D$23,MATCH('Plano de Setup'!AA22,'Ciclos Oficial'!$C$3:$C$23,0)),MATCH('Plano de Setup'!Z22,'Ciclos Oficial'!$C$3:$C$23,0),MATCH('Plano de Setup'!AA22,'Ciclos Oficial'!$C$3:$C$23,0)))&gt;INDEX('Ciclos Oficial'!$E$3:$E$23,IF(INDEX('Ciclos Oficial'!$E$3:$E$23,MATCH(Z22,'Ciclos Oficial'!$C$3:$C$23,0))&gt;INDEX('Ciclos Oficial'!$E$3:$E$23,MATCH(AA22,'Ciclos Oficial'!$C$3:$C$23,0)),MATCH(Z22,'Ciclos Oficial'!$C$3:$C$23,0),MATCH(AA22,'Ciclos Oficial'!$C$3:$C$23,0))),INDEX('Ciclos Oficial'!$D$3:$D$23,IF(INDEX('Ciclos Oficial'!$D$3:$D$23,MATCH('Plano de Setup'!Z22,'Ciclos Oficial'!$C$3:$C$23,0))&gt;INDEX('Ciclos Oficial'!$D$3:$D$23,MATCH('Plano de Setup'!AA22,'Ciclos Oficial'!$C$3:$C$23,0)),MATCH('Plano de Setup'!Z22,'Ciclos Oficial'!$C$3:$C$23,0),MATCH('Plano de Setup'!AA22,'Ciclos Oficial'!$C$3:$C$23,0))),INDEX('Ciclos Oficial'!$E$3:$E$23,IF(INDEX('Ciclos Oficial'!$E$3:$E$23,MATCH(Z22,'Ciclos Oficial'!$C$3:$C$23,0))&gt;INDEX('Ciclos Oficial'!$E$3:$E$23,MATCH(AA22,'Ciclos Oficial'!$C$3:$C$23,0)),MATCH(Z22,'Ciclos Oficial'!$C$3:$C$23,0),MATCH(AA22,'Ciclos Oficial'!$C$3:$C$23,0)))))</f>
        <v/>
      </c>
      <c r="AC22" s="135"/>
      <c r="AD22" s="135"/>
      <c r="AE22" s="19"/>
      <c r="AF22" s="78"/>
      <c r="AG22" s="74" t="str">
        <f>IF(AF22="","",INDEX('Ciclos Oficial'!$I$3:$I$5,MATCH(AF22,'Ciclos Oficial'!$H$3:$H$5,0)))</f>
        <v/>
      </c>
      <c r="AH22" s="1"/>
      <c r="AI22" s="17"/>
      <c r="AJ22" s="19"/>
      <c r="AK22" s="78"/>
      <c r="AL22" s="74" t="str">
        <f>IF(AK22="","",INDEX('Ciclos Oficial'!$I$3:$I$5,MATCH(AK22,'Ciclos Oficial'!$H$3:$H$5,0)))</f>
        <v/>
      </c>
      <c r="AM22" s="1"/>
      <c r="AN22" s="17"/>
      <c r="AO22" s="19"/>
      <c r="AP22" s="78"/>
      <c r="AQ22" s="74" t="str">
        <f>IF(AP22="","",INDEX('Ciclos Oficial'!$I$3:$I$5,MATCH(AP22,'Ciclos Oficial'!$H$3:$H$5,0)))</f>
        <v/>
      </c>
      <c r="AR22" s="1"/>
      <c r="AS22" s="17"/>
    </row>
    <row r="23" spans="2:45" ht="14.25">
      <c r="B23" s="135"/>
      <c r="C23" s="135"/>
      <c r="D23" s="142" t="str" cm="1">
        <f t="array" ref="D23">IF(OR(B23="",C23=""),"",IF(INDEX('Ciclos Oficial'!$D$3:$D$23,IF(INDEX('Ciclos Oficial'!$D$3:$D$23,MATCH('Plano de Setup'!B23,'Ciclos Oficial'!$C$3:$C$23,0))&gt;INDEX('Ciclos Oficial'!$D$3:$D$23,MATCH('Plano de Setup'!C23,'Ciclos Oficial'!$C$3:$C$23,0)),MATCH('Plano de Setup'!B23,'Ciclos Oficial'!$C$3:$C$23,0),MATCH('Plano de Setup'!C23,'Ciclos Oficial'!$C$3:$C$23,0)))&gt;INDEX('Ciclos Oficial'!$E$3:$E$23,IF(INDEX('Ciclos Oficial'!$E$3:$E$23,MATCH(B23,'Ciclos Oficial'!$C$3:$C$23,0))&gt;INDEX('Ciclos Oficial'!$E$3:$E$23,MATCH(C23,'Ciclos Oficial'!$C$3:$C$23,0)),MATCH(B23,'Ciclos Oficial'!$C$3:$C$23,0),MATCH(C23,'Ciclos Oficial'!$C$3:$C$23,0))),INDEX('Ciclos Oficial'!$D$3:$D$23,IF(INDEX('Ciclos Oficial'!$D$3:$D$23,MATCH('Plano de Setup'!B23,'Ciclos Oficial'!$C$3:$C$23,0))&gt;INDEX('Ciclos Oficial'!$D$3:$D$23,MATCH('Plano de Setup'!C23,'Ciclos Oficial'!$C$3:$C$23,0)),MATCH('Plano de Setup'!B23,'Ciclos Oficial'!$C$3:$C$23,0),MATCH('Plano de Setup'!C23,'Ciclos Oficial'!$C$3:$C$23,0))),INDEX('Ciclos Oficial'!$E$3:$E$23,IF(INDEX('Ciclos Oficial'!$E$3:$E$23,MATCH(B23,'Ciclos Oficial'!$C$3:$C$23,0))&gt;INDEX('Ciclos Oficial'!$E$3:$E$23,MATCH(C23,'Ciclos Oficial'!$C$3:$C$23,0)),MATCH(B23,'Ciclos Oficial'!$C$3:$C$23,0),MATCH(C23,'Ciclos Oficial'!$C$3:$C$23,0)))))</f>
        <v/>
      </c>
      <c r="E23" s="143"/>
      <c r="F23" s="143"/>
      <c r="G23" s="19"/>
      <c r="H23" s="135"/>
      <c r="I23" s="135"/>
      <c r="J23" s="142" t="str" cm="1">
        <f t="array" ref="J23">IF(OR(H23="",I23=""),"",IF(INDEX('Ciclos Oficial'!$D$3:$D$23,IF(INDEX('Ciclos Oficial'!$D$3:$D$23,MATCH('Plano de Setup'!H23,'Ciclos Oficial'!$C$3:$C$23,0))&gt;INDEX('Ciclos Oficial'!$D$3:$D$23,MATCH('Plano de Setup'!I23,'Ciclos Oficial'!$C$3:$C$23,0)),MATCH('Plano de Setup'!H23,'Ciclos Oficial'!$C$3:$C$23,0),MATCH('Plano de Setup'!I23,'Ciclos Oficial'!$C$3:$C$23,0)))&gt;INDEX('Ciclos Oficial'!$E$3:$E$23,IF(INDEX('Ciclos Oficial'!$E$3:$E$23,MATCH(H23,'Ciclos Oficial'!$C$3:$C$23,0))&gt;INDEX('Ciclos Oficial'!$E$3:$E$23,MATCH(I23,'Ciclos Oficial'!$C$3:$C$23,0)),MATCH(H23,'Ciclos Oficial'!$C$3:$C$23,0),MATCH(I23,'Ciclos Oficial'!$C$3:$C$23,0))),INDEX('Ciclos Oficial'!$D$3:$D$23,IF(INDEX('Ciclos Oficial'!$D$3:$D$23,MATCH('Plano de Setup'!H23,'Ciclos Oficial'!$C$3:$C$23,0))&gt;INDEX('Ciclos Oficial'!$D$3:$D$23,MATCH('Plano de Setup'!I23,'Ciclos Oficial'!$C$3:$C$23,0)),MATCH('Plano de Setup'!H23,'Ciclos Oficial'!$C$3:$C$23,0),MATCH('Plano de Setup'!I23,'Ciclos Oficial'!$C$3:$C$23,0))),INDEX('Ciclos Oficial'!$E$3:$E$23,IF(INDEX('Ciclos Oficial'!$E$3:$E$23,MATCH(H23,'Ciclos Oficial'!$C$3:$C$23,0))&gt;INDEX('Ciclos Oficial'!$E$3:$E$23,MATCH(I23,'Ciclos Oficial'!$C$3:$C$23,0)),MATCH(H23,'Ciclos Oficial'!$C$3:$C$23,0),MATCH(I23,'Ciclos Oficial'!$C$3:$C$23,0)))))</f>
        <v/>
      </c>
      <c r="K23" s="135"/>
      <c r="L23" s="135"/>
      <c r="M23" s="19"/>
      <c r="N23" s="11"/>
      <c r="O23" s="11"/>
      <c r="P23" s="74" t="str" cm="1">
        <f t="array" ref="P23">IF(OR(N23="",O23=""),"",IF(INDEX('Ciclos Oficial'!$D$3:$D$23,IF(INDEX('Ciclos Oficial'!$D$3:$D$23,MATCH('Plano de Setup'!N23,'Ciclos Oficial'!$C$3:$C$23,0))&gt;INDEX('Ciclos Oficial'!$D$3:$D$23,MATCH('Plano de Setup'!O23,'Ciclos Oficial'!$C$3:$C$23,0)),MATCH('Plano de Setup'!N23,'Ciclos Oficial'!$C$3:$C$23,0),MATCH('Plano de Setup'!O23,'Ciclos Oficial'!$C$3:$C$23,0)))&gt;INDEX('Ciclos Oficial'!$E$3:$E$23,IF(INDEX('Ciclos Oficial'!$E$3:$E$23,MATCH(N23,'Ciclos Oficial'!$C$3:$C$23,0))&gt;INDEX('Ciclos Oficial'!$E$3:$E$23,MATCH(O23,'Ciclos Oficial'!$C$3:$C$23,0)),MATCH(N23,'Ciclos Oficial'!$C$3:$C$23,0),MATCH(O23,'Ciclos Oficial'!$C$3:$C$23,0))),INDEX('Ciclos Oficial'!$D$3:$D$23,IF(INDEX('Ciclos Oficial'!$D$3:$D$23,MATCH('Plano de Setup'!N23,'Ciclos Oficial'!$C$3:$C$23,0))&gt;INDEX('Ciclos Oficial'!$D$3:$D$23,MATCH('Plano de Setup'!O23,'Ciclos Oficial'!$C$3:$C$23,0)),MATCH('Plano de Setup'!N23,'Ciclos Oficial'!$C$3:$C$23,0),MATCH('Plano de Setup'!O23,'Ciclos Oficial'!$C$3:$C$23,0))),INDEX('Ciclos Oficial'!$E$3:$E$23,IF(INDEX('Ciclos Oficial'!$E$3:$E$23,MATCH(N23,'Ciclos Oficial'!$C$3:$C$23,0))&gt;INDEX('Ciclos Oficial'!$E$3:$E$23,MATCH(O23,'Ciclos Oficial'!$C$3:$C$23,0)),MATCH(N23,'Ciclos Oficial'!$C$3:$C$23,0),MATCH(O23,'Ciclos Oficial'!$C$3:$C$23,0)))))</f>
        <v/>
      </c>
      <c r="Q23" s="1"/>
      <c r="R23" s="1"/>
      <c r="S23" s="19"/>
      <c r="T23" s="135"/>
      <c r="U23" s="135"/>
      <c r="V23" s="142" t="str" cm="1">
        <f t="array" ref="V23">IF(OR(T23="",U23=""),"",IF(INDEX('Ciclos Oficial'!$D$3:$D$23,IF(INDEX('Ciclos Oficial'!$D$3:$D$23,MATCH('Plano de Setup'!T23,'Ciclos Oficial'!$C$3:$C$23,0))&gt;INDEX('Ciclos Oficial'!$D$3:$D$23,MATCH('Plano de Setup'!U23,'Ciclos Oficial'!$C$3:$C$23,0)),MATCH('Plano de Setup'!T23,'Ciclos Oficial'!$C$3:$C$23,0),MATCH('Plano de Setup'!U23,'Ciclos Oficial'!$C$3:$C$23,0)))&gt;INDEX('Ciclos Oficial'!$E$3:$E$23,IF(INDEX('Ciclos Oficial'!$E$3:$E$23,MATCH(T23,'Ciclos Oficial'!$C$3:$C$23,0))&gt;INDEX('Ciclos Oficial'!$E$3:$E$23,MATCH(U23,'Ciclos Oficial'!$C$3:$C$23,0)),MATCH(T23,'Ciclos Oficial'!$C$3:$C$23,0),MATCH(U23,'Ciclos Oficial'!$C$3:$C$23,0))),INDEX('Ciclos Oficial'!$D$3:$D$23,IF(INDEX('Ciclos Oficial'!$D$3:$D$23,MATCH('Plano de Setup'!T23,'Ciclos Oficial'!$C$3:$C$23,0))&gt;INDEX('Ciclos Oficial'!$D$3:$D$23,MATCH('Plano de Setup'!U23,'Ciclos Oficial'!$C$3:$C$23,0)),MATCH('Plano de Setup'!T23,'Ciclos Oficial'!$C$3:$C$23,0),MATCH('Plano de Setup'!U23,'Ciclos Oficial'!$C$3:$C$23,0))),INDEX('Ciclos Oficial'!$E$3:$E$23,IF(INDEX('Ciclos Oficial'!$E$3:$E$23,MATCH(T23,'Ciclos Oficial'!$C$3:$C$23,0))&gt;INDEX('Ciclos Oficial'!$E$3:$E$23,MATCH(U23,'Ciclos Oficial'!$C$3:$C$23,0)),MATCH(T23,'Ciclos Oficial'!$C$3:$C$23,0),MATCH(U23,'Ciclos Oficial'!$C$3:$C$23,0)))))</f>
        <v/>
      </c>
      <c r="W23" s="135"/>
      <c r="X23" s="135"/>
      <c r="Y23" s="19"/>
      <c r="Z23" s="135"/>
      <c r="AA23" s="135"/>
      <c r="AB23" s="142" t="str" cm="1">
        <f t="array" ref="AB23">IF(OR(Z23="",AA23=""),"",IF(INDEX('Ciclos Oficial'!$D$3:$D$23,IF(INDEX('Ciclos Oficial'!$D$3:$D$23,MATCH('Plano de Setup'!Z23,'Ciclos Oficial'!$C$3:$C$23,0))&gt;INDEX('Ciclos Oficial'!$D$3:$D$23,MATCH('Plano de Setup'!AA23,'Ciclos Oficial'!$C$3:$C$23,0)),MATCH('Plano de Setup'!Z23,'Ciclos Oficial'!$C$3:$C$23,0),MATCH('Plano de Setup'!AA23,'Ciclos Oficial'!$C$3:$C$23,0)))&gt;INDEX('Ciclos Oficial'!$E$3:$E$23,IF(INDEX('Ciclos Oficial'!$E$3:$E$23,MATCH(Z23,'Ciclos Oficial'!$C$3:$C$23,0))&gt;INDEX('Ciclos Oficial'!$E$3:$E$23,MATCH(AA23,'Ciclos Oficial'!$C$3:$C$23,0)),MATCH(Z23,'Ciclos Oficial'!$C$3:$C$23,0),MATCH(AA23,'Ciclos Oficial'!$C$3:$C$23,0))),INDEX('Ciclos Oficial'!$D$3:$D$23,IF(INDEX('Ciclos Oficial'!$D$3:$D$23,MATCH('Plano de Setup'!Z23,'Ciclos Oficial'!$C$3:$C$23,0))&gt;INDEX('Ciclos Oficial'!$D$3:$D$23,MATCH('Plano de Setup'!AA23,'Ciclos Oficial'!$C$3:$C$23,0)),MATCH('Plano de Setup'!Z23,'Ciclos Oficial'!$C$3:$C$23,0),MATCH('Plano de Setup'!AA23,'Ciclos Oficial'!$C$3:$C$23,0))),INDEX('Ciclos Oficial'!$E$3:$E$23,IF(INDEX('Ciclos Oficial'!$E$3:$E$23,MATCH(Z23,'Ciclos Oficial'!$C$3:$C$23,0))&gt;INDEX('Ciclos Oficial'!$E$3:$E$23,MATCH(AA23,'Ciclos Oficial'!$C$3:$C$23,0)),MATCH(Z23,'Ciclos Oficial'!$C$3:$C$23,0),MATCH(AA23,'Ciclos Oficial'!$C$3:$C$23,0)))))</f>
        <v/>
      </c>
      <c r="AC23" s="135"/>
      <c r="AD23" s="135"/>
      <c r="AE23" s="19"/>
      <c r="AF23" s="78"/>
      <c r="AG23" s="74" t="str">
        <f>IF(AF23="","",INDEX('Ciclos Oficial'!$I$3:$I$5,MATCH(AF23,'Ciclos Oficial'!$H$3:$H$5,0)))</f>
        <v/>
      </c>
      <c r="AH23" s="1"/>
      <c r="AI23" s="17"/>
      <c r="AJ23" s="19"/>
      <c r="AK23" s="78"/>
      <c r="AL23" s="74" t="str">
        <f>IF(AK23="","",INDEX('Ciclos Oficial'!$I$3:$I$5,MATCH(AK23,'Ciclos Oficial'!$H$3:$H$5,0)))</f>
        <v/>
      </c>
      <c r="AM23" s="1"/>
      <c r="AN23" s="17"/>
      <c r="AO23" s="19"/>
      <c r="AP23" s="78"/>
      <c r="AQ23" s="74" t="str">
        <f>IF(AP23="","",INDEX('Ciclos Oficial'!$I$3:$I$5,MATCH(AP23,'Ciclos Oficial'!$H$3:$H$5,0)))</f>
        <v/>
      </c>
      <c r="AR23" s="1"/>
      <c r="AS23" s="17"/>
    </row>
    <row r="24" spans="2:45" ht="14.25">
      <c r="B24" s="11"/>
      <c r="C24" s="11"/>
      <c r="D24" s="74" t="str" cm="1">
        <f t="array" ref="D24">IF(OR(B24="",C24=""),"",IF(INDEX('Ciclos Oficial'!$D$3:$D$23,IF(INDEX('Ciclos Oficial'!$D$3:$D$23,MATCH('Plano de Setup'!B24,'Ciclos Oficial'!$C$3:$C$23,0))&gt;INDEX('Ciclos Oficial'!$D$3:$D$23,MATCH('Plano de Setup'!C24,'Ciclos Oficial'!$C$3:$C$23,0)),MATCH('Plano de Setup'!B24,'Ciclos Oficial'!$C$3:$C$23,0),MATCH('Plano de Setup'!C24,'Ciclos Oficial'!$C$3:$C$23,0)))&gt;INDEX('Ciclos Oficial'!$E$3:$E$23,IF(INDEX('Ciclos Oficial'!$E$3:$E$23,MATCH(B24,'Ciclos Oficial'!$C$3:$C$23,0))&gt;INDEX('Ciclos Oficial'!$E$3:$E$23,MATCH(C24,'Ciclos Oficial'!$C$3:$C$23,0)),MATCH(B24,'Ciclos Oficial'!$C$3:$C$23,0),MATCH(C24,'Ciclos Oficial'!$C$3:$C$23,0))),INDEX('Ciclos Oficial'!$D$3:$D$23,IF(INDEX('Ciclos Oficial'!$D$3:$D$23,MATCH('Plano de Setup'!B24,'Ciclos Oficial'!$C$3:$C$23,0))&gt;INDEX('Ciclos Oficial'!$D$3:$D$23,MATCH('Plano de Setup'!C24,'Ciclos Oficial'!$C$3:$C$23,0)),MATCH('Plano de Setup'!B24,'Ciclos Oficial'!$C$3:$C$23,0),MATCH('Plano de Setup'!C24,'Ciclos Oficial'!$C$3:$C$23,0))),INDEX('Ciclos Oficial'!$E$3:$E$23,IF(INDEX('Ciclos Oficial'!$E$3:$E$23,MATCH(B24,'Ciclos Oficial'!$C$3:$C$23,0))&gt;INDEX('Ciclos Oficial'!$E$3:$E$23,MATCH(C24,'Ciclos Oficial'!$C$3:$C$23,0)),MATCH(B24,'Ciclos Oficial'!$C$3:$C$23,0),MATCH(C24,'Ciclos Oficial'!$C$3:$C$23,0)))))</f>
        <v/>
      </c>
      <c r="E24" s="12"/>
      <c r="F24" s="12"/>
      <c r="G24" s="19"/>
      <c r="H24" s="135"/>
      <c r="I24" s="135"/>
      <c r="J24" s="142" t="str" cm="1">
        <f t="array" ref="J24">IF(OR(H24="",I24=""),"",IF(INDEX('Ciclos Oficial'!$D$3:$D$23,IF(INDEX('Ciclos Oficial'!$D$3:$D$23,MATCH('Plano de Setup'!H24,'Ciclos Oficial'!$C$3:$C$23,0))&gt;INDEX('Ciclos Oficial'!$D$3:$D$23,MATCH('Plano de Setup'!I24,'Ciclos Oficial'!$C$3:$C$23,0)),MATCH('Plano de Setup'!H24,'Ciclos Oficial'!$C$3:$C$23,0),MATCH('Plano de Setup'!I24,'Ciclos Oficial'!$C$3:$C$23,0)))&gt;INDEX('Ciclos Oficial'!$E$3:$E$23,IF(INDEX('Ciclos Oficial'!$E$3:$E$23,MATCH(H24,'Ciclos Oficial'!$C$3:$C$23,0))&gt;INDEX('Ciclos Oficial'!$E$3:$E$23,MATCH(I24,'Ciclos Oficial'!$C$3:$C$23,0)),MATCH(H24,'Ciclos Oficial'!$C$3:$C$23,0),MATCH(I24,'Ciclos Oficial'!$C$3:$C$23,0))),INDEX('Ciclos Oficial'!$D$3:$D$23,IF(INDEX('Ciclos Oficial'!$D$3:$D$23,MATCH('Plano de Setup'!H24,'Ciclos Oficial'!$C$3:$C$23,0))&gt;INDEX('Ciclos Oficial'!$D$3:$D$23,MATCH('Plano de Setup'!I24,'Ciclos Oficial'!$C$3:$C$23,0)),MATCH('Plano de Setup'!H24,'Ciclos Oficial'!$C$3:$C$23,0),MATCH('Plano de Setup'!I24,'Ciclos Oficial'!$C$3:$C$23,0))),INDEX('Ciclos Oficial'!$E$3:$E$23,IF(INDEX('Ciclos Oficial'!$E$3:$E$23,MATCH(H24,'Ciclos Oficial'!$C$3:$C$23,0))&gt;INDEX('Ciclos Oficial'!$E$3:$E$23,MATCH(I24,'Ciclos Oficial'!$C$3:$C$23,0)),MATCH(H24,'Ciclos Oficial'!$C$3:$C$23,0),MATCH(I24,'Ciclos Oficial'!$C$3:$C$23,0)))))</f>
        <v/>
      </c>
      <c r="K24" s="135"/>
      <c r="L24" s="135"/>
      <c r="M24" s="19"/>
      <c r="N24" s="11"/>
      <c r="O24" s="11"/>
      <c r="P24" s="74" t="str" cm="1">
        <f t="array" ref="P24">IF(OR(N24="",O24=""),"",IF(INDEX('Ciclos Oficial'!$D$3:$D$23,IF(INDEX('Ciclos Oficial'!$D$3:$D$23,MATCH('Plano de Setup'!N24,'Ciclos Oficial'!$C$3:$C$23,0))&gt;INDEX('Ciclos Oficial'!$D$3:$D$23,MATCH('Plano de Setup'!O24,'Ciclos Oficial'!$C$3:$C$23,0)),MATCH('Plano de Setup'!N24,'Ciclos Oficial'!$C$3:$C$23,0),MATCH('Plano de Setup'!O24,'Ciclos Oficial'!$C$3:$C$23,0)))&gt;INDEX('Ciclos Oficial'!$E$3:$E$23,IF(INDEX('Ciclos Oficial'!$E$3:$E$23,MATCH(N24,'Ciclos Oficial'!$C$3:$C$23,0))&gt;INDEX('Ciclos Oficial'!$E$3:$E$23,MATCH(O24,'Ciclos Oficial'!$C$3:$C$23,0)),MATCH(N24,'Ciclos Oficial'!$C$3:$C$23,0),MATCH(O24,'Ciclos Oficial'!$C$3:$C$23,0))),INDEX('Ciclos Oficial'!$D$3:$D$23,IF(INDEX('Ciclos Oficial'!$D$3:$D$23,MATCH('Plano de Setup'!N24,'Ciclos Oficial'!$C$3:$C$23,0))&gt;INDEX('Ciclos Oficial'!$D$3:$D$23,MATCH('Plano de Setup'!O24,'Ciclos Oficial'!$C$3:$C$23,0)),MATCH('Plano de Setup'!N24,'Ciclos Oficial'!$C$3:$C$23,0),MATCH('Plano de Setup'!O24,'Ciclos Oficial'!$C$3:$C$23,0))),INDEX('Ciclos Oficial'!$E$3:$E$23,IF(INDEX('Ciclos Oficial'!$E$3:$E$23,MATCH(N24,'Ciclos Oficial'!$C$3:$C$23,0))&gt;INDEX('Ciclos Oficial'!$E$3:$E$23,MATCH(O24,'Ciclos Oficial'!$C$3:$C$23,0)),MATCH(N24,'Ciclos Oficial'!$C$3:$C$23,0),MATCH(O24,'Ciclos Oficial'!$C$3:$C$23,0)))))</f>
        <v/>
      </c>
      <c r="Q24" s="1"/>
      <c r="R24" s="1"/>
      <c r="S24" s="19"/>
      <c r="T24" s="135"/>
      <c r="U24" s="135"/>
      <c r="V24" s="142" t="str" cm="1">
        <f t="array" ref="V24">IF(OR(T24="",U24=""),"",IF(INDEX('Ciclos Oficial'!$D$3:$D$23,IF(INDEX('Ciclos Oficial'!$D$3:$D$23,MATCH('Plano de Setup'!T24,'Ciclos Oficial'!$C$3:$C$23,0))&gt;INDEX('Ciclos Oficial'!$D$3:$D$23,MATCH('Plano de Setup'!U24,'Ciclos Oficial'!$C$3:$C$23,0)),MATCH('Plano de Setup'!T24,'Ciclos Oficial'!$C$3:$C$23,0),MATCH('Plano de Setup'!U24,'Ciclos Oficial'!$C$3:$C$23,0)))&gt;INDEX('Ciclos Oficial'!$E$3:$E$23,IF(INDEX('Ciclos Oficial'!$E$3:$E$23,MATCH(T24,'Ciclos Oficial'!$C$3:$C$23,0))&gt;INDEX('Ciclos Oficial'!$E$3:$E$23,MATCH(U24,'Ciclos Oficial'!$C$3:$C$23,0)),MATCH(T24,'Ciclos Oficial'!$C$3:$C$23,0),MATCH(U24,'Ciclos Oficial'!$C$3:$C$23,0))),INDEX('Ciclos Oficial'!$D$3:$D$23,IF(INDEX('Ciclos Oficial'!$D$3:$D$23,MATCH('Plano de Setup'!T24,'Ciclos Oficial'!$C$3:$C$23,0))&gt;INDEX('Ciclos Oficial'!$D$3:$D$23,MATCH('Plano de Setup'!U24,'Ciclos Oficial'!$C$3:$C$23,0)),MATCH('Plano de Setup'!T24,'Ciclos Oficial'!$C$3:$C$23,0),MATCH('Plano de Setup'!U24,'Ciclos Oficial'!$C$3:$C$23,0))),INDEX('Ciclos Oficial'!$E$3:$E$23,IF(INDEX('Ciclos Oficial'!$E$3:$E$23,MATCH(T24,'Ciclos Oficial'!$C$3:$C$23,0))&gt;INDEX('Ciclos Oficial'!$E$3:$E$23,MATCH(U24,'Ciclos Oficial'!$C$3:$C$23,0)),MATCH(T24,'Ciclos Oficial'!$C$3:$C$23,0),MATCH(U24,'Ciclos Oficial'!$C$3:$C$23,0)))))</f>
        <v/>
      </c>
      <c r="W24" s="135"/>
      <c r="X24" s="135"/>
      <c r="Y24" s="19"/>
      <c r="Z24" s="11"/>
      <c r="AA24" s="11"/>
      <c r="AB24" s="74" t="str" cm="1">
        <f t="array" ref="AB24">IF(OR(Z24="",AA24=""),"",IF(INDEX('Ciclos Oficial'!$D$3:$D$23,IF(INDEX('Ciclos Oficial'!$D$3:$D$23,MATCH('Plano de Setup'!Z24,'Ciclos Oficial'!$C$3:$C$23,0))&gt;INDEX('Ciclos Oficial'!$D$3:$D$23,MATCH('Plano de Setup'!AA24,'Ciclos Oficial'!$C$3:$C$23,0)),MATCH('Plano de Setup'!Z24,'Ciclos Oficial'!$C$3:$C$23,0),MATCH('Plano de Setup'!AA24,'Ciclos Oficial'!$C$3:$C$23,0)))&gt;INDEX('Ciclos Oficial'!$E$3:$E$23,IF(INDEX('Ciclos Oficial'!$E$3:$E$23,MATCH(Z24,'Ciclos Oficial'!$C$3:$C$23,0))&gt;INDEX('Ciclos Oficial'!$E$3:$E$23,MATCH(AA24,'Ciclos Oficial'!$C$3:$C$23,0)),MATCH(Z24,'Ciclos Oficial'!$C$3:$C$23,0),MATCH(AA24,'Ciclos Oficial'!$C$3:$C$23,0))),INDEX('Ciclos Oficial'!$D$3:$D$23,IF(INDEX('Ciclos Oficial'!$D$3:$D$23,MATCH('Plano de Setup'!Z24,'Ciclos Oficial'!$C$3:$C$23,0))&gt;INDEX('Ciclos Oficial'!$D$3:$D$23,MATCH('Plano de Setup'!AA24,'Ciclos Oficial'!$C$3:$C$23,0)),MATCH('Plano de Setup'!Z24,'Ciclos Oficial'!$C$3:$C$23,0),MATCH('Plano de Setup'!AA24,'Ciclos Oficial'!$C$3:$C$23,0))),INDEX('Ciclos Oficial'!$E$3:$E$23,IF(INDEX('Ciclos Oficial'!$E$3:$E$23,MATCH(Z24,'Ciclos Oficial'!$C$3:$C$23,0))&gt;INDEX('Ciclos Oficial'!$E$3:$E$23,MATCH(AA24,'Ciclos Oficial'!$C$3:$C$23,0)),MATCH(Z24,'Ciclos Oficial'!$C$3:$C$23,0),MATCH(AA24,'Ciclos Oficial'!$C$3:$C$23,0)))))</f>
        <v/>
      </c>
      <c r="AC24" s="1"/>
      <c r="AD24" s="1"/>
      <c r="AE24" s="19"/>
      <c r="AF24" s="78"/>
      <c r="AG24" s="74" t="str">
        <f>IF(AF24="","",INDEX('Ciclos Oficial'!$I$3:$I$5,MATCH(AF24,'Ciclos Oficial'!$H$3:$H$5,0)))</f>
        <v/>
      </c>
      <c r="AH24" s="1"/>
      <c r="AI24" s="17"/>
      <c r="AJ24" s="19"/>
      <c r="AK24" s="78"/>
      <c r="AL24" s="74" t="str">
        <f>IF(AK24="","",INDEX('Ciclos Oficial'!$I$3:$I$5,MATCH(AK24,'Ciclos Oficial'!$H$3:$H$5,0)))</f>
        <v/>
      </c>
      <c r="AM24" s="1"/>
      <c r="AN24" s="17"/>
      <c r="AO24" s="19"/>
      <c r="AP24" s="78"/>
      <c r="AQ24" s="74" t="str">
        <f>IF(AP24="","",INDEX('Ciclos Oficial'!$I$3:$I$5,MATCH(AP24,'Ciclos Oficial'!$H$3:$H$5,0)))</f>
        <v/>
      </c>
      <c r="AR24" s="1"/>
      <c r="AS24" s="17"/>
    </row>
    <row r="25" spans="2:45" ht="14.25">
      <c r="B25" s="11"/>
      <c r="C25" s="11"/>
      <c r="D25" s="74" t="str" cm="1">
        <f t="array" ref="D25">IF(OR(B25="",C25=""),"",IF(INDEX('Ciclos Oficial'!$D$3:$D$23,IF(INDEX('Ciclos Oficial'!$D$3:$D$23,MATCH('Plano de Setup'!B25,'Ciclos Oficial'!$C$3:$C$23,0))&gt;INDEX('Ciclos Oficial'!$D$3:$D$23,MATCH('Plano de Setup'!C25,'Ciclos Oficial'!$C$3:$C$23,0)),MATCH('Plano de Setup'!B25,'Ciclos Oficial'!$C$3:$C$23,0),MATCH('Plano de Setup'!C25,'Ciclos Oficial'!$C$3:$C$23,0)))&gt;INDEX('Ciclos Oficial'!$E$3:$E$23,IF(INDEX('Ciclos Oficial'!$E$3:$E$23,MATCH(B25,'Ciclos Oficial'!$C$3:$C$23,0))&gt;INDEX('Ciclos Oficial'!$E$3:$E$23,MATCH(C25,'Ciclos Oficial'!$C$3:$C$23,0)),MATCH(B25,'Ciclos Oficial'!$C$3:$C$23,0),MATCH(C25,'Ciclos Oficial'!$C$3:$C$23,0))),INDEX('Ciclos Oficial'!$D$3:$D$23,IF(INDEX('Ciclos Oficial'!$D$3:$D$23,MATCH('Plano de Setup'!B25,'Ciclos Oficial'!$C$3:$C$23,0))&gt;INDEX('Ciclos Oficial'!$D$3:$D$23,MATCH('Plano de Setup'!C25,'Ciclos Oficial'!$C$3:$C$23,0)),MATCH('Plano de Setup'!B25,'Ciclos Oficial'!$C$3:$C$23,0),MATCH('Plano de Setup'!C25,'Ciclos Oficial'!$C$3:$C$23,0))),INDEX('Ciclos Oficial'!$E$3:$E$23,IF(INDEX('Ciclos Oficial'!$E$3:$E$23,MATCH(B25,'Ciclos Oficial'!$C$3:$C$23,0))&gt;INDEX('Ciclos Oficial'!$E$3:$E$23,MATCH(C25,'Ciclos Oficial'!$C$3:$C$23,0)),MATCH(B25,'Ciclos Oficial'!$C$3:$C$23,0),MATCH(C25,'Ciclos Oficial'!$C$3:$C$23,0)))))</f>
        <v/>
      </c>
      <c r="E25" s="12"/>
      <c r="F25" s="12"/>
      <c r="G25" s="19"/>
      <c r="H25" s="135"/>
      <c r="I25" s="135"/>
      <c r="J25" s="74"/>
      <c r="K25" s="143"/>
      <c r="L25" s="143"/>
      <c r="M25" s="19"/>
      <c r="N25" s="11"/>
      <c r="O25" s="11"/>
      <c r="P25" s="74" t="str" cm="1">
        <f t="array" ref="P25">IF(OR(N25="",O25=""),"",IF(INDEX('Ciclos Oficial'!$D$3:$D$23,IF(INDEX('Ciclos Oficial'!$D$3:$D$23,MATCH('Plano de Setup'!N25,'Ciclos Oficial'!$C$3:$C$23,0))&gt;INDEX('Ciclos Oficial'!$D$3:$D$23,MATCH('Plano de Setup'!O25,'Ciclos Oficial'!$C$3:$C$23,0)),MATCH('Plano de Setup'!N25,'Ciclos Oficial'!$C$3:$C$23,0),MATCH('Plano de Setup'!O25,'Ciclos Oficial'!$C$3:$C$23,0)))&gt;INDEX('Ciclos Oficial'!$E$3:$E$23,IF(INDEX('Ciclos Oficial'!$E$3:$E$23,MATCH(N25,'Ciclos Oficial'!$C$3:$C$23,0))&gt;INDEX('Ciclos Oficial'!$E$3:$E$23,MATCH(O25,'Ciclos Oficial'!$C$3:$C$23,0)),MATCH(N25,'Ciclos Oficial'!$C$3:$C$23,0),MATCH(O25,'Ciclos Oficial'!$C$3:$C$23,0))),INDEX('Ciclos Oficial'!$D$3:$D$23,IF(INDEX('Ciclos Oficial'!$D$3:$D$23,MATCH('Plano de Setup'!N25,'Ciclos Oficial'!$C$3:$C$23,0))&gt;INDEX('Ciclos Oficial'!$D$3:$D$23,MATCH('Plano de Setup'!O25,'Ciclos Oficial'!$C$3:$C$23,0)),MATCH('Plano de Setup'!N25,'Ciclos Oficial'!$C$3:$C$23,0),MATCH('Plano de Setup'!O25,'Ciclos Oficial'!$C$3:$C$23,0))),INDEX('Ciclos Oficial'!$E$3:$E$23,IF(INDEX('Ciclos Oficial'!$E$3:$E$23,MATCH(N25,'Ciclos Oficial'!$C$3:$C$23,0))&gt;INDEX('Ciclos Oficial'!$E$3:$E$23,MATCH(O25,'Ciclos Oficial'!$C$3:$C$23,0)),MATCH(N25,'Ciclos Oficial'!$C$3:$C$23,0),MATCH(O25,'Ciclos Oficial'!$C$3:$C$23,0)))))</f>
        <v/>
      </c>
      <c r="Q25" s="1"/>
      <c r="R25" s="1"/>
      <c r="S25" s="19"/>
      <c r="T25" s="135"/>
      <c r="U25" s="135"/>
      <c r="V25" s="74" t="str" cm="1">
        <f t="array" ref="V25">IF(OR(T25="",U25=""),"",IF(INDEX('Ciclos Oficial'!$D$3:$D$23,IF(INDEX('Ciclos Oficial'!$D$3:$D$23,MATCH('Plano de Setup'!T25,'Ciclos Oficial'!$C$3:$C$23,0))&gt;INDEX('Ciclos Oficial'!$D$3:$D$23,MATCH('Plano de Setup'!U25,'Ciclos Oficial'!$C$3:$C$23,0)),MATCH('Plano de Setup'!T25,'Ciclos Oficial'!$C$3:$C$23,0),MATCH('Plano de Setup'!U25,'Ciclos Oficial'!$C$3:$C$23,0)))&gt;INDEX('Ciclos Oficial'!$E$3:$E$23,IF(INDEX('Ciclos Oficial'!$E$3:$E$23,MATCH(T25,'Ciclos Oficial'!$C$3:$C$23,0))&gt;INDEX('Ciclos Oficial'!$E$3:$E$23,MATCH(U25,'Ciclos Oficial'!$C$3:$C$23,0)),MATCH(T25,'Ciclos Oficial'!$C$3:$C$23,0),MATCH(U25,'Ciclos Oficial'!$C$3:$C$23,0))),INDEX('Ciclos Oficial'!$D$3:$D$23,IF(INDEX('Ciclos Oficial'!$D$3:$D$23,MATCH('Plano de Setup'!T25,'Ciclos Oficial'!$C$3:$C$23,0))&gt;INDEX('Ciclos Oficial'!$D$3:$D$23,MATCH('Plano de Setup'!U25,'Ciclos Oficial'!$C$3:$C$23,0)),MATCH('Plano de Setup'!T25,'Ciclos Oficial'!$C$3:$C$23,0),MATCH('Plano de Setup'!U25,'Ciclos Oficial'!$C$3:$C$23,0))),INDEX('Ciclos Oficial'!$E$3:$E$23,IF(INDEX('Ciclos Oficial'!$E$3:$E$23,MATCH(T25,'Ciclos Oficial'!$C$3:$C$23,0))&gt;INDEX('Ciclos Oficial'!$E$3:$E$23,MATCH(U25,'Ciclos Oficial'!$C$3:$C$23,0)),MATCH(T25,'Ciclos Oficial'!$C$3:$C$23,0),MATCH(U25,'Ciclos Oficial'!$C$3:$C$23,0)))))</f>
        <v/>
      </c>
      <c r="W25" s="135"/>
      <c r="X25" s="135"/>
      <c r="Y25" s="19"/>
      <c r="Z25" s="11"/>
      <c r="AA25" s="11"/>
      <c r="AB25" s="74" t="str" cm="1">
        <f t="array" ref="AB25">IF(OR(Z25="",AA25=""),"",IF(INDEX('Ciclos Oficial'!$D$3:$D$23,IF(INDEX('Ciclos Oficial'!$D$3:$D$23,MATCH('Plano de Setup'!Z25,'Ciclos Oficial'!$C$3:$C$23,0))&gt;INDEX('Ciclos Oficial'!$D$3:$D$23,MATCH('Plano de Setup'!AA25,'Ciclos Oficial'!$C$3:$C$23,0)),MATCH('Plano de Setup'!Z25,'Ciclos Oficial'!$C$3:$C$23,0),MATCH('Plano de Setup'!AA25,'Ciclos Oficial'!$C$3:$C$23,0)))&gt;INDEX('Ciclos Oficial'!$E$3:$E$23,IF(INDEX('Ciclos Oficial'!$E$3:$E$23,MATCH(Z25,'Ciclos Oficial'!$C$3:$C$23,0))&gt;INDEX('Ciclos Oficial'!$E$3:$E$23,MATCH(AA25,'Ciclos Oficial'!$C$3:$C$23,0)),MATCH(Z25,'Ciclos Oficial'!$C$3:$C$23,0),MATCH(AA25,'Ciclos Oficial'!$C$3:$C$23,0))),INDEX('Ciclos Oficial'!$D$3:$D$23,IF(INDEX('Ciclos Oficial'!$D$3:$D$23,MATCH('Plano de Setup'!Z25,'Ciclos Oficial'!$C$3:$C$23,0))&gt;INDEX('Ciclos Oficial'!$D$3:$D$23,MATCH('Plano de Setup'!AA25,'Ciclos Oficial'!$C$3:$C$23,0)),MATCH('Plano de Setup'!Z25,'Ciclos Oficial'!$C$3:$C$23,0),MATCH('Plano de Setup'!AA25,'Ciclos Oficial'!$C$3:$C$23,0))),INDEX('Ciclos Oficial'!$E$3:$E$23,IF(INDEX('Ciclos Oficial'!$E$3:$E$23,MATCH(Z25,'Ciclos Oficial'!$C$3:$C$23,0))&gt;INDEX('Ciclos Oficial'!$E$3:$E$23,MATCH(AA25,'Ciclos Oficial'!$C$3:$C$23,0)),MATCH(Z25,'Ciclos Oficial'!$C$3:$C$23,0),MATCH(AA25,'Ciclos Oficial'!$C$3:$C$23,0)))))</f>
        <v/>
      </c>
      <c r="AC25" s="1"/>
      <c r="AD25" s="1"/>
      <c r="AE25" s="19"/>
      <c r="AF25" s="78"/>
      <c r="AG25" s="74" t="str">
        <f>IF(AF25="","",INDEX('Ciclos Oficial'!$I$3:$I$5,MATCH(AF25,'Ciclos Oficial'!$H$3:$H$5,0)))</f>
        <v/>
      </c>
      <c r="AH25" s="1"/>
      <c r="AI25" s="17"/>
      <c r="AJ25" s="19"/>
      <c r="AK25" s="78"/>
      <c r="AL25" s="74" t="str">
        <f>IF(AK25="","",INDEX('Ciclos Oficial'!$I$3:$I$5,MATCH(AK25,'Ciclos Oficial'!$H$3:$H$5,0)))</f>
        <v/>
      </c>
      <c r="AM25" s="1"/>
      <c r="AN25" s="17"/>
      <c r="AO25" s="19"/>
      <c r="AP25" s="78"/>
      <c r="AQ25" s="74" t="str">
        <f>IF(AP25="","",INDEX('Ciclos Oficial'!$I$3:$I$5,MATCH(AP25,'Ciclos Oficial'!$H$3:$H$5,0)))</f>
        <v/>
      </c>
      <c r="AR25" s="1"/>
      <c r="AS25" s="17"/>
    </row>
    <row r="26" spans="2:45" ht="14.25">
      <c r="B26" s="11"/>
      <c r="C26" s="11"/>
      <c r="D26" s="74" t="str" cm="1">
        <f t="array" ref="D26">IF(OR(B26="",C26=""),"",IF(INDEX('Ciclos Oficial'!$D$3:$D$23,IF(INDEX('Ciclos Oficial'!$D$3:$D$23,MATCH('Plano de Setup'!B26,'Ciclos Oficial'!$C$3:$C$23,0))&gt;INDEX('Ciclos Oficial'!$D$3:$D$23,MATCH('Plano de Setup'!C26,'Ciclos Oficial'!$C$3:$C$23,0)),MATCH('Plano de Setup'!B26,'Ciclos Oficial'!$C$3:$C$23,0),MATCH('Plano de Setup'!C26,'Ciclos Oficial'!$C$3:$C$23,0)))&gt;INDEX('Ciclos Oficial'!$E$3:$E$23,IF(INDEX('Ciclos Oficial'!$E$3:$E$23,MATCH(B26,'Ciclos Oficial'!$C$3:$C$23,0))&gt;INDEX('Ciclos Oficial'!$E$3:$E$23,MATCH(C26,'Ciclos Oficial'!$C$3:$C$23,0)),MATCH(B26,'Ciclos Oficial'!$C$3:$C$23,0),MATCH(C26,'Ciclos Oficial'!$C$3:$C$23,0))),INDEX('Ciclos Oficial'!$D$3:$D$23,IF(INDEX('Ciclos Oficial'!$D$3:$D$23,MATCH('Plano de Setup'!B26,'Ciclos Oficial'!$C$3:$C$23,0))&gt;INDEX('Ciclos Oficial'!$D$3:$D$23,MATCH('Plano de Setup'!C26,'Ciclos Oficial'!$C$3:$C$23,0)),MATCH('Plano de Setup'!B26,'Ciclos Oficial'!$C$3:$C$23,0),MATCH('Plano de Setup'!C26,'Ciclos Oficial'!$C$3:$C$23,0))),INDEX('Ciclos Oficial'!$E$3:$E$23,IF(INDEX('Ciclos Oficial'!$E$3:$E$23,MATCH(B26,'Ciclos Oficial'!$C$3:$C$23,0))&gt;INDEX('Ciclos Oficial'!$E$3:$E$23,MATCH(C26,'Ciclos Oficial'!$C$3:$C$23,0)),MATCH(B26,'Ciclos Oficial'!$C$3:$C$23,0),MATCH(C26,'Ciclos Oficial'!$C$3:$C$23,0)))))</f>
        <v/>
      </c>
      <c r="E26" s="12"/>
      <c r="F26" s="12"/>
      <c r="G26" s="19"/>
      <c r="H26" s="135"/>
      <c r="I26" s="135"/>
      <c r="J26" s="74"/>
      <c r="K26" s="143"/>
      <c r="L26" s="143"/>
      <c r="M26" s="19"/>
      <c r="N26" s="11"/>
      <c r="O26" s="11"/>
      <c r="P26" s="74" t="str" cm="1">
        <f t="array" ref="P26">IF(OR(N26="",O26=""),"",IF(INDEX('Ciclos Oficial'!$D$3:$D$23,IF(INDEX('Ciclos Oficial'!$D$3:$D$23,MATCH('Plano de Setup'!N26,'Ciclos Oficial'!$C$3:$C$23,0))&gt;INDEX('Ciclos Oficial'!$D$3:$D$23,MATCH('Plano de Setup'!O26,'Ciclos Oficial'!$C$3:$C$23,0)),MATCH('Plano de Setup'!N26,'Ciclos Oficial'!$C$3:$C$23,0),MATCH('Plano de Setup'!O26,'Ciclos Oficial'!$C$3:$C$23,0)))&gt;INDEX('Ciclos Oficial'!$E$3:$E$23,IF(INDEX('Ciclos Oficial'!$E$3:$E$23,MATCH(N26,'Ciclos Oficial'!$C$3:$C$23,0))&gt;INDEX('Ciclos Oficial'!$E$3:$E$23,MATCH(O26,'Ciclos Oficial'!$C$3:$C$23,0)),MATCH(N26,'Ciclos Oficial'!$C$3:$C$23,0),MATCH(O26,'Ciclos Oficial'!$C$3:$C$23,0))),INDEX('Ciclos Oficial'!$D$3:$D$23,IF(INDEX('Ciclos Oficial'!$D$3:$D$23,MATCH('Plano de Setup'!N26,'Ciclos Oficial'!$C$3:$C$23,0))&gt;INDEX('Ciclos Oficial'!$D$3:$D$23,MATCH('Plano de Setup'!O26,'Ciclos Oficial'!$C$3:$C$23,0)),MATCH('Plano de Setup'!N26,'Ciclos Oficial'!$C$3:$C$23,0),MATCH('Plano de Setup'!O26,'Ciclos Oficial'!$C$3:$C$23,0))),INDEX('Ciclos Oficial'!$E$3:$E$23,IF(INDEX('Ciclos Oficial'!$E$3:$E$23,MATCH(N26,'Ciclos Oficial'!$C$3:$C$23,0))&gt;INDEX('Ciclos Oficial'!$E$3:$E$23,MATCH(O26,'Ciclos Oficial'!$C$3:$C$23,0)),MATCH(N26,'Ciclos Oficial'!$C$3:$C$23,0),MATCH(O26,'Ciclos Oficial'!$C$3:$C$23,0)))))</f>
        <v/>
      </c>
      <c r="Q26" s="1"/>
      <c r="R26" s="1"/>
      <c r="S26" s="19"/>
      <c r="T26" s="11"/>
      <c r="U26" s="11"/>
      <c r="V26" s="74" t="str" cm="1">
        <f t="array" ref="V26">IF(OR(T26="",U26=""),"",IF(INDEX('Ciclos Oficial'!$D$3:$D$23,IF(INDEX('Ciclos Oficial'!$D$3:$D$23,MATCH('Plano de Setup'!T26,'Ciclos Oficial'!$C$3:$C$23,0))&gt;INDEX('Ciclos Oficial'!$D$3:$D$23,MATCH('Plano de Setup'!U26,'Ciclos Oficial'!$C$3:$C$23,0)),MATCH('Plano de Setup'!T26,'Ciclos Oficial'!$C$3:$C$23,0),MATCH('Plano de Setup'!U26,'Ciclos Oficial'!$C$3:$C$23,0)))&gt;INDEX('Ciclos Oficial'!$E$3:$E$23,IF(INDEX('Ciclos Oficial'!$E$3:$E$23,MATCH(T26,'Ciclos Oficial'!$C$3:$C$23,0))&gt;INDEX('Ciclos Oficial'!$E$3:$E$23,MATCH(U26,'Ciclos Oficial'!$C$3:$C$23,0)),MATCH(T26,'Ciclos Oficial'!$C$3:$C$23,0),MATCH(U26,'Ciclos Oficial'!$C$3:$C$23,0))),INDEX('Ciclos Oficial'!$D$3:$D$23,IF(INDEX('Ciclos Oficial'!$D$3:$D$23,MATCH('Plano de Setup'!T26,'Ciclos Oficial'!$C$3:$C$23,0))&gt;INDEX('Ciclos Oficial'!$D$3:$D$23,MATCH('Plano de Setup'!U26,'Ciclos Oficial'!$C$3:$C$23,0)),MATCH('Plano de Setup'!T26,'Ciclos Oficial'!$C$3:$C$23,0),MATCH('Plano de Setup'!U26,'Ciclos Oficial'!$C$3:$C$23,0))),INDEX('Ciclos Oficial'!$E$3:$E$23,IF(INDEX('Ciclos Oficial'!$E$3:$E$23,MATCH(T26,'Ciclos Oficial'!$C$3:$C$23,0))&gt;INDEX('Ciclos Oficial'!$E$3:$E$23,MATCH(U26,'Ciclos Oficial'!$C$3:$C$23,0)),MATCH(T26,'Ciclos Oficial'!$C$3:$C$23,0),MATCH(U26,'Ciclos Oficial'!$C$3:$C$23,0)))))</f>
        <v/>
      </c>
      <c r="W26" s="1"/>
      <c r="X26" s="1"/>
      <c r="Y26" s="19"/>
      <c r="Z26" s="11"/>
      <c r="AA26" s="11"/>
      <c r="AB26" s="74" t="str" cm="1">
        <f t="array" ref="AB26">IF(OR(Z26="",AA26=""),"",IF(INDEX('Ciclos Oficial'!$D$3:$D$23,IF(INDEX('Ciclos Oficial'!$D$3:$D$23,MATCH('Plano de Setup'!Z26,'Ciclos Oficial'!$C$3:$C$23,0))&gt;INDEX('Ciclos Oficial'!$D$3:$D$23,MATCH('Plano de Setup'!AA26,'Ciclos Oficial'!$C$3:$C$23,0)),MATCH('Plano de Setup'!Z26,'Ciclos Oficial'!$C$3:$C$23,0),MATCH('Plano de Setup'!AA26,'Ciclos Oficial'!$C$3:$C$23,0)))&gt;INDEX('Ciclos Oficial'!$E$3:$E$23,IF(INDEX('Ciclos Oficial'!$E$3:$E$23,MATCH(Z26,'Ciclos Oficial'!$C$3:$C$23,0))&gt;INDEX('Ciclos Oficial'!$E$3:$E$23,MATCH(AA26,'Ciclos Oficial'!$C$3:$C$23,0)),MATCH(Z26,'Ciclos Oficial'!$C$3:$C$23,0),MATCH(AA26,'Ciclos Oficial'!$C$3:$C$23,0))),INDEX('Ciclos Oficial'!$D$3:$D$23,IF(INDEX('Ciclos Oficial'!$D$3:$D$23,MATCH('Plano de Setup'!Z26,'Ciclos Oficial'!$C$3:$C$23,0))&gt;INDEX('Ciclos Oficial'!$D$3:$D$23,MATCH('Plano de Setup'!AA26,'Ciclos Oficial'!$C$3:$C$23,0)),MATCH('Plano de Setup'!Z26,'Ciclos Oficial'!$C$3:$C$23,0),MATCH('Plano de Setup'!AA26,'Ciclos Oficial'!$C$3:$C$23,0))),INDEX('Ciclos Oficial'!$E$3:$E$23,IF(INDEX('Ciclos Oficial'!$E$3:$E$23,MATCH(Z26,'Ciclos Oficial'!$C$3:$C$23,0))&gt;INDEX('Ciclos Oficial'!$E$3:$E$23,MATCH(AA26,'Ciclos Oficial'!$C$3:$C$23,0)),MATCH(Z26,'Ciclos Oficial'!$C$3:$C$23,0),MATCH(AA26,'Ciclos Oficial'!$C$3:$C$23,0)))))</f>
        <v/>
      </c>
      <c r="AC26" s="1"/>
      <c r="AD26" s="1"/>
      <c r="AE26" s="19"/>
      <c r="AF26" s="78"/>
      <c r="AG26" s="74" t="str">
        <f>IF(AF26="","",INDEX('Ciclos Oficial'!$I$3:$I$5,MATCH(AF26,'Ciclos Oficial'!$H$3:$H$5,0)))</f>
        <v/>
      </c>
      <c r="AH26" s="1"/>
      <c r="AI26" s="17"/>
      <c r="AJ26" s="19"/>
      <c r="AK26" s="78"/>
      <c r="AL26" s="74" t="str">
        <f>IF(AK26="","",INDEX('Ciclos Oficial'!$I$3:$I$5,MATCH(AK26,'Ciclos Oficial'!$H$3:$H$5,0)))</f>
        <v/>
      </c>
      <c r="AM26" s="1"/>
      <c r="AN26" s="17"/>
      <c r="AO26" s="19"/>
      <c r="AP26" s="78"/>
      <c r="AQ26" s="74" t="str">
        <f>IF(AP26="","",INDEX('Ciclos Oficial'!$I$3:$I$5,MATCH(AP26,'Ciclos Oficial'!$H$3:$H$5,0)))</f>
        <v/>
      </c>
      <c r="AR26" s="1"/>
      <c r="AS26" s="17"/>
    </row>
    <row r="27" spans="2:45" ht="14.25">
      <c r="B27" s="11"/>
      <c r="C27" s="11"/>
      <c r="D27" s="74" t="str" cm="1">
        <f t="array" ref="D27">IF(OR(B27="",C27=""),"",IF(INDEX('Ciclos Oficial'!$D$3:$D$23,IF(INDEX('Ciclos Oficial'!$D$3:$D$23,MATCH('Plano de Setup'!B27,'Ciclos Oficial'!$C$3:$C$23,0))&gt;INDEX('Ciclos Oficial'!$D$3:$D$23,MATCH('Plano de Setup'!C27,'Ciclos Oficial'!$C$3:$C$23,0)),MATCH('Plano de Setup'!B27,'Ciclos Oficial'!$C$3:$C$23,0),MATCH('Plano de Setup'!C27,'Ciclos Oficial'!$C$3:$C$23,0)))&gt;INDEX('Ciclos Oficial'!$E$3:$E$23,IF(INDEX('Ciclos Oficial'!$E$3:$E$23,MATCH(B27,'Ciclos Oficial'!$C$3:$C$23,0))&gt;INDEX('Ciclos Oficial'!$E$3:$E$23,MATCH(C27,'Ciclos Oficial'!$C$3:$C$23,0)),MATCH(B27,'Ciclos Oficial'!$C$3:$C$23,0),MATCH(C27,'Ciclos Oficial'!$C$3:$C$23,0))),INDEX('Ciclos Oficial'!$D$3:$D$23,IF(INDEX('Ciclos Oficial'!$D$3:$D$23,MATCH('Plano de Setup'!B27,'Ciclos Oficial'!$C$3:$C$23,0))&gt;INDEX('Ciclos Oficial'!$D$3:$D$23,MATCH('Plano de Setup'!C27,'Ciclos Oficial'!$C$3:$C$23,0)),MATCH('Plano de Setup'!B27,'Ciclos Oficial'!$C$3:$C$23,0),MATCH('Plano de Setup'!C27,'Ciclos Oficial'!$C$3:$C$23,0))),INDEX('Ciclos Oficial'!$E$3:$E$23,IF(INDEX('Ciclos Oficial'!$E$3:$E$23,MATCH(B27,'Ciclos Oficial'!$C$3:$C$23,0))&gt;INDEX('Ciclos Oficial'!$E$3:$E$23,MATCH(C27,'Ciclos Oficial'!$C$3:$C$23,0)),MATCH(B27,'Ciclos Oficial'!$C$3:$C$23,0),MATCH(C27,'Ciclos Oficial'!$C$3:$C$23,0)))))</f>
        <v/>
      </c>
      <c r="E27" s="12"/>
      <c r="F27" s="12"/>
      <c r="G27" s="19"/>
      <c r="H27" s="135"/>
      <c r="I27" s="135"/>
      <c r="J27" s="74"/>
      <c r="K27" s="143"/>
      <c r="L27" s="143"/>
      <c r="M27" s="19"/>
      <c r="N27" s="11"/>
      <c r="O27" s="11"/>
      <c r="P27" s="74" t="str" cm="1">
        <f t="array" ref="P27">IF(OR(N27="",O27=""),"",IF(INDEX('Ciclos Oficial'!$D$3:$D$23,IF(INDEX('Ciclos Oficial'!$D$3:$D$23,MATCH('Plano de Setup'!N27,'Ciclos Oficial'!$C$3:$C$23,0))&gt;INDEX('Ciclos Oficial'!$D$3:$D$23,MATCH('Plano de Setup'!O27,'Ciclos Oficial'!$C$3:$C$23,0)),MATCH('Plano de Setup'!N27,'Ciclos Oficial'!$C$3:$C$23,0),MATCH('Plano de Setup'!O27,'Ciclos Oficial'!$C$3:$C$23,0)))&gt;INDEX('Ciclos Oficial'!$E$3:$E$23,IF(INDEX('Ciclos Oficial'!$E$3:$E$23,MATCH(N27,'Ciclos Oficial'!$C$3:$C$23,0))&gt;INDEX('Ciclos Oficial'!$E$3:$E$23,MATCH(O27,'Ciclos Oficial'!$C$3:$C$23,0)),MATCH(N27,'Ciclos Oficial'!$C$3:$C$23,0),MATCH(O27,'Ciclos Oficial'!$C$3:$C$23,0))),INDEX('Ciclos Oficial'!$D$3:$D$23,IF(INDEX('Ciclos Oficial'!$D$3:$D$23,MATCH('Plano de Setup'!N27,'Ciclos Oficial'!$C$3:$C$23,0))&gt;INDEX('Ciclos Oficial'!$D$3:$D$23,MATCH('Plano de Setup'!O27,'Ciclos Oficial'!$C$3:$C$23,0)),MATCH('Plano de Setup'!N27,'Ciclos Oficial'!$C$3:$C$23,0),MATCH('Plano de Setup'!O27,'Ciclos Oficial'!$C$3:$C$23,0))),INDEX('Ciclos Oficial'!$E$3:$E$23,IF(INDEX('Ciclos Oficial'!$E$3:$E$23,MATCH(N27,'Ciclos Oficial'!$C$3:$C$23,0))&gt;INDEX('Ciclos Oficial'!$E$3:$E$23,MATCH(O27,'Ciclos Oficial'!$C$3:$C$23,0)),MATCH(N27,'Ciclos Oficial'!$C$3:$C$23,0),MATCH(O27,'Ciclos Oficial'!$C$3:$C$23,0)))))</f>
        <v/>
      </c>
      <c r="Q27" s="1"/>
      <c r="R27" s="1"/>
      <c r="S27" s="19"/>
      <c r="T27" s="11"/>
      <c r="U27" s="11"/>
      <c r="V27" s="74" t="str" cm="1">
        <f t="array" ref="V27">IF(OR(T27="",U27=""),"",IF(INDEX('Ciclos Oficial'!$D$3:$D$23,IF(INDEX('Ciclos Oficial'!$D$3:$D$23,MATCH('Plano de Setup'!T27,'Ciclos Oficial'!$C$3:$C$23,0))&gt;INDEX('Ciclos Oficial'!$D$3:$D$23,MATCH('Plano de Setup'!U27,'Ciclos Oficial'!$C$3:$C$23,0)),MATCH('Plano de Setup'!T27,'Ciclos Oficial'!$C$3:$C$23,0),MATCH('Plano de Setup'!U27,'Ciclos Oficial'!$C$3:$C$23,0)))&gt;INDEX('Ciclos Oficial'!$E$3:$E$23,IF(INDEX('Ciclos Oficial'!$E$3:$E$23,MATCH(T27,'Ciclos Oficial'!$C$3:$C$23,0))&gt;INDEX('Ciclos Oficial'!$E$3:$E$23,MATCH(U27,'Ciclos Oficial'!$C$3:$C$23,0)),MATCH(T27,'Ciclos Oficial'!$C$3:$C$23,0),MATCH(U27,'Ciclos Oficial'!$C$3:$C$23,0))),INDEX('Ciclos Oficial'!$D$3:$D$23,IF(INDEX('Ciclos Oficial'!$D$3:$D$23,MATCH('Plano de Setup'!T27,'Ciclos Oficial'!$C$3:$C$23,0))&gt;INDEX('Ciclos Oficial'!$D$3:$D$23,MATCH('Plano de Setup'!U27,'Ciclos Oficial'!$C$3:$C$23,0)),MATCH('Plano de Setup'!T27,'Ciclos Oficial'!$C$3:$C$23,0),MATCH('Plano de Setup'!U27,'Ciclos Oficial'!$C$3:$C$23,0))),INDEX('Ciclos Oficial'!$E$3:$E$23,IF(INDEX('Ciclos Oficial'!$E$3:$E$23,MATCH(T27,'Ciclos Oficial'!$C$3:$C$23,0))&gt;INDEX('Ciclos Oficial'!$E$3:$E$23,MATCH(U27,'Ciclos Oficial'!$C$3:$C$23,0)),MATCH(T27,'Ciclos Oficial'!$C$3:$C$23,0),MATCH(U27,'Ciclos Oficial'!$C$3:$C$23,0)))))</f>
        <v/>
      </c>
      <c r="W27" s="1"/>
      <c r="X27" s="1"/>
      <c r="Y27" s="19"/>
      <c r="Z27" s="11"/>
      <c r="AA27" s="11"/>
      <c r="AB27" s="74" t="str" cm="1">
        <f t="array" ref="AB27">IF(OR(Z27="",AA27=""),"",IF(INDEX('Ciclos Oficial'!$D$3:$D$23,IF(INDEX('Ciclos Oficial'!$D$3:$D$23,MATCH('Plano de Setup'!Z27,'Ciclos Oficial'!$C$3:$C$23,0))&gt;INDEX('Ciclos Oficial'!$D$3:$D$23,MATCH('Plano de Setup'!AA27,'Ciclos Oficial'!$C$3:$C$23,0)),MATCH('Plano de Setup'!Z27,'Ciclos Oficial'!$C$3:$C$23,0),MATCH('Plano de Setup'!AA27,'Ciclos Oficial'!$C$3:$C$23,0)))&gt;INDEX('Ciclos Oficial'!$E$3:$E$23,IF(INDEX('Ciclos Oficial'!$E$3:$E$23,MATCH(Z27,'Ciclos Oficial'!$C$3:$C$23,0))&gt;INDEX('Ciclos Oficial'!$E$3:$E$23,MATCH(AA27,'Ciclos Oficial'!$C$3:$C$23,0)),MATCH(Z27,'Ciclos Oficial'!$C$3:$C$23,0),MATCH(AA27,'Ciclos Oficial'!$C$3:$C$23,0))),INDEX('Ciclos Oficial'!$D$3:$D$23,IF(INDEX('Ciclos Oficial'!$D$3:$D$23,MATCH('Plano de Setup'!Z27,'Ciclos Oficial'!$C$3:$C$23,0))&gt;INDEX('Ciclos Oficial'!$D$3:$D$23,MATCH('Plano de Setup'!AA27,'Ciclos Oficial'!$C$3:$C$23,0)),MATCH('Plano de Setup'!Z27,'Ciclos Oficial'!$C$3:$C$23,0),MATCH('Plano de Setup'!AA27,'Ciclos Oficial'!$C$3:$C$23,0))),INDEX('Ciclos Oficial'!$E$3:$E$23,IF(INDEX('Ciclos Oficial'!$E$3:$E$23,MATCH(Z27,'Ciclos Oficial'!$C$3:$C$23,0))&gt;INDEX('Ciclos Oficial'!$E$3:$E$23,MATCH(AA27,'Ciclos Oficial'!$C$3:$C$23,0)),MATCH(Z27,'Ciclos Oficial'!$C$3:$C$23,0),MATCH(AA27,'Ciclos Oficial'!$C$3:$C$23,0)))))</f>
        <v/>
      </c>
      <c r="AC27" s="1"/>
      <c r="AD27" s="1"/>
      <c r="AE27" s="19"/>
      <c r="AF27" s="78"/>
      <c r="AG27" s="74" t="str">
        <f>IF(AF27="","",INDEX('Ciclos Oficial'!$I$3:$I$5,MATCH(AF27,'Ciclos Oficial'!$H$3:$H$5,0)))</f>
        <v/>
      </c>
      <c r="AH27" s="1"/>
      <c r="AI27" s="17"/>
      <c r="AJ27" s="19"/>
      <c r="AK27" s="78"/>
      <c r="AL27" s="74" t="str">
        <f>IF(AK27="","",INDEX('Ciclos Oficial'!$I$3:$I$5,MATCH(AK27,'Ciclos Oficial'!$H$3:$H$5,0)))</f>
        <v/>
      </c>
      <c r="AM27" s="1"/>
      <c r="AN27" s="17"/>
      <c r="AO27" s="19"/>
      <c r="AP27" s="78"/>
      <c r="AQ27" s="74" t="str">
        <f>IF(AP27="","",INDEX('Ciclos Oficial'!$I$3:$I$5,MATCH(AP27,'Ciclos Oficial'!$H$3:$H$5,0)))</f>
        <v/>
      </c>
      <c r="AR27" s="1"/>
      <c r="AS27" s="17"/>
    </row>
    <row r="28" spans="2:45" ht="14.25">
      <c r="B28" s="11"/>
      <c r="C28" s="11"/>
      <c r="D28" s="74" t="str" cm="1">
        <f t="array" ref="D28">IF(OR(B28="",C28=""),"",IF(INDEX('Ciclos Oficial'!$D$3:$D$23,IF(INDEX('Ciclos Oficial'!$D$3:$D$23,MATCH('Plano de Setup'!B28,'Ciclos Oficial'!$C$3:$C$23,0))&gt;INDEX('Ciclos Oficial'!$D$3:$D$23,MATCH('Plano de Setup'!C28,'Ciclos Oficial'!$C$3:$C$23,0)),MATCH('Plano de Setup'!B28,'Ciclos Oficial'!$C$3:$C$23,0),MATCH('Plano de Setup'!C28,'Ciclos Oficial'!$C$3:$C$23,0)))&gt;INDEX('Ciclos Oficial'!$E$3:$E$23,IF(INDEX('Ciclos Oficial'!$E$3:$E$23,MATCH(B28,'Ciclos Oficial'!$C$3:$C$23,0))&gt;INDEX('Ciclos Oficial'!$E$3:$E$23,MATCH(C28,'Ciclos Oficial'!$C$3:$C$23,0)),MATCH(B28,'Ciclos Oficial'!$C$3:$C$23,0),MATCH(C28,'Ciclos Oficial'!$C$3:$C$23,0))),INDEX('Ciclos Oficial'!$D$3:$D$23,IF(INDEX('Ciclos Oficial'!$D$3:$D$23,MATCH('Plano de Setup'!B28,'Ciclos Oficial'!$C$3:$C$23,0))&gt;INDEX('Ciclos Oficial'!$D$3:$D$23,MATCH('Plano de Setup'!C28,'Ciclos Oficial'!$C$3:$C$23,0)),MATCH('Plano de Setup'!B28,'Ciclos Oficial'!$C$3:$C$23,0),MATCH('Plano de Setup'!C28,'Ciclos Oficial'!$C$3:$C$23,0))),INDEX('Ciclos Oficial'!$E$3:$E$23,IF(INDEX('Ciclos Oficial'!$E$3:$E$23,MATCH(B28,'Ciclos Oficial'!$C$3:$C$23,0))&gt;INDEX('Ciclos Oficial'!$E$3:$E$23,MATCH(C28,'Ciclos Oficial'!$C$3:$C$23,0)),MATCH(B28,'Ciclos Oficial'!$C$3:$C$23,0),MATCH(C28,'Ciclos Oficial'!$C$3:$C$23,0)))))</f>
        <v/>
      </c>
      <c r="E28" s="12"/>
      <c r="F28" s="12"/>
      <c r="G28" s="19"/>
      <c r="H28" s="135"/>
      <c r="I28" s="135"/>
      <c r="J28" s="74"/>
      <c r="K28" s="143"/>
      <c r="L28" s="143"/>
      <c r="M28" s="19"/>
      <c r="N28" s="11"/>
      <c r="O28" s="11"/>
      <c r="P28" s="74" t="str" cm="1">
        <f t="array" ref="P28">IF(OR(N28="",O28=""),"",IF(INDEX('Ciclos Oficial'!$D$3:$D$23,IF(INDEX('Ciclos Oficial'!$D$3:$D$23,MATCH('Plano de Setup'!N28,'Ciclos Oficial'!$C$3:$C$23,0))&gt;INDEX('Ciclos Oficial'!$D$3:$D$23,MATCH('Plano de Setup'!O28,'Ciclos Oficial'!$C$3:$C$23,0)),MATCH('Plano de Setup'!N28,'Ciclos Oficial'!$C$3:$C$23,0),MATCH('Plano de Setup'!O28,'Ciclos Oficial'!$C$3:$C$23,0)))&gt;INDEX('Ciclos Oficial'!$E$3:$E$23,IF(INDEX('Ciclos Oficial'!$E$3:$E$23,MATCH(N28,'Ciclos Oficial'!$C$3:$C$23,0))&gt;INDEX('Ciclos Oficial'!$E$3:$E$23,MATCH(O28,'Ciclos Oficial'!$C$3:$C$23,0)),MATCH(N28,'Ciclos Oficial'!$C$3:$C$23,0),MATCH(O28,'Ciclos Oficial'!$C$3:$C$23,0))),INDEX('Ciclos Oficial'!$D$3:$D$23,IF(INDEX('Ciclos Oficial'!$D$3:$D$23,MATCH('Plano de Setup'!N28,'Ciclos Oficial'!$C$3:$C$23,0))&gt;INDEX('Ciclos Oficial'!$D$3:$D$23,MATCH('Plano de Setup'!O28,'Ciclos Oficial'!$C$3:$C$23,0)),MATCH('Plano de Setup'!N28,'Ciclos Oficial'!$C$3:$C$23,0),MATCH('Plano de Setup'!O28,'Ciclos Oficial'!$C$3:$C$23,0))),INDEX('Ciclos Oficial'!$E$3:$E$23,IF(INDEX('Ciclos Oficial'!$E$3:$E$23,MATCH(N28,'Ciclos Oficial'!$C$3:$C$23,0))&gt;INDEX('Ciclos Oficial'!$E$3:$E$23,MATCH(O28,'Ciclos Oficial'!$C$3:$C$23,0)),MATCH(N28,'Ciclos Oficial'!$C$3:$C$23,0),MATCH(O28,'Ciclos Oficial'!$C$3:$C$23,0)))))</f>
        <v/>
      </c>
      <c r="Q28" s="1"/>
      <c r="R28" s="1"/>
      <c r="S28" s="19"/>
      <c r="T28" s="11"/>
      <c r="U28" s="11"/>
      <c r="V28" s="74" t="str" cm="1">
        <f t="array" ref="V28">IF(OR(T28="",U28=""),"",IF(INDEX('Ciclos Oficial'!$D$3:$D$23,IF(INDEX('Ciclos Oficial'!$D$3:$D$23,MATCH('Plano de Setup'!T28,'Ciclos Oficial'!$C$3:$C$23,0))&gt;INDEX('Ciclos Oficial'!$D$3:$D$23,MATCH('Plano de Setup'!U28,'Ciclos Oficial'!$C$3:$C$23,0)),MATCH('Plano de Setup'!T28,'Ciclos Oficial'!$C$3:$C$23,0),MATCH('Plano de Setup'!U28,'Ciclos Oficial'!$C$3:$C$23,0)))&gt;INDEX('Ciclos Oficial'!$E$3:$E$23,IF(INDEX('Ciclos Oficial'!$E$3:$E$23,MATCH(T28,'Ciclos Oficial'!$C$3:$C$23,0))&gt;INDEX('Ciclos Oficial'!$E$3:$E$23,MATCH(U28,'Ciclos Oficial'!$C$3:$C$23,0)),MATCH(T28,'Ciclos Oficial'!$C$3:$C$23,0),MATCH(U28,'Ciclos Oficial'!$C$3:$C$23,0))),INDEX('Ciclos Oficial'!$D$3:$D$23,IF(INDEX('Ciclos Oficial'!$D$3:$D$23,MATCH('Plano de Setup'!T28,'Ciclos Oficial'!$C$3:$C$23,0))&gt;INDEX('Ciclos Oficial'!$D$3:$D$23,MATCH('Plano de Setup'!U28,'Ciclos Oficial'!$C$3:$C$23,0)),MATCH('Plano de Setup'!T28,'Ciclos Oficial'!$C$3:$C$23,0),MATCH('Plano de Setup'!U28,'Ciclos Oficial'!$C$3:$C$23,0))),INDEX('Ciclos Oficial'!$E$3:$E$23,IF(INDEX('Ciclos Oficial'!$E$3:$E$23,MATCH(T28,'Ciclos Oficial'!$C$3:$C$23,0))&gt;INDEX('Ciclos Oficial'!$E$3:$E$23,MATCH(U28,'Ciclos Oficial'!$C$3:$C$23,0)),MATCH(T28,'Ciclos Oficial'!$C$3:$C$23,0),MATCH(U28,'Ciclos Oficial'!$C$3:$C$23,0)))))</f>
        <v/>
      </c>
      <c r="W28" s="1"/>
      <c r="X28" s="1"/>
      <c r="Y28" s="19"/>
      <c r="Z28" s="11"/>
      <c r="AA28" s="11"/>
      <c r="AB28" s="74" t="str" cm="1">
        <f t="array" ref="AB28">IF(OR(Z28="",AA28=""),"",IF(INDEX('Ciclos Oficial'!$D$3:$D$23,IF(INDEX('Ciclos Oficial'!$D$3:$D$23,MATCH('Plano de Setup'!Z28,'Ciclos Oficial'!$C$3:$C$23,0))&gt;INDEX('Ciclos Oficial'!$D$3:$D$23,MATCH('Plano de Setup'!AA28,'Ciclos Oficial'!$C$3:$C$23,0)),MATCH('Plano de Setup'!Z28,'Ciclos Oficial'!$C$3:$C$23,0),MATCH('Plano de Setup'!AA28,'Ciclos Oficial'!$C$3:$C$23,0)))&gt;INDEX('Ciclos Oficial'!$E$3:$E$23,IF(INDEX('Ciclos Oficial'!$E$3:$E$23,MATCH(Z28,'Ciclos Oficial'!$C$3:$C$23,0))&gt;INDEX('Ciclos Oficial'!$E$3:$E$23,MATCH(AA28,'Ciclos Oficial'!$C$3:$C$23,0)),MATCH(Z28,'Ciclos Oficial'!$C$3:$C$23,0),MATCH(AA28,'Ciclos Oficial'!$C$3:$C$23,0))),INDEX('Ciclos Oficial'!$D$3:$D$23,IF(INDEX('Ciclos Oficial'!$D$3:$D$23,MATCH('Plano de Setup'!Z28,'Ciclos Oficial'!$C$3:$C$23,0))&gt;INDEX('Ciclos Oficial'!$D$3:$D$23,MATCH('Plano de Setup'!AA28,'Ciclos Oficial'!$C$3:$C$23,0)),MATCH('Plano de Setup'!Z28,'Ciclos Oficial'!$C$3:$C$23,0),MATCH('Plano de Setup'!AA28,'Ciclos Oficial'!$C$3:$C$23,0))),INDEX('Ciclos Oficial'!$E$3:$E$23,IF(INDEX('Ciclos Oficial'!$E$3:$E$23,MATCH(Z28,'Ciclos Oficial'!$C$3:$C$23,0))&gt;INDEX('Ciclos Oficial'!$E$3:$E$23,MATCH(AA28,'Ciclos Oficial'!$C$3:$C$23,0)),MATCH(Z28,'Ciclos Oficial'!$C$3:$C$23,0),MATCH(AA28,'Ciclos Oficial'!$C$3:$C$23,0)))))</f>
        <v/>
      </c>
      <c r="AC28" s="1"/>
      <c r="AD28" s="1"/>
      <c r="AE28" s="19"/>
      <c r="AF28" s="78"/>
      <c r="AG28" s="74" t="str">
        <f>IF(AF28="","",INDEX('Ciclos Oficial'!$I$3:$I$5,MATCH(AF28,'Ciclos Oficial'!$H$3:$H$5,0)))</f>
        <v/>
      </c>
      <c r="AH28" s="1"/>
      <c r="AI28" s="17"/>
      <c r="AJ28" s="19"/>
      <c r="AK28" s="78"/>
      <c r="AL28" s="74" t="str">
        <f>IF(AK28="","",INDEX('Ciclos Oficial'!$I$3:$I$5,MATCH(AK28,'Ciclos Oficial'!$H$3:$H$5,0)))</f>
        <v/>
      </c>
      <c r="AM28" s="1"/>
      <c r="AN28" s="17"/>
      <c r="AO28" s="19"/>
      <c r="AP28" s="78"/>
      <c r="AQ28" s="74" t="str">
        <f>IF(AP28="","",INDEX('Ciclos Oficial'!$I$3:$I$5,MATCH(AP28,'Ciclos Oficial'!$H$3:$H$5,0)))</f>
        <v/>
      </c>
      <c r="AR28" s="1"/>
      <c r="AS28" s="17"/>
    </row>
    <row r="29" spans="2:45" ht="14.25">
      <c r="B29" s="11"/>
      <c r="C29" s="11"/>
      <c r="D29" s="74" t="str" cm="1">
        <f t="array" ref="D29">IF(OR(B29="",C29=""),"",IF(INDEX('Ciclos Oficial'!$D$3:$D$23,IF(INDEX('Ciclos Oficial'!$D$3:$D$23,MATCH('Plano de Setup'!B29,'Ciclos Oficial'!$C$3:$C$23,0))&gt;INDEX('Ciclos Oficial'!$D$3:$D$23,MATCH('Plano de Setup'!C29,'Ciclos Oficial'!$C$3:$C$23,0)),MATCH('Plano de Setup'!B29,'Ciclos Oficial'!$C$3:$C$23,0),MATCH('Plano de Setup'!C29,'Ciclos Oficial'!$C$3:$C$23,0)))&gt;INDEX('Ciclos Oficial'!$E$3:$E$23,IF(INDEX('Ciclos Oficial'!$E$3:$E$23,MATCH(B29,'Ciclos Oficial'!$C$3:$C$23,0))&gt;INDEX('Ciclos Oficial'!$E$3:$E$23,MATCH(C29,'Ciclos Oficial'!$C$3:$C$23,0)),MATCH(B29,'Ciclos Oficial'!$C$3:$C$23,0),MATCH(C29,'Ciclos Oficial'!$C$3:$C$23,0))),INDEX('Ciclos Oficial'!$D$3:$D$23,IF(INDEX('Ciclos Oficial'!$D$3:$D$23,MATCH('Plano de Setup'!B29,'Ciclos Oficial'!$C$3:$C$23,0))&gt;INDEX('Ciclos Oficial'!$D$3:$D$23,MATCH('Plano de Setup'!C29,'Ciclos Oficial'!$C$3:$C$23,0)),MATCH('Plano de Setup'!B29,'Ciclos Oficial'!$C$3:$C$23,0),MATCH('Plano de Setup'!C29,'Ciclos Oficial'!$C$3:$C$23,0))),INDEX('Ciclos Oficial'!$E$3:$E$23,IF(INDEX('Ciclos Oficial'!$E$3:$E$23,MATCH(B29,'Ciclos Oficial'!$C$3:$C$23,0))&gt;INDEX('Ciclos Oficial'!$E$3:$E$23,MATCH(C29,'Ciclos Oficial'!$C$3:$C$23,0)),MATCH(B29,'Ciclos Oficial'!$C$3:$C$23,0),MATCH(C29,'Ciclos Oficial'!$C$3:$C$23,0)))))</f>
        <v/>
      </c>
      <c r="E29" s="12"/>
      <c r="F29" s="12"/>
      <c r="G29" s="19"/>
      <c r="H29" s="11"/>
      <c r="I29" s="11"/>
      <c r="J29" s="74" t="str" cm="1">
        <f t="array" ref="J29">IF(OR(H29="",I29=""),"",IF(INDEX('Ciclos Oficial'!$D$3:$D$23,IF(INDEX('Ciclos Oficial'!$D$3:$D$23,MATCH('Plano de Setup'!H29,'Ciclos Oficial'!$C$3:$C$23,0))&gt;INDEX('Ciclos Oficial'!$D$3:$D$23,MATCH('Plano de Setup'!I29,'Ciclos Oficial'!$C$3:$C$23,0)),MATCH('Plano de Setup'!H29,'Ciclos Oficial'!$C$3:$C$23,0),MATCH('Plano de Setup'!I29,'Ciclos Oficial'!$C$3:$C$23,0)))&gt;INDEX('Ciclos Oficial'!$E$3:$E$23,IF(INDEX('Ciclos Oficial'!$E$3:$E$23,MATCH(H29,'Ciclos Oficial'!$C$3:$C$23,0))&gt;INDEX('Ciclos Oficial'!$E$3:$E$23,MATCH(I29,'Ciclos Oficial'!$C$3:$C$23,0)),MATCH(H29,'Ciclos Oficial'!$C$3:$C$23,0),MATCH(I29,'Ciclos Oficial'!$C$3:$C$23,0))),INDEX('Ciclos Oficial'!$D$3:$D$23,IF(INDEX('Ciclos Oficial'!$D$3:$D$23,MATCH('Plano de Setup'!H29,'Ciclos Oficial'!$C$3:$C$23,0))&gt;INDEX('Ciclos Oficial'!$D$3:$D$23,MATCH('Plano de Setup'!I29,'Ciclos Oficial'!$C$3:$C$23,0)),MATCH('Plano de Setup'!H29,'Ciclos Oficial'!$C$3:$C$23,0),MATCH('Plano de Setup'!I29,'Ciclos Oficial'!$C$3:$C$23,0))),INDEX('Ciclos Oficial'!$E$3:$E$23,IF(INDEX('Ciclos Oficial'!$E$3:$E$23,MATCH(H29,'Ciclos Oficial'!$C$3:$C$23,0))&gt;INDEX('Ciclos Oficial'!$E$3:$E$23,MATCH(I29,'Ciclos Oficial'!$C$3:$C$23,0)),MATCH(H29,'Ciclos Oficial'!$C$3:$C$23,0),MATCH(I29,'Ciclos Oficial'!$C$3:$C$23,0)))))</f>
        <v/>
      </c>
      <c r="K29" s="1"/>
      <c r="L29" s="1"/>
      <c r="M29" s="19"/>
      <c r="N29" s="11"/>
      <c r="O29" s="11"/>
      <c r="P29" s="74" t="str" cm="1">
        <f t="array" ref="P29">IF(OR(N29="",O29=""),"",IF(INDEX('Ciclos Oficial'!$D$3:$D$23,IF(INDEX('Ciclos Oficial'!$D$3:$D$23,MATCH('Plano de Setup'!N29,'Ciclos Oficial'!$C$3:$C$23,0))&gt;INDEX('Ciclos Oficial'!$D$3:$D$23,MATCH('Plano de Setup'!O29,'Ciclos Oficial'!$C$3:$C$23,0)),MATCH('Plano de Setup'!N29,'Ciclos Oficial'!$C$3:$C$23,0),MATCH('Plano de Setup'!O29,'Ciclos Oficial'!$C$3:$C$23,0)))&gt;INDEX('Ciclos Oficial'!$E$3:$E$23,IF(INDEX('Ciclos Oficial'!$E$3:$E$23,MATCH(N29,'Ciclos Oficial'!$C$3:$C$23,0))&gt;INDEX('Ciclos Oficial'!$E$3:$E$23,MATCH(O29,'Ciclos Oficial'!$C$3:$C$23,0)),MATCH(N29,'Ciclos Oficial'!$C$3:$C$23,0),MATCH(O29,'Ciclos Oficial'!$C$3:$C$23,0))),INDEX('Ciclos Oficial'!$D$3:$D$23,IF(INDEX('Ciclos Oficial'!$D$3:$D$23,MATCH('Plano de Setup'!N29,'Ciclos Oficial'!$C$3:$C$23,0))&gt;INDEX('Ciclos Oficial'!$D$3:$D$23,MATCH('Plano de Setup'!O29,'Ciclos Oficial'!$C$3:$C$23,0)),MATCH('Plano de Setup'!N29,'Ciclos Oficial'!$C$3:$C$23,0),MATCH('Plano de Setup'!O29,'Ciclos Oficial'!$C$3:$C$23,0))),INDEX('Ciclos Oficial'!$E$3:$E$23,IF(INDEX('Ciclos Oficial'!$E$3:$E$23,MATCH(N29,'Ciclos Oficial'!$C$3:$C$23,0))&gt;INDEX('Ciclos Oficial'!$E$3:$E$23,MATCH(O29,'Ciclos Oficial'!$C$3:$C$23,0)),MATCH(N29,'Ciclos Oficial'!$C$3:$C$23,0),MATCH(O29,'Ciclos Oficial'!$C$3:$C$23,0)))))</f>
        <v/>
      </c>
      <c r="Q29" s="1"/>
      <c r="R29" s="1"/>
      <c r="S29" s="19"/>
      <c r="T29" s="11"/>
      <c r="U29" s="11"/>
      <c r="V29" s="74" t="str" cm="1">
        <f t="array" ref="V29">IF(OR(T29="",U29=""),"",IF(INDEX('Ciclos Oficial'!$D$3:$D$23,IF(INDEX('Ciclos Oficial'!$D$3:$D$23,MATCH('Plano de Setup'!T29,'Ciclos Oficial'!$C$3:$C$23,0))&gt;INDEX('Ciclos Oficial'!$D$3:$D$23,MATCH('Plano de Setup'!U29,'Ciclos Oficial'!$C$3:$C$23,0)),MATCH('Plano de Setup'!T29,'Ciclos Oficial'!$C$3:$C$23,0),MATCH('Plano de Setup'!U29,'Ciclos Oficial'!$C$3:$C$23,0)))&gt;INDEX('Ciclos Oficial'!$E$3:$E$23,IF(INDEX('Ciclos Oficial'!$E$3:$E$23,MATCH(T29,'Ciclos Oficial'!$C$3:$C$23,0))&gt;INDEX('Ciclos Oficial'!$E$3:$E$23,MATCH(U29,'Ciclos Oficial'!$C$3:$C$23,0)),MATCH(T29,'Ciclos Oficial'!$C$3:$C$23,0),MATCH(U29,'Ciclos Oficial'!$C$3:$C$23,0))),INDEX('Ciclos Oficial'!$D$3:$D$23,IF(INDEX('Ciclos Oficial'!$D$3:$D$23,MATCH('Plano de Setup'!T29,'Ciclos Oficial'!$C$3:$C$23,0))&gt;INDEX('Ciclos Oficial'!$D$3:$D$23,MATCH('Plano de Setup'!U29,'Ciclos Oficial'!$C$3:$C$23,0)),MATCH('Plano de Setup'!T29,'Ciclos Oficial'!$C$3:$C$23,0),MATCH('Plano de Setup'!U29,'Ciclos Oficial'!$C$3:$C$23,0))),INDEX('Ciclos Oficial'!$E$3:$E$23,IF(INDEX('Ciclos Oficial'!$E$3:$E$23,MATCH(T29,'Ciclos Oficial'!$C$3:$C$23,0))&gt;INDEX('Ciclos Oficial'!$E$3:$E$23,MATCH(U29,'Ciclos Oficial'!$C$3:$C$23,0)),MATCH(T29,'Ciclos Oficial'!$C$3:$C$23,0),MATCH(U29,'Ciclos Oficial'!$C$3:$C$23,0)))))</f>
        <v/>
      </c>
      <c r="W29" s="1"/>
      <c r="X29" s="1"/>
      <c r="Y29" s="19"/>
      <c r="Z29" s="11"/>
      <c r="AA29" s="11"/>
      <c r="AB29" s="74" t="str" cm="1">
        <f t="array" ref="AB29">IF(OR(Z29="",AA29=""),"",IF(INDEX('Ciclos Oficial'!$D$3:$D$23,IF(INDEX('Ciclos Oficial'!$D$3:$D$23,MATCH('Plano de Setup'!Z29,'Ciclos Oficial'!$C$3:$C$23,0))&gt;INDEX('Ciclos Oficial'!$D$3:$D$23,MATCH('Plano de Setup'!AA29,'Ciclos Oficial'!$C$3:$C$23,0)),MATCH('Plano de Setup'!Z29,'Ciclos Oficial'!$C$3:$C$23,0),MATCH('Plano de Setup'!AA29,'Ciclos Oficial'!$C$3:$C$23,0)))&gt;INDEX('Ciclos Oficial'!$E$3:$E$23,IF(INDEX('Ciclos Oficial'!$E$3:$E$23,MATCH(Z29,'Ciclos Oficial'!$C$3:$C$23,0))&gt;INDEX('Ciclos Oficial'!$E$3:$E$23,MATCH(AA29,'Ciclos Oficial'!$C$3:$C$23,0)),MATCH(Z29,'Ciclos Oficial'!$C$3:$C$23,0),MATCH(AA29,'Ciclos Oficial'!$C$3:$C$23,0))),INDEX('Ciclos Oficial'!$D$3:$D$23,IF(INDEX('Ciclos Oficial'!$D$3:$D$23,MATCH('Plano de Setup'!Z29,'Ciclos Oficial'!$C$3:$C$23,0))&gt;INDEX('Ciclos Oficial'!$D$3:$D$23,MATCH('Plano de Setup'!AA29,'Ciclos Oficial'!$C$3:$C$23,0)),MATCH('Plano de Setup'!Z29,'Ciclos Oficial'!$C$3:$C$23,0),MATCH('Plano de Setup'!AA29,'Ciclos Oficial'!$C$3:$C$23,0))),INDEX('Ciclos Oficial'!$E$3:$E$23,IF(INDEX('Ciclos Oficial'!$E$3:$E$23,MATCH(Z29,'Ciclos Oficial'!$C$3:$C$23,0))&gt;INDEX('Ciclos Oficial'!$E$3:$E$23,MATCH(AA29,'Ciclos Oficial'!$C$3:$C$23,0)),MATCH(Z29,'Ciclos Oficial'!$C$3:$C$23,0),MATCH(AA29,'Ciclos Oficial'!$C$3:$C$23,0)))))</f>
        <v/>
      </c>
      <c r="AC29" s="1"/>
      <c r="AD29" s="1"/>
      <c r="AE29" s="19"/>
      <c r="AF29" s="78"/>
      <c r="AG29" s="74" t="str">
        <f>IF(AF29="","",INDEX('Ciclos Oficial'!$I$3:$I$5,MATCH(AF29,'Ciclos Oficial'!$H$3:$H$5,0)))</f>
        <v/>
      </c>
      <c r="AH29" s="1"/>
      <c r="AI29" s="17"/>
      <c r="AJ29" s="19"/>
      <c r="AK29" s="78"/>
      <c r="AL29" s="74" t="str">
        <f>IF(AK29="","",INDEX('Ciclos Oficial'!$I$3:$I$5,MATCH(AK29,'Ciclos Oficial'!$H$3:$H$5,0)))</f>
        <v/>
      </c>
      <c r="AM29" s="1"/>
      <c r="AN29" s="17"/>
      <c r="AO29" s="19"/>
      <c r="AP29" s="78"/>
      <c r="AQ29" s="74" t="str">
        <f>IF(AP29="","",INDEX('Ciclos Oficial'!$I$3:$I$5,MATCH(AP29,'Ciclos Oficial'!$H$3:$H$5,0)))</f>
        <v/>
      </c>
      <c r="AR29" s="1"/>
      <c r="AS29" s="17"/>
    </row>
    <row r="30" spans="2:45" ht="14.25">
      <c r="B30" s="11"/>
      <c r="C30" s="11"/>
      <c r="D30" s="74" t="str" cm="1">
        <f t="array" ref="D30">IF(OR(B30="",C30=""),"",IF(INDEX('Ciclos Oficial'!$D$3:$D$23,IF(INDEX('Ciclos Oficial'!$D$3:$D$23,MATCH('Plano de Setup'!B30,'Ciclos Oficial'!$C$3:$C$23,0))&gt;INDEX('Ciclos Oficial'!$D$3:$D$23,MATCH('Plano de Setup'!C30,'Ciclos Oficial'!$C$3:$C$23,0)),MATCH('Plano de Setup'!B30,'Ciclos Oficial'!$C$3:$C$23,0),MATCH('Plano de Setup'!C30,'Ciclos Oficial'!$C$3:$C$23,0)))&gt;INDEX('Ciclos Oficial'!$E$3:$E$23,IF(INDEX('Ciclos Oficial'!$E$3:$E$23,MATCH(B30,'Ciclos Oficial'!$C$3:$C$23,0))&gt;INDEX('Ciclos Oficial'!$E$3:$E$23,MATCH(C30,'Ciclos Oficial'!$C$3:$C$23,0)),MATCH(B30,'Ciclos Oficial'!$C$3:$C$23,0),MATCH(C30,'Ciclos Oficial'!$C$3:$C$23,0))),INDEX('Ciclos Oficial'!$D$3:$D$23,IF(INDEX('Ciclos Oficial'!$D$3:$D$23,MATCH('Plano de Setup'!B30,'Ciclos Oficial'!$C$3:$C$23,0))&gt;INDEX('Ciclos Oficial'!$D$3:$D$23,MATCH('Plano de Setup'!C30,'Ciclos Oficial'!$C$3:$C$23,0)),MATCH('Plano de Setup'!B30,'Ciclos Oficial'!$C$3:$C$23,0),MATCH('Plano de Setup'!C30,'Ciclos Oficial'!$C$3:$C$23,0))),INDEX('Ciclos Oficial'!$E$3:$E$23,IF(INDEX('Ciclos Oficial'!$E$3:$E$23,MATCH(B30,'Ciclos Oficial'!$C$3:$C$23,0))&gt;INDEX('Ciclos Oficial'!$E$3:$E$23,MATCH(C30,'Ciclos Oficial'!$C$3:$C$23,0)),MATCH(B30,'Ciclos Oficial'!$C$3:$C$23,0),MATCH(C30,'Ciclos Oficial'!$C$3:$C$23,0)))))</f>
        <v/>
      </c>
      <c r="E30" s="12"/>
      <c r="F30" s="12"/>
      <c r="G30" s="19"/>
      <c r="H30" s="11"/>
      <c r="I30" s="11"/>
      <c r="J30" s="74" t="str" cm="1">
        <f t="array" ref="J30">IF(OR(H30="",I30=""),"",IF(INDEX('Ciclos Oficial'!$D$3:$D$23,IF(INDEX('Ciclos Oficial'!$D$3:$D$23,MATCH('Plano de Setup'!H30,'Ciclos Oficial'!$C$3:$C$23,0))&gt;INDEX('Ciclos Oficial'!$D$3:$D$23,MATCH('Plano de Setup'!I30,'Ciclos Oficial'!$C$3:$C$23,0)),MATCH('Plano de Setup'!H30,'Ciclos Oficial'!$C$3:$C$23,0),MATCH('Plano de Setup'!I30,'Ciclos Oficial'!$C$3:$C$23,0)))&gt;INDEX('Ciclos Oficial'!$E$3:$E$23,IF(INDEX('Ciclos Oficial'!$E$3:$E$23,MATCH(H30,'Ciclos Oficial'!$C$3:$C$23,0))&gt;INDEX('Ciclos Oficial'!$E$3:$E$23,MATCH(I30,'Ciclos Oficial'!$C$3:$C$23,0)),MATCH(H30,'Ciclos Oficial'!$C$3:$C$23,0),MATCH(I30,'Ciclos Oficial'!$C$3:$C$23,0))),INDEX('Ciclos Oficial'!$D$3:$D$23,IF(INDEX('Ciclos Oficial'!$D$3:$D$23,MATCH('Plano de Setup'!H30,'Ciclos Oficial'!$C$3:$C$23,0))&gt;INDEX('Ciclos Oficial'!$D$3:$D$23,MATCH('Plano de Setup'!I30,'Ciclos Oficial'!$C$3:$C$23,0)),MATCH('Plano de Setup'!H30,'Ciclos Oficial'!$C$3:$C$23,0),MATCH('Plano de Setup'!I30,'Ciclos Oficial'!$C$3:$C$23,0))),INDEX('Ciclos Oficial'!$E$3:$E$23,IF(INDEX('Ciclos Oficial'!$E$3:$E$23,MATCH(H30,'Ciclos Oficial'!$C$3:$C$23,0))&gt;INDEX('Ciclos Oficial'!$E$3:$E$23,MATCH(I30,'Ciclos Oficial'!$C$3:$C$23,0)),MATCH(H30,'Ciclos Oficial'!$C$3:$C$23,0),MATCH(I30,'Ciclos Oficial'!$C$3:$C$23,0)))))</f>
        <v/>
      </c>
      <c r="K30" s="1"/>
      <c r="L30" s="1"/>
      <c r="M30" s="19"/>
      <c r="N30" s="11"/>
      <c r="O30" s="11"/>
      <c r="P30" s="74" t="str" cm="1">
        <f t="array" ref="P30">IF(OR(N30="",O30=""),"",IF(INDEX('Ciclos Oficial'!$D$3:$D$23,IF(INDEX('Ciclos Oficial'!$D$3:$D$23,MATCH('Plano de Setup'!N30,'Ciclos Oficial'!$C$3:$C$23,0))&gt;INDEX('Ciclos Oficial'!$D$3:$D$23,MATCH('Plano de Setup'!O30,'Ciclos Oficial'!$C$3:$C$23,0)),MATCH('Plano de Setup'!N30,'Ciclos Oficial'!$C$3:$C$23,0),MATCH('Plano de Setup'!O30,'Ciclos Oficial'!$C$3:$C$23,0)))&gt;INDEX('Ciclos Oficial'!$E$3:$E$23,IF(INDEX('Ciclos Oficial'!$E$3:$E$23,MATCH(N30,'Ciclos Oficial'!$C$3:$C$23,0))&gt;INDEX('Ciclos Oficial'!$E$3:$E$23,MATCH(O30,'Ciclos Oficial'!$C$3:$C$23,0)),MATCH(N30,'Ciclos Oficial'!$C$3:$C$23,0),MATCH(O30,'Ciclos Oficial'!$C$3:$C$23,0))),INDEX('Ciclos Oficial'!$D$3:$D$23,IF(INDEX('Ciclos Oficial'!$D$3:$D$23,MATCH('Plano de Setup'!N30,'Ciclos Oficial'!$C$3:$C$23,0))&gt;INDEX('Ciclos Oficial'!$D$3:$D$23,MATCH('Plano de Setup'!O30,'Ciclos Oficial'!$C$3:$C$23,0)),MATCH('Plano de Setup'!N30,'Ciclos Oficial'!$C$3:$C$23,0),MATCH('Plano de Setup'!O30,'Ciclos Oficial'!$C$3:$C$23,0))),INDEX('Ciclos Oficial'!$E$3:$E$23,IF(INDEX('Ciclos Oficial'!$E$3:$E$23,MATCH(N30,'Ciclos Oficial'!$C$3:$C$23,0))&gt;INDEX('Ciclos Oficial'!$E$3:$E$23,MATCH(O30,'Ciclos Oficial'!$C$3:$C$23,0)),MATCH(N30,'Ciclos Oficial'!$C$3:$C$23,0),MATCH(O30,'Ciclos Oficial'!$C$3:$C$23,0)))))</f>
        <v/>
      </c>
      <c r="Q30" s="1"/>
      <c r="R30" s="1"/>
      <c r="S30" s="19"/>
      <c r="T30" s="11"/>
      <c r="U30" s="11"/>
      <c r="V30" s="74" t="str" cm="1">
        <f t="array" ref="V30">IF(OR(T30="",U30=""),"",IF(INDEX('Ciclos Oficial'!$D$3:$D$23,IF(INDEX('Ciclos Oficial'!$D$3:$D$23,MATCH('Plano de Setup'!T30,'Ciclos Oficial'!$C$3:$C$23,0))&gt;INDEX('Ciclos Oficial'!$D$3:$D$23,MATCH('Plano de Setup'!U30,'Ciclos Oficial'!$C$3:$C$23,0)),MATCH('Plano de Setup'!T30,'Ciclos Oficial'!$C$3:$C$23,0),MATCH('Plano de Setup'!U30,'Ciclos Oficial'!$C$3:$C$23,0)))&gt;INDEX('Ciclos Oficial'!$E$3:$E$23,IF(INDEX('Ciclos Oficial'!$E$3:$E$23,MATCH(T30,'Ciclos Oficial'!$C$3:$C$23,0))&gt;INDEX('Ciclos Oficial'!$E$3:$E$23,MATCH(U30,'Ciclos Oficial'!$C$3:$C$23,0)),MATCH(T30,'Ciclos Oficial'!$C$3:$C$23,0),MATCH(U30,'Ciclos Oficial'!$C$3:$C$23,0))),INDEX('Ciclos Oficial'!$D$3:$D$23,IF(INDEX('Ciclos Oficial'!$D$3:$D$23,MATCH('Plano de Setup'!T30,'Ciclos Oficial'!$C$3:$C$23,0))&gt;INDEX('Ciclos Oficial'!$D$3:$D$23,MATCH('Plano de Setup'!U30,'Ciclos Oficial'!$C$3:$C$23,0)),MATCH('Plano de Setup'!T30,'Ciclos Oficial'!$C$3:$C$23,0),MATCH('Plano de Setup'!U30,'Ciclos Oficial'!$C$3:$C$23,0))),INDEX('Ciclos Oficial'!$E$3:$E$23,IF(INDEX('Ciclos Oficial'!$E$3:$E$23,MATCH(T30,'Ciclos Oficial'!$C$3:$C$23,0))&gt;INDEX('Ciclos Oficial'!$E$3:$E$23,MATCH(U30,'Ciclos Oficial'!$C$3:$C$23,0)),MATCH(T30,'Ciclos Oficial'!$C$3:$C$23,0),MATCH(U30,'Ciclos Oficial'!$C$3:$C$23,0)))))</f>
        <v/>
      </c>
      <c r="W30" s="1"/>
      <c r="X30" s="1"/>
      <c r="Y30" s="19"/>
      <c r="Z30" s="11"/>
      <c r="AA30" s="11"/>
      <c r="AB30" s="74" t="str" cm="1">
        <f t="array" ref="AB30">IF(OR(Z30="",AA30=""),"",IF(INDEX('Ciclos Oficial'!$D$3:$D$23,IF(INDEX('Ciclos Oficial'!$D$3:$D$23,MATCH('Plano de Setup'!Z30,'Ciclos Oficial'!$C$3:$C$23,0))&gt;INDEX('Ciclos Oficial'!$D$3:$D$23,MATCH('Plano de Setup'!AA30,'Ciclos Oficial'!$C$3:$C$23,0)),MATCH('Plano de Setup'!Z30,'Ciclos Oficial'!$C$3:$C$23,0),MATCH('Plano de Setup'!AA30,'Ciclos Oficial'!$C$3:$C$23,0)))&gt;INDEX('Ciclos Oficial'!$E$3:$E$23,IF(INDEX('Ciclos Oficial'!$E$3:$E$23,MATCH(Z30,'Ciclos Oficial'!$C$3:$C$23,0))&gt;INDEX('Ciclos Oficial'!$E$3:$E$23,MATCH(AA30,'Ciclos Oficial'!$C$3:$C$23,0)),MATCH(Z30,'Ciclos Oficial'!$C$3:$C$23,0),MATCH(AA30,'Ciclos Oficial'!$C$3:$C$23,0))),INDEX('Ciclos Oficial'!$D$3:$D$23,IF(INDEX('Ciclos Oficial'!$D$3:$D$23,MATCH('Plano de Setup'!Z30,'Ciclos Oficial'!$C$3:$C$23,0))&gt;INDEX('Ciclos Oficial'!$D$3:$D$23,MATCH('Plano de Setup'!AA30,'Ciclos Oficial'!$C$3:$C$23,0)),MATCH('Plano de Setup'!Z30,'Ciclos Oficial'!$C$3:$C$23,0),MATCH('Plano de Setup'!AA30,'Ciclos Oficial'!$C$3:$C$23,0))),INDEX('Ciclos Oficial'!$E$3:$E$23,IF(INDEX('Ciclos Oficial'!$E$3:$E$23,MATCH(Z30,'Ciclos Oficial'!$C$3:$C$23,0))&gt;INDEX('Ciclos Oficial'!$E$3:$E$23,MATCH(AA30,'Ciclos Oficial'!$C$3:$C$23,0)),MATCH(Z30,'Ciclos Oficial'!$C$3:$C$23,0),MATCH(AA30,'Ciclos Oficial'!$C$3:$C$23,0)))))</f>
        <v/>
      </c>
      <c r="AC30" s="1"/>
      <c r="AD30" s="1"/>
      <c r="AE30" s="19"/>
      <c r="AF30" s="78"/>
      <c r="AG30" s="74" t="str">
        <f>IF(AF30="","",INDEX('Ciclos Oficial'!$I$3:$I$5,MATCH(AF30,'Ciclos Oficial'!$H$3:$H$5,0)))</f>
        <v/>
      </c>
      <c r="AH30" s="1"/>
      <c r="AI30" s="17"/>
      <c r="AJ30" s="19"/>
      <c r="AK30" s="78"/>
      <c r="AL30" s="74" t="str">
        <f>IF(AK30="","",INDEX('Ciclos Oficial'!$I$3:$I$5,MATCH(AK30,'Ciclos Oficial'!$H$3:$H$5,0)))</f>
        <v/>
      </c>
      <c r="AM30" s="1"/>
      <c r="AN30" s="17"/>
      <c r="AO30" s="19"/>
      <c r="AP30" s="78"/>
      <c r="AQ30" s="74" t="str">
        <f>IF(AP30="","",INDEX('Ciclos Oficial'!$I$3:$I$5,MATCH(AP30,'Ciclos Oficial'!$H$3:$H$5,0)))</f>
        <v/>
      </c>
      <c r="AR30" s="1"/>
      <c r="AS30" s="17"/>
    </row>
    <row r="31" spans="2:45" ht="14.25">
      <c r="B31" s="11"/>
      <c r="C31" s="11"/>
      <c r="D31" s="74" t="str" cm="1">
        <f t="array" ref="D31">IF(OR(B31="",C31=""),"",IF(INDEX('Ciclos Oficial'!$D$3:$D$23,IF(INDEX('Ciclos Oficial'!$D$3:$D$23,MATCH('Plano de Setup'!B31,'Ciclos Oficial'!$C$3:$C$23,0))&gt;INDEX('Ciclos Oficial'!$D$3:$D$23,MATCH('Plano de Setup'!C31,'Ciclos Oficial'!$C$3:$C$23,0)),MATCH('Plano de Setup'!B31,'Ciclos Oficial'!$C$3:$C$23,0),MATCH('Plano de Setup'!C31,'Ciclos Oficial'!$C$3:$C$23,0)))&gt;INDEX('Ciclos Oficial'!$E$3:$E$23,IF(INDEX('Ciclos Oficial'!$E$3:$E$23,MATCH(B31,'Ciclos Oficial'!$C$3:$C$23,0))&gt;INDEX('Ciclos Oficial'!$E$3:$E$23,MATCH(C31,'Ciclos Oficial'!$C$3:$C$23,0)),MATCH(B31,'Ciclos Oficial'!$C$3:$C$23,0),MATCH(C31,'Ciclos Oficial'!$C$3:$C$23,0))),INDEX('Ciclos Oficial'!$D$3:$D$23,IF(INDEX('Ciclos Oficial'!$D$3:$D$23,MATCH('Plano de Setup'!B31,'Ciclos Oficial'!$C$3:$C$23,0))&gt;INDEX('Ciclos Oficial'!$D$3:$D$23,MATCH('Plano de Setup'!C31,'Ciclos Oficial'!$C$3:$C$23,0)),MATCH('Plano de Setup'!B31,'Ciclos Oficial'!$C$3:$C$23,0),MATCH('Plano de Setup'!C31,'Ciclos Oficial'!$C$3:$C$23,0))),INDEX('Ciclos Oficial'!$E$3:$E$23,IF(INDEX('Ciclos Oficial'!$E$3:$E$23,MATCH(B31,'Ciclos Oficial'!$C$3:$C$23,0))&gt;INDEX('Ciclos Oficial'!$E$3:$E$23,MATCH(C31,'Ciclos Oficial'!$C$3:$C$23,0)),MATCH(B31,'Ciclos Oficial'!$C$3:$C$23,0),MATCH(C31,'Ciclos Oficial'!$C$3:$C$23,0)))))</f>
        <v/>
      </c>
      <c r="E31" s="12"/>
      <c r="F31" s="12"/>
      <c r="G31" s="19"/>
      <c r="H31" s="11"/>
      <c r="I31" s="11"/>
      <c r="J31" s="74" t="str" cm="1">
        <f t="array" ref="J31">IF(OR(H31="",I31=""),"",IF(INDEX('Ciclos Oficial'!$D$3:$D$23,IF(INDEX('Ciclos Oficial'!$D$3:$D$23,MATCH('Plano de Setup'!H31,'Ciclos Oficial'!$C$3:$C$23,0))&gt;INDEX('Ciclos Oficial'!$D$3:$D$23,MATCH('Plano de Setup'!I31,'Ciclos Oficial'!$C$3:$C$23,0)),MATCH('Plano de Setup'!H31,'Ciclos Oficial'!$C$3:$C$23,0),MATCH('Plano de Setup'!I31,'Ciclos Oficial'!$C$3:$C$23,0)))&gt;INDEX('Ciclos Oficial'!$E$3:$E$23,IF(INDEX('Ciclos Oficial'!$E$3:$E$23,MATCH(H31,'Ciclos Oficial'!$C$3:$C$23,0))&gt;INDEX('Ciclos Oficial'!$E$3:$E$23,MATCH(I31,'Ciclos Oficial'!$C$3:$C$23,0)),MATCH(H31,'Ciclos Oficial'!$C$3:$C$23,0),MATCH(I31,'Ciclos Oficial'!$C$3:$C$23,0))),INDEX('Ciclos Oficial'!$D$3:$D$23,IF(INDEX('Ciclos Oficial'!$D$3:$D$23,MATCH('Plano de Setup'!H31,'Ciclos Oficial'!$C$3:$C$23,0))&gt;INDEX('Ciclos Oficial'!$D$3:$D$23,MATCH('Plano de Setup'!I31,'Ciclos Oficial'!$C$3:$C$23,0)),MATCH('Plano de Setup'!H31,'Ciclos Oficial'!$C$3:$C$23,0),MATCH('Plano de Setup'!I31,'Ciclos Oficial'!$C$3:$C$23,0))),INDEX('Ciclos Oficial'!$E$3:$E$23,IF(INDEX('Ciclos Oficial'!$E$3:$E$23,MATCH(H31,'Ciclos Oficial'!$C$3:$C$23,0))&gt;INDEX('Ciclos Oficial'!$E$3:$E$23,MATCH(I31,'Ciclos Oficial'!$C$3:$C$23,0)),MATCH(H31,'Ciclos Oficial'!$C$3:$C$23,0),MATCH(I31,'Ciclos Oficial'!$C$3:$C$23,0)))))</f>
        <v/>
      </c>
      <c r="K31" s="1"/>
      <c r="L31" s="1"/>
      <c r="M31" s="19"/>
      <c r="N31" s="11"/>
      <c r="O31" s="11"/>
      <c r="P31" s="74" t="str" cm="1">
        <f t="array" ref="P31">IF(OR(N31="",O31=""),"",IF(INDEX('Ciclos Oficial'!$D$3:$D$23,IF(INDEX('Ciclos Oficial'!$D$3:$D$23,MATCH('Plano de Setup'!N31,'Ciclos Oficial'!$C$3:$C$23,0))&gt;INDEX('Ciclos Oficial'!$D$3:$D$23,MATCH('Plano de Setup'!O31,'Ciclos Oficial'!$C$3:$C$23,0)),MATCH('Plano de Setup'!N31,'Ciclos Oficial'!$C$3:$C$23,0),MATCH('Plano de Setup'!O31,'Ciclos Oficial'!$C$3:$C$23,0)))&gt;INDEX('Ciclos Oficial'!$E$3:$E$23,IF(INDEX('Ciclos Oficial'!$E$3:$E$23,MATCH(N31,'Ciclos Oficial'!$C$3:$C$23,0))&gt;INDEX('Ciclos Oficial'!$E$3:$E$23,MATCH(O31,'Ciclos Oficial'!$C$3:$C$23,0)),MATCH(N31,'Ciclos Oficial'!$C$3:$C$23,0),MATCH(O31,'Ciclos Oficial'!$C$3:$C$23,0))),INDEX('Ciclos Oficial'!$D$3:$D$23,IF(INDEX('Ciclos Oficial'!$D$3:$D$23,MATCH('Plano de Setup'!N31,'Ciclos Oficial'!$C$3:$C$23,0))&gt;INDEX('Ciclos Oficial'!$D$3:$D$23,MATCH('Plano de Setup'!O31,'Ciclos Oficial'!$C$3:$C$23,0)),MATCH('Plano de Setup'!N31,'Ciclos Oficial'!$C$3:$C$23,0),MATCH('Plano de Setup'!O31,'Ciclos Oficial'!$C$3:$C$23,0))),INDEX('Ciclos Oficial'!$E$3:$E$23,IF(INDEX('Ciclos Oficial'!$E$3:$E$23,MATCH(N31,'Ciclos Oficial'!$C$3:$C$23,0))&gt;INDEX('Ciclos Oficial'!$E$3:$E$23,MATCH(O31,'Ciclos Oficial'!$C$3:$C$23,0)),MATCH(N31,'Ciclos Oficial'!$C$3:$C$23,0),MATCH(O31,'Ciclos Oficial'!$C$3:$C$23,0)))))</f>
        <v/>
      </c>
      <c r="Q31" s="1"/>
      <c r="R31" s="1"/>
      <c r="S31" s="19"/>
      <c r="T31" s="11"/>
      <c r="U31" s="11"/>
      <c r="V31" s="74" t="str" cm="1">
        <f t="array" ref="V31">IF(OR(T31="",U31=""),"",IF(INDEX('Ciclos Oficial'!$D$3:$D$23,IF(INDEX('Ciclos Oficial'!$D$3:$D$23,MATCH('Plano de Setup'!T31,'Ciclos Oficial'!$C$3:$C$23,0))&gt;INDEX('Ciclos Oficial'!$D$3:$D$23,MATCH('Plano de Setup'!U31,'Ciclos Oficial'!$C$3:$C$23,0)),MATCH('Plano de Setup'!T31,'Ciclos Oficial'!$C$3:$C$23,0),MATCH('Plano de Setup'!U31,'Ciclos Oficial'!$C$3:$C$23,0)))&gt;INDEX('Ciclos Oficial'!$E$3:$E$23,IF(INDEX('Ciclos Oficial'!$E$3:$E$23,MATCH(T31,'Ciclos Oficial'!$C$3:$C$23,0))&gt;INDEX('Ciclos Oficial'!$E$3:$E$23,MATCH(U31,'Ciclos Oficial'!$C$3:$C$23,0)),MATCH(T31,'Ciclos Oficial'!$C$3:$C$23,0),MATCH(U31,'Ciclos Oficial'!$C$3:$C$23,0))),INDEX('Ciclos Oficial'!$D$3:$D$23,IF(INDEX('Ciclos Oficial'!$D$3:$D$23,MATCH('Plano de Setup'!T31,'Ciclos Oficial'!$C$3:$C$23,0))&gt;INDEX('Ciclos Oficial'!$D$3:$D$23,MATCH('Plano de Setup'!U31,'Ciclos Oficial'!$C$3:$C$23,0)),MATCH('Plano de Setup'!T31,'Ciclos Oficial'!$C$3:$C$23,0),MATCH('Plano de Setup'!U31,'Ciclos Oficial'!$C$3:$C$23,0))),INDEX('Ciclos Oficial'!$E$3:$E$23,IF(INDEX('Ciclos Oficial'!$E$3:$E$23,MATCH(T31,'Ciclos Oficial'!$C$3:$C$23,0))&gt;INDEX('Ciclos Oficial'!$E$3:$E$23,MATCH(U31,'Ciclos Oficial'!$C$3:$C$23,0)),MATCH(T31,'Ciclos Oficial'!$C$3:$C$23,0),MATCH(U31,'Ciclos Oficial'!$C$3:$C$23,0)))))</f>
        <v/>
      </c>
      <c r="W31" s="1"/>
      <c r="X31" s="1"/>
      <c r="Y31" s="19"/>
      <c r="Z31" s="11"/>
      <c r="AA31" s="11"/>
      <c r="AB31" s="74" t="str" cm="1">
        <f t="array" ref="AB31">IF(OR(Z31="",AA31=""),"",IF(INDEX('Ciclos Oficial'!$D$3:$D$23,IF(INDEX('Ciclos Oficial'!$D$3:$D$23,MATCH('Plano de Setup'!Z31,'Ciclos Oficial'!$C$3:$C$23,0))&gt;INDEX('Ciclos Oficial'!$D$3:$D$23,MATCH('Plano de Setup'!AA31,'Ciclos Oficial'!$C$3:$C$23,0)),MATCH('Plano de Setup'!Z31,'Ciclos Oficial'!$C$3:$C$23,0),MATCH('Plano de Setup'!AA31,'Ciclos Oficial'!$C$3:$C$23,0)))&gt;INDEX('Ciclos Oficial'!$E$3:$E$23,IF(INDEX('Ciclos Oficial'!$E$3:$E$23,MATCH(Z31,'Ciclos Oficial'!$C$3:$C$23,0))&gt;INDEX('Ciclos Oficial'!$E$3:$E$23,MATCH(AA31,'Ciclos Oficial'!$C$3:$C$23,0)),MATCH(Z31,'Ciclos Oficial'!$C$3:$C$23,0),MATCH(AA31,'Ciclos Oficial'!$C$3:$C$23,0))),INDEX('Ciclos Oficial'!$D$3:$D$23,IF(INDEX('Ciclos Oficial'!$D$3:$D$23,MATCH('Plano de Setup'!Z31,'Ciclos Oficial'!$C$3:$C$23,0))&gt;INDEX('Ciclos Oficial'!$D$3:$D$23,MATCH('Plano de Setup'!AA31,'Ciclos Oficial'!$C$3:$C$23,0)),MATCH('Plano de Setup'!Z31,'Ciclos Oficial'!$C$3:$C$23,0),MATCH('Plano de Setup'!AA31,'Ciclos Oficial'!$C$3:$C$23,0))),INDEX('Ciclos Oficial'!$E$3:$E$23,IF(INDEX('Ciclos Oficial'!$E$3:$E$23,MATCH(Z31,'Ciclos Oficial'!$C$3:$C$23,0))&gt;INDEX('Ciclos Oficial'!$E$3:$E$23,MATCH(AA31,'Ciclos Oficial'!$C$3:$C$23,0)),MATCH(Z31,'Ciclos Oficial'!$C$3:$C$23,0),MATCH(AA31,'Ciclos Oficial'!$C$3:$C$23,0)))))</f>
        <v/>
      </c>
      <c r="AC31" s="1"/>
      <c r="AD31" s="1"/>
      <c r="AE31" s="19"/>
      <c r="AF31" s="78"/>
      <c r="AG31" s="74" t="str">
        <f>IF(AF31="","",INDEX('Ciclos Oficial'!$I$3:$I$5,MATCH(AF31,'Ciclos Oficial'!$H$3:$H$5,0)))</f>
        <v/>
      </c>
      <c r="AH31" s="1"/>
      <c r="AI31" s="17"/>
      <c r="AJ31" s="19"/>
      <c r="AK31" s="78"/>
      <c r="AL31" s="74" t="str">
        <f>IF(AK31="","",INDEX('Ciclos Oficial'!$I$3:$I$5,MATCH(AK31,'Ciclos Oficial'!$H$3:$H$5,0)))</f>
        <v/>
      </c>
      <c r="AM31" s="1"/>
      <c r="AN31" s="17"/>
      <c r="AO31" s="19"/>
      <c r="AP31" s="78"/>
      <c r="AQ31" s="74" t="str">
        <f>IF(AP31="","",INDEX('Ciclos Oficial'!$I$3:$I$5,MATCH(AP31,'Ciclos Oficial'!$H$3:$H$5,0)))</f>
        <v/>
      </c>
      <c r="AR31" s="1"/>
      <c r="AS31" s="17"/>
    </row>
    <row r="32" spans="2:45" ht="14.25">
      <c r="B32" s="11"/>
      <c r="C32" s="11"/>
      <c r="D32" s="74" t="str" cm="1">
        <f t="array" ref="D32">IF(OR(B32="",C32=""),"",IF(INDEX('Ciclos Oficial'!$D$3:$D$23,IF(INDEX('Ciclos Oficial'!$D$3:$D$23,MATCH('Plano de Setup'!B32,'Ciclos Oficial'!$C$3:$C$23,0))&gt;INDEX('Ciclos Oficial'!$D$3:$D$23,MATCH('Plano de Setup'!C32,'Ciclos Oficial'!$C$3:$C$23,0)),MATCH('Plano de Setup'!B32,'Ciclos Oficial'!$C$3:$C$23,0),MATCH('Plano de Setup'!C32,'Ciclos Oficial'!$C$3:$C$23,0)))&gt;INDEX('Ciclos Oficial'!$E$3:$E$23,IF(INDEX('Ciclos Oficial'!$E$3:$E$23,MATCH(B32,'Ciclos Oficial'!$C$3:$C$23,0))&gt;INDEX('Ciclos Oficial'!$E$3:$E$23,MATCH(C32,'Ciclos Oficial'!$C$3:$C$23,0)),MATCH(B32,'Ciclos Oficial'!$C$3:$C$23,0),MATCH(C32,'Ciclos Oficial'!$C$3:$C$23,0))),INDEX('Ciclos Oficial'!$D$3:$D$23,IF(INDEX('Ciclos Oficial'!$D$3:$D$23,MATCH('Plano de Setup'!B32,'Ciclos Oficial'!$C$3:$C$23,0))&gt;INDEX('Ciclos Oficial'!$D$3:$D$23,MATCH('Plano de Setup'!C32,'Ciclos Oficial'!$C$3:$C$23,0)),MATCH('Plano de Setup'!B32,'Ciclos Oficial'!$C$3:$C$23,0),MATCH('Plano de Setup'!C32,'Ciclos Oficial'!$C$3:$C$23,0))),INDEX('Ciclos Oficial'!$E$3:$E$23,IF(INDEX('Ciclos Oficial'!$E$3:$E$23,MATCH(B32,'Ciclos Oficial'!$C$3:$C$23,0))&gt;INDEX('Ciclos Oficial'!$E$3:$E$23,MATCH(C32,'Ciclos Oficial'!$C$3:$C$23,0)),MATCH(B32,'Ciclos Oficial'!$C$3:$C$23,0),MATCH(C32,'Ciclos Oficial'!$C$3:$C$23,0)))))</f>
        <v/>
      </c>
      <c r="E32" s="12"/>
      <c r="F32" s="12"/>
      <c r="G32" s="19"/>
      <c r="H32" s="11"/>
      <c r="I32" s="11"/>
      <c r="J32" s="74" t="str" cm="1">
        <f t="array" ref="J32">IF(OR(H32="",I32=""),"",IF(INDEX('Ciclos Oficial'!$D$3:$D$23,IF(INDEX('Ciclos Oficial'!$D$3:$D$23,MATCH('Plano de Setup'!H32,'Ciclos Oficial'!$C$3:$C$23,0))&gt;INDEX('Ciclos Oficial'!$D$3:$D$23,MATCH('Plano de Setup'!I32,'Ciclos Oficial'!$C$3:$C$23,0)),MATCH('Plano de Setup'!H32,'Ciclos Oficial'!$C$3:$C$23,0),MATCH('Plano de Setup'!I32,'Ciclos Oficial'!$C$3:$C$23,0)))&gt;INDEX('Ciclos Oficial'!$E$3:$E$23,IF(INDEX('Ciclos Oficial'!$E$3:$E$23,MATCH(H32,'Ciclos Oficial'!$C$3:$C$23,0))&gt;INDEX('Ciclos Oficial'!$E$3:$E$23,MATCH(I32,'Ciclos Oficial'!$C$3:$C$23,0)),MATCH(H32,'Ciclos Oficial'!$C$3:$C$23,0),MATCH(I32,'Ciclos Oficial'!$C$3:$C$23,0))),INDEX('Ciclos Oficial'!$D$3:$D$23,IF(INDEX('Ciclos Oficial'!$D$3:$D$23,MATCH('Plano de Setup'!H32,'Ciclos Oficial'!$C$3:$C$23,0))&gt;INDEX('Ciclos Oficial'!$D$3:$D$23,MATCH('Plano de Setup'!I32,'Ciclos Oficial'!$C$3:$C$23,0)),MATCH('Plano de Setup'!H32,'Ciclos Oficial'!$C$3:$C$23,0),MATCH('Plano de Setup'!I32,'Ciclos Oficial'!$C$3:$C$23,0))),INDEX('Ciclos Oficial'!$E$3:$E$23,IF(INDEX('Ciclos Oficial'!$E$3:$E$23,MATCH(H32,'Ciclos Oficial'!$C$3:$C$23,0))&gt;INDEX('Ciclos Oficial'!$E$3:$E$23,MATCH(I32,'Ciclos Oficial'!$C$3:$C$23,0)),MATCH(H32,'Ciclos Oficial'!$C$3:$C$23,0),MATCH(I32,'Ciclos Oficial'!$C$3:$C$23,0)))))</f>
        <v/>
      </c>
      <c r="K32" s="1"/>
      <c r="L32" s="1"/>
      <c r="M32" s="19"/>
      <c r="N32" s="11"/>
      <c r="O32" s="11"/>
      <c r="P32" s="74" t="str" cm="1">
        <f t="array" ref="P32">IF(OR(N32="",O32=""),"",IF(INDEX('Ciclos Oficial'!$D$3:$D$23,IF(INDEX('Ciclos Oficial'!$D$3:$D$23,MATCH('Plano de Setup'!N32,'Ciclos Oficial'!$C$3:$C$23,0))&gt;INDEX('Ciclos Oficial'!$D$3:$D$23,MATCH('Plano de Setup'!O32,'Ciclos Oficial'!$C$3:$C$23,0)),MATCH('Plano de Setup'!N32,'Ciclos Oficial'!$C$3:$C$23,0),MATCH('Plano de Setup'!O32,'Ciclos Oficial'!$C$3:$C$23,0)))&gt;INDEX('Ciclos Oficial'!$E$3:$E$23,IF(INDEX('Ciclos Oficial'!$E$3:$E$23,MATCH(N32,'Ciclos Oficial'!$C$3:$C$23,0))&gt;INDEX('Ciclos Oficial'!$E$3:$E$23,MATCH(O32,'Ciclos Oficial'!$C$3:$C$23,0)),MATCH(N32,'Ciclos Oficial'!$C$3:$C$23,0),MATCH(O32,'Ciclos Oficial'!$C$3:$C$23,0))),INDEX('Ciclos Oficial'!$D$3:$D$23,IF(INDEX('Ciclos Oficial'!$D$3:$D$23,MATCH('Plano de Setup'!N32,'Ciclos Oficial'!$C$3:$C$23,0))&gt;INDEX('Ciclos Oficial'!$D$3:$D$23,MATCH('Plano de Setup'!O32,'Ciclos Oficial'!$C$3:$C$23,0)),MATCH('Plano de Setup'!N32,'Ciclos Oficial'!$C$3:$C$23,0),MATCH('Plano de Setup'!O32,'Ciclos Oficial'!$C$3:$C$23,0))),INDEX('Ciclos Oficial'!$E$3:$E$23,IF(INDEX('Ciclos Oficial'!$E$3:$E$23,MATCH(N32,'Ciclos Oficial'!$C$3:$C$23,0))&gt;INDEX('Ciclos Oficial'!$E$3:$E$23,MATCH(O32,'Ciclos Oficial'!$C$3:$C$23,0)),MATCH(N32,'Ciclos Oficial'!$C$3:$C$23,0),MATCH(O32,'Ciclos Oficial'!$C$3:$C$23,0)))))</f>
        <v/>
      </c>
      <c r="Q32" s="1"/>
      <c r="R32" s="1"/>
      <c r="S32" s="19"/>
      <c r="T32" s="11"/>
      <c r="U32" s="11"/>
      <c r="V32" s="74" t="str" cm="1">
        <f t="array" ref="V32">IF(OR(T32="",U32=""),"",IF(INDEX('Ciclos Oficial'!$D$3:$D$23,IF(INDEX('Ciclos Oficial'!$D$3:$D$23,MATCH('Plano de Setup'!T32,'Ciclos Oficial'!$C$3:$C$23,0))&gt;INDEX('Ciclos Oficial'!$D$3:$D$23,MATCH('Plano de Setup'!U32,'Ciclos Oficial'!$C$3:$C$23,0)),MATCH('Plano de Setup'!T32,'Ciclos Oficial'!$C$3:$C$23,0),MATCH('Plano de Setup'!U32,'Ciclos Oficial'!$C$3:$C$23,0)))&gt;INDEX('Ciclos Oficial'!$E$3:$E$23,IF(INDEX('Ciclos Oficial'!$E$3:$E$23,MATCH(T32,'Ciclos Oficial'!$C$3:$C$23,0))&gt;INDEX('Ciclos Oficial'!$E$3:$E$23,MATCH(U32,'Ciclos Oficial'!$C$3:$C$23,0)),MATCH(T32,'Ciclos Oficial'!$C$3:$C$23,0),MATCH(U32,'Ciclos Oficial'!$C$3:$C$23,0))),INDEX('Ciclos Oficial'!$D$3:$D$23,IF(INDEX('Ciclos Oficial'!$D$3:$D$23,MATCH('Plano de Setup'!T32,'Ciclos Oficial'!$C$3:$C$23,0))&gt;INDEX('Ciclos Oficial'!$D$3:$D$23,MATCH('Plano de Setup'!U32,'Ciclos Oficial'!$C$3:$C$23,0)),MATCH('Plano de Setup'!T32,'Ciclos Oficial'!$C$3:$C$23,0),MATCH('Plano de Setup'!U32,'Ciclos Oficial'!$C$3:$C$23,0))),INDEX('Ciclos Oficial'!$E$3:$E$23,IF(INDEX('Ciclos Oficial'!$E$3:$E$23,MATCH(T32,'Ciclos Oficial'!$C$3:$C$23,0))&gt;INDEX('Ciclos Oficial'!$E$3:$E$23,MATCH(U32,'Ciclos Oficial'!$C$3:$C$23,0)),MATCH(T32,'Ciclos Oficial'!$C$3:$C$23,0),MATCH(U32,'Ciclos Oficial'!$C$3:$C$23,0)))))</f>
        <v/>
      </c>
      <c r="W32" s="1"/>
      <c r="X32" s="1"/>
      <c r="Y32" s="19"/>
      <c r="Z32" s="11"/>
      <c r="AA32" s="11"/>
      <c r="AB32" s="74" t="str" cm="1">
        <f t="array" ref="AB32">IF(OR(Z32="",AA32=""),"",IF(INDEX('Ciclos Oficial'!$D$3:$D$23,IF(INDEX('Ciclos Oficial'!$D$3:$D$23,MATCH('Plano de Setup'!Z32,'Ciclos Oficial'!$C$3:$C$23,0))&gt;INDEX('Ciclos Oficial'!$D$3:$D$23,MATCH('Plano de Setup'!AA32,'Ciclos Oficial'!$C$3:$C$23,0)),MATCH('Plano de Setup'!Z32,'Ciclos Oficial'!$C$3:$C$23,0),MATCH('Plano de Setup'!AA32,'Ciclos Oficial'!$C$3:$C$23,0)))&gt;INDEX('Ciclos Oficial'!$E$3:$E$23,IF(INDEX('Ciclos Oficial'!$E$3:$E$23,MATCH(Z32,'Ciclos Oficial'!$C$3:$C$23,0))&gt;INDEX('Ciclos Oficial'!$E$3:$E$23,MATCH(AA32,'Ciclos Oficial'!$C$3:$C$23,0)),MATCH(Z32,'Ciclos Oficial'!$C$3:$C$23,0),MATCH(AA32,'Ciclos Oficial'!$C$3:$C$23,0))),INDEX('Ciclos Oficial'!$D$3:$D$23,IF(INDEX('Ciclos Oficial'!$D$3:$D$23,MATCH('Plano de Setup'!Z32,'Ciclos Oficial'!$C$3:$C$23,0))&gt;INDEX('Ciclos Oficial'!$D$3:$D$23,MATCH('Plano de Setup'!AA32,'Ciclos Oficial'!$C$3:$C$23,0)),MATCH('Plano de Setup'!Z32,'Ciclos Oficial'!$C$3:$C$23,0),MATCH('Plano de Setup'!AA32,'Ciclos Oficial'!$C$3:$C$23,0))),INDEX('Ciclos Oficial'!$E$3:$E$23,IF(INDEX('Ciclos Oficial'!$E$3:$E$23,MATCH(Z32,'Ciclos Oficial'!$C$3:$C$23,0))&gt;INDEX('Ciclos Oficial'!$E$3:$E$23,MATCH(AA32,'Ciclos Oficial'!$C$3:$C$23,0)),MATCH(Z32,'Ciclos Oficial'!$C$3:$C$23,0),MATCH(AA32,'Ciclos Oficial'!$C$3:$C$23,0)))))</f>
        <v/>
      </c>
      <c r="AC32" s="1"/>
      <c r="AD32" s="1"/>
      <c r="AE32" s="19"/>
      <c r="AF32" s="78"/>
      <c r="AG32" s="74" t="str">
        <f>IF(AF32="","",INDEX('Ciclos Oficial'!$I$3:$I$5,MATCH(AF32,'Ciclos Oficial'!$H$3:$H$5,0)))</f>
        <v/>
      </c>
      <c r="AH32" s="1"/>
      <c r="AI32" s="17"/>
      <c r="AJ32" s="19"/>
      <c r="AK32" s="78"/>
      <c r="AL32" s="74" t="str">
        <f>IF(AK32="","",INDEX('Ciclos Oficial'!$I$3:$I$5,MATCH(AK32,'Ciclos Oficial'!$H$3:$H$5,0)))</f>
        <v/>
      </c>
      <c r="AM32" s="1"/>
      <c r="AN32" s="17"/>
      <c r="AO32" s="19"/>
      <c r="AP32" s="78"/>
      <c r="AQ32" s="74" t="str">
        <f>IF(AP32="","",INDEX('Ciclos Oficial'!$I$3:$I$5,MATCH(AP32,'Ciclos Oficial'!$H$3:$H$5,0)))</f>
        <v/>
      </c>
      <c r="AR32" s="1"/>
      <c r="AS32" s="17"/>
    </row>
    <row r="33" spans="2:45" ht="14.25">
      <c r="B33" s="11"/>
      <c r="C33" s="11"/>
      <c r="D33" s="74" t="str" cm="1">
        <f t="array" ref="D33">IF(OR(B33="",C33=""),"",IF(INDEX('Ciclos Oficial'!$D$3:$D$23,IF(INDEX('Ciclos Oficial'!$D$3:$D$23,MATCH('Plano de Setup'!B33,'Ciclos Oficial'!$C$3:$C$23,0))&gt;INDEX('Ciclos Oficial'!$D$3:$D$23,MATCH('Plano de Setup'!C33,'Ciclos Oficial'!$C$3:$C$23,0)),MATCH('Plano de Setup'!B33,'Ciclos Oficial'!$C$3:$C$23,0),MATCH('Plano de Setup'!C33,'Ciclos Oficial'!$C$3:$C$23,0)))&gt;INDEX('Ciclos Oficial'!$E$3:$E$23,IF(INDEX('Ciclos Oficial'!$E$3:$E$23,MATCH(B33,'Ciclos Oficial'!$C$3:$C$23,0))&gt;INDEX('Ciclos Oficial'!$E$3:$E$23,MATCH(C33,'Ciclos Oficial'!$C$3:$C$23,0)),MATCH(B33,'Ciclos Oficial'!$C$3:$C$23,0),MATCH(C33,'Ciclos Oficial'!$C$3:$C$23,0))),INDEX('Ciclos Oficial'!$D$3:$D$23,IF(INDEX('Ciclos Oficial'!$D$3:$D$23,MATCH('Plano de Setup'!B33,'Ciclos Oficial'!$C$3:$C$23,0))&gt;INDEX('Ciclos Oficial'!$D$3:$D$23,MATCH('Plano de Setup'!C33,'Ciclos Oficial'!$C$3:$C$23,0)),MATCH('Plano de Setup'!B33,'Ciclos Oficial'!$C$3:$C$23,0),MATCH('Plano de Setup'!C33,'Ciclos Oficial'!$C$3:$C$23,0))),INDEX('Ciclos Oficial'!$E$3:$E$23,IF(INDEX('Ciclos Oficial'!$E$3:$E$23,MATCH(B33,'Ciclos Oficial'!$C$3:$C$23,0))&gt;INDEX('Ciclos Oficial'!$E$3:$E$23,MATCH(C33,'Ciclos Oficial'!$C$3:$C$23,0)),MATCH(B33,'Ciclos Oficial'!$C$3:$C$23,0),MATCH(C33,'Ciclos Oficial'!$C$3:$C$23,0)))))</f>
        <v/>
      </c>
      <c r="E33" s="12"/>
      <c r="F33" s="12"/>
      <c r="G33" s="19"/>
      <c r="H33" s="11"/>
      <c r="I33" s="11"/>
      <c r="J33" s="74" t="str" cm="1">
        <f t="array" ref="J33">IF(OR(H33="",I33=""),"",IF(INDEX('Ciclos Oficial'!$D$3:$D$23,IF(INDEX('Ciclos Oficial'!$D$3:$D$23,MATCH('Plano de Setup'!H33,'Ciclos Oficial'!$C$3:$C$23,0))&gt;INDEX('Ciclos Oficial'!$D$3:$D$23,MATCH('Plano de Setup'!I33,'Ciclos Oficial'!$C$3:$C$23,0)),MATCH('Plano de Setup'!H33,'Ciclos Oficial'!$C$3:$C$23,0),MATCH('Plano de Setup'!I33,'Ciclos Oficial'!$C$3:$C$23,0)))&gt;INDEX('Ciclos Oficial'!$E$3:$E$23,IF(INDEX('Ciclos Oficial'!$E$3:$E$23,MATCH(H33,'Ciclos Oficial'!$C$3:$C$23,0))&gt;INDEX('Ciclos Oficial'!$E$3:$E$23,MATCH(I33,'Ciclos Oficial'!$C$3:$C$23,0)),MATCH(H33,'Ciclos Oficial'!$C$3:$C$23,0),MATCH(I33,'Ciclos Oficial'!$C$3:$C$23,0))),INDEX('Ciclos Oficial'!$D$3:$D$23,IF(INDEX('Ciclos Oficial'!$D$3:$D$23,MATCH('Plano de Setup'!H33,'Ciclos Oficial'!$C$3:$C$23,0))&gt;INDEX('Ciclos Oficial'!$D$3:$D$23,MATCH('Plano de Setup'!I33,'Ciclos Oficial'!$C$3:$C$23,0)),MATCH('Plano de Setup'!H33,'Ciclos Oficial'!$C$3:$C$23,0),MATCH('Plano de Setup'!I33,'Ciclos Oficial'!$C$3:$C$23,0))),INDEX('Ciclos Oficial'!$E$3:$E$23,IF(INDEX('Ciclos Oficial'!$E$3:$E$23,MATCH(H33,'Ciclos Oficial'!$C$3:$C$23,0))&gt;INDEX('Ciclos Oficial'!$E$3:$E$23,MATCH(I33,'Ciclos Oficial'!$C$3:$C$23,0)),MATCH(H33,'Ciclos Oficial'!$C$3:$C$23,0),MATCH(I33,'Ciclos Oficial'!$C$3:$C$23,0)))))</f>
        <v/>
      </c>
      <c r="K33" s="1"/>
      <c r="L33" s="1"/>
      <c r="M33" s="19"/>
      <c r="N33" s="11"/>
      <c r="O33" s="11"/>
      <c r="P33" s="74" t="str" cm="1">
        <f t="array" ref="P33">IF(OR(N33="",O33=""),"",IF(INDEX('Ciclos Oficial'!$D$3:$D$23,IF(INDEX('Ciclos Oficial'!$D$3:$D$23,MATCH('Plano de Setup'!N33,'Ciclos Oficial'!$C$3:$C$23,0))&gt;INDEX('Ciclos Oficial'!$D$3:$D$23,MATCH('Plano de Setup'!O33,'Ciclos Oficial'!$C$3:$C$23,0)),MATCH('Plano de Setup'!N33,'Ciclos Oficial'!$C$3:$C$23,0),MATCH('Plano de Setup'!O33,'Ciclos Oficial'!$C$3:$C$23,0)))&gt;INDEX('Ciclos Oficial'!$E$3:$E$23,IF(INDEX('Ciclos Oficial'!$E$3:$E$23,MATCH(N33,'Ciclos Oficial'!$C$3:$C$23,0))&gt;INDEX('Ciclos Oficial'!$E$3:$E$23,MATCH(O33,'Ciclos Oficial'!$C$3:$C$23,0)),MATCH(N33,'Ciclos Oficial'!$C$3:$C$23,0),MATCH(O33,'Ciclos Oficial'!$C$3:$C$23,0))),INDEX('Ciclos Oficial'!$D$3:$D$23,IF(INDEX('Ciclos Oficial'!$D$3:$D$23,MATCH('Plano de Setup'!N33,'Ciclos Oficial'!$C$3:$C$23,0))&gt;INDEX('Ciclos Oficial'!$D$3:$D$23,MATCH('Plano de Setup'!O33,'Ciclos Oficial'!$C$3:$C$23,0)),MATCH('Plano de Setup'!N33,'Ciclos Oficial'!$C$3:$C$23,0),MATCH('Plano de Setup'!O33,'Ciclos Oficial'!$C$3:$C$23,0))),INDEX('Ciclos Oficial'!$E$3:$E$23,IF(INDEX('Ciclos Oficial'!$E$3:$E$23,MATCH(N33,'Ciclos Oficial'!$C$3:$C$23,0))&gt;INDEX('Ciclos Oficial'!$E$3:$E$23,MATCH(O33,'Ciclos Oficial'!$C$3:$C$23,0)),MATCH(N33,'Ciclos Oficial'!$C$3:$C$23,0),MATCH(O33,'Ciclos Oficial'!$C$3:$C$23,0)))))</f>
        <v/>
      </c>
      <c r="Q33" s="1"/>
      <c r="R33" s="1"/>
      <c r="S33" s="19"/>
      <c r="T33" s="11"/>
      <c r="U33" s="11"/>
      <c r="V33" s="74" t="str" cm="1">
        <f t="array" ref="V33">IF(OR(T33="",U33=""),"",IF(INDEX('Ciclos Oficial'!$D$3:$D$23,IF(INDEX('Ciclos Oficial'!$D$3:$D$23,MATCH('Plano de Setup'!T33,'Ciclos Oficial'!$C$3:$C$23,0))&gt;INDEX('Ciclos Oficial'!$D$3:$D$23,MATCH('Plano de Setup'!U33,'Ciclos Oficial'!$C$3:$C$23,0)),MATCH('Plano de Setup'!T33,'Ciclos Oficial'!$C$3:$C$23,0),MATCH('Plano de Setup'!U33,'Ciclos Oficial'!$C$3:$C$23,0)))&gt;INDEX('Ciclos Oficial'!$E$3:$E$23,IF(INDEX('Ciclos Oficial'!$E$3:$E$23,MATCH(T33,'Ciclos Oficial'!$C$3:$C$23,0))&gt;INDEX('Ciclos Oficial'!$E$3:$E$23,MATCH(U33,'Ciclos Oficial'!$C$3:$C$23,0)),MATCH(T33,'Ciclos Oficial'!$C$3:$C$23,0),MATCH(U33,'Ciclos Oficial'!$C$3:$C$23,0))),INDEX('Ciclos Oficial'!$D$3:$D$23,IF(INDEX('Ciclos Oficial'!$D$3:$D$23,MATCH('Plano de Setup'!T33,'Ciclos Oficial'!$C$3:$C$23,0))&gt;INDEX('Ciclos Oficial'!$D$3:$D$23,MATCH('Plano de Setup'!U33,'Ciclos Oficial'!$C$3:$C$23,0)),MATCH('Plano de Setup'!T33,'Ciclos Oficial'!$C$3:$C$23,0),MATCH('Plano de Setup'!U33,'Ciclos Oficial'!$C$3:$C$23,0))),INDEX('Ciclos Oficial'!$E$3:$E$23,IF(INDEX('Ciclos Oficial'!$E$3:$E$23,MATCH(T33,'Ciclos Oficial'!$C$3:$C$23,0))&gt;INDEX('Ciclos Oficial'!$E$3:$E$23,MATCH(U33,'Ciclos Oficial'!$C$3:$C$23,0)),MATCH(T33,'Ciclos Oficial'!$C$3:$C$23,0),MATCH(U33,'Ciclos Oficial'!$C$3:$C$23,0)))))</f>
        <v/>
      </c>
      <c r="W33" s="1"/>
      <c r="X33" s="1"/>
      <c r="Y33" s="19"/>
      <c r="Z33" s="11"/>
      <c r="AA33" s="11"/>
      <c r="AB33" s="74" t="str" cm="1">
        <f t="array" ref="AB33">IF(OR(Z33="",AA33=""),"",IF(INDEX('Ciclos Oficial'!$D$3:$D$23,IF(INDEX('Ciclos Oficial'!$D$3:$D$23,MATCH('Plano de Setup'!Z33,'Ciclos Oficial'!$C$3:$C$23,0))&gt;INDEX('Ciclos Oficial'!$D$3:$D$23,MATCH('Plano de Setup'!AA33,'Ciclos Oficial'!$C$3:$C$23,0)),MATCH('Plano de Setup'!Z33,'Ciclos Oficial'!$C$3:$C$23,0),MATCH('Plano de Setup'!AA33,'Ciclos Oficial'!$C$3:$C$23,0)))&gt;INDEX('Ciclos Oficial'!$E$3:$E$23,IF(INDEX('Ciclos Oficial'!$E$3:$E$23,MATCH(Z33,'Ciclos Oficial'!$C$3:$C$23,0))&gt;INDEX('Ciclos Oficial'!$E$3:$E$23,MATCH(AA33,'Ciclos Oficial'!$C$3:$C$23,0)),MATCH(Z33,'Ciclos Oficial'!$C$3:$C$23,0),MATCH(AA33,'Ciclos Oficial'!$C$3:$C$23,0))),INDEX('Ciclos Oficial'!$D$3:$D$23,IF(INDEX('Ciclos Oficial'!$D$3:$D$23,MATCH('Plano de Setup'!Z33,'Ciclos Oficial'!$C$3:$C$23,0))&gt;INDEX('Ciclos Oficial'!$D$3:$D$23,MATCH('Plano de Setup'!AA33,'Ciclos Oficial'!$C$3:$C$23,0)),MATCH('Plano de Setup'!Z33,'Ciclos Oficial'!$C$3:$C$23,0),MATCH('Plano de Setup'!AA33,'Ciclos Oficial'!$C$3:$C$23,0))),INDEX('Ciclos Oficial'!$E$3:$E$23,IF(INDEX('Ciclos Oficial'!$E$3:$E$23,MATCH(Z33,'Ciclos Oficial'!$C$3:$C$23,0))&gt;INDEX('Ciclos Oficial'!$E$3:$E$23,MATCH(AA33,'Ciclos Oficial'!$C$3:$C$23,0)),MATCH(Z33,'Ciclos Oficial'!$C$3:$C$23,0),MATCH(AA33,'Ciclos Oficial'!$C$3:$C$23,0)))))</f>
        <v/>
      </c>
      <c r="AC33" s="1"/>
      <c r="AD33" s="1"/>
      <c r="AE33" s="19"/>
      <c r="AF33" s="78"/>
      <c r="AG33" s="74" t="str">
        <f>IF(AF33="","",INDEX('Ciclos Oficial'!$I$3:$I$5,MATCH(AF33,'Ciclos Oficial'!$H$3:$H$5,0)))</f>
        <v/>
      </c>
      <c r="AH33" s="1"/>
      <c r="AI33" s="17"/>
      <c r="AJ33" s="19"/>
      <c r="AK33" s="78"/>
      <c r="AL33" s="74" t="str">
        <f>IF(AK33="","",INDEX('Ciclos Oficial'!$I$3:$I$5,MATCH(AK33,'Ciclos Oficial'!$H$3:$H$5,0)))</f>
        <v/>
      </c>
      <c r="AM33" s="1"/>
      <c r="AN33" s="17"/>
      <c r="AO33" s="19"/>
      <c r="AP33" s="78"/>
      <c r="AQ33" s="74" t="str">
        <f>IF(AP33="","",INDEX('Ciclos Oficial'!$I$3:$I$5,MATCH(AP33,'Ciclos Oficial'!$H$3:$H$5,0)))</f>
        <v/>
      </c>
      <c r="AR33" s="1"/>
      <c r="AS33" s="17"/>
    </row>
    <row r="34" spans="2:45" ht="14.25">
      <c r="B34" s="11"/>
      <c r="C34" s="11"/>
      <c r="D34" s="74" t="str" cm="1">
        <f t="array" ref="D34">IF(OR(B34="",C34=""),"",IF(INDEX('Ciclos Oficial'!$D$3:$D$23,IF(INDEX('Ciclos Oficial'!$D$3:$D$23,MATCH('Plano de Setup'!B34,'Ciclos Oficial'!$C$3:$C$23,0))&gt;INDEX('Ciclos Oficial'!$D$3:$D$23,MATCH('Plano de Setup'!C34,'Ciclos Oficial'!$C$3:$C$23,0)),MATCH('Plano de Setup'!B34,'Ciclos Oficial'!$C$3:$C$23,0),MATCH('Plano de Setup'!C34,'Ciclos Oficial'!$C$3:$C$23,0)))&gt;INDEX('Ciclos Oficial'!$E$3:$E$23,IF(INDEX('Ciclos Oficial'!$E$3:$E$23,MATCH(B34,'Ciclos Oficial'!$C$3:$C$23,0))&gt;INDEX('Ciclos Oficial'!$E$3:$E$23,MATCH(C34,'Ciclos Oficial'!$C$3:$C$23,0)),MATCH(B34,'Ciclos Oficial'!$C$3:$C$23,0),MATCH(C34,'Ciclos Oficial'!$C$3:$C$23,0))),INDEX('Ciclos Oficial'!$D$3:$D$23,IF(INDEX('Ciclos Oficial'!$D$3:$D$23,MATCH('Plano de Setup'!B34,'Ciclos Oficial'!$C$3:$C$23,0))&gt;INDEX('Ciclos Oficial'!$D$3:$D$23,MATCH('Plano de Setup'!C34,'Ciclos Oficial'!$C$3:$C$23,0)),MATCH('Plano de Setup'!B34,'Ciclos Oficial'!$C$3:$C$23,0),MATCH('Plano de Setup'!C34,'Ciclos Oficial'!$C$3:$C$23,0))),INDEX('Ciclos Oficial'!$E$3:$E$23,IF(INDEX('Ciclos Oficial'!$E$3:$E$23,MATCH(B34,'Ciclos Oficial'!$C$3:$C$23,0))&gt;INDEX('Ciclos Oficial'!$E$3:$E$23,MATCH(C34,'Ciclos Oficial'!$C$3:$C$23,0)),MATCH(B34,'Ciclos Oficial'!$C$3:$C$23,0),MATCH(C34,'Ciclos Oficial'!$C$3:$C$23,0)))))</f>
        <v/>
      </c>
      <c r="E34" s="12"/>
      <c r="F34" s="12"/>
      <c r="G34" s="19"/>
      <c r="H34" s="11"/>
      <c r="I34" s="11"/>
      <c r="J34" s="74" t="str" cm="1">
        <f t="array" ref="J34">IF(OR(H34="",I34=""),"",IF(INDEX('Ciclos Oficial'!$D$3:$D$23,IF(INDEX('Ciclos Oficial'!$D$3:$D$23,MATCH('Plano de Setup'!H34,'Ciclos Oficial'!$C$3:$C$23,0))&gt;INDEX('Ciclos Oficial'!$D$3:$D$23,MATCH('Plano de Setup'!I34,'Ciclos Oficial'!$C$3:$C$23,0)),MATCH('Plano de Setup'!H34,'Ciclos Oficial'!$C$3:$C$23,0),MATCH('Plano de Setup'!I34,'Ciclos Oficial'!$C$3:$C$23,0)))&gt;INDEX('Ciclos Oficial'!$E$3:$E$23,IF(INDEX('Ciclos Oficial'!$E$3:$E$23,MATCH(H34,'Ciclos Oficial'!$C$3:$C$23,0))&gt;INDEX('Ciclos Oficial'!$E$3:$E$23,MATCH(I34,'Ciclos Oficial'!$C$3:$C$23,0)),MATCH(H34,'Ciclos Oficial'!$C$3:$C$23,0),MATCH(I34,'Ciclos Oficial'!$C$3:$C$23,0))),INDEX('Ciclos Oficial'!$D$3:$D$23,IF(INDEX('Ciclos Oficial'!$D$3:$D$23,MATCH('Plano de Setup'!H34,'Ciclos Oficial'!$C$3:$C$23,0))&gt;INDEX('Ciclos Oficial'!$D$3:$D$23,MATCH('Plano de Setup'!I34,'Ciclos Oficial'!$C$3:$C$23,0)),MATCH('Plano de Setup'!H34,'Ciclos Oficial'!$C$3:$C$23,0),MATCH('Plano de Setup'!I34,'Ciclos Oficial'!$C$3:$C$23,0))),INDEX('Ciclos Oficial'!$E$3:$E$23,IF(INDEX('Ciclos Oficial'!$E$3:$E$23,MATCH(H34,'Ciclos Oficial'!$C$3:$C$23,0))&gt;INDEX('Ciclos Oficial'!$E$3:$E$23,MATCH(I34,'Ciclos Oficial'!$C$3:$C$23,0)),MATCH(H34,'Ciclos Oficial'!$C$3:$C$23,0),MATCH(I34,'Ciclos Oficial'!$C$3:$C$23,0)))))</f>
        <v/>
      </c>
      <c r="K34" s="1"/>
      <c r="L34" s="1"/>
      <c r="M34" s="19"/>
      <c r="N34" s="11"/>
      <c r="O34" s="11"/>
      <c r="P34" s="74" t="str" cm="1">
        <f t="array" ref="P34">IF(OR(N34="",O34=""),"",IF(INDEX('Ciclos Oficial'!$D$3:$D$23,IF(INDEX('Ciclos Oficial'!$D$3:$D$23,MATCH('Plano de Setup'!N34,'Ciclos Oficial'!$C$3:$C$23,0))&gt;INDEX('Ciclos Oficial'!$D$3:$D$23,MATCH('Plano de Setup'!O34,'Ciclos Oficial'!$C$3:$C$23,0)),MATCH('Plano de Setup'!N34,'Ciclos Oficial'!$C$3:$C$23,0),MATCH('Plano de Setup'!O34,'Ciclos Oficial'!$C$3:$C$23,0)))&gt;INDEX('Ciclos Oficial'!$E$3:$E$23,IF(INDEX('Ciclos Oficial'!$E$3:$E$23,MATCH(N34,'Ciclos Oficial'!$C$3:$C$23,0))&gt;INDEX('Ciclos Oficial'!$E$3:$E$23,MATCH(O34,'Ciclos Oficial'!$C$3:$C$23,0)),MATCH(N34,'Ciclos Oficial'!$C$3:$C$23,0),MATCH(O34,'Ciclos Oficial'!$C$3:$C$23,0))),INDEX('Ciclos Oficial'!$D$3:$D$23,IF(INDEX('Ciclos Oficial'!$D$3:$D$23,MATCH('Plano de Setup'!N34,'Ciclos Oficial'!$C$3:$C$23,0))&gt;INDEX('Ciclos Oficial'!$D$3:$D$23,MATCH('Plano de Setup'!O34,'Ciclos Oficial'!$C$3:$C$23,0)),MATCH('Plano de Setup'!N34,'Ciclos Oficial'!$C$3:$C$23,0),MATCH('Plano de Setup'!O34,'Ciclos Oficial'!$C$3:$C$23,0))),INDEX('Ciclos Oficial'!$E$3:$E$23,IF(INDEX('Ciclos Oficial'!$E$3:$E$23,MATCH(N34,'Ciclos Oficial'!$C$3:$C$23,0))&gt;INDEX('Ciclos Oficial'!$E$3:$E$23,MATCH(O34,'Ciclos Oficial'!$C$3:$C$23,0)),MATCH(N34,'Ciclos Oficial'!$C$3:$C$23,0),MATCH(O34,'Ciclos Oficial'!$C$3:$C$23,0)))))</f>
        <v/>
      </c>
      <c r="Q34" s="1"/>
      <c r="R34" s="1"/>
      <c r="S34" s="19"/>
      <c r="T34" s="11"/>
      <c r="U34" s="11"/>
      <c r="V34" s="74" t="str" cm="1">
        <f t="array" ref="V34">IF(OR(T34="",U34=""),"",IF(INDEX('Ciclos Oficial'!$D$3:$D$23,IF(INDEX('Ciclos Oficial'!$D$3:$D$23,MATCH('Plano de Setup'!T34,'Ciclos Oficial'!$C$3:$C$23,0))&gt;INDEX('Ciclos Oficial'!$D$3:$D$23,MATCH('Plano de Setup'!U34,'Ciclos Oficial'!$C$3:$C$23,0)),MATCH('Plano de Setup'!T34,'Ciclos Oficial'!$C$3:$C$23,0),MATCH('Plano de Setup'!U34,'Ciclos Oficial'!$C$3:$C$23,0)))&gt;INDEX('Ciclos Oficial'!$E$3:$E$23,IF(INDEX('Ciclos Oficial'!$E$3:$E$23,MATCH(T34,'Ciclos Oficial'!$C$3:$C$23,0))&gt;INDEX('Ciclos Oficial'!$E$3:$E$23,MATCH(U34,'Ciclos Oficial'!$C$3:$C$23,0)),MATCH(T34,'Ciclos Oficial'!$C$3:$C$23,0),MATCH(U34,'Ciclos Oficial'!$C$3:$C$23,0))),INDEX('Ciclos Oficial'!$D$3:$D$23,IF(INDEX('Ciclos Oficial'!$D$3:$D$23,MATCH('Plano de Setup'!T34,'Ciclos Oficial'!$C$3:$C$23,0))&gt;INDEX('Ciclos Oficial'!$D$3:$D$23,MATCH('Plano de Setup'!U34,'Ciclos Oficial'!$C$3:$C$23,0)),MATCH('Plano de Setup'!T34,'Ciclos Oficial'!$C$3:$C$23,0),MATCH('Plano de Setup'!U34,'Ciclos Oficial'!$C$3:$C$23,0))),INDEX('Ciclos Oficial'!$E$3:$E$23,IF(INDEX('Ciclos Oficial'!$E$3:$E$23,MATCH(T34,'Ciclos Oficial'!$C$3:$C$23,0))&gt;INDEX('Ciclos Oficial'!$E$3:$E$23,MATCH(U34,'Ciclos Oficial'!$C$3:$C$23,0)),MATCH(T34,'Ciclos Oficial'!$C$3:$C$23,0),MATCH(U34,'Ciclos Oficial'!$C$3:$C$23,0)))))</f>
        <v/>
      </c>
      <c r="W34" s="1"/>
      <c r="X34" s="1"/>
      <c r="Y34" s="19"/>
      <c r="Z34" s="11"/>
      <c r="AA34" s="11"/>
      <c r="AB34" s="74" t="str" cm="1">
        <f t="array" ref="AB34">IF(OR(Z34="",AA34=""),"",IF(INDEX('Ciclos Oficial'!$D$3:$D$23,IF(INDEX('Ciclos Oficial'!$D$3:$D$23,MATCH('Plano de Setup'!Z34,'Ciclos Oficial'!$C$3:$C$23,0))&gt;INDEX('Ciclos Oficial'!$D$3:$D$23,MATCH('Plano de Setup'!AA34,'Ciclos Oficial'!$C$3:$C$23,0)),MATCH('Plano de Setup'!Z34,'Ciclos Oficial'!$C$3:$C$23,0),MATCH('Plano de Setup'!AA34,'Ciclos Oficial'!$C$3:$C$23,0)))&gt;INDEX('Ciclos Oficial'!$E$3:$E$23,IF(INDEX('Ciclos Oficial'!$E$3:$E$23,MATCH(Z34,'Ciclos Oficial'!$C$3:$C$23,0))&gt;INDEX('Ciclos Oficial'!$E$3:$E$23,MATCH(AA34,'Ciclos Oficial'!$C$3:$C$23,0)),MATCH(Z34,'Ciclos Oficial'!$C$3:$C$23,0),MATCH(AA34,'Ciclos Oficial'!$C$3:$C$23,0))),INDEX('Ciclos Oficial'!$D$3:$D$23,IF(INDEX('Ciclos Oficial'!$D$3:$D$23,MATCH('Plano de Setup'!Z34,'Ciclos Oficial'!$C$3:$C$23,0))&gt;INDEX('Ciclos Oficial'!$D$3:$D$23,MATCH('Plano de Setup'!AA34,'Ciclos Oficial'!$C$3:$C$23,0)),MATCH('Plano de Setup'!Z34,'Ciclos Oficial'!$C$3:$C$23,0),MATCH('Plano de Setup'!AA34,'Ciclos Oficial'!$C$3:$C$23,0))),INDEX('Ciclos Oficial'!$E$3:$E$23,IF(INDEX('Ciclos Oficial'!$E$3:$E$23,MATCH(Z34,'Ciclos Oficial'!$C$3:$C$23,0))&gt;INDEX('Ciclos Oficial'!$E$3:$E$23,MATCH(AA34,'Ciclos Oficial'!$C$3:$C$23,0)),MATCH(Z34,'Ciclos Oficial'!$C$3:$C$23,0),MATCH(AA34,'Ciclos Oficial'!$C$3:$C$23,0)))))</f>
        <v/>
      </c>
      <c r="AC34" s="1"/>
      <c r="AD34" s="1"/>
      <c r="AE34" s="19"/>
      <c r="AF34" s="78"/>
      <c r="AG34" s="74" t="str">
        <f>IF(AF34="","",INDEX('Ciclos Oficial'!$I$3:$I$5,MATCH(AF34,'Ciclos Oficial'!$H$3:$H$5,0)))</f>
        <v/>
      </c>
      <c r="AH34" s="1"/>
      <c r="AI34" s="17"/>
      <c r="AJ34" s="19"/>
      <c r="AK34" s="78"/>
      <c r="AL34" s="74" t="str">
        <f>IF(AK34="","",INDEX('Ciclos Oficial'!$I$3:$I$5,MATCH(AK34,'Ciclos Oficial'!$H$3:$H$5,0)))</f>
        <v/>
      </c>
      <c r="AM34" s="1"/>
      <c r="AN34" s="17"/>
      <c r="AO34" s="19"/>
      <c r="AP34" s="78"/>
      <c r="AQ34" s="74" t="str">
        <f>IF(AP34="","",INDEX('Ciclos Oficial'!$I$3:$I$5,MATCH(AP34,'Ciclos Oficial'!$H$3:$H$5,0)))</f>
        <v/>
      </c>
      <c r="AR34" s="1"/>
      <c r="AS34" s="17"/>
    </row>
    <row r="35" spans="2:45" ht="14.25">
      <c r="B35" s="11"/>
      <c r="C35" s="11"/>
      <c r="D35" s="74" t="str" cm="1">
        <f t="array" ref="D35">IF(OR(B35="",C35=""),"",IF(INDEX('Ciclos Oficial'!$D$3:$D$23,IF(INDEX('Ciclos Oficial'!$D$3:$D$23,MATCH('Plano de Setup'!B35,'Ciclos Oficial'!$C$3:$C$23,0))&gt;INDEX('Ciclos Oficial'!$D$3:$D$23,MATCH('Plano de Setup'!C35,'Ciclos Oficial'!$C$3:$C$23,0)),MATCH('Plano de Setup'!B35,'Ciclos Oficial'!$C$3:$C$23,0),MATCH('Plano de Setup'!C35,'Ciclos Oficial'!$C$3:$C$23,0)))&gt;INDEX('Ciclos Oficial'!$E$3:$E$23,IF(INDEX('Ciclos Oficial'!$E$3:$E$23,MATCH(B35,'Ciclos Oficial'!$C$3:$C$23,0))&gt;INDEX('Ciclos Oficial'!$E$3:$E$23,MATCH(C35,'Ciclos Oficial'!$C$3:$C$23,0)),MATCH(B35,'Ciclos Oficial'!$C$3:$C$23,0),MATCH(C35,'Ciclos Oficial'!$C$3:$C$23,0))),INDEX('Ciclos Oficial'!$D$3:$D$23,IF(INDEX('Ciclos Oficial'!$D$3:$D$23,MATCH('Plano de Setup'!B35,'Ciclos Oficial'!$C$3:$C$23,0))&gt;INDEX('Ciclos Oficial'!$D$3:$D$23,MATCH('Plano de Setup'!C35,'Ciclos Oficial'!$C$3:$C$23,0)),MATCH('Plano de Setup'!B35,'Ciclos Oficial'!$C$3:$C$23,0),MATCH('Plano de Setup'!C35,'Ciclos Oficial'!$C$3:$C$23,0))),INDEX('Ciclos Oficial'!$E$3:$E$23,IF(INDEX('Ciclos Oficial'!$E$3:$E$23,MATCH(B35,'Ciclos Oficial'!$C$3:$C$23,0))&gt;INDEX('Ciclos Oficial'!$E$3:$E$23,MATCH(C35,'Ciclos Oficial'!$C$3:$C$23,0)),MATCH(B35,'Ciclos Oficial'!$C$3:$C$23,0),MATCH(C35,'Ciclos Oficial'!$C$3:$C$23,0)))))</f>
        <v/>
      </c>
      <c r="E35" s="12"/>
      <c r="F35" s="12"/>
      <c r="G35" s="19"/>
      <c r="H35" s="11"/>
      <c r="I35" s="11"/>
      <c r="J35" s="74" t="str" cm="1">
        <f t="array" ref="J35">IF(OR(H35="",I35=""),"",IF(INDEX('Ciclos Oficial'!$D$3:$D$23,IF(INDEX('Ciclos Oficial'!$D$3:$D$23,MATCH('Plano de Setup'!H35,'Ciclos Oficial'!$C$3:$C$23,0))&gt;INDEX('Ciclos Oficial'!$D$3:$D$23,MATCH('Plano de Setup'!I35,'Ciclos Oficial'!$C$3:$C$23,0)),MATCH('Plano de Setup'!H35,'Ciclos Oficial'!$C$3:$C$23,0),MATCH('Plano de Setup'!I35,'Ciclos Oficial'!$C$3:$C$23,0)))&gt;INDEX('Ciclos Oficial'!$E$3:$E$23,IF(INDEX('Ciclos Oficial'!$E$3:$E$23,MATCH(H35,'Ciclos Oficial'!$C$3:$C$23,0))&gt;INDEX('Ciclos Oficial'!$E$3:$E$23,MATCH(I35,'Ciclos Oficial'!$C$3:$C$23,0)),MATCH(H35,'Ciclos Oficial'!$C$3:$C$23,0),MATCH(I35,'Ciclos Oficial'!$C$3:$C$23,0))),INDEX('Ciclos Oficial'!$D$3:$D$23,IF(INDEX('Ciclos Oficial'!$D$3:$D$23,MATCH('Plano de Setup'!H35,'Ciclos Oficial'!$C$3:$C$23,0))&gt;INDEX('Ciclos Oficial'!$D$3:$D$23,MATCH('Plano de Setup'!I35,'Ciclos Oficial'!$C$3:$C$23,0)),MATCH('Plano de Setup'!H35,'Ciclos Oficial'!$C$3:$C$23,0),MATCH('Plano de Setup'!I35,'Ciclos Oficial'!$C$3:$C$23,0))),INDEX('Ciclos Oficial'!$E$3:$E$23,IF(INDEX('Ciclos Oficial'!$E$3:$E$23,MATCH(H35,'Ciclos Oficial'!$C$3:$C$23,0))&gt;INDEX('Ciclos Oficial'!$E$3:$E$23,MATCH(I35,'Ciclos Oficial'!$C$3:$C$23,0)),MATCH(H35,'Ciclos Oficial'!$C$3:$C$23,0),MATCH(I35,'Ciclos Oficial'!$C$3:$C$23,0)))))</f>
        <v/>
      </c>
      <c r="K35" s="1"/>
      <c r="L35" s="1"/>
      <c r="M35" s="19"/>
      <c r="N35" s="11"/>
      <c r="O35" s="11"/>
      <c r="P35" s="74" t="str" cm="1">
        <f t="array" ref="P35">IF(OR(N35="",O35=""),"",IF(INDEX('Ciclos Oficial'!$D$3:$D$23,IF(INDEX('Ciclos Oficial'!$D$3:$D$23,MATCH('Plano de Setup'!N35,'Ciclos Oficial'!$C$3:$C$23,0))&gt;INDEX('Ciclos Oficial'!$D$3:$D$23,MATCH('Plano de Setup'!O35,'Ciclos Oficial'!$C$3:$C$23,0)),MATCH('Plano de Setup'!N35,'Ciclos Oficial'!$C$3:$C$23,0),MATCH('Plano de Setup'!O35,'Ciclos Oficial'!$C$3:$C$23,0)))&gt;INDEX('Ciclos Oficial'!$E$3:$E$23,IF(INDEX('Ciclos Oficial'!$E$3:$E$23,MATCH(N35,'Ciclos Oficial'!$C$3:$C$23,0))&gt;INDEX('Ciclos Oficial'!$E$3:$E$23,MATCH(O35,'Ciclos Oficial'!$C$3:$C$23,0)),MATCH(N35,'Ciclos Oficial'!$C$3:$C$23,0),MATCH(O35,'Ciclos Oficial'!$C$3:$C$23,0))),INDEX('Ciclos Oficial'!$D$3:$D$23,IF(INDEX('Ciclos Oficial'!$D$3:$D$23,MATCH('Plano de Setup'!N35,'Ciclos Oficial'!$C$3:$C$23,0))&gt;INDEX('Ciclos Oficial'!$D$3:$D$23,MATCH('Plano de Setup'!O35,'Ciclos Oficial'!$C$3:$C$23,0)),MATCH('Plano de Setup'!N35,'Ciclos Oficial'!$C$3:$C$23,0),MATCH('Plano de Setup'!O35,'Ciclos Oficial'!$C$3:$C$23,0))),INDEX('Ciclos Oficial'!$E$3:$E$23,IF(INDEX('Ciclos Oficial'!$E$3:$E$23,MATCH(N35,'Ciclos Oficial'!$C$3:$C$23,0))&gt;INDEX('Ciclos Oficial'!$E$3:$E$23,MATCH(O35,'Ciclos Oficial'!$C$3:$C$23,0)),MATCH(N35,'Ciclos Oficial'!$C$3:$C$23,0),MATCH(O35,'Ciclos Oficial'!$C$3:$C$23,0)))))</f>
        <v/>
      </c>
      <c r="Q35" s="1"/>
      <c r="R35" s="1"/>
      <c r="S35" s="19"/>
      <c r="T35" s="11"/>
      <c r="U35" s="11"/>
      <c r="V35" s="74" t="str" cm="1">
        <f t="array" ref="V35">IF(OR(T35="",U35=""),"",IF(INDEX('Ciclos Oficial'!$D$3:$D$23,IF(INDEX('Ciclos Oficial'!$D$3:$D$23,MATCH('Plano de Setup'!T35,'Ciclos Oficial'!$C$3:$C$23,0))&gt;INDEX('Ciclos Oficial'!$D$3:$D$23,MATCH('Plano de Setup'!U35,'Ciclos Oficial'!$C$3:$C$23,0)),MATCH('Plano de Setup'!T35,'Ciclos Oficial'!$C$3:$C$23,0),MATCH('Plano de Setup'!U35,'Ciclos Oficial'!$C$3:$C$23,0)))&gt;INDEX('Ciclos Oficial'!$E$3:$E$23,IF(INDEX('Ciclos Oficial'!$E$3:$E$23,MATCH(T35,'Ciclos Oficial'!$C$3:$C$23,0))&gt;INDEX('Ciclos Oficial'!$E$3:$E$23,MATCH(U35,'Ciclos Oficial'!$C$3:$C$23,0)),MATCH(T35,'Ciclos Oficial'!$C$3:$C$23,0),MATCH(U35,'Ciclos Oficial'!$C$3:$C$23,0))),INDEX('Ciclos Oficial'!$D$3:$D$23,IF(INDEX('Ciclos Oficial'!$D$3:$D$23,MATCH('Plano de Setup'!T35,'Ciclos Oficial'!$C$3:$C$23,0))&gt;INDEX('Ciclos Oficial'!$D$3:$D$23,MATCH('Plano de Setup'!U35,'Ciclos Oficial'!$C$3:$C$23,0)),MATCH('Plano de Setup'!T35,'Ciclos Oficial'!$C$3:$C$23,0),MATCH('Plano de Setup'!U35,'Ciclos Oficial'!$C$3:$C$23,0))),INDEX('Ciclos Oficial'!$E$3:$E$23,IF(INDEX('Ciclos Oficial'!$E$3:$E$23,MATCH(T35,'Ciclos Oficial'!$C$3:$C$23,0))&gt;INDEX('Ciclos Oficial'!$E$3:$E$23,MATCH(U35,'Ciclos Oficial'!$C$3:$C$23,0)),MATCH(T35,'Ciclos Oficial'!$C$3:$C$23,0),MATCH(U35,'Ciclos Oficial'!$C$3:$C$23,0)))))</f>
        <v/>
      </c>
      <c r="W35" s="1"/>
      <c r="X35" s="1"/>
      <c r="Y35" s="19"/>
      <c r="Z35" s="11"/>
      <c r="AA35" s="11"/>
      <c r="AB35" s="74" t="str" cm="1">
        <f t="array" ref="AB35">IF(OR(Z35="",AA35=""),"",IF(INDEX('Ciclos Oficial'!$D$3:$D$23,IF(INDEX('Ciclos Oficial'!$D$3:$D$23,MATCH('Plano de Setup'!Z35,'Ciclos Oficial'!$C$3:$C$23,0))&gt;INDEX('Ciclos Oficial'!$D$3:$D$23,MATCH('Plano de Setup'!AA35,'Ciclos Oficial'!$C$3:$C$23,0)),MATCH('Plano de Setup'!Z35,'Ciclos Oficial'!$C$3:$C$23,0),MATCH('Plano de Setup'!AA35,'Ciclos Oficial'!$C$3:$C$23,0)))&gt;INDEX('Ciclos Oficial'!$E$3:$E$23,IF(INDEX('Ciclos Oficial'!$E$3:$E$23,MATCH(Z35,'Ciclos Oficial'!$C$3:$C$23,0))&gt;INDEX('Ciclos Oficial'!$E$3:$E$23,MATCH(AA35,'Ciclos Oficial'!$C$3:$C$23,0)),MATCH(Z35,'Ciclos Oficial'!$C$3:$C$23,0),MATCH(AA35,'Ciclos Oficial'!$C$3:$C$23,0))),INDEX('Ciclos Oficial'!$D$3:$D$23,IF(INDEX('Ciclos Oficial'!$D$3:$D$23,MATCH('Plano de Setup'!Z35,'Ciclos Oficial'!$C$3:$C$23,0))&gt;INDEX('Ciclos Oficial'!$D$3:$D$23,MATCH('Plano de Setup'!AA35,'Ciclos Oficial'!$C$3:$C$23,0)),MATCH('Plano de Setup'!Z35,'Ciclos Oficial'!$C$3:$C$23,0),MATCH('Plano de Setup'!AA35,'Ciclos Oficial'!$C$3:$C$23,0))),INDEX('Ciclos Oficial'!$E$3:$E$23,IF(INDEX('Ciclos Oficial'!$E$3:$E$23,MATCH(Z35,'Ciclos Oficial'!$C$3:$C$23,0))&gt;INDEX('Ciclos Oficial'!$E$3:$E$23,MATCH(AA35,'Ciclos Oficial'!$C$3:$C$23,0)),MATCH(Z35,'Ciclos Oficial'!$C$3:$C$23,0),MATCH(AA35,'Ciclos Oficial'!$C$3:$C$23,0)))))</f>
        <v/>
      </c>
      <c r="AC35" s="1"/>
      <c r="AD35" s="1"/>
      <c r="AE35" s="19"/>
      <c r="AF35" s="78"/>
      <c r="AG35" s="74" t="str">
        <f>IF(AF35="","",INDEX('Ciclos Oficial'!$I$3:$I$5,MATCH(AF35,'Ciclos Oficial'!$H$3:$H$5,0)))</f>
        <v/>
      </c>
      <c r="AH35" s="1"/>
      <c r="AI35" s="17"/>
      <c r="AJ35" s="19"/>
      <c r="AK35" s="78"/>
      <c r="AL35" s="74" t="str">
        <f>IF(AK35="","",INDEX('Ciclos Oficial'!$I$3:$I$5,MATCH(AK35,'Ciclos Oficial'!$H$3:$H$5,0)))</f>
        <v/>
      </c>
      <c r="AM35" s="1"/>
      <c r="AN35" s="17"/>
      <c r="AO35" s="19"/>
      <c r="AP35" s="78"/>
      <c r="AQ35" s="74" t="str">
        <f>IF(AP35="","",INDEX('Ciclos Oficial'!$I$3:$I$5,MATCH(AP35,'Ciclos Oficial'!$H$3:$H$5,0)))</f>
        <v/>
      </c>
      <c r="AR35" s="1"/>
      <c r="AS35" s="17"/>
    </row>
    <row r="36" spans="2:45" ht="14.25">
      <c r="B36" s="11"/>
      <c r="C36" s="11"/>
      <c r="D36" s="74" t="str" cm="1">
        <f t="array" ref="D36">IF(OR(B36="",C36=""),"",IF(INDEX('Ciclos Oficial'!$D$3:$D$23,IF(INDEX('Ciclos Oficial'!$D$3:$D$23,MATCH('Plano de Setup'!B36,'Ciclos Oficial'!$C$3:$C$23,0))&gt;INDEX('Ciclos Oficial'!$D$3:$D$23,MATCH('Plano de Setup'!C36,'Ciclos Oficial'!$C$3:$C$23,0)),MATCH('Plano de Setup'!B36,'Ciclos Oficial'!$C$3:$C$23,0),MATCH('Plano de Setup'!C36,'Ciclos Oficial'!$C$3:$C$23,0)))&gt;INDEX('Ciclos Oficial'!$E$3:$E$23,IF(INDEX('Ciclos Oficial'!$E$3:$E$23,MATCH(B36,'Ciclos Oficial'!$C$3:$C$23,0))&gt;INDEX('Ciclos Oficial'!$E$3:$E$23,MATCH(C36,'Ciclos Oficial'!$C$3:$C$23,0)),MATCH(B36,'Ciclos Oficial'!$C$3:$C$23,0),MATCH(C36,'Ciclos Oficial'!$C$3:$C$23,0))),INDEX('Ciclos Oficial'!$D$3:$D$23,IF(INDEX('Ciclos Oficial'!$D$3:$D$23,MATCH('Plano de Setup'!B36,'Ciclos Oficial'!$C$3:$C$23,0))&gt;INDEX('Ciclos Oficial'!$D$3:$D$23,MATCH('Plano de Setup'!C36,'Ciclos Oficial'!$C$3:$C$23,0)),MATCH('Plano de Setup'!B36,'Ciclos Oficial'!$C$3:$C$23,0),MATCH('Plano de Setup'!C36,'Ciclos Oficial'!$C$3:$C$23,0))),INDEX('Ciclos Oficial'!$E$3:$E$23,IF(INDEX('Ciclos Oficial'!$E$3:$E$23,MATCH(B36,'Ciclos Oficial'!$C$3:$C$23,0))&gt;INDEX('Ciclos Oficial'!$E$3:$E$23,MATCH(C36,'Ciclos Oficial'!$C$3:$C$23,0)),MATCH(B36,'Ciclos Oficial'!$C$3:$C$23,0),MATCH(C36,'Ciclos Oficial'!$C$3:$C$23,0)))))</f>
        <v/>
      </c>
      <c r="E36" s="12"/>
      <c r="F36" s="12"/>
      <c r="G36" s="19"/>
      <c r="H36" s="11"/>
      <c r="I36" s="11"/>
      <c r="J36" s="74" t="str" cm="1">
        <f t="array" ref="J36">IF(OR(H36="",I36=""),"",IF(INDEX('Ciclos Oficial'!$D$3:$D$23,IF(INDEX('Ciclos Oficial'!$D$3:$D$23,MATCH('Plano de Setup'!H36,'Ciclos Oficial'!$C$3:$C$23,0))&gt;INDEX('Ciclos Oficial'!$D$3:$D$23,MATCH('Plano de Setup'!I36,'Ciclos Oficial'!$C$3:$C$23,0)),MATCH('Plano de Setup'!H36,'Ciclos Oficial'!$C$3:$C$23,0),MATCH('Plano de Setup'!I36,'Ciclos Oficial'!$C$3:$C$23,0)))&gt;INDEX('Ciclos Oficial'!$E$3:$E$23,IF(INDEX('Ciclos Oficial'!$E$3:$E$23,MATCH(H36,'Ciclos Oficial'!$C$3:$C$23,0))&gt;INDEX('Ciclos Oficial'!$E$3:$E$23,MATCH(I36,'Ciclos Oficial'!$C$3:$C$23,0)),MATCH(H36,'Ciclos Oficial'!$C$3:$C$23,0),MATCH(I36,'Ciclos Oficial'!$C$3:$C$23,0))),INDEX('Ciclos Oficial'!$D$3:$D$23,IF(INDEX('Ciclos Oficial'!$D$3:$D$23,MATCH('Plano de Setup'!H36,'Ciclos Oficial'!$C$3:$C$23,0))&gt;INDEX('Ciclos Oficial'!$D$3:$D$23,MATCH('Plano de Setup'!I36,'Ciclos Oficial'!$C$3:$C$23,0)),MATCH('Plano de Setup'!H36,'Ciclos Oficial'!$C$3:$C$23,0),MATCH('Plano de Setup'!I36,'Ciclos Oficial'!$C$3:$C$23,0))),INDEX('Ciclos Oficial'!$E$3:$E$23,IF(INDEX('Ciclos Oficial'!$E$3:$E$23,MATCH(H36,'Ciclos Oficial'!$C$3:$C$23,0))&gt;INDEX('Ciclos Oficial'!$E$3:$E$23,MATCH(I36,'Ciclos Oficial'!$C$3:$C$23,0)),MATCH(H36,'Ciclos Oficial'!$C$3:$C$23,0),MATCH(I36,'Ciclos Oficial'!$C$3:$C$23,0)))))</f>
        <v/>
      </c>
      <c r="K36" s="1"/>
      <c r="L36" s="1"/>
      <c r="M36" s="19"/>
      <c r="N36" s="11"/>
      <c r="O36" s="11"/>
      <c r="P36" s="74" t="str" cm="1">
        <f t="array" ref="P36">IF(OR(N36="",O36=""),"",IF(INDEX('Ciclos Oficial'!$D$3:$D$23,IF(INDEX('Ciclos Oficial'!$D$3:$D$23,MATCH('Plano de Setup'!N36,'Ciclos Oficial'!$C$3:$C$23,0))&gt;INDEX('Ciclos Oficial'!$D$3:$D$23,MATCH('Plano de Setup'!O36,'Ciclos Oficial'!$C$3:$C$23,0)),MATCH('Plano de Setup'!N36,'Ciclos Oficial'!$C$3:$C$23,0),MATCH('Plano de Setup'!O36,'Ciclos Oficial'!$C$3:$C$23,0)))&gt;INDEX('Ciclos Oficial'!$E$3:$E$23,IF(INDEX('Ciclos Oficial'!$E$3:$E$23,MATCH(N36,'Ciclos Oficial'!$C$3:$C$23,0))&gt;INDEX('Ciclos Oficial'!$E$3:$E$23,MATCH(O36,'Ciclos Oficial'!$C$3:$C$23,0)),MATCH(N36,'Ciclos Oficial'!$C$3:$C$23,0),MATCH(O36,'Ciclos Oficial'!$C$3:$C$23,0))),INDEX('Ciclos Oficial'!$D$3:$D$23,IF(INDEX('Ciclos Oficial'!$D$3:$D$23,MATCH('Plano de Setup'!N36,'Ciclos Oficial'!$C$3:$C$23,0))&gt;INDEX('Ciclos Oficial'!$D$3:$D$23,MATCH('Plano de Setup'!O36,'Ciclos Oficial'!$C$3:$C$23,0)),MATCH('Plano de Setup'!N36,'Ciclos Oficial'!$C$3:$C$23,0),MATCH('Plano de Setup'!O36,'Ciclos Oficial'!$C$3:$C$23,0))),INDEX('Ciclos Oficial'!$E$3:$E$23,IF(INDEX('Ciclos Oficial'!$E$3:$E$23,MATCH(N36,'Ciclos Oficial'!$C$3:$C$23,0))&gt;INDEX('Ciclos Oficial'!$E$3:$E$23,MATCH(O36,'Ciclos Oficial'!$C$3:$C$23,0)),MATCH(N36,'Ciclos Oficial'!$C$3:$C$23,0),MATCH(O36,'Ciclos Oficial'!$C$3:$C$23,0)))))</f>
        <v/>
      </c>
      <c r="Q36" s="1"/>
      <c r="R36" s="1"/>
      <c r="S36" s="19"/>
      <c r="T36" s="11"/>
      <c r="U36" s="11"/>
      <c r="V36" s="74" t="str" cm="1">
        <f t="array" ref="V36">IF(OR(T36="",U36=""),"",IF(INDEX('Ciclos Oficial'!$D$3:$D$23,IF(INDEX('Ciclos Oficial'!$D$3:$D$23,MATCH('Plano de Setup'!T36,'Ciclos Oficial'!$C$3:$C$23,0))&gt;INDEX('Ciclos Oficial'!$D$3:$D$23,MATCH('Plano de Setup'!U36,'Ciclos Oficial'!$C$3:$C$23,0)),MATCH('Plano de Setup'!T36,'Ciclos Oficial'!$C$3:$C$23,0),MATCH('Plano de Setup'!U36,'Ciclos Oficial'!$C$3:$C$23,0)))&gt;INDEX('Ciclos Oficial'!$E$3:$E$23,IF(INDEX('Ciclos Oficial'!$E$3:$E$23,MATCH(T36,'Ciclos Oficial'!$C$3:$C$23,0))&gt;INDEX('Ciclos Oficial'!$E$3:$E$23,MATCH(U36,'Ciclos Oficial'!$C$3:$C$23,0)),MATCH(T36,'Ciclos Oficial'!$C$3:$C$23,0),MATCH(U36,'Ciclos Oficial'!$C$3:$C$23,0))),INDEX('Ciclos Oficial'!$D$3:$D$23,IF(INDEX('Ciclos Oficial'!$D$3:$D$23,MATCH('Plano de Setup'!T36,'Ciclos Oficial'!$C$3:$C$23,0))&gt;INDEX('Ciclos Oficial'!$D$3:$D$23,MATCH('Plano de Setup'!U36,'Ciclos Oficial'!$C$3:$C$23,0)),MATCH('Plano de Setup'!T36,'Ciclos Oficial'!$C$3:$C$23,0),MATCH('Plano de Setup'!U36,'Ciclos Oficial'!$C$3:$C$23,0))),INDEX('Ciclos Oficial'!$E$3:$E$23,IF(INDEX('Ciclos Oficial'!$E$3:$E$23,MATCH(T36,'Ciclos Oficial'!$C$3:$C$23,0))&gt;INDEX('Ciclos Oficial'!$E$3:$E$23,MATCH(U36,'Ciclos Oficial'!$C$3:$C$23,0)),MATCH(T36,'Ciclos Oficial'!$C$3:$C$23,0),MATCH(U36,'Ciclos Oficial'!$C$3:$C$23,0)))))</f>
        <v/>
      </c>
      <c r="W36" s="1"/>
      <c r="X36" s="1"/>
      <c r="Y36" s="19"/>
      <c r="Z36" s="11"/>
      <c r="AA36" s="11"/>
      <c r="AB36" s="74" t="str" cm="1">
        <f t="array" ref="AB36">IF(OR(Z36="",AA36=""),"",IF(INDEX('Ciclos Oficial'!$D$3:$D$23,IF(INDEX('Ciclos Oficial'!$D$3:$D$23,MATCH('Plano de Setup'!Z36,'Ciclos Oficial'!$C$3:$C$23,0))&gt;INDEX('Ciclos Oficial'!$D$3:$D$23,MATCH('Plano de Setup'!AA36,'Ciclos Oficial'!$C$3:$C$23,0)),MATCH('Plano de Setup'!Z36,'Ciclos Oficial'!$C$3:$C$23,0),MATCH('Plano de Setup'!AA36,'Ciclos Oficial'!$C$3:$C$23,0)))&gt;INDEX('Ciclos Oficial'!$E$3:$E$23,IF(INDEX('Ciclos Oficial'!$E$3:$E$23,MATCH(Z36,'Ciclos Oficial'!$C$3:$C$23,0))&gt;INDEX('Ciclos Oficial'!$E$3:$E$23,MATCH(AA36,'Ciclos Oficial'!$C$3:$C$23,0)),MATCH(Z36,'Ciclos Oficial'!$C$3:$C$23,0),MATCH(AA36,'Ciclos Oficial'!$C$3:$C$23,0))),INDEX('Ciclos Oficial'!$D$3:$D$23,IF(INDEX('Ciclos Oficial'!$D$3:$D$23,MATCH('Plano de Setup'!Z36,'Ciclos Oficial'!$C$3:$C$23,0))&gt;INDEX('Ciclos Oficial'!$D$3:$D$23,MATCH('Plano de Setup'!AA36,'Ciclos Oficial'!$C$3:$C$23,0)),MATCH('Plano de Setup'!Z36,'Ciclos Oficial'!$C$3:$C$23,0),MATCH('Plano de Setup'!AA36,'Ciclos Oficial'!$C$3:$C$23,0))),INDEX('Ciclos Oficial'!$E$3:$E$23,IF(INDEX('Ciclos Oficial'!$E$3:$E$23,MATCH(Z36,'Ciclos Oficial'!$C$3:$C$23,0))&gt;INDEX('Ciclos Oficial'!$E$3:$E$23,MATCH(AA36,'Ciclos Oficial'!$C$3:$C$23,0)),MATCH(Z36,'Ciclos Oficial'!$C$3:$C$23,0),MATCH(AA36,'Ciclos Oficial'!$C$3:$C$23,0)))))</f>
        <v/>
      </c>
      <c r="AC36" s="1"/>
      <c r="AD36" s="1"/>
      <c r="AE36" s="19"/>
      <c r="AF36" s="78"/>
      <c r="AG36" s="74" t="str">
        <f>IF(AF36="","",INDEX('Ciclos Oficial'!$I$3:$I$5,MATCH(AF36,'Ciclos Oficial'!$H$3:$H$5,0)))</f>
        <v/>
      </c>
      <c r="AH36" s="1"/>
      <c r="AI36" s="17"/>
      <c r="AJ36" s="19"/>
      <c r="AK36" s="78"/>
      <c r="AL36" s="74" t="str">
        <f>IF(AK36="","",INDEX('Ciclos Oficial'!$I$3:$I$5,MATCH(AK36,'Ciclos Oficial'!$H$3:$H$5,0)))</f>
        <v/>
      </c>
      <c r="AM36" s="1"/>
      <c r="AN36" s="17"/>
      <c r="AO36" s="19"/>
      <c r="AP36" s="78"/>
      <c r="AQ36" s="74" t="str">
        <f>IF(AP36="","",INDEX('Ciclos Oficial'!$I$3:$I$5,MATCH(AP36,'Ciclos Oficial'!$H$3:$H$5,0)))</f>
        <v/>
      </c>
      <c r="AR36" s="1"/>
      <c r="AS36" s="17"/>
    </row>
    <row r="37" spans="2:45" ht="14.25">
      <c r="B37" s="11"/>
      <c r="C37" s="11"/>
      <c r="D37" s="74" t="str" cm="1">
        <f t="array" ref="D37">IF(OR(B37="",C37=""),"",IF(INDEX('Ciclos Oficial'!$D$3:$D$23,IF(INDEX('Ciclos Oficial'!$D$3:$D$23,MATCH('Plano de Setup'!B37,'Ciclos Oficial'!$C$3:$C$23,0))&gt;INDEX('Ciclos Oficial'!$D$3:$D$23,MATCH('Plano de Setup'!C37,'Ciclos Oficial'!$C$3:$C$23,0)),MATCH('Plano de Setup'!B37,'Ciclos Oficial'!$C$3:$C$23,0),MATCH('Plano de Setup'!C37,'Ciclos Oficial'!$C$3:$C$23,0)))&gt;INDEX('Ciclos Oficial'!$E$3:$E$23,IF(INDEX('Ciclos Oficial'!$E$3:$E$23,MATCH(B37,'Ciclos Oficial'!$C$3:$C$23,0))&gt;INDEX('Ciclos Oficial'!$E$3:$E$23,MATCH(C37,'Ciclos Oficial'!$C$3:$C$23,0)),MATCH(B37,'Ciclos Oficial'!$C$3:$C$23,0),MATCH(C37,'Ciclos Oficial'!$C$3:$C$23,0))),INDEX('Ciclos Oficial'!$D$3:$D$23,IF(INDEX('Ciclos Oficial'!$D$3:$D$23,MATCH('Plano de Setup'!B37,'Ciclos Oficial'!$C$3:$C$23,0))&gt;INDEX('Ciclos Oficial'!$D$3:$D$23,MATCH('Plano de Setup'!C37,'Ciclos Oficial'!$C$3:$C$23,0)),MATCH('Plano de Setup'!B37,'Ciclos Oficial'!$C$3:$C$23,0),MATCH('Plano de Setup'!C37,'Ciclos Oficial'!$C$3:$C$23,0))),INDEX('Ciclos Oficial'!$E$3:$E$23,IF(INDEX('Ciclos Oficial'!$E$3:$E$23,MATCH(B37,'Ciclos Oficial'!$C$3:$C$23,0))&gt;INDEX('Ciclos Oficial'!$E$3:$E$23,MATCH(C37,'Ciclos Oficial'!$C$3:$C$23,0)),MATCH(B37,'Ciclos Oficial'!$C$3:$C$23,0),MATCH(C37,'Ciclos Oficial'!$C$3:$C$23,0)))))</f>
        <v/>
      </c>
      <c r="E37" s="12"/>
      <c r="F37" s="12"/>
      <c r="G37" s="19"/>
      <c r="H37" s="11"/>
      <c r="I37" s="11"/>
      <c r="J37" s="74" t="str" cm="1">
        <f t="array" ref="J37">IF(OR(H37="",I37=""),"",IF(INDEX('Ciclos Oficial'!$D$3:$D$23,IF(INDEX('Ciclos Oficial'!$D$3:$D$23,MATCH('Plano de Setup'!H37,'Ciclos Oficial'!$C$3:$C$23,0))&gt;INDEX('Ciclos Oficial'!$D$3:$D$23,MATCH('Plano de Setup'!I37,'Ciclos Oficial'!$C$3:$C$23,0)),MATCH('Plano de Setup'!H37,'Ciclos Oficial'!$C$3:$C$23,0),MATCH('Plano de Setup'!I37,'Ciclos Oficial'!$C$3:$C$23,0)))&gt;INDEX('Ciclos Oficial'!$E$3:$E$23,IF(INDEX('Ciclos Oficial'!$E$3:$E$23,MATCH(H37,'Ciclos Oficial'!$C$3:$C$23,0))&gt;INDEX('Ciclos Oficial'!$E$3:$E$23,MATCH(I37,'Ciclos Oficial'!$C$3:$C$23,0)),MATCH(H37,'Ciclos Oficial'!$C$3:$C$23,0),MATCH(I37,'Ciclos Oficial'!$C$3:$C$23,0))),INDEX('Ciclos Oficial'!$D$3:$D$23,IF(INDEX('Ciclos Oficial'!$D$3:$D$23,MATCH('Plano de Setup'!H37,'Ciclos Oficial'!$C$3:$C$23,0))&gt;INDEX('Ciclos Oficial'!$D$3:$D$23,MATCH('Plano de Setup'!I37,'Ciclos Oficial'!$C$3:$C$23,0)),MATCH('Plano de Setup'!H37,'Ciclos Oficial'!$C$3:$C$23,0),MATCH('Plano de Setup'!I37,'Ciclos Oficial'!$C$3:$C$23,0))),INDEX('Ciclos Oficial'!$E$3:$E$23,IF(INDEX('Ciclos Oficial'!$E$3:$E$23,MATCH(H37,'Ciclos Oficial'!$C$3:$C$23,0))&gt;INDEX('Ciclos Oficial'!$E$3:$E$23,MATCH(I37,'Ciclos Oficial'!$C$3:$C$23,0)),MATCH(H37,'Ciclos Oficial'!$C$3:$C$23,0),MATCH(I37,'Ciclos Oficial'!$C$3:$C$23,0)))))</f>
        <v/>
      </c>
      <c r="K37" s="1"/>
      <c r="L37" s="1"/>
      <c r="M37" s="19"/>
      <c r="N37" s="11"/>
      <c r="O37" s="11"/>
      <c r="P37" s="74" t="str" cm="1">
        <f t="array" ref="P37">IF(OR(N37="",O37=""),"",IF(INDEX('Ciclos Oficial'!$D$3:$D$23,IF(INDEX('Ciclos Oficial'!$D$3:$D$23,MATCH('Plano de Setup'!N37,'Ciclos Oficial'!$C$3:$C$23,0))&gt;INDEX('Ciclos Oficial'!$D$3:$D$23,MATCH('Plano de Setup'!O37,'Ciclos Oficial'!$C$3:$C$23,0)),MATCH('Plano de Setup'!N37,'Ciclos Oficial'!$C$3:$C$23,0),MATCH('Plano de Setup'!O37,'Ciclos Oficial'!$C$3:$C$23,0)))&gt;INDEX('Ciclos Oficial'!$E$3:$E$23,IF(INDEX('Ciclos Oficial'!$E$3:$E$23,MATCH(N37,'Ciclos Oficial'!$C$3:$C$23,0))&gt;INDEX('Ciclos Oficial'!$E$3:$E$23,MATCH(O37,'Ciclos Oficial'!$C$3:$C$23,0)),MATCH(N37,'Ciclos Oficial'!$C$3:$C$23,0),MATCH(O37,'Ciclos Oficial'!$C$3:$C$23,0))),INDEX('Ciclos Oficial'!$D$3:$D$23,IF(INDEX('Ciclos Oficial'!$D$3:$D$23,MATCH('Plano de Setup'!N37,'Ciclos Oficial'!$C$3:$C$23,0))&gt;INDEX('Ciclos Oficial'!$D$3:$D$23,MATCH('Plano de Setup'!O37,'Ciclos Oficial'!$C$3:$C$23,0)),MATCH('Plano de Setup'!N37,'Ciclos Oficial'!$C$3:$C$23,0),MATCH('Plano de Setup'!O37,'Ciclos Oficial'!$C$3:$C$23,0))),INDEX('Ciclos Oficial'!$E$3:$E$23,IF(INDEX('Ciclos Oficial'!$E$3:$E$23,MATCH(N37,'Ciclos Oficial'!$C$3:$C$23,0))&gt;INDEX('Ciclos Oficial'!$E$3:$E$23,MATCH(O37,'Ciclos Oficial'!$C$3:$C$23,0)),MATCH(N37,'Ciclos Oficial'!$C$3:$C$23,0),MATCH(O37,'Ciclos Oficial'!$C$3:$C$23,0)))))</f>
        <v/>
      </c>
      <c r="Q37" s="1"/>
      <c r="R37" s="1"/>
      <c r="S37" s="19"/>
      <c r="T37" s="11"/>
      <c r="U37" s="11"/>
      <c r="V37" s="74" t="str" cm="1">
        <f t="array" ref="V37">IF(OR(T37="",U37=""),"",IF(INDEX('Ciclos Oficial'!$D$3:$D$23,IF(INDEX('Ciclos Oficial'!$D$3:$D$23,MATCH('Plano de Setup'!T37,'Ciclos Oficial'!$C$3:$C$23,0))&gt;INDEX('Ciclos Oficial'!$D$3:$D$23,MATCH('Plano de Setup'!U37,'Ciclos Oficial'!$C$3:$C$23,0)),MATCH('Plano de Setup'!T37,'Ciclos Oficial'!$C$3:$C$23,0),MATCH('Plano de Setup'!U37,'Ciclos Oficial'!$C$3:$C$23,0)))&gt;INDEX('Ciclos Oficial'!$E$3:$E$23,IF(INDEX('Ciclos Oficial'!$E$3:$E$23,MATCH(T37,'Ciclos Oficial'!$C$3:$C$23,0))&gt;INDEX('Ciclos Oficial'!$E$3:$E$23,MATCH(U37,'Ciclos Oficial'!$C$3:$C$23,0)),MATCH(T37,'Ciclos Oficial'!$C$3:$C$23,0),MATCH(U37,'Ciclos Oficial'!$C$3:$C$23,0))),INDEX('Ciclos Oficial'!$D$3:$D$23,IF(INDEX('Ciclos Oficial'!$D$3:$D$23,MATCH('Plano de Setup'!T37,'Ciclos Oficial'!$C$3:$C$23,0))&gt;INDEX('Ciclos Oficial'!$D$3:$D$23,MATCH('Plano de Setup'!U37,'Ciclos Oficial'!$C$3:$C$23,0)),MATCH('Plano de Setup'!T37,'Ciclos Oficial'!$C$3:$C$23,0),MATCH('Plano de Setup'!U37,'Ciclos Oficial'!$C$3:$C$23,0))),INDEX('Ciclos Oficial'!$E$3:$E$23,IF(INDEX('Ciclos Oficial'!$E$3:$E$23,MATCH(T37,'Ciclos Oficial'!$C$3:$C$23,0))&gt;INDEX('Ciclos Oficial'!$E$3:$E$23,MATCH(U37,'Ciclos Oficial'!$C$3:$C$23,0)),MATCH(T37,'Ciclos Oficial'!$C$3:$C$23,0),MATCH(U37,'Ciclos Oficial'!$C$3:$C$23,0)))))</f>
        <v/>
      </c>
      <c r="W37" s="1"/>
      <c r="X37" s="1"/>
      <c r="Y37" s="19"/>
      <c r="Z37" s="11"/>
      <c r="AA37" s="11"/>
      <c r="AB37" s="74" t="str" cm="1">
        <f t="array" ref="AB37">IF(OR(Z37="",AA37=""),"",IF(INDEX('Ciclos Oficial'!$D$3:$D$23,IF(INDEX('Ciclos Oficial'!$D$3:$D$23,MATCH('Plano de Setup'!Z37,'Ciclos Oficial'!$C$3:$C$23,0))&gt;INDEX('Ciclos Oficial'!$D$3:$D$23,MATCH('Plano de Setup'!AA37,'Ciclos Oficial'!$C$3:$C$23,0)),MATCH('Plano de Setup'!Z37,'Ciclos Oficial'!$C$3:$C$23,0),MATCH('Plano de Setup'!AA37,'Ciclos Oficial'!$C$3:$C$23,0)))&gt;INDEX('Ciclos Oficial'!$E$3:$E$23,IF(INDEX('Ciclos Oficial'!$E$3:$E$23,MATCH(Z37,'Ciclos Oficial'!$C$3:$C$23,0))&gt;INDEX('Ciclos Oficial'!$E$3:$E$23,MATCH(AA37,'Ciclos Oficial'!$C$3:$C$23,0)),MATCH(Z37,'Ciclos Oficial'!$C$3:$C$23,0),MATCH(AA37,'Ciclos Oficial'!$C$3:$C$23,0))),INDEX('Ciclos Oficial'!$D$3:$D$23,IF(INDEX('Ciclos Oficial'!$D$3:$D$23,MATCH('Plano de Setup'!Z37,'Ciclos Oficial'!$C$3:$C$23,0))&gt;INDEX('Ciclos Oficial'!$D$3:$D$23,MATCH('Plano de Setup'!AA37,'Ciclos Oficial'!$C$3:$C$23,0)),MATCH('Plano de Setup'!Z37,'Ciclos Oficial'!$C$3:$C$23,0),MATCH('Plano de Setup'!AA37,'Ciclos Oficial'!$C$3:$C$23,0))),INDEX('Ciclos Oficial'!$E$3:$E$23,IF(INDEX('Ciclos Oficial'!$E$3:$E$23,MATCH(Z37,'Ciclos Oficial'!$C$3:$C$23,0))&gt;INDEX('Ciclos Oficial'!$E$3:$E$23,MATCH(AA37,'Ciclos Oficial'!$C$3:$C$23,0)),MATCH(Z37,'Ciclos Oficial'!$C$3:$C$23,0),MATCH(AA37,'Ciclos Oficial'!$C$3:$C$23,0)))))</f>
        <v/>
      </c>
      <c r="AC37" s="1"/>
      <c r="AD37" s="1"/>
      <c r="AE37" s="19"/>
      <c r="AF37" s="78"/>
      <c r="AG37" s="74" t="str">
        <f>IF(AF37="","",INDEX('Ciclos Oficial'!$I$3:$I$5,MATCH(AF37,'Ciclos Oficial'!$H$3:$H$5,0)))</f>
        <v/>
      </c>
      <c r="AH37" s="1"/>
      <c r="AI37" s="17"/>
      <c r="AJ37" s="19"/>
      <c r="AK37" s="78"/>
      <c r="AL37" s="74" t="str">
        <f>IF(AK37="","",INDEX('Ciclos Oficial'!$I$3:$I$5,MATCH(AK37,'Ciclos Oficial'!$H$3:$H$5,0)))</f>
        <v/>
      </c>
      <c r="AM37" s="1"/>
      <c r="AN37" s="17"/>
      <c r="AO37" s="19"/>
      <c r="AP37" s="78"/>
      <c r="AQ37" s="74" t="str">
        <f>IF(AP37="","",INDEX('Ciclos Oficial'!$I$3:$I$5,MATCH(AP37,'Ciclos Oficial'!$H$3:$H$5,0)))</f>
        <v/>
      </c>
      <c r="AR37" s="1"/>
      <c r="AS37" s="17"/>
    </row>
    <row r="38" spans="2:45" ht="14.25">
      <c r="B38" s="11"/>
      <c r="C38" s="11"/>
      <c r="D38" s="74" t="str" cm="1">
        <f t="array" ref="D38">IF(OR(B38="",C38=""),"",IF(INDEX('Ciclos Oficial'!$D$3:$D$23,IF(INDEX('Ciclos Oficial'!$D$3:$D$23,MATCH('Plano de Setup'!B38,'Ciclos Oficial'!$C$3:$C$23,0))&gt;INDEX('Ciclos Oficial'!$D$3:$D$23,MATCH('Plano de Setup'!C38,'Ciclos Oficial'!$C$3:$C$23,0)),MATCH('Plano de Setup'!B38,'Ciclos Oficial'!$C$3:$C$23,0),MATCH('Plano de Setup'!C38,'Ciclos Oficial'!$C$3:$C$23,0)))&gt;INDEX('Ciclos Oficial'!$E$3:$E$23,IF(INDEX('Ciclos Oficial'!$E$3:$E$23,MATCH(B38,'Ciclos Oficial'!$C$3:$C$23,0))&gt;INDEX('Ciclos Oficial'!$E$3:$E$23,MATCH(C38,'Ciclos Oficial'!$C$3:$C$23,0)),MATCH(B38,'Ciclos Oficial'!$C$3:$C$23,0),MATCH(C38,'Ciclos Oficial'!$C$3:$C$23,0))),INDEX('Ciclos Oficial'!$D$3:$D$23,IF(INDEX('Ciclos Oficial'!$D$3:$D$23,MATCH('Plano de Setup'!B38,'Ciclos Oficial'!$C$3:$C$23,0))&gt;INDEX('Ciclos Oficial'!$D$3:$D$23,MATCH('Plano de Setup'!C38,'Ciclos Oficial'!$C$3:$C$23,0)),MATCH('Plano de Setup'!B38,'Ciclos Oficial'!$C$3:$C$23,0),MATCH('Plano de Setup'!C38,'Ciclos Oficial'!$C$3:$C$23,0))),INDEX('Ciclos Oficial'!$E$3:$E$23,IF(INDEX('Ciclos Oficial'!$E$3:$E$23,MATCH(B38,'Ciclos Oficial'!$C$3:$C$23,0))&gt;INDEX('Ciclos Oficial'!$E$3:$E$23,MATCH(C38,'Ciclos Oficial'!$C$3:$C$23,0)),MATCH(B38,'Ciclos Oficial'!$C$3:$C$23,0),MATCH(C38,'Ciclos Oficial'!$C$3:$C$23,0)))))</f>
        <v/>
      </c>
      <c r="E38" s="12"/>
      <c r="F38" s="12"/>
      <c r="G38" s="19"/>
      <c r="H38" s="11"/>
      <c r="I38" s="11"/>
      <c r="J38" s="74" t="str" cm="1">
        <f t="array" ref="J38">IF(OR(H38="",I38=""),"",IF(INDEX('Ciclos Oficial'!$D$3:$D$23,IF(INDEX('Ciclos Oficial'!$D$3:$D$23,MATCH('Plano de Setup'!H38,'Ciclos Oficial'!$C$3:$C$23,0))&gt;INDEX('Ciclos Oficial'!$D$3:$D$23,MATCH('Plano de Setup'!I38,'Ciclos Oficial'!$C$3:$C$23,0)),MATCH('Plano de Setup'!H38,'Ciclos Oficial'!$C$3:$C$23,0),MATCH('Plano de Setup'!I38,'Ciclos Oficial'!$C$3:$C$23,0)))&gt;INDEX('Ciclos Oficial'!$E$3:$E$23,IF(INDEX('Ciclos Oficial'!$E$3:$E$23,MATCH(H38,'Ciclos Oficial'!$C$3:$C$23,0))&gt;INDEX('Ciclos Oficial'!$E$3:$E$23,MATCH(I38,'Ciclos Oficial'!$C$3:$C$23,0)),MATCH(H38,'Ciclos Oficial'!$C$3:$C$23,0),MATCH(I38,'Ciclos Oficial'!$C$3:$C$23,0))),INDEX('Ciclos Oficial'!$D$3:$D$23,IF(INDEX('Ciclos Oficial'!$D$3:$D$23,MATCH('Plano de Setup'!H38,'Ciclos Oficial'!$C$3:$C$23,0))&gt;INDEX('Ciclos Oficial'!$D$3:$D$23,MATCH('Plano de Setup'!I38,'Ciclos Oficial'!$C$3:$C$23,0)),MATCH('Plano de Setup'!H38,'Ciclos Oficial'!$C$3:$C$23,0),MATCH('Plano de Setup'!I38,'Ciclos Oficial'!$C$3:$C$23,0))),INDEX('Ciclos Oficial'!$E$3:$E$23,IF(INDEX('Ciclos Oficial'!$E$3:$E$23,MATCH(H38,'Ciclos Oficial'!$C$3:$C$23,0))&gt;INDEX('Ciclos Oficial'!$E$3:$E$23,MATCH(I38,'Ciclos Oficial'!$C$3:$C$23,0)),MATCH(H38,'Ciclos Oficial'!$C$3:$C$23,0),MATCH(I38,'Ciclos Oficial'!$C$3:$C$23,0)))))</f>
        <v/>
      </c>
      <c r="K38" s="1"/>
      <c r="L38" s="1"/>
      <c r="M38" s="19"/>
      <c r="N38" s="11"/>
      <c r="O38" s="11"/>
      <c r="P38" s="74" t="str" cm="1">
        <f t="array" ref="P38">IF(OR(N38="",O38=""),"",IF(INDEX('Ciclos Oficial'!$D$3:$D$23,IF(INDEX('Ciclos Oficial'!$D$3:$D$23,MATCH('Plano de Setup'!N38,'Ciclos Oficial'!$C$3:$C$23,0))&gt;INDEX('Ciclos Oficial'!$D$3:$D$23,MATCH('Plano de Setup'!O38,'Ciclos Oficial'!$C$3:$C$23,0)),MATCH('Plano de Setup'!N38,'Ciclos Oficial'!$C$3:$C$23,0),MATCH('Plano de Setup'!O38,'Ciclos Oficial'!$C$3:$C$23,0)))&gt;INDEX('Ciclos Oficial'!$E$3:$E$23,IF(INDEX('Ciclos Oficial'!$E$3:$E$23,MATCH(N38,'Ciclos Oficial'!$C$3:$C$23,0))&gt;INDEX('Ciclos Oficial'!$E$3:$E$23,MATCH(O38,'Ciclos Oficial'!$C$3:$C$23,0)),MATCH(N38,'Ciclos Oficial'!$C$3:$C$23,0),MATCH(O38,'Ciclos Oficial'!$C$3:$C$23,0))),INDEX('Ciclos Oficial'!$D$3:$D$23,IF(INDEX('Ciclos Oficial'!$D$3:$D$23,MATCH('Plano de Setup'!N38,'Ciclos Oficial'!$C$3:$C$23,0))&gt;INDEX('Ciclos Oficial'!$D$3:$D$23,MATCH('Plano de Setup'!O38,'Ciclos Oficial'!$C$3:$C$23,0)),MATCH('Plano de Setup'!N38,'Ciclos Oficial'!$C$3:$C$23,0),MATCH('Plano de Setup'!O38,'Ciclos Oficial'!$C$3:$C$23,0))),INDEX('Ciclos Oficial'!$E$3:$E$23,IF(INDEX('Ciclos Oficial'!$E$3:$E$23,MATCH(N38,'Ciclos Oficial'!$C$3:$C$23,0))&gt;INDEX('Ciclos Oficial'!$E$3:$E$23,MATCH(O38,'Ciclos Oficial'!$C$3:$C$23,0)),MATCH(N38,'Ciclos Oficial'!$C$3:$C$23,0),MATCH(O38,'Ciclos Oficial'!$C$3:$C$23,0)))))</f>
        <v/>
      </c>
      <c r="Q38" s="1"/>
      <c r="R38" s="1"/>
      <c r="S38" s="19"/>
      <c r="T38" s="11"/>
      <c r="U38" s="11"/>
      <c r="V38" s="74" t="str" cm="1">
        <f t="array" ref="V38">IF(OR(T38="",U38=""),"",IF(INDEX('Ciclos Oficial'!$D$3:$D$23,IF(INDEX('Ciclos Oficial'!$D$3:$D$23,MATCH('Plano de Setup'!T38,'Ciclos Oficial'!$C$3:$C$23,0))&gt;INDEX('Ciclos Oficial'!$D$3:$D$23,MATCH('Plano de Setup'!U38,'Ciclos Oficial'!$C$3:$C$23,0)),MATCH('Plano de Setup'!T38,'Ciclos Oficial'!$C$3:$C$23,0),MATCH('Plano de Setup'!U38,'Ciclos Oficial'!$C$3:$C$23,0)))&gt;INDEX('Ciclos Oficial'!$E$3:$E$23,IF(INDEX('Ciclos Oficial'!$E$3:$E$23,MATCH(T38,'Ciclos Oficial'!$C$3:$C$23,0))&gt;INDEX('Ciclos Oficial'!$E$3:$E$23,MATCH(U38,'Ciclos Oficial'!$C$3:$C$23,0)),MATCH(T38,'Ciclos Oficial'!$C$3:$C$23,0),MATCH(U38,'Ciclos Oficial'!$C$3:$C$23,0))),INDEX('Ciclos Oficial'!$D$3:$D$23,IF(INDEX('Ciclos Oficial'!$D$3:$D$23,MATCH('Plano de Setup'!T38,'Ciclos Oficial'!$C$3:$C$23,0))&gt;INDEX('Ciclos Oficial'!$D$3:$D$23,MATCH('Plano de Setup'!U38,'Ciclos Oficial'!$C$3:$C$23,0)),MATCH('Plano de Setup'!T38,'Ciclos Oficial'!$C$3:$C$23,0),MATCH('Plano de Setup'!U38,'Ciclos Oficial'!$C$3:$C$23,0))),INDEX('Ciclos Oficial'!$E$3:$E$23,IF(INDEX('Ciclos Oficial'!$E$3:$E$23,MATCH(T38,'Ciclos Oficial'!$C$3:$C$23,0))&gt;INDEX('Ciclos Oficial'!$E$3:$E$23,MATCH(U38,'Ciclos Oficial'!$C$3:$C$23,0)),MATCH(T38,'Ciclos Oficial'!$C$3:$C$23,0),MATCH(U38,'Ciclos Oficial'!$C$3:$C$23,0)))))</f>
        <v/>
      </c>
      <c r="W38" s="1"/>
      <c r="X38" s="1"/>
      <c r="Y38" s="19"/>
      <c r="Z38" s="11"/>
      <c r="AA38" s="11"/>
      <c r="AB38" s="74" t="str" cm="1">
        <f t="array" ref="AB38">IF(OR(Z38="",AA38=""),"",IF(INDEX('Ciclos Oficial'!$D$3:$D$23,IF(INDEX('Ciclos Oficial'!$D$3:$D$23,MATCH('Plano de Setup'!Z38,'Ciclos Oficial'!$C$3:$C$23,0))&gt;INDEX('Ciclos Oficial'!$D$3:$D$23,MATCH('Plano de Setup'!AA38,'Ciclos Oficial'!$C$3:$C$23,0)),MATCH('Plano de Setup'!Z38,'Ciclos Oficial'!$C$3:$C$23,0),MATCH('Plano de Setup'!AA38,'Ciclos Oficial'!$C$3:$C$23,0)))&gt;INDEX('Ciclos Oficial'!$E$3:$E$23,IF(INDEX('Ciclos Oficial'!$E$3:$E$23,MATCH(Z38,'Ciclos Oficial'!$C$3:$C$23,0))&gt;INDEX('Ciclos Oficial'!$E$3:$E$23,MATCH(AA38,'Ciclos Oficial'!$C$3:$C$23,0)),MATCH(Z38,'Ciclos Oficial'!$C$3:$C$23,0),MATCH(AA38,'Ciclos Oficial'!$C$3:$C$23,0))),INDEX('Ciclos Oficial'!$D$3:$D$23,IF(INDEX('Ciclos Oficial'!$D$3:$D$23,MATCH('Plano de Setup'!Z38,'Ciclos Oficial'!$C$3:$C$23,0))&gt;INDEX('Ciclos Oficial'!$D$3:$D$23,MATCH('Plano de Setup'!AA38,'Ciclos Oficial'!$C$3:$C$23,0)),MATCH('Plano de Setup'!Z38,'Ciclos Oficial'!$C$3:$C$23,0),MATCH('Plano de Setup'!AA38,'Ciclos Oficial'!$C$3:$C$23,0))),INDEX('Ciclos Oficial'!$E$3:$E$23,IF(INDEX('Ciclos Oficial'!$E$3:$E$23,MATCH(Z38,'Ciclos Oficial'!$C$3:$C$23,0))&gt;INDEX('Ciclos Oficial'!$E$3:$E$23,MATCH(AA38,'Ciclos Oficial'!$C$3:$C$23,0)),MATCH(Z38,'Ciclos Oficial'!$C$3:$C$23,0),MATCH(AA38,'Ciclos Oficial'!$C$3:$C$23,0)))))</f>
        <v/>
      </c>
      <c r="AC38" s="1"/>
      <c r="AD38" s="1"/>
      <c r="AE38" s="19"/>
      <c r="AF38" s="78"/>
      <c r="AG38" s="74" t="str">
        <f>IF(AF38="","",INDEX('Ciclos Oficial'!$I$3:$I$5,MATCH(AF38,'Ciclos Oficial'!$H$3:$H$5,0)))</f>
        <v/>
      </c>
      <c r="AH38" s="1"/>
      <c r="AI38" s="17"/>
      <c r="AJ38" s="19"/>
      <c r="AK38" s="78"/>
      <c r="AL38" s="74" t="str">
        <f>IF(AK38="","",INDEX('Ciclos Oficial'!$I$3:$I$5,MATCH(AK38,'Ciclos Oficial'!$H$3:$H$5,0)))</f>
        <v/>
      </c>
      <c r="AM38" s="1"/>
      <c r="AN38" s="17"/>
      <c r="AO38" s="19"/>
      <c r="AP38" s="78"/>
      <c r="AQ38" s="74" t="str">
        <f>IF(AP38="","",INDEX('Ciclos Oficial'!$I$3:$I$5,MATCH(AP38,'Ciclos Oficial'!$H$3:$H$5,0)))</f>
        <v/>
      </c>
      <c r="AR38" s="1"/>
      <c r="AS38" s="17"/>
    </row>
    <row r="39" spans="2:45" ht="14.25">
      <c r="B39" s="11"/>
      <c r="C39" s="11"/>
      <c r="D39" s="74" t="str" cm="1">
        <f t="array" ref="D39">IF(OR(B39="",C39=""),"",IF(INDEX('Ciclos Oficial'!$D$3:$D$23,IF(INDEX('Ciclos Oficial'!$D$3:$D$23,MATCH('Plano de Setup'!B39,'Ciclos Oficial'!$C$3:$C$23,0))&gt;INDEX('Ciclos Oficial'!$D$3:$D$23,MATCH('Plano de Setup'!C39,'Ciclos Oficial'!$C$3:$C$23,0)),MATCH('Plano de Setup'!B39,'Ciclos Oficial'!$C$3:$C$23,0),MATCH('Plano de Setup'!C39,'Ciclos Oficial'!$C$3:$C$23,0)))&gt;INDEX('Ciclos Oficial'!$E$3:$E$23,IF(INDEX('Ciclos Oficial'!$E$3:$E$23,MATCH(B39,'Ciclos Oficial'!$C$3:$C$23,0))&gt;INDEX('Ciclos Oficial'!$E$3:$E$23,MATCH(C39,'Ciclos Oficial'!$C$3:$C$23,0)),MATCH(B39,'Ciclos Oficial'!$C$3:$C$23,0),MATCH(C39,'Ciclos Oficial'!$C$3:$C$23,0))),INDEX('Ciclos Oficial'!$D$3:$D$23,IF(INDEX('Ciclos Oficial'!$D$3:$D$23,MATCH('Plano de Setup'!B39,'Ciclos Oficial'!$C$3:$C$23,0))&gt;INDEX('Ciclos Oficial'!$D$3:$D$23,MATCH('Plano de Setup'!C39,'Ciclos Oficial'!$C$3:$C$23,0)),MATCH('Plano de Setup'!B39,'Ciclos Oficial'!$C$3:$C$23,0),MATCH('Plano de Setup'!C39,'Ciclos Oficial'!$C$3:$C$23,0))),INDEX('Ciclos Oficial'!$E$3:$E$23,IF(INDEX('Ciclos Oficial'!$E$3:$E$23,MATCH(B39,'Ciclos Oficial'!$C$3:$C$23,0))&gt;INDEX('Ciclos Oficial'!$E$3:$E$23,MATCH(C39,'Ciclos Oficial'!$C$3:$C$23,0)),MATCH(B39,'Ciclos Oficial'!$C$3:$C$23,0),MATCH(C39,'Ciclos Oficial'!$C$3:$C$23,0)))))</f>
        <v/>
      </c>
      <c r="E39" s="12"/>
      <c r="F39" s="12"/>
      <c r="G39" s="19"/>
      <c r="H39" s="11"/>
      <c r="I39" s="11"/>
      <c r="J39" s="74" t="str" cm="1">
        <f t="array" ref="J39">IF(OR(H39="",I39=""),"",IF(INDEX('Ciclos Oficial'!$D$3:$D$23,IF(INDEX('Ciclos Oficial'!$D$3:$D$23,MATCH('Plano de Setup'!H39,'Ciclos Oficial'!$C$3:$C$23,0))&gt;INDEX('Ciclos Oficial'!$D$3:$D$23,MATCH('Plano de Setup'!I39,'Ciclos Oficial'!$C$3:$C$23,0)),MATCH('Plano de Setup'!H39,'Ciclos Oficial'!$C$3:$C$23,0),MATCH('Plano de Setup'!I39,'Ciclos Oficial'!$C$3:$C$23,0)))&gt;INDEX('Ciclos Oficial'!$E$3:$E$23,IF(INDEX('Ciclos Oficial'!$E$3:$E$23,MATCH(H39,'Ciclos Oficial'!$C$3:$C$23,0))&gt;INDEX('Ciclos Oficial'!$E$3:$E$23,MATCH(I39,'Ciclos Oficial'!$C$3:$C$23,0)),MATCH(H39,'Ciclos Oficial'!$C$3:$C$23,0),MATCH(I39,'Ciclos Oficial'!$C$3:$C$23,0))),INDEX('Ciclos Oficial'!$D$3:$D$23,IF(INDEX('Ciclos Oficial'!$D$3:$D$23,MATCH('Plano de Setup'!H39,'Ciclos Oficial'!$C$3:$C$23,0))&gt;INDEX('Ciclos Oficial'!$D$3:$D$23,MATCH('Plano de Setup'!I39,'Ciclos Oficial'!$C$3:$C$23,0)),MATCH('Plano de Setup'!H39,'Ciclos Oficial'!$C$3:$C$23,0),MATCH('Plano de Setup'!I39,'Ciclos Oficial'!$C$3:$C$23,0))),INDEX('Ciclos Oficial'!$E$3:$E$23,IF(INDEX('Ciclos Oficial'!$E$3:$E$23,MATCH(H39,'Ciclos Oficial'!$C$3:$C$23,0))&gt;INDEX('Ciclos Oficial'!$E$3:$E$23,MATCH(I39,'Ciclos Oficial'!$C$3:$C$23,0)),MATCH(H39,'Ciclos Oficial'!$C$3:$C$23,0),MATCH(I39,'Ciclos Oficial'!$C$3:$C$23,0)))))</f>
        <v/>
      </c>
      <c r="K39" s="1"/>
      <c r="L39" s="1"/>
      <c r="M39" s="19"/>
      <c r="N39" s="11"/>
      <c r="O39" s="11"/>
      <c r="P39" s="74" t="str" cm="1">
        <f t="array" ref="P39">IF(OR(N39="",O39=""),"",IF(INDEX('Ciclos Oficial'!$D$3:$D$23,IF(INDEX('Ciclos Oficial'!$D$3:$D$23,MATCH('Plano de Setup'!N39,'Ciclos Oficial'!$C$3:$C$23,0))&gt;INDEX('Ciclos Oficial'!$D$3:$D$23,MATCH('Plano de Setup'!O39,'Ciclos Oficial'!$C$3:$C$23,0)),MATCH('Plano de Setup'!N39,'Ciclos Oficial'!$C$3:$C$23,0),MATCH('Plano de Setup'!O39,'Ciclos Oficial'!$C$3:$C$23,0)))&gt;INDEX('Ciclos Oficial'!$E$3:$E$23,IF(INDEX('Ciclos Oficial'!$E$3:$E$23,MATCH(N39,'Ciclos Oficial'!$C$3:$C$23,0))&gt;INDEX('Ciclos Oficial'!$E$3:$E$23,MATCH(O39,'Ciclos Oficial'!$C$3:$C$23,0)),MATCH(N39,'Ciclos Oficial'!$C$3:$C$23,0),MATCH(O39,'Ciclos Oficial'!$C$3:$C$23,0))),INDEX('Ciclos Oficial'!$D$3:$D$23,IF(INDEX('Ciclos Oficial'!$D$3:$D$23,MATCH('Plano de Setup'!N39,'Ciclos Oficial'!$C$3:$C$23,0))&gt;INDEX('Ciclos Oficial'!$D$3:$D$23,MATCH('Plano de Setup'!O39,'Ciclos Oficial'!$C$3:$C$23,0)),MATCH('Plano de Setup'!N39,'Ciclos Oficial'!$C$3:$C$23,0),MATCH('Plano de Setup'!O39,'Ciclos Oficial'!$C$3:$C$23,0))),INDEX('Ciclos Oficial'!$E$3:$E$23,IF(INDEX('Ciclos Oficial'!$E$3:$E$23,MATCH(N39,'Ciclos Oficial'!$C$3:$C$23,0))&gt;INDEX('Ciclos Oficial'!$E$3:$E$23,MATCH(O39,'Ciclos Oficial'!$C$3:$C$23,0)),MATCH(N39,'Ciclos Oficial'!$C$3:$C$23,0),MATCH(O39,'Ciclos Oficial'!$C$3:$C$23,0)))))</f>
        <v/>
      </c>
      <c r="Q39" s="1"/>
      <c r="R39" s="1"/>
      <c r="S39" s="19"/>
      <c r="T39" s="11"/>
      <c r="U39" s="11"/>
      <c r="V39" s="74" t="str" cm="1">
        <f t="array" ref="V39">IF(OR(T39="",U39=""),"",IF(INDEX('Ciclos Oficial'!$D$3:$D$23,IF(INDEX('Ciclos Oficial'!$D$3:$D$23,MATCH('Plano de Setup'!T39,'Ciclos Oficial'!$C$3:$C$23,0))&gt;INDEX('Ciclos Oficial'!$D$3:$D$23,MATCH('Plano de Setup'!U39,'Ciclos Oficial'!$C$3:$C$23,0)),MATCH('Plano de Setup'!T39,'Ciclos Oficial'!$C$3:$C$23,0),MATCH('Plano de Setup'!U39,'Ciclos Oficial'!$C$3:$C$23,0)))&gt;INDEX('Ciclos Oficial'!$E$3:$E$23,IF(INDEX('Ciclos Oficial'!$E$3:$E$23,MATCH(T39,'Ciclos Oficial'!$C$3:$C$23,0))&gt;INDEX('Ciclos Oficial'!$E$3:$E$23,MATCH(U39,'Ciclos Oficial'!$C$3:$C$23,0)),MATCH(T39,'Ciclos Oficial'!$C$3:$C$23,0),MATCH(U39,'Ciclos Oficial'!$C$3:$C$23,0))),INDEX('Ciclos Oficial'!$D$3:$D$23,IF(INDEX('Ciclos Oficial'!$D$3:$D$23,MATCH('Plano de Setup'!T39,'Ciclos Oficial'!$C$3:$C$23,0))&gt;INDEX('Ciclos Oficial'!$D$3:$D$23,MATCH('Plano de Setup'!U39,'Ciclos Oficial'!$C$3:$C$23,0)),MATCH('Plano de Setup'!T39,'Ciclos Oficial'!$C$3:$C$23,0),MATCH('Plano de Setup'!U39,'Ciclos Oficial'!$C$3:$C$23,0))),INDEX('Ciclos Oficial'!$E$3:$E$23,IF(INDEX('Ciclos Oficial'!$E$3:$E$23,MATCH(T39,'Ciclos Oficial'!$C$3:$C$23,0))&gt;INDEX('Ciclos Oficial'!$E$3:$E$23,MATCH(U39,'Ciclos Oficial'!$C$3:$C$23,0)),MATCH(T39,'Ciclos Oficial'!$C$3:$C$23,0),MATCH(U39,'Ciclos Oficial'!$C$3:$C$23,0)))))</f>
        <v/>
      </c>
      <c r="W39" s="1"/>
      <c r="X39" s="1"/>
      <c r="Y39" s="19"/>
      <c r="Z39" s="11"/>
      <c r="AA39" s="11"/>
      <c r="AB39" s="74" t="str" cm="1">
        <f t="array" ref="AB39">IF(OR(Z39="",AA39=""),"",IF(INDEX('Ciclos Oficial'!$D$3:$D$23,IF(INDEX('Ciclos Oficial'!$D$3:$D$23,MATCH('Plano de Setup'!Z39,'Ciclos Oficial'!$C$3:$C$23,0))&gt;INDEX('Ciclos Oficial'!$D$3:$D$23,MATCH('Plano de Setup'!AA39,'Ciclos Oficial'!$C$3:$C$23,0)),MATCH('Plano de Setup'!Z39,'Ciclos Oficial'!$C$3:$C$23,0),MATCH('Plano de Setup'!AA39,'Ciclos Oficial'!$C$3:$C$23,0)))&gt;INDEX('Ciclos Oficial'!$E$3:$E$23,IF(INDEX('Ciclos Oficial'!$E$3:$E$23,MATCH(Z39,'Ciclos Oficial'!$C$3:$C$23,0))&gt;INDEX('Ciclos Oficial'!$E$3:$E$23,MATCH(AA39,'Ciclos Oficial'!$C$3:$C$23,0)),MATCH(Z39,'Ciclos Oficial'!$C$3:$C$23,0),MATCH(AA39,'Ciclos Oficial'!$C$3:$C$23,0))),INDEX('Ciclos Oficial'!$D$3:$D$23,IF(INDEX('Ciclos Oficial'!$D$3:$D$23,MATCH('Plano de Setup'!Z39,'Ciclos Oficial'!$C$3:$C$23,0))&gt;INDEX('Ciclos Oficial'!$D$3:$D$23,MATCH('Plano de Setup'!AA39,'Ciclos Oficial'!$C$3:$C$23,0)),MATCH('Plano de Setup'!Z39,'Ciclos Oficial'!$C$3:$C$23,0),MATCH('Plano de Setup'!AA39,'Ciclos Oficial'!$C$3:$C$23,0))),INDEX('Ciclos Oficial'!$E$3:$E$23,IF(INDEX('Ciclos Oficial'!$E$3:$E$23,MATCH(Z39,'Ciclos Oficial'!$C$3:$C$23,0))&gt;INDEX('Ciclos Oficial'!$E$3:$E$23,MATCH(AA39,'Ciclos Oficial'!$C$3:$C$23,0)),MATCH(Z39,'Ciclos Oficial'!$C$3:$C$23,0),MATCH(AA39,'Ciclos Oficial'!$C$3:$C$23,0)))))</f>
        <v/>
      </c>
      <c r="AC39" s="1"/>
      <c r="AD39" s="1"/>
      <c r="AE39" s="19"/>
      <c r="AF39" s="78"/>
      <c r="AG39" s="74" t="str">
        <f>IF(AF39="","",INDEX('Ciclos Oficial'!$I$3:$I$5,MATCH(AF39,'Ciclos Oficial'!$H$3:$H$5,0)))</f>
        <v/>
      </c>
      <c r="AH39" s="1"/>
      <c r="AI39" s="17"/>
      <c r="AJ39" s="19"/>
      <c r="AK39" s="78"/>
      <c r="AL39" s="74" t="str">
        <f>IF(AK39="","",INDEX('Ciclos Oficial'!$I$3:$I$5,MATCH(AK39,'Ciclos Oficial'!$H$3:$H$5,0)))</f>
        <v/>
      </c>
      <c r="AM39" s="1"/>
      <c r="AN39" s="17"/>
      <c r="AO39" s="19"/>
      <c r="AP39" s="78"/>
      <c r="AQ39" s="74" t="str">
        <f>IF(AP39="","",INDEX('Ciclos Oficial'!$I$3:$I$5,MATCH(AP39,'Ciclos Oficial'!$H$3:$H$5,0)))</f>
        <v/>
      </c>
      <c r="AR39" s="1"/>
      <c r="AS39" s="17"/>
    </row>
    <row r="40" spans="2:45" ht="14.25">
      <c r="B40" s="11"/>
      <c r="C40" s="11"/>
      <c r="D40" s="74" t="str" cm="1">
        <f t="array" ref="D40">IF(OR(B40="",C40=""),"",IF(INDEX('Ciclos Oficial'!$D$3:$D$23,IF(INDEX('Ciclos Oficial'!$D$3:$D$23,MATCH('Plano de Setup'!B40,'Ciclos Oficial'!$C$3:$C$23,0))&gt;INDEX('Ciclos Oficial'!$D$3:$D$23,MATCH('Plano de Setup'!C40,'Ciclos Oficial'!$C$3:$C$23,0)),MATCH('Plano de Setup'!B40,'Ciclos Oficial'!$C$3:$C$23,0),MATCH('Plano de Setup'!C40,'Ciclos Oficial'!$C$3:$C$23,0)))&gt;INDEX('Ciclos Oficial'!$E$3:$E$23,IF(INDEX('Ciclos Oficial'!$E$3:$E$23,MATCH(B40,'Ciclos Oficial'!$C$3:$C$23,0))&gt;INDEX('Ciclos Oficial'!$E$3:$E$23,MATCH(C40,'Ciclos Oficial'!$C$3:$C$23,0)),MATCH(B40,'Ciclos Oficial'!$C$3:$C$23,0),MATCH(C40,'Ciclos Oficial'!$C$3:$C$23,0))),INDEX('Ciclos Oficial'!$D$3:$D$23,IF(INDEX('Ciclos Oficial'!$D$3:$D$23,MATCH('Plano de Setup'!B40,'Ciclos Oficial'!$C$3:$C$23,0))&gt;INDEX('Ciclos Oficial'!$D$3:$D$23,MATCH('Plano de Setup'!C40,'Ciclos Oficial'!$C$3:$C$23,0)),MATCH('Plano de Setup'!B40,'Ciclos Oficial'!$C$3:$C$23,0),MATCH('Plano de Setup'!C40,'Ciclos Oficial'!$C$3:$C$23,0))),INDEX('Ciclos Oficial'!$E$3:$E$23,IF(INDEX('Ciclos Oficial'!$E$3:$E$23,MATCH(B40,'Ciclos Oficial'!$C$3:$C$23,0))&gt;INDEX('Ciclos Oficial'!$E$3:$E$23,MATCH(C40,'Ciclos Oficial'!$C$3:$C$23,0)),MATCH(B40,'Ciclos Oficial'!$C$3:$C$23,0),MATCH(C40,'Ciclos Oficial'!$C$3:$C$23,0)))))</f>
        <v/>
      </c>
      <c r="E40" s="12"/>
      <c r="F40" s="12"/>
      <c r="G40" s="19"/>
      <c r="H40" s="11"/>
      <c r="I40" s="11"/>
      <c r="J40" s="74" t="str" cm="1">
        <f t="array" ref="J40">IF(OR(H40="",I40=""),"",IF(INDEX('Ciclos Oficial'!$D$3:$D$23,IF(INDEX('Ciclos Oficial'!$D$3:$D$23,MATCH('Plano de Setup'!H40,'Ciclos Oficial'!$C$3:$C$23,0))&gt;INDEX('Ciclos Oficial'!$D$3:$D$23,MATCH('Plano de Setup'!I40,'Ciclos Oficial'!$C$3:$C$23,0)),MATCH('Plano de Setup'!H40,'Ciclos Oficial'!$C$3:$C$23,0),MATCH('Plano de Setup'!I40,'Ciclos Oficial'!$C$3:$C$23,0)))&gt;INDEX('Ciclos Oficial'!$E$3:$E$23,IF(INDEX('Ciclos Oficial'!$E$3:$E$23,MATCH(H40,'Ciclos Oficial'!$C$3:$C$23,0))&gt;INDEX('Ciclos Oficial'!$E$3:$E$23,MATCH(I40,'Ciclos Oficial'!$C$3:$C$23,0)),MATCH(H40,'Ciclos Oficial'!$C$3:$C$23,0),MATCH(I40,'Ciclos Oficial'!$C$3:$C$23,0))),INDEX('Ciclos Oficial'!$D$3:$D$23,IF(INDEX('Ciclos Oficial'!$D$3:$D$23,MATCH('Plano de Setup'!H40,'Ciclos Oficial'!$C$3:$C$23,0))&gt;INDEX('Ciclos Oficial'!$D$3:$D$23,MATCH('Plano de Setup'!I40,'Ciclos Oficial'!$C$3:$C$23,0)),MATCH('Plano de Setup'!H40,'Ciclos Oficial'!$C$3:$C$23,0),MATCH('Plano de Setup'!I40,'Ciclos Oficial'!$C$3:$C$23,0))),INDEX('Ciclos Oficial'!$E$3:$E$23,IF(INDEX('Ciclos Oficial'!$E$3:$E$23,MATCH(H40,'Ciclos Oficial'!$C$3:$C$23,0))&gt;INDEX('Ciclos Oficial'!$E$3:$E$23,MATCH(I40,'Ciclos Oficial'!$C$3:$C$23,0)),MATCH(H40,'Ciclos Oficial'!$C$3:$C$23,0),MATCH(I40,'Ciclos Oficial'!$C$3:$C$23,0)))))</f>
        <v/>
      </c>
      <c r="K40" s="1"/>
      <c r="L40" s="1"/>
      <c r="M40" s="19"/>
      <c r="N40" s="11"/>
      <c r="O40" s="11"/>
      <c r="P40" s="74" t="str" cm="1">
        <f t="array" ref="P40">IF(OR(N40="",O40=""),"",IF(INDEX('Ciclos Oficial'!$D$3:$D$23,IF(INDEX('Ciclos Oficial'!$D$3:$D$23,MATCH('Plano de Setup'!N40,'Ciclos Oficial'!$C$3:$C$23,0))&gt;INDEX('Ciclos Oficial'!$D$3:$D$23,MATCH('Plano de Setup'!O40,'Ciclos Oficial'!$C$3:$C$23,0)),MATCH('Plano de Setup'!N40,'Ciclos Oficial'!$C$3:$C$23,0),MATCH('Plano de Setup'!O40,'Ciclos Oficial'!$C$3:$C$23,0)))&gt;INDEX('Ciclos Oficial'!$E$3:$E$23,IF(INDEX('Ciclos Oficial'!$E$3:$E$23,MATCH(N40,'Ciclos Oficial'!$C$3:$C$23,0))&gt;INDEX('Ciclos Oficial'!$E$3:$E$23,MATCH(O40,'Ciclos Oficial'!$C$3:$C$23,0)),MATCH(N40,'Ciclos Oficial'!$C$3:$C$23,0),MATCH(O40,'Ciclos Oficial'!$C$3:$C$23,0))),INDEX('Ciclos Oficial'!$D$3:$D$23,IF(INDEX('Ciclos Oficial'!$D$3:$D$23,MATCH('Plano de Setup'!N40,'Ciclos Oficial'!$C$3:$C$23,0))&gt;INDEX('Ciclos Oficial'!$D$3:$D$23,MATCH('Plano de Setup'!O40,'Ciclos Oficial'!$C$3:$C$23,0)),MATCH('Plano de Setup'!N40,'Ciclos Oficial'!$C$3:$C$23,0),MATCH('Plano de Setup'!O40,'Ciclos Oficial'!$C$3:$C$23,0))),INDEX('Ciclos Oficial'!$E$3:$E$23,IF(INDEX('Ciclos Oficial'!$E$3:$E$23,MATCH(N40,'Ciclos Oficial'!$C$3:$C$23,0))&gt;INDEX('Ciclos Oficial'!$E$3:$E$23,MATCH(O40,'Ciclos Oficial'!$C$3:$C$23,0)),MATCH(N40,'Ciclos Oficial'!$C$3:$C$23,0),MATCH(O40,'Ciclos Oficial'!$C$3:$C$23,0)))))</f>
        <v/>
      </c>
      <c r="Q40" s="1"/>
      <c r="R40" s="1"/>
      <c r="S40" s="19"/>
      <c r="T40" s="11"/>
      <c r="U40" s="11"/>
      <c r="V40" s="74" t="str" cm="1">
        <f t="array" ref="V40">IF(OR(T40="",U40=""),"",IF(INDEX('Ciclos Oficial'!$D$3:$D$23,IF(INDEX('Ciclos Oficial'!$D$3:$D$23,MATCH('Plano de Setup'!T40,'Ciclos Oficial'!$C$3:$C$23,0))&gt;INDEX('Ciclos Oficial'!$D$3:$D$23,MATCH('Plano de Setup'!U40,'Ciclos Oficial'!$C$3:$C$23,0)),MATCH('Plano de Setup'!T40,'Ciclos Oficial'!$C$3:$C$23,0),MATCH('Plano de Setup'!U40,'Ciclos Oficial'!$C$3:$C$23,0)))&gt;INDEX('Ciclos Oficial'!$E$3:$E$23,IF(INDEX('Ciclos Oficial'!$E$3:$E$23,MATCH(T40,'Ciclos Oficial'!$C$3:$C$23,0))&gt;INDEX('Ciclos Oficial'!$E$3:$E$23,MATCH(U40,'Ciclos Oficial'!$C$3:$C$23,0)),MATCH(T40,'Ciclos Oficial'!$C$3:$C$23,0),MATCH(U40,'Ciclos Oficial'!$C$3:$C$23,0))),INDEX('Ciclos Oficial'!$D$3:$D$23,IF(INDEX('Ciclos Oficial'!$D$3:$D$23,MATCH('Plano de Setup'!T40,'Ciclos Oficial'!$C$3:$C$23,0))&gt;INDEX('Ciclos Oficial'!$D$3:$D$23,MATCH('Plano de Setup'!U40,'Ciclos Oficial'!$C$3:$C$23,0)),MATCH('Plano de Setup'!T40,'Ciclos Oficial'!$C$3:$C$23,0),MATCH('Plano de Setup'!U40,'Ciclos Oficial'!$C$3:$C$23,0))),INDEX('Ciclos Oficial'!$E$3:$E$23,IF(INDEX('Ciclos Oficial'!$E$3:$E$23,MATCH(T40,'Ciclos Oficial'!$C$3:$C$23,0))&gt;INDEX('Ciclos Oficial'!$E$3:$E$23,MATCH(U40,'Ciclos Oficial'!$C$3:$C$23,0)),MATCH(T40,'Ciclos Oficial'!$C$3:$C$23,0),MATCH(U40,'Ciclos Oficial'!$C$3:$C$23,0)))))</f>
        <v/>
      </c>
      <c r="W40" s="1"/>
      <c r="X40" s="1"/>
      <c r="Y40" s="19"/>
      <c r="Z40" s="11"/>
      <c r="AA40" s="11"/>
      <c r="AB40" s="74" t="str" cm="1">
        <f t="array" ref="AB40">IF(OR(Z40="",AA40=""),"",IF(INDEX('Ciclos Oficial'!$D$3:$D$23,IF(INDEX('Ciclos Oficial'!$D$3:$D$23,MATCH('Plano de Setup'!Z40,'Ciclos Oficial'!$C$3:$C$23,0))&gt;INDEX('Ciclos Oficial'!$D$3:$D$23,MATCH('Plano de Setup'!AA40,'Ciclos Oficial'!$C$3:$C$23,0)),MATCH('Plano de Setup'!Z40,'Ciclos Oficial'!$C$3:$C$23,0),MATCH('Plano de Setup'!AA40,'Ciclos Oficial'!$C$3:$C$23,0)))&gt;INDEX('Ciclos Oficial'!$E$3:$E$23,IF(INDEX('Ciclos Oficial'!$E$3:$E$23,MATCH(Z40,'Ciclos Oficial'!$C$3:$C$23,0))&gt;INDEX('Ciclos Oficial'!$E$3:$E$23,MATCH(AA40,'Ciclos Oficial'!$C$3:$C$23,0)),MATCH(Z40,'Ciclos Oficial'!$C$3:$C$23,0),MATCH(AA40,'Ciclos Oficial'!$C$3:$C$23,0))),INDEX('Ciclos Oficial'!$D$3:$D$23,IF(INDEX('Ciclos Oficial'!$D$3:$D$23,MATCH('Plano de Setup'!Z40,'Ciclos Oficial'!$C$3:$C$23,0))&gt;INDEX('Ciclos Oficial'!$D$3:$D$23,MATCH('Plano de Setup'!AA40,'Ciclos Oficial'!$C$3:$C$23,0)),MATCH('Plano de Setup'!Z40,'Ciclos Oficial'!$C$3:$C$23,0),MATCH('Plano de Setup'!AA40,'Ciclos Oficial'!$C$3:$C$23,0))),INDEX('Ciclos Oficial'!$E$3:$E$23,IF(INDEX('Ciclos Oficial'!$E$3:$E$23,MATCH(Z40,'Ciclos Oficial'!$C$3:$C$23,0))&gt;INDEX('Ciclos Oficial'!$E$3:$E$23,MATCH(AA40,'Ciclos Oficial'!$C$3:$C$23,0)),MATCH(Z40,'Ciclos Oficial'!$C$3:$C$23,0),MATCH(AA40,'Ciclos Oficial'!$C$3:$C$23,0)))))</f>
        <v/>
      </c>
      <c r="AC40" s="1"/>
      <c r="AD40" s="1"/>
      <c r="AE40" s="19"/>
      <c r="AF40" s="78"/>
      <c r="AG40" s="74" t="str">
        <f>IF(AF40="","",INDEX('Ciclos Oficial'!$I$3:$I$5,MATCH(AF40,'Ciclos Oficial'!$H$3:$H$5,0)))</f>
        <v/>
      </c>
      <c r="AH40" s="1"/>
      <c r="AI40" s="17"/>
      <c r="AJ40" s="19"/>
      <c r="AK40" s="78"/>
      <c r="AL40" s="74" t="str">
        <f>IF(AK40="","",INDEX('Ciclos Oficial'!$I$3:$I$5,MATCH(AK40,'Ciclos Oficial'!$H$3:$H$5,0)))</f>
        <v/>
      </c>
      <c r="AM40" s="1"/>
      <c r="AN40" s="17"/>
      <c r="AO40" s="19"/>
      <c r="AP40" s="78"/>
      <c r="AQ40" s="74" t="str">
        <f>IF(AP40="","",INDEX('Ciclos Oficial'!$I$3:$I$5,MATCH(AP40,'Ciclos Oficial'!$H$3:$H$5,0)))</f>
        <v/>
      </c>
      <c r="AR40" s="1"/>
      <c r="AS40" s="17"/>
    </row>
    <row r="41" spans="2:45" ht="14.25">
      <c r="B41" s="11"/>
      <c r="C41" s="11"/>
      <c r="D41" s="74" t="str" cm="1">
        <f t="array" ref="D41">IF(OR(B41="",C41=""),"",IF(INDEX('Ciclos Oficial'!$D$3:$D$23,IF(INDEX('Ciclos Oficial'!$D$3:$D$23,MATCH('Plano de Setup'!B41,'Ciclos Oficial'!$C$3:$C$23,0))&gt;INDEX('Ciclos Oficial'!$D$3:$D$23,MATCH('Plano de Setup'!C41,'Ciclos Oficial'!$C$3:$C$23,0)),MATCH('Plano de Setup'!B41,'Ciclos Oficial'!$C$3:$C$23,0),MATCH('Plano de Setup'!C41,'Ciclos Oficial'!$C$3:$C$23,0)))&gt;INDEX('Ciclos Oficial'!$E$3:$E$23,IF(INDEX('Ciclos Oficial'!$E$3:$E$23,MATCH(B41,'Ciclos Oficial'!$C$3:$C$23,0))&gt;INDEX('Ciclos Oficial'!$E$3:$E$23,MATCH(C41,'Ciclos Oficial'!$C$3:$C$23,0)),MATCH(B41,'Ciclos Oficial'!$C$3:$C$23,0),MATCH(C41,'Ciclos Oficial'!$C$3:$C$23,0))),INDEX('Ciclos Oficial'!$D$3:$D$23,IF(INDEX('Ciclos Oficial'!$D$3:$D$23,MATCH('Plano de Setup'!B41,'Ciclos Oficial'!$C$3:$C$23,0))&gt;INDEX('Ciclos Oficial'!$D$3:$D$23,MATCH('Plano de Setup'!C41,'Ciclos Oficial'!$C$3:$C$23,0)),MATCH('Plano de Setup'!B41,'Ciclos Oficial'!$C$3:$C$23,0),MATCH('Plano de Setup'!C41,'Ciclos Oficial'!$C$3:$C$23,0))),INDEX('Ciclos Oficial'!$E$3:$E$23,IF(INDEX('Ciclos Oficial'!$E$3:$E$23,MATCH(B41,'Ciclos Oficial'!$C$3:$C$23,0))&gt;INDEX('Ciclos Oficial'!$E$3:$E$23,MATCH(C41,'Ciclos Oficial'!$C$3:$C$23,0)),MATCH(B41,'Ciclos Oficial'!$C$3:$C$23,0),MATCH(C41,'Ciclos Oficial'!$C$3:$C$23,0)))))</f>
        <v/>
      </c>
      <c r="E41" s="12"/>
      <c r="F41" s="12"/>
      <c r="G41" s="19"/>
      <c r="H41" s="11"/>
      <c r="I41" s="11"/>
      <c r="J41" s="74" t="str" cm="1">
        <f t="array" ref="J41">IF(OR(H41="",I41=""),"",IF(INDEX('Ciclos Oficial'!$D$3:$D$23,IF(INDEX('Ciclos Oficial'!$D$3:$D$23,MATCH('Plano de Setup'!H41,'Ciclos Oficial'!$C$3:$C$23,0))&gt;INDEX('Ciclos Oficial'!$D$3:$D$23,MATCH('Plano de Setup'!I41,'Ciclos Oficial'!$C$3:$C$23,0)),MATCH('Plano de Setup'!H41,'Ciclos Oficial'!$C$3:$C$23,0),MATCH('Plano de Setup'!I41,'Ciclos Oficial'!$C$3:$C$23,0)))&gt;INDEX('Ciclos Oficial'!$E$3:$E$23,IF(INDEX('Ciclos Oficial'!$E$3:$E$23,MATCH(H41,'Ciclos Oficial'!$C$3:$C$23,0))&gt;INDEX('Ciclos Oficial'!$E$3:$E$23,MATCH(I41,'Ciclos Oficial'!$C$3:$C$23,0)),MATCH(H41,'Ciclos Oficial'!$C$3:$C$23,0),MATCH(I41,'Ciclos Oficial'!$C$3:$C$23,0))),INDEX('Ciclos Oficial'!$D$3:$D$23,IF(INDEX('Ciclos Oficial'!$D$3:$D$23,MATCH('Plano de Setup'!H41,'Ciclos Oficial'!$C$3:$C$23,0))&gt;INDEX('Ciclos Oficial'!$D$3:$D$23,MATCH('Plano de Setup'!I41,'Ciclos Oficial'!$C$3:$C$23,0)),MATCH('Plano de Setup'!H41,'Ciclos Oficial'!$C$3:$C$23,0),MATCH('Plano de Setup'!I41,'Ciclos Oficial'!$C$3:$C$23,0))),INDEX('Ciclos Oficial'!$E$3:$E$23,IF(INDEX('Ciclos Oficial'!$E$3:$E$23,MATCH(H41,'Ciclos Oficial'!$C$3:$C$23,0))&gt;INDEX('Ciclos Oficial'!$E$3:$E$23,MATCH(I41,'Ciclos Oficial'!$C$3:$C$23,0)),MATCH(H41,'Ciclos Oficial'!$C$3:$C$23,0),MATCH(I41,'Ciclos Oficial'!$C$3:$C$23,0)))))</f>
        <v/>
      </c>
      <c r="K41" s="1"/>
      <c r="L41" s="1"/>
      <c r="M41" s="19"/>
      <c r="N41" s="11"/>
      <c r="O41" s="11"/>
      <c r="P41" s="74" t="str" cm="1">
        <f t="array" ref="P41">IF(OR(N41="",O41=""),"",IF(INDEX('Ciclos Oficial'!$D$3:$D$23,IF(INDEX('Ciclos Oficial'!$D$3:$D$23,MATCH('Plano de Setup'!N41,'Ciclos Oficial'!$C$3:$C$23,0))&gt;INDEX('Ciclos Oficial'!$D$3:$D$23,MATCH('Plano de Setup'!O41,'Ciclos Oficial'!$C$3:$C$23,0)),MATCH('Plano de Setup'!N41,'Ciclos Oficial'!$C$3:$C$23,0),MATCH('Plano de Setup'!O41,'Ciclos Oficial'!$C$3:$C$23,0)))&gt;INDEX('Ciclos Oficial'!$E$3:$E$23,IF(INDEX('Ciclos Oficial'!$E$3:$E$23,MATCH(N41,'Ciclos Oficial'!$C$3:$C$23,0))&gt;INDEX('Ciclos Oficial'!$E$3:$E$23,MATCH(O41,'Ciclos Oficial'!$C$3:$C$23,0)),MATCH(N41,'Ciclos Oficial'!$C$3:$C$23,0),MATCH(O41,'Ciclos Oficial'!$C$3:$C$23,0))),INDEX('Ciclos Oficial'!$D$3:$D$23,IF(INDEX('Ciclos Oficial'!$D$3:$D$23,MATCH('Plano de Setup'!N41,'Ciclos Oficial'!$C$3:$C$23,0))&gt;INDEX('Ciclos Oficial'!$D$3:$D$23,MATCH('Plano de Setup'!O41,'Ciclos Oficial'!$C$3:$C$23,0)),MATCH('Plano de Setup'!N41,'Ciclos Oficial'!$C$3:$C$23,0),MATCH('Plano de Setup'!O41,'Ciclos Oficial'!$C$3:$C$23,0))),INDEX('Ciclos Oficial'!$E$3:$E$23,IF(INDEX('Ciclos Oficial'!$E$3:$E$23,MATCH(N41,'Ciclos Oficial'!$C$3:$C$23,0))&gt;INDEX('Ciclos Oficial'!$E$3:$E$23,MATCH(O41,'Ciclos Oficial'!$C$3:$C$23,0)),MATCH(N41,'Ciclos Oficial'!$C$3:$C$23,0),MATCH(O41,'Ciclos Oficial'!$C$3:$C$23,0)))))</f>
        <v/>
      </c>
      <c r="Q41" s="1"/>
      <c r="R41" s="1"/>
      <c r="S41" s="19"/>
      <c r="T41" s="11"/>
      <c r="U41" s="11"/>
      <c r="V41" s="74" t="str" cm="1">
        <f t="array" ref="V41">IF(OR(T41="",U41=""),"",IF(INDEX('Ciclos Oficial'!$D$3:$D$23,IF(INDEX('Ciclos Oficial'!$D$3:$D$23,MATCH('Plano de Setup'!T41,'Ciclos Oficial'!$C$3:$C$23,0))&gt;INDEX('Ciclos Oficial'!$D$3:$D$23,MATCH('Plano de Setup'!U41,'Ciclos Oficial'!$C$3:$C$23,0)),MATCH('Plano de Setup'!T41,'Ciclos Oficial'!$C$3:$C$23,0),MATCH('Plano de Setup'!U41,'Ciclos Oficial'!$C$3:$C$23,0)))&gt;INDEX('Ciclos Oficial'!$E$3:$E$23,IF(INDEX('Ciclos Oficial'!$E$3:$E$23,MATCH(T41,'Ciclos Oficial'!$C$3:$C$23,0))&gt;INDEX('Ciclos Oficial'!$E$3:$E$23,MATCH(U41,'Ciclos Oficial'!$C$3:$C$23,0)),MATCH(T41,'Ciclos Oficial'!$C$3:$C$23,0),MATCH(U41,'Ciclos Oficial'!$C$3:$C$23,0))),INDEX('Ciclos Oficial'!$D$3:$D$23,IF(INDEX('Ciclos Oficial'!$D$3:$D$23,MATCH('Plano de Setup'!T41,'Ciclos Oficial'!$C$3:$C$23,0))&gt;INDEX('Ciclos Oficial'!$D$3:$D$23,MATCH('Plano de Setup'!U41,'Ciclos Oficial'!$C$3:$C$23,0)),MATCH('Plano de Setup'!T41,'Ciclos Oficial'!$C$3:$C$23,0),MATCH('Plano de Setup'!U41,'Ciclos Oficial'!$C$3:$C$23,0))),INDEX('Ciclos Oficial'!$E$3:$E$23,IF(INDEX('Ciclos Oficial'!$E$3:$E$23,MATCH(T41,'Ciclos Oficial'!$C$3:$C$23,0))&gt;INDEX('Ciclos Oficial'!$E$3:$E$23,MATCH(U41,'Ciclos Oficial'!$C$3:$C$23,0)),MATCH(T41,'Ciclos Oficial'!$C$3:$C$23,0),MATCH(U41,'Ciclos Oficial'!$C$3:$C$23,0)))))</f>
        <v/>
      </c>
      <c r="W41" s="1"/>
      <c r="X41" s="1"/>
      <c r="Y41" s="19"/>
      <c r="Z41" s="11"/>
      <c r="AA41" s="11"/>
      <c r="AB41" s="74" t="str" cm="1">
        <f t="array" ref="AB41">IF(OR(Z41="",AA41=""),"",IF(INDEX('Ciclos Oficial'!$D$3:$D$23,IF(INDEX('Ciclos Oficial'!$D$3:$D$23,MATCH('Plano de Setup'!Z41,'Ciclos Oficial'!$C$3:$C$23,0))&gt;INDEX('Ciclos Oficial'!$D$3:$D$23,MATCH('Plano de Setup'!AA41,'Ciclos Oficial'!$C$3:$C$23,0)),MATCH('Plano de Setup'!Z41,'Ciclos Oficial'!$C$3:$C$23,0),MATCH('Plano de Setup'!AA41,'Ciclos Oficial'!$C$3:$C$23,0)))&gt;INDEX('Ciclos Oficial'!$E$3:$E$23,IF(INDEX('Ciclos Oficial'!$E$3:$E$23,MATCH(Z41,'Ciclos Oficial'!$C$3:$C$23,0))&gt;INDEX('Ciclos Oficial'!$E$3:$E$23,MATCH(AA41,'Ciclos Oficial'!$C$3:$C$23,0)),MATCH(Z41,'Ciclos Oficial'!$C$3:$C$23,0),MATCH(AA41,'Ciclos Oficial'!$C$3:$C$23,0))),INDEX('Ciclos Oficial'!$D$3:$D$23,IF(INDEX('Ciclos Oficial'!$D$3:$D$23,MATCH('Plano de Setup'!Z41,'Ciclos Oficial'!$C$3:$C$23,0))&gt;INDEX('Ciclos Oficial'!$D$3:$D$23,MATCH('Plano de Setup'!AA41,'Ciclos Oficial'!$C$3:$C$23,0)),MATCH('Plano de Setup'!Z41,'Ciclos Oficial'!$C$3:$C$23,0),MATCH('Plano de Setup'!AA41,'Ciclos Oficial'!$C$3:$C$23,0))),INDEX('Ciclos Oficial'!$E$3:$E$23,IF(INDEX('Ciclos Oficial'!$E$3:$E$23,MATCH(Z41,'Ciclos Oficial'!$C$3:$C$23,0))&gt;INDEX('Ciclos Oficial'!$E$3:$E$23,MATCH(AA41,'Ciclos Oficial'!$C$3:$C$23,0)),MATCH(Z41,'Ciclos Oficial'!$C$3:$C$23,0),MATCH(AA41,'Ciclos Oficial'!$C$3:$C$23,0)))))</f>
        <v/>
      </c>
      <c r="AC41" s="1"/>
      <c r="AD41" s="1"/>
      <c r="AE41" s="19"/>
      <c r="AF41" s="78"/>
      <c r="AG41" s="74" t="str">
        <f>IF(AF41="","",INDEX('Ciclos Oficial'!$I$3:$I$5,MATCH(AF41,'Ciclos Oficial'!$H$3:$H$5,0)))</f>
        <v/>
      </c>
      <c r="AH41" s="1"/>
      <c r="AI41" s="17"/>
      <c r="AJ41" s="19"/>
      <c r="AK41" s="78"/>
      <c r="AL41" s="74" t="str">
        <f>IF(AK41="","",INDEX('Ciclos Oficial'!$I$3:$I$5,MATCH(AK41,'Ciclos Oficial'!$H$3:$H$5,0)))</f>
        <v/>
      </c>
      <c r="AM41" s="1"/>
      <c r="AN41" s="17"/>
      <c r="AO41" s="19"/>
      <c r="AP41" s="78"/>
      <c r="AQ41" s="74" t="str">
        <f>IF(AP41="","",INDEX('Ciclos Oficial'!$I$3:$I$5,MATCH(AP41,'Ciclos Oficial'!$H$3:$H$5,0)))</f>
        <v/>
      </c>
      <c r="AR41" s="1"/>
      <c r="AS41" s="17"/>
    </row>
    <row r="42" spans="2:45" ht="14.25">
      <c r="B42" s="11"/>
      <c r="C42" s="11"/>
      <c r="D42" s="74" t="str" cm="1">
        <f t="array" ref="D42">IF(OR(B42="",C42=""),"",IF(INDEX('Ciclos Oficial'!$D$3:$D$23,IF(INDEX('Ciclos Oficial'!$D$3:$D$23,MATCH('Plano de Setup'!B42,'Ciclos Oficial'!$C$3:$C$23,0))&gt;INDEX('Ciclos Oficial'!$D$3:$D$23,MATCH('Plano de Setup'!C42,'Ciclos Oficial'!$C$3:$C$23,0)),MATCH('Plano de Setup'!B42,'Ciclos Oficial'!$C$3:$C$23,0),MATCH('Plano de Setup'!C42,'Ciclos Oficial'!$C$3:$C$23,0)))&gt;INDEX('Ciclos Oficial'!$E$3:$E$23,IF(INDEX('Ciclos Oficial'!$E$3:$E$23,MATCH(B42,'Ciclos Oficial'!$C$3:$C$23,0))&gt;INDEX('Ciclos Oficial'!$E$3:$E$23,MATCH(C42,'Ciclos Oficial'!$C$3:$C$23,0)),MATCH(B42,'Ciclos Oficial'!$C$3:$C$23,0),MATCH(C42,'Ciclos Oficial'!$C$3:$C$23,0))),INDEX('Ciclos Oficial'!$D$3:$D$23,IF(INDEX('Ciclos Oficial'!$D$3:$D$23,MATCH('Plano de Setup'!B42,'Ciclos Oficial'!$C$3:$C$23,0))&gt;INDEX('Ciclos Oficial'!$D$3:$D$23,MATCH('Plano de Setup'!C42,'Ciclos Oficial'!$C$3:$C$23,0)),MATCH('Plano de Setup'!B42,'Ciclos Oficial'!$C$3:$C$23,0),MATCH('Plano de Setup'!C42,'Ciclos Oficial'!$C$3:$C$23,0))),INDEX('Ciclos Oficial'!$E$3:$E$23,IF(INDEX('Ciclos Oficial'!$E$3:$E$23,MATCH(B42,'Ciclos Oficial'!$C$3:$C$23,0))&gt;INDEX('Ciclos Oficial'!$E$3:$E$23,MATCH(C42,'Ciclos Oficial'!$C$3:$C$23,0)),MATCH(B42,'Ciclos Oficial'!$C$3:$C$23,0),MATCH(C42,'Ciclos Oficial'!$C$3:$C$23,0)))))</f>
        <v/>
      </c>
      <c r="E42" s="12"/>
      <c r="F42" s="12"/>
      <c r="G42" s="19"/>
      <c r="H42" s="11"/>
      <c r="I42" s="11"/>
      <c r="J42" s="74" t="str" cm="1">
        <f t="array" ref="J42">IF(OR(H42="",I42=""),"",IF(INDEX('Ciclos Oficial'!$D$3:$D$23,IF(INDEX('Ciclos Oficial'!$D$3:$D$23,MATCH('Plano de Setup'!H42,'Ciclos Oficial'!$C$3:$C$23,0))&gt;INDEX('Ciclos Oficial'!$D$3:$D$23,MATCH('Plano de Setup'!I42,'Ciclos Oficial'!$C$3:$C$23,0)),MATCH('Plano de Setup'!H42,'Ciclos Oficial'!$C$3:$C$23,0),MATCH('Plano de Setup'!I42,'Ciclos Oficial'!$C$3:$C$23,0)))&gt;INDEX('Ciclos Oficial'!$E$3:$E$23,IF(INDEX('Ciclos Oficial'!$E$3:$E$23,MATCH(H42,'Ciclos Oficial'!$C$3:$C$23,0))&gt;INDEX('Ciclos Oficial'!$E$3:$E$23,MATCH(I42,'Ciclos Oficial'!$C$3:$C$23,0)),MATCH(H42,'Ciclos Oficial'!$C$3:$C$23,0),MATCH(I42,'Ciclos Oficial'!$C$3:$C$23,0))),INDEX('Ciclos Oficial'!$D$3:$D$23,IF(INDEX('Ciclos Oficial'!$D$3:$D$23,MATCH('Plano de Setup'!H42,'Ciclos Oficial'!$C$3:$C$23,0))&gt;INDEX('Ciclos Oficial'!$D$3:$D$23,MATCH('Plano de Setup'!I42,'Ciclos Oficial'!$C$3:$C$23,0)),MATCH('Plano de Setup'!H42,'Ciclos Oficial'!$C$3:$C$23,0),MATCH('Plano de Setup'!I42,'Ciclos Oficial'!$C$3:$C$23,0))),INDEX('Ciclos Oficial'!$E$3:$E$23,IF(INDEX('Ciclos Oficial'!$E$3:$E$23,MATCH(H42,'Ciclos Oficial'!$C$3:$C$23,0))&gt;INDEX('Ciclos Oficial'!$E$3:$E$23,MATCH(I42,'Ciclos Oficial'!$C$3:$C$23,0)),MATCH(H42,'Ciclos Oficial'!$C$3:$C$23,0),MATCH(I42,'Ciclos Oficial'!$C$3:$C$23,0)))))</f>
        <v/>
      </c>
      <c r="K42" s="1"/>
      <c r="L42" s="1"/>
      <c r="M42" s="19"/>
      <c r="N42" s="11"/>
      <c r="O42" s="11"/>
      <c r="P42" s="74" t="str" cm="1">
        <f t="array" ref="P42">IF(OR(N42="",O42=""),"",IF(INDEX('Ciclos Oficial'!$D$3:$D$23,IF(INDEX('Ciclos Oficial'!$D$3:$D$23,MATCH('Plano de Setup'!N42,'Ciclos Oficial'!$C$3:$C$23,0))&gt;INDEX('Ciclos Oficial'!$D$3:$D$23,MATCH('Plano de Setup'!O42,'Ciclos Oficial'!$C$3:$C$23,0)),MATCH('Plano de Setup'!N42,'Ciclos Oficial'!$C$3:$C$23,0),MATCH('Plano de Setup'!O42,'Ciclos Oficial'!$C$3:$C$23,0)))&gt;INDEX('Ciclos Oficial'!$E$3:$E$23,IF(INDEX('Ciclos Oficial'!$E$3:$E$23,MATCH(N42,'Ciclos Oficial'!$C$3:$C$23,0))&gt;INDEX('Ciclos Oficial'!$E$3:$E$23,MATCH(O42,'Ciclos Oficial'!$C$3:$C$23,0)),MATCH(N42,'Ciclos Oficial'!$C$3:$C$23,0),MATCH(O42,'Ciclos Oficial'!$C$3:$C$23,0))),INDEX('Ciclos Oficial'!$D$3:$D$23,IF(INDEX('Ciclos Oficial'!$D$3:$D$23,MATCH('Plano de Setup'!N42,'Ciclos Oficial'!$C$3:$C$23,0))&gt;INDEX('Ciclos Oficial'!$D$3:$D$23,MATCH('Plano de Setup'!O42,'Ciclos Oficial'!$C$3:$C$23,0)),MATCH('Plano de Setup'!N42,'Ciclos Oficial'!$C$3:$C$23,0),MATCH('Plano de Setup'!O42,'Ciclos Oficial'!$C$3:$C$23,0))),INDEX('Ciclos Oficial'!$E$3:$E$23,IF(INDEX('Ciclos Oficial'!$E$3:$E$23,MATCH(N42,'Ciclos Oficial'!$C$3:$C$23,0))&gt;INDEX('Ciclos Oficial'!$E$3:$E$23,MATCH(O42,'Ciclos Oficial'!$C$3:$C$23,0)),MATCH(N42,'Ciclos Oficial'!$C$3:$C$23,0),MATCH(O42,'Ciclos Oficial'!$C$3:$C$23,0)))))</f>
        <v/>
      </c>
      <c r="Q42" s="1"/>
      <c r="R42" s="1"/>
      <c r="S42" s="19"/>
      <c r="T42" s="11"/>
      <c r="U42" s="11"/>
      <c r="V42" s="74" t="str" cm="1">
        <f t="array" ref="V42">IF(OR(T42="",U42=""),"",IF(INDEX('Ciclos Oficial'!$D$3:$D$23,IF(INDEX('Ciclos Oficial'!$D$3:$D$23,MATCH('Plano de Setup'!T42,'Ciclos Oficial'!$C$3:$C$23,0))&gt;INDEX('Ciclos Oficial'!$D$3:$D$23,MATCH('Plano de Setup'!U42,'Ciclos Oficial'!$C$3:$C$23,0)),MATCH('Plano de Setup'!T42,'Ciclos Oficial'!$C$3:$C$23,0),MATCH('Plano de Setup'!U42,'Ciclos Oficial'!$C$3:$C$23,0)))&gt;INDEX('Ciclos Oficial'!$E$3:$E$23,IF(INDEX('Ciclos Oficial'!$E$3:$E$23,MATCH(T42,'Ciclos Oficial'!$C$3:$C$23,0))&gt;INDEX('Ciclos Oficial'!$E$3:$E$23,MATCH(U42,'Ciclos Oficial'!$C$3:$C$23,0)),MATCH(T42,'Ciclos Oficial'!$C$3:$C$23,0),MATCH(U42,'Ciclos Oficial'!$C$3:$C$23,0))),INDEX('Ciclos Oficial'!$D$3:$D$23,IF(INDEX('Ciclos Oficial'!$D$3:$D$23,MATCH('Plano de Setup'!T42,'Ciclos Oficial'!$C$3:$C$23,0))&gt;INDEX('Ciclos Oficial'!$D$3:$D$23,MATCH('Plano de Setup'!U42,'Ciclos Oficial'!$C$3:$C$23,0)),MATCH('Plano de Setup'!T42,'Ciclos Oficial'!$C$3:$C$23,0),MATCH('Plano de Setup'!U42,'Ciclos Oficial'!$C$3:$C$23,0))),INDEX('Ciclos Oficial'!$E$3:$E$23,IF(INDEX('Ciclos Oficial'!$E$3:$E$23,MATCH(T42,'Ciclos Oficial'!$C$3:$C$23,0))&gt;INDEX('Ciclos Oficial'!$E$3:$E$23,MATCH(U42,'Ciclos Oficial'!$C$3:$C$23,0)),MATCH(T42,'Ciclos Oficial'!$C$3:$C$23,0),MATCH(U42,'Ciclos Oficial'!$C$3:$C$23,0)))))</f>
        <v/>
      </c>
      <c r="W42" s="1"/>
      <c r="X42" s="1"/>
      <c r="Y42" s="19"/>
      <c r="Z42" s="11"/>
      <c r="AA42" s="11"/>
      <c r="AB42" s="74" t="str" cm="1">
        <f t="array" ref="AB42">IF(OR(Z42="",AA42=""),"",IF(INDEX('Ciclos Oficial'!$D$3:$D$23,IF(INDEX('Ciclos Oficial'!$D$3:$D$23,MATCH('Plano de Setup'!Z42,'Ciclos Oficial'!$C$3:$C$23,0))&gt;INDEX('Ciclos Oficial'!$D$3:$D$23,MATCH('Plano de Setup'!AA42,'Ciclos Oficial'!$C$3:$C$23,0)),MATCH('Plano de Setup'!Z42,'Ciclos Oficial'!$C$3:$C$23,0),MATCH('Plano de Setup'!AA42,'Ciclos Oficial'!$C$3:$C$23,0)))&gt;INDEX('Ciclos Oficial'!$E$3:$E$23,IF(INDEX('Ciclos Oficial'!$E$3:$E$23,MATCH(Z42,'Ciclos Oficial'!$C$3:$C$23,0))&gt;INDEX('Ciclos Oficial'!$E$3:$E$23,MATCH(AA42,'Ciclos Oficial'!$C$3:$C$23,0)),MATCH(Z42,'Ciclos Oficial'!$C$3:$C$23,0),MATCH(AA42,'Ciclos Oficial'!$C$3:$C$23,0))),INDEX('Ciclos Oficial'!$D$3:$D$23,IF(INDEX('Ciclos Oficial'!$D$3:$D$23,MATCH('Plano de Setup'!Z42,'Ciclos Oficial'!$C$3:$C$23,0))&gt;INDEX('Ciclos Oficial'!$D$3:$D$23,MATCH('Plano de Setup'!AA42,'Ciclos Oficial'!$C$3:$C$23,0)),MATCH('Plano de Setup'!Z42,'Ciclos Oficial'!$C$3:$C$23,0),MATCH('Plano de Setup'!AA42,'Ciclos Oficial'!$C$3:$C$23,0))),INDEX('Ciclos Oficial'!$E$3:$E$23,IF(INDEX('Ciclos Oficial'!$E$3:$E$23,MATCH(Z42,'Ciclos Oficial'!$C$3:$C$23,0))&gt;INDEX('Ciclos Oficial'!$E$3:$E$23,MATCH(AA42,'Ciclos Oficial'!$C$3:$C$23,0)),MATCH(Z42,'Ciclos Oficial'!$C$3:$C$23,0),MATCH(AA42,'Ciclos Oficial'!$C$3:$C$23,0)))))</f>
        <v/>
      </c>
      <c r="AC42" s="1"/>
      <c r="AD42" s="1"/>
      <c r="AE42" s="19"/>
      <c r="AF42" s="78"/>
      <c r="AG42" s="74" t="str">
        <f>IF(AF42="","",INDEX('Ciclos Oficial'!$I$3:$I$5,MATCH(AF42,'Ciclos Oficial'!$H$3:$H$5,0)))</f>
        <v/>
      </c>
      <c r="AH42" s="1"/>
      <c r="AI42" s="17"/>
      <c r="AJ42" s="19"/>
      <c r="AK42" s="78"/>
      <c r="AL42" s="74" t="str">
        <f>IF(AK42="","",INDEX('Ciclos Oficial'!$I$3:$I$5,MATCH(AK42,'Ciclos Oficial'!$H$3:$H$5,0)))</f>
        <v/>
      </c>
      <c r="AM42" s="1"/>
      <c r="AN42" s="17"/>
      <c r="AO42" s="19"/>
      <c r="AP42" s="78"/>
      <c r="AQ42" s="74" t="str">
        <f>IF(AP42="","",INDEX('Ciclos Oficial'!$I$3:$I$5,MATCH(AP42,'Ciclos Oficial'!$H$3:$H$5,0)))</f>
        <v/>
      </c>
      <c r="AR42" s="1"/>
      <c r="AS42" s="17"/>
    </row>
    <row r="43" spans="2:45" ht="14.25">
      <c r="B43" s="78"/>
      <c r="C43" s="11"/>
      <c r="D43" s="74" t="str" cm="1">
        <f t="array" ref="D43">IF(OR(B43="",C43=""),"",IF(INDEX('Ciclos Oficial'!$D$3:$D$23,IF(INDEX('Ciclos Oficial'!$D$3:$D$23,MATCH('Plano de Setup'!B43,'Ciclos Oficial'!$C$3:$C$23,0))&gt;INDEX('Ciclos Oficial'!$D$3:$D$23,MATCH('Plano de Setup'!C43,'Ciclos Oficial'!$C$3:$C$23,0)),MATCH('Plano de Setup'!B43,'Ciclos Oficial'!$C$3:$C$23,0),MATCH('Plano de Setup'!C43,'Ciclos Oficial'!$C$3:$C$23,0)))&gt;INDEX('Ciclos Oficial'!$E$3:$E$23,IF(INDEX('Ciclos Oficial'!$E$3:$E$23,MATCH(B43,'Ciclos Oficial'!$C$3:$C$23,0))&gt;INDEX('Ciclos Oficial'!$E$3:$E$23,MATCH(C43,'Ciclos Oficial'!$C$3:$C$23,0)),MATCH(B43,'Ciclos Oficial'!$C$3:$C$23,0),MATCH(C43,'Ciclos Oficial'!$C$3:$C$23,0))),INDEX('Ciclos Oficial'!$D$3:$D$23,IF(INDEX('Ciclos Oficial'!$D$3:$D$23,MATCH('Plano de Setup'!B43,'Ciclos Oficial'!$C$3:$C$23,0))&gt;INDEX('Ciclos Oficial'!$D$3:$D$23,MATCH('Plano de Setup'!C43,'Ciclos Oficial'!$C$3:$C$23,0)),MATCH('Plano de Setup'!B43,'Ciclos Oficial'!$C$3:$C$23,0),MATCH('Plano de Setup'!C43,'Ciclos Oficial'!$C$3:$C$23,0))),INDEX('Ciclos Oficial'!$E$3:$E$23,IF(INDEX('Ciclos Oficial'!$E$3:$E$23,MATCH(B43,'Ciclos Oficial'!$C$3:$C$23,0))&gt;INDEX('Ciclos Oficial'!$E$3:$E$23,MATCH(C43,'Ciclos Oficial'!$C$3:$C$23,0)),MATCH(B43,'Ciclos Oficial'!$C$3:$C$23,0),MATCH(C43,'Ciclos Oficial'!$C$3:$C$23,0)))))</f>
        <v/>
      </c>
      <c r="E43" s="12"/>
      <c r="F43" s="87"/>
      <c r="G43" s="19"/>
      <c r="H43" s="11"/>
      <c r="I43" s="11"/>
      <c r="J43" s="74" t="str" cm="1">
        <f t="array" ref="J43">IF(OR(H43="",I43=""),"",IF(INDEX('Ciclos Oficial'!$D$3:$D$23,IF(INDEX('Ciclos Oficial'!$D$3:$D$23,MATCH('Plano de Setup'!H43,'Ciclos Oficial'!$C$3:$C$23,0))&gt;INDEX('Ciclos Oficial'!$D$3:$D$23,MATCH('Plano de Setup'!I43,'Ciclos Oficial'!$C$3:$C$23,0)),MATCH('Plano de Setup'!H43,'Ciclos Oficial'!$C$3:$C$23,0),MATCH('Plano de Setup'!I43,'Ciclos Oficial'!$C$3:$C$23,0)))&gt;INDEX('Ciclos Oficial'!$E$3:$E$23,IF(INDEX('Ciclos Oficial'!$E$3:$E$23,MATCH(H43,'Ciclos Oficial'!$C$3:$C$23,0))&gt;INDEX('Ciclos Oficial'!$E$3:$E$23,MATCH(I43,'Ciclos Oficial'!$C$3:$C$23,0)),MATCH(H43,'Ciclos Oficial'!$C$3:$C$23,0),MATCH(I43,'Ciclos Oficial'!$C$3:$C$23,0))),INDEX('Ciclos Oficial'!$D$3:$D$23,IF(INDEX('Ciclos Oficial'!$D$3:$D$23,MATCH('Plano de Setup'!H43,'Ciclos Oficial'!$C$3:$C$23,0))&gt;INDEX('Ciclos Oficial'!$D$3:$D$23,MATCH('Plano de Setup'!I43,'Ciclos Oficial'!$C$3:$C$23,0)),MATCH('Plano de Setup'!H43,'Ciclos Oficial'!$C$3:$C$23,0),MATCH('Plano de Setup'!I43,'Ciclos Oficial'!$C$3:$C$23,0))),INDEX('Ciclos Oficial'!$E$3:$E$23,IF(INDEX('Ciclos Oficial'!$E$3:$E$23,MATCH(H43,'Ciclos Oficial'!$C$3:$C$23,0))&gt;INDEX('Ciclos Oficial'!$E$3:$E$23,MATCH(I43,'Ciclos Oficial'!$C$3:$C$23,0)),MATCH(H43,'Ciclos Oficial'!$C$3:$C$23,0),MATCH(I43,'Ciclos Oficial'!$C$3:$C$23,0)))))</f>
        <v/>
      </c>
      <c r="K43" s="1"/>
      <c r="L43" s="1"/>
      <c r="M43" s="19"/>
      <c r="N43" s="11"/>
      <c r="O43" s="11"/>
      <c r="P43" s="74" t="str" cm="1">
        <f t="array" ref="P43">IF(OR(N43="",O43=""),"",IF(INDEX('Ciclos Oficial'!$D$3:$D$23,IF(INDEX('Ciclos Oficial'!$D$3:$D$23,MATCH('Plano de Setup'!N43,'Ciclos Oficial'!$C$3:$C$23,0))&gt;INDEX('Ciclos Oficial'!$D$3:$D$23,MATCH('Plano de Setup'!O43,'Ciclos Oficial'!$C$3:$C$23,0)),MATCH('Plano de Setup'!N43,'Ciclos Oficial'!$C$3:$C$23,0),MATCH('Plano de Setup'!O43,'Ciclos Oficial'!$C$3:$C$23,0)))&gt;INDEX('Ciclos Oficial'!$E$3:$E$23,IF(INDEX('Ciclos Oficial'!$E$3:$E$23,MATCH(N43,'Ciclos Oficial'!$C$3:$C$23,0))&gt;INDEX('Ciclos Oficial'!$E$3:$E$23,MATCH(O43,'Ciclos Oficial'!$C$3:$C$23,0)),MATCH(N43,'Ciclos Oficial'!$C$3:$C$23,0),MATCH(O43,'Ciclos Oficial'!$C$3:$C$23,0))),INDEX('Ciclos Oficial'!$D$3:$D$23,IF(INDEX('Ciclos Oficial'!$D$3:$D$23,MATCH('Plano de Setup'!N43,'Ciclos Oficial'!$C$3:$C$23,0))&gt;INDEX('Ciclos Oficial'!$D$3:$D$23,MATCH('Plano de Setup'!O43,'Ciclos Oficial'!$C$3:$C$23,0)),MATCH('Plano de Setup'!N43,'Ciclos Oficial'!$C$3:$C$23,0),MATCH('Plano de Setup'!O43,'Ciclos Oficial'!$C$3:$C$23,0))),INDEX('Ciclos Oficial'!$E$3:$E$23,IF(INDEX('Ciclos Oficial'!$E$3:$E$23,MATCH(N43,'Ciclos Oficial'!$C$3:$C$23,0))&gt;INDEX('Ciclos Oficial'!$E$3:$E$23,MATCH(O43,'Ciclos Oficial'!$C$3:$C$23,0)),MATCH(N43,'Ciclos Oficial'!$C$3:$C$23,0),MATCH(O43,'Ciclos Oficial'!$C$3:$C$23,0)))))</f>
        <v/>
      </c>
      <c r="Q43" s="1"/>
      <c r="R43" s="1"/>
      <c r="S43" s="19"/>
      <c r="T43" s="11"/>
      <c r="U43" s="11"/>
      <c r="V43" s="74" t="str" cm="1">
        <f t="array" ref="V43">IF(OR(T43="",U43=""),"",IF(INDEX('Ciclos Oficial'!$D$3:$D$23,IF(INDEX('Ciclos Oficial'!$D$3:$D$23,MATCH('Plano de Setup'!T43,'Ciclos Oficial'!$C$3:$C$23,0))&gt;INDEX('Ciclos Oficial'!$D$3:$D$23,MATCH('Plano de Setup'!U43,'Ciclos Oficial'!$C$3:$C$23,0)),MATCH('Plano de Setup'!T43,'Ciclos Oficial'!$C$3:$C$23,0),MATCH('Plano de Setup'!U43,'Ciclos Oficial'!$C$3:$C$23,0)))&gt;INDEX('Ciclos Oficial'!$E$3:$E$23,IF(INDEX('Ciclos Oficial'!$E$3:$E$23,MATCH(T43,'Ciclos Oficial'!$C$3:$C$23,0))&gt;INDEX('Ciclos Oficial'!$E$3:$E$23,MATCH(U43,'Ciclos Oficial'!$C$3:$C$23,0)),MATCH(T43,'Ciclos Oficial'!$C$3:$C$23,0),MATCH(U43,'Ciclos Oficial'!$C$3:$C$23,0))),INDEX('Ciclos Oficial'!$D$3:$D$23,IF(INDEX('Ciclos Oficial'!$D$3:$D$23,MATCH('Plano de Setup'!T43,'Ciclos Oficial'!$C$3:$C$23,0))&gt;INDEX('Ciclos Oficial'!$D$3:$D$23,MATCH('Plano de Setup'!U43,'Ciclos Oficial'!$C$3:$C$23,0)),MATCH('Plano de Setup'!T43,'Ciclos Oficial'!$C$3:$C$23,0),MATCH('Plano de Setup'!U43,'Ciclos Oficial'!$C$3:$C$23,0))),INDEX('Ciclos Oficial'!$E$3:$E$23,IF(INDEX('Ciclos Oficial'!$E$3:$E$23,MATCH(T43,'Ciclos Oficial'!$C$3:$C$23,0))&gt;INDEX('Ciclos Oficial'!$E$3:$E$23,MATCH(U43,'Ciclos Oficial'!$C$3:$C$23,0)),MATCH(T43,'Ciclos Oficial'!$C$3:$C$23,0),MATCH(U43,'Ciclos Oficial'!$C$3:$C$23,0)))))</f>
        <v/>
      </c>
      <c r="W43" s="1"/>
      <c r="X43" s="1"/>
      <c r="Y43" s="19"/>
      <c r="Z43" s="11"/>
      <c r="AA43" s="11"/>
      <c r="AB43" s="74" t="str" cm="1">
        <f t="array" ref="AB43">IF(OR(Z43="",AA43=""),"",IF(INDEX('Ciclos Oficial'!$D$3:$D$23,IF(INDEX('Ciclos Oficial'!$D$3:$D$23,MATCH('Plano de Setup'!Z43,'Ciclos Oficial'!$C$3:$C$23,0))&gt;INDEX('Ciclos Oficial'!$D$3:$D$23,MATCH('Plano de Setup'!AA43,'Ciclos Oficial'!$C$3:$C$23,0)),MATCH('Plano de Setup'!Z43,'Ciclos Oficial'!$C$3:$C$23,0),MATCH('Plano de Setup'!AA43,'Ciclos Oficial'!$C$3:$C$23,0)))&gt;INDEX('Ciclos Oficial'!$E$3:$E$23,IF(INDEX('Ciclos Oficial'!$E$3:$E$23,MATCH(Z43,'Ciclos Oficial'!$C$3:$C$23,0))&gt;INDEX('Ciclos Oficial'!$E$3:$E$23,MATCH(AA43,'Ciclos Oficial'!$C$3:$C$23,0)),MATCH(Z43,'Ciclos Oficial'!$C$3:$C$23,0),MATCH(AA43,'Ciclos Oficial'!$C$3:$C$23,0))),INDEX('Ciclos Oficial'!$D$3:$D$23,IF(INDEX('Ciclos Oficial'!$D$3:$D$23,MATCH('Plano de Setup'!Z43,'Ciclos Oficial'!$C$3:$C$23,0))&gt;INDEX('Ciclos Oficial'!$D$3:$D$23,MATCH('Plano de Setup'!AA43,'Ciclos Oficial'!$C$3:$C$23,0)),MATCH('Plano de Setup'!Z43,'Ciclos Oficial'!$C$3:$C$23,0),MATCH('Plano de Setup'!AA43,'Ciclos Oficial'!$C$3:$C$23,0))),INDEX('Ciclos Oficial'!$E$3:$E$23,IF(INDEX('Ciclos Oficial'!$E$3:$E$23,MATCH(Z43,'Ciclos Oficial'!$C$3:$C$23,0))&gt;INDEX('Ciclos Oficial'!$E$3:$E$23,MATCH(AA43,'Ciclos Oficial'!$C$3:$C$23,0)),MATCH(Z43,'Ciclos Oficial'!$C$3:$C$23,0),MATCH(AA43,'Ciclos Oficial'!$C$3:$C$23,0)))))</f>
        <v/>
      </c>
      <c r="AC43" s="1"/>
      <c r="AD43" s="1"/>
      <c r="AE43" s="19"/>
      <c r="AF43" s="78"/>
      <c r="AG43" s="74" t="str">
        <f>IF(AF43="","",INDEX('Ciclos Oficial'!$I$3:$I$5,MATCH(AF43,'Ciclos Oficial'!$H$3:$H$5,0)))</f>
        <v/>
      </c>
      <c r="AH43" s="1"/>
      <c r="AI43" s="17"/>
      <c r="AJ43" s="19"/>
      <c r="AK43" s="78"/>
      <c r="AL43" s="74" t="str">
        <f>IF(AK43="","",INDEX('Ciclos Oficial'!$I$3:$I$5,MATCH(AK43,'Ciclos Oficial'!$H$3:$H$5,0)))</f>
        <v/>
      </c>
      <c r="AM43" s="1"/>
      <c r="AN43" s="17"/>
      <c r="AO43" s="19"/>
      <c r="AP43" s="78"/>
      <c r="AQ43" s="74" t="str">
        <f>IF(AP43="","",INDEX('Ciclos Oficial'!$I$3:$I$5,MATCH(AP43,'Ciclos Oficial'!$H$3:$H$5,0)))</f>
        <v/>
      </c>
      <c r="AR43" s="1"/>
      <c r="AS43" s="17"/>
    </row>
    <row r="44" spans="2:45" ht="14.25">
      <c r="B44" s="78"/>
      <c r="C44" s="11"/>
      <c r="D44" s="74" t="str" cm="1">
        <f t="array" ref="D44">IF(OR(B44="",C44=""),"",IF(INDEX('Ciclos Oficial'!$D$3:$D$23,IF(INDEX('Ciclos Oficial'!$D$3:$D$23,MATCH('Plano de Setup'!B44,'Ciclos Oficial'!$C$3:$C$23,0))&gt;INDEX('Ciclos Oficial'!$D$3:$D$23,MATCH('Plano de Setup'!C44,'Ciclos Oficial'!$C$3:$C$23,0)),MATCH('Plano de Setup'!B44,'Ciclos Oficial'!$C$3:$C$23,0),MATCH('Plano de Setup'!C44,'Ciclos Oficial'!$C$3:$C$23,0)))&gt;INDEX('Ciclos Oficial'!$E$3:$E$23,IF(INDEX('Ciclos Oficial'!$E$3:$E$23,MATCH(B44,'Ciclos Oficial'!$C$3:$C$23,0))&gt;INDEX('Ciclos Oficial'!$E$3:$E$23,MATCH(C44,'Ciclos Oficial'!$C$3:$C$23,0)),MATCH(B44,'Ciclos Oficial'!$C$3:$C$23,0),MATCH(C44,'Ciclos Oficial'!$C$3:$C$23,0))),INDEX('Ciclos Oficial'!$D$3:$D$23,IF(INDEX('Ciclos Oficial'!$D$3:$D$23,MATCH('Plano de Setup'!B44,'Ciclos Oficial'!$C$3:$C$23,0))&gt;INDEX('Ciclos Oficial'!$D$3:$D$23,MATCH('Plano de Setup'!C44,'Ciclos Oficial'!$C$3:$C$23,0)),MATCH('Plano de Setup'!B44,'Ciclos Oficial'!$C$3:$C$23,0),MATCH('Plano de Setup'!C44,'Ciclos Oficial'!$C$3:$C$23,0))),INDEX('Ciclos Oficial'!$E$3:$E$23,IF(INDEX('Ciclos Oficial'!$E$3:$E$23,MATCH(B44,'Ciclos Oficial'!$C$3:$C$23,0))&gt;INDEX('Ciclos Oficial'!$E$3:$E$23,MATCH(C44,'Ciclos Oficial'!$C$3:$C$23,0)),MATCH(B44,'Ciclos Oficial'!$C$3:$C$23,0),MATCH(C44,'Ciclos Oficial'!$C$3:$C$23,0)))))</f>
        <v/>
      </c>
      <c r="E44" s="12"/>
      <c r="F44" s="87"/>
      <c r="G44" s="19"/>
      <c r="H44" s="11"/>
      <c r="I44" s="11"/>
      <c r="J44" s="74" t="str" cm="1">
        <f t="array" ref="J44">IF(OR(H44="",I44=""),"",IF(INDEX('Ciclos Oficial'!$D$3:$D$23,IF(INDEX('Ciclos Oficial'!$D$3:$D$23,MATCH('Plano de Setup'!H44,'Ciclos Oficial'!$C$3:$C$23,0))&gt;INDEX('Ciclos Oficial'!$D$3:$D$23,MATCH('Plano de Setup'!I44,'Ciclos Oficial'!$C$3:$C$23,0)),MATCH('Plano de Setup'!H44,'Ciclos Oficial'!$C$3:$C$23,0),MATCH('Plano de Setup'!I44,'Ciclos Oficial'!$C$3:$C$23,0)))&gt;INDEX('Ciclos Oficial'!$E$3:$E$23,IF(INDEX('Ciclos Oficial'!$E$3:$E$23,MATCH(H44,'Ciclos Oficial'!$C$3:$C$23,0))&gt;INDEX('Ciclos Oficial'!$E$3:$E$23,MATCH(I44,'Ciclos Oficial'!$C$3:$C$23,0)),MATCH(H44,'Ciclos Oficial'!$C$3:$C$23,0),MATCH(I44,'Ciclos Oficial'!$C$3:$C$23,0))),INDEX('Ciclos Oficial'!$D$3:$D$23,IF(INDEX('Ciclos Oficial'!$D$3:$D$23,MATCH('Plano de Setup'!H44,'Ciclos Oficial'!$C$3:$C$23,0))&gt;INDEX('Ciclos Oficial'!$D$3:$D$23,MATCH('Plano de Setup'!I44,'Ciclos Oficial'!$C$3:$C$23,0)),MATCH('Plano de Setup'!H44,'Ciclos Oficial'!$C$3:$C$23,0),MATCH('Plano de Setup'!I44,'Ciclos Oficial'!$C$3:$C$23,0))),INDEX('Ciclos Oficial'!$E$3:$E$23,IF(INDEX('Ciclos Oficial'!$E$3:$E$23,MATCH(H44,'Ciclos Oficial'!$C$3:$C$23,0))&gt;INDEX('Ciclos Oficial'!$E$3:$E$23,MATCH(I44,'Ciclos Oficial'!$C$3:$C$23,0)),MATCH(H44,'Ciclos Oficial'!$C$3:$C$23,0),MATCH(I44,'Ciclos Oficial'!$C$3:$C$23,0)))))</f>
        <v/>
      </c>
      <c r="K44" s="1"/>
      <c r="L44" s="1"/>
      <c r="M44" s="19"/>
      <c r="N44" s="11"/>
      <c r="O44" s="11"/>
      <c r="P44" s="74" t="str" cm="1">
        <f t="array" ref="P44">IF(OR(N44="",O44=""),"",IF(INDEX('Ciclos Oficial'!$D$3:$D$23,IF(INDEX('Ciclos Oficial'!$D$3:$D$23,MATCH('Plano de Setup'!N44,'Ciclos Oficial'!$C$3:$C$23,0))&gt;INDEX('Ciclos Oficial'!$D$3:$D$23,MATCH('Plano de Setup'!O44,'Ciclos Oficial'!$C$3:$C$23,0)),MATCH('Plano de Setup'!N44,'Ciclos Oficial'!$C$3:$C$23,0),MATCH('Plano de Setup'!O44,'Ciclos Oficial'!$C$3:$C$23,0)))&gt;INDEX('Ciclos Oficial'!$E$3:$E$23,IF(INDEX('Ciclos Oficial'!$E$3:$E$23,MATCH(N44,'Ciclos Oficial'!$C$3:$C$23,0))&gt;INDEX('Ciclos Oficial'!$E$3:$E$23,MATCH(O44,'Ciclos Oficial'!$C$3:$C$23,0)),MATCH(N44,'Ciclos Oficial'!$C$3:$C$23,0),MATCH(O44,'Ciclos Oficial'!$C$3:$C$23,0))),INDEX('Ciclos Oficial'!$D$3:$D$23,IF(INDEX('Ciclos Oficial'!$D$3:$D$23,MATCH('Plano de Setup'!N44,'Ciclos Oficial'!$C$3:$C$23,0))&gt;INDEX('Ciclos Oficial'!$D$3:$D$23,MATCH('Plano de Setup'!O44,'Ciclos Oficial'!$C$3:$C$23,0)),MATCH('Plano de Setup'!N44,'Ciclos Oficial'!$C$3:$C$23,0),MATCH('Plano de Setup'!O44,'Ciclos Oficial'!$C$3:$C$23,0))),INDEX('Ciclos Oficial'!$E$3:$E$23,IF(INDEX('Ciclos Oficial'!$E$3:$E$23,MATCH(N44,'Ciclos Oficial'!$C$3:$C$23,0))&gt;INDEX('Ciclos Oficial'!$E$3:$E$23,MATCH(O44,'Ciclos Oficial'!$C$3:$C$23,0)),MATCH(N44,'Ciclos Oficial'!$C$3:$C$23,0),MATCH(O44,'Ciclos Oficial'!$C$3:$C$23,0)))))</f>
        <v/>
      </c>
      <c r="Q44" s="1"/>
      <c r="R44" s="1"/>
      <c r="S44" s="19"/>
      <c r="T44" s="11"/>
      <c r="U44" s="11"/>
      <c r="V44" s="74" t="str" cm="1">
        <f t="array" ref="V44">IF(OR(T44="",U44=""),"",IF(INDEX('Ciclos Oficial'!$D$3:$D$23,IF(INDEX('Ciclos Oficial'!$D$3:$D$23,MATCH('Plano de Setup'!T44,'Ciclos Oficial'!$C$3:$C$23,0))&gt;INDEX('Ciclos Oficial'!$D$3:$D$23,MATCH('Plano de Setup'!U44,'Ciclos Oficial'!$C$3:$C$23,0)),MATCH('Plano de Setup'!T44,'Ciclos Oficial'!$C$3:$C$23,0),MATCH('Plano de Setup'!U44,'Ciclos Oficial'!$C$3:$C$23,0)))&gt;INDEX('Ciclos Oficial'!$E$3:$E$23,IF(INDEX('Ciclos Oficial'!$E$3:$E$23,MATCH(T44,'Ciclos Oficial'!$C$3:$C$23,0))&gt;INDEX('Ciclos Oficial'!$E$3:$E$23,MATCH(U44,'Ciclos Oficial'!$C$3:$C$23,0)),MATCH(T44,'Ciclos Oficial'!$C$3:$C$23,0),MATCH(U44,'Ciclos Oficial'!$C$3:$C$23,0))),INDEX('Ciclos Oficial'!$D$3:$D$23,IF(INDEX('Ciclos Oficial'!$D$3:$D$23,MATCH('Plano de Setup'!T44,'Ciclos Oficial'!$C$3:$C$23,0))&gt;INDEX('Ciclos Oficial'!$D$3:$D$23,MATCH('Plano de Setup'!U44,'Ciclos Oficial'!$C$3:$C$23,0)),MATCH('Plano de Setup'!T44,'Ciclos Oficial'!$C$3:$C$23,0),MATCH('Plano de Setup'!U44,'Ciclos Oficial'!$C$3:$C$23,0))),INDEX('Ciclos Oficial'!$E$3:$E$23,IF(INDEX('Ciclos Oficial'!$E$3:$E$23,MATCH(T44,'Ciclos Oficial'!$C$3:$C$23,0))&gt;INDEX('Ciclos Oficial'!$E$3:$E$23,MATCH(U44,'Ciclos Oficial'!$C$3:$C$23,0)),MATCH(T44,'Ciclos Oficial'!$C$3:$C$23,0),MATCH(U44,'Ciclos Oficial'!$C$3:$C$23,0)))))</f>
        <v/>
      </c>
      <c r="W44" s="1"/>
      <c r="X44" s="1"/>
      <c r="Y44" s="19"/>
      <c r="Z44" s="11"/>
      <c r="AA44" s="11"/>
      <c r="AB44" s="74" t="str" cm="1">
        <f t="array" ref="AB44">IF(OR(Z44="",AA44=""),"",IF(INDEX('Ciclos Oficial'!$D$3:$D$23,IF(INDEX('Ciclos Oficial'!$D$3:$D$23,MATCH('Plano de Setup'!Z44,'Ciclos Oficial'!$C$3:$C$23,0))&gt;INDEX('Ciclos Oficial'!$D$3:$D$23,MATCH('Plano de Setup'!AA44,'Ciclos Oficial'!$C$3:$C$23,0)),MATCH('Plano de Setup'!Z44,'Ciclos Oficial'!$C$3:$C$23,0),MATCH('Plano de Setup'!AA44,'Ciclos Oficial'!$C$3:$C$23,0)))&gt;INDEX('Ciclos Oficial'!$E$3:$E$23,IF(INDEX('Ciclos Oficial'!$E$3:$E$23,MATCH(Z44,'Ciclos Oficial'!$C$3:$C$23,0))&gt;INDEX('Ciclos Oficial'!$E$3:$E$23,MATCH(AA44,'Ciclos Oficial'!$C$3:$C$23,0)),MATCH(Z44,'Ciclos Oficial'!$C$3:$C$23,0),MATCH(AA44,'Ciclos Oficial'!$C$3:$C$23,0))),INDEX('Ciclos Oficial'!$D$3:$D$23,IF(INDEX('Ciclos Oficial'!$D$3:$D$23,MATCH('Plano de Setup'!Z44,'Ciclos Oficial'!$C$3:$C$23,0))&gt;INDEX('Ciclos Oficial'!$D$3:$D$23,MATCH('Plano de Setup'!AA44,'Ciclos Oficial'!$C$3:$C$23,0)),MATCH('Plano de Setup'!Z44,'Ciclos Oficial'!$C$3:$C$23,0),MATCH('Plano de Setup'!AA44,'Ciclos Oficial'!$C$3:$C$23,0))),INDEX('Ciclos Oficial'!$E$3:$E$23,IF(INDEX('Ciclos Oficial'!$E$3:$E$23,MATCH(Z44,'Ciclos Oficial'!$C$3:$C$23,0))&gt;INDEX('Ciclos Oficial'!$E$3:$E$23,MATCH(AA44,'Ciclos Oficial'!$C$3:$C$23,0)),MATCH(Z44,'Ciclos Oficial'!$C$3:$C$23,0),MATCH(AA44,'Ciclos Oficial'!$C$3:$C$23,0)))))</f>
        <v/>
      </c>
      <c r="AC44" s="1"/>
      <c r="AD44" s="1"/>
      <c r="AE44" s="19"/>
      <c r="AF44" s="78"/>
      <c r="AG44" s="74" t="str">
        <f>IF(AF44="","",INDEX('Ciclos Oficial'!$I$3:$I$5,MATCH(AF44,'Ciclos Oficial'!$H$3:$H$5,0)))</f>
        <v/>
      </c>
      <c r="AH44" s="1"/>
      <c r="AI44" s="17"/>
      <c r="AJ44" s="19"/>
      <c r="AK44" s="78"/>
      <c r="AL44" s="74" t="str">
        <f>IF(AK44="","",INDEX('Ciclos Oficial'!$I$3:$I$5,MATCH(AK44,'Ciclos Oficial'!$H$3:$H$5,0)))</f>
        <v/>
      </c>
      <c r="AM44" s="1"/>
      <c r="AN44" s="17"/>
      <c r="AO44" s="19"/>
      <c r="AP44" s="78"/>
      <c r="AQ44" s="74" t="str">
        <f>IF(AP44="","",INDEX('Ciclos Oficial'!$I$3:$I$5,MATCH(AP44,'Ciclos Oficial'!$H$3:$H$5,0)))</f>
        <v/>
      </c>
      <c r="AR44" s="1"/>
      <c r="AS44" s="17"/>
    </row>
    <row r="45" spans="2:45" ht="14.25">
      <c r="B45" s="78"/>
      <c r="C45" s="11"/>
      <c r="D45" s="74" t="str" cm="1">
        <f t="array" ref="D45">IF(OR(B45="",C45=""),"",IF(INDEX('Ciclos Oficial'!$D$3:$D$23,IF(INDEX('Ciclos Oficial'!$D$3:$D$23,MATCH('Plano de Setup'!B45,'Ciclos Oficial'!$C$3:$C$23,0))&gt;INDEX('Ciclos Oficial'!$D$3:$D$23,MATCH('Plano de Setup'!C45,'Ciclos Oficial'!$C$3:$C$23,0)),MATCH('Plano de Setup'!B45,'Ciclos Oficial'!$C$3:$C$23,0),MATCH('Plano de Setup'!C45,'Ciclos Oficial'!$C$3:$C$23,0)))&gt;INDEX('Ciclos Oficial'!$E$3:$E$23,IF(INDEX('Ciclos Oficial'!$E$3:$E$23,MATCH(B45,'Ciclos Oficial'!$C$3:$C$23,0))&gt;INDEX('Ciclos Oficial'!$E$3:$E$23,MATCH(C45,'Ciclos Oficial'!$C$3:$C$23,0)),MATCH(B45,'Ciclos Oficial'!$C$3:$C$23,0),MATCH(C45,'Ciclos Oficial'!$C$3:$C$23,0))),INDEX('Ciclos Oficial'!$D$3:$D$23,IF(INDEX('Ciclos Oficial'!$D$3:$D$23,MATCH('Plano de Setup'!B45,'Ciclos Oficial'!$C$3:$C$23,0))&gt;INDEX('Ciclos Oficial'!$D$3:$D$23,MATCH('Plano de Setup'!C45,'Ciclos Oficial'!$C$3:$C$23,0)),MATCH('Plano de Setup'!B45,'Ciclos Oficial'!$C$3:$C$23,0),MATCH('Plano de Setup'!C45,'Ciclos Oficial'!$C$3:$C$23,0))),INDEX('Ciclos Oficial'!$E$3:$E$23,IF(INDEX('Ciclos Oficial'!$E$3:$E$23,MATCH(B45,'Ciclos Oficial'!$C$3:$C$23,0))&gt;INDEX('Ciclos Oficial'!$E$3:$E$23,MATCH(C45,'Ciclos Oficial'!$C$3:$C$23,0)),MATCH(B45,'Ciclos Oficial'!$C$3:$C$23,0),MATCH(C45,'Ciclos Oficial'!$C$3:$C$23,0)))))</f>
        <v/>
      </c>
      <c r="E45" s="12"/>
      <c r="F45" s="87"/>
      <c r="G45" s="19"/>
      <c r="H45" s="11"/>
      <c r="I45" s="11"/>
      <c r="J45" s="74" t="str" cm="1">
        <f t="array" ref="J45">IF(OR(H45="",I45=""),"",IF(INDEX('Ciclos Oficial'!$D$3:$D$23,IF(INDEX('Ciclos Oficial'!$D$3:$D$23,MATCH('Plano de Setup'!H45,'Ciclos Oficial'!$C$3:$C$23,0))&gt;INDEX('Ciclos Oficial'!$D$3:$D$23,MATCH('Plano de Setup'!I45,'Ciclos Oficial'!$C$3:$C$23,0)),MATCH('Plano de Setup'!H45,'Ciclos Oficial'!$C$3:$C$23,0),MATCH('Plano de Setup'!I45,'Ciclos Oficial'!$C$3:$C$23,0)))&gt;INDEX('Ciclos Oficial'!$E$3:$E$23,IF(INDEX('Ciclos Oficial'!$E$3:$E$23,MATCH(H45,'Ciclos Oficial'!$C$3:$C$23,0))&gt;INDEX('Ciclos Oficial'!$E$3:$E$23,MATCH(I45,'Ciclos Oficial'!$C$3:$C$23,0)),MATCH(H45,'Ciclos Oficial'!$C$3:$C$23,0),MATCH(I45,'Ciclos Oficial'!$C$3:$C$23,0))),INDEX('Ciclos Oficial'!$D$3:$D$23,IF(INDEX('Ciclos Oficial'!$D$3:$D$23,MATCH('Plano de Setup'!H45,'Ciclos Oficial'!$C$3:$C$23,0))&gt;INDEX('Ciclos Oficial'!$D$3:$D$23,MATCH('Plano de Setup'!I45,'Ciclos Oficial'!$C$3:$C$23,0)),MATCH('Plano de Setup'!H45,'Ciclos Oficial'!$C$3:$C$23,0),MATCH('Plano de Setup'!I45,'Ciclos Oficial'!$C$3:$C$23,0))),INDEX('Ciclos Oficial'!$E$3:$E$23,IF(INDEX('Ciclos Oficial'!$E$3:$E$23,MATCH(H45,'Ciclos Oficial'!$C$3:$C$23,0))&gt;INDEX('Ciclos Oficial'!$E$3:$E$23,MATCH(I45,'Ciclos Oficial'!$C$3:$C$23,0)),MATCH(H45,'Ciclos Oficial'!$C$3:$C$23,0),MATCH(I45,'Ciclos Oficial'!$C$3:$C$23,0)))))</f>
        <v/>
      </c>
      <c r="K45" s="1"/>
      <c r="L45" s="1"/>
      <c r="M45" s="19"/>
      <c r="N45" s="11"/>
      <c r="O45" s="11"/>
      <c r="P45" s="74" t="str" cm="1">
        <f t="array" ref="P45">IF(OR(N45="",O45=""),"",IF(INDEX('Ciclos Oficial'!$D$3:$D$23,IF(INDEX('Ciclos Oficial'!$D$3:$D$23,MATCH('Plano de Setup'!N45,'Ciclos Oficial'!$C$3:$C$23,0))&gt;INDEX('Ciclos Oficial'!$D$3:$D$23,MATCH('Plano de Setup'!O45,'Ciclos Oficial'!$C$3:$C$23,0)),MATCH('Plano de Setup'!N45,'Ciclos Oficial'!$C$3:$C$23,0),MATCH('Plano de Setup'!O45,'Ciclos Oficial'!$C$3:$C$23,0)))&gt;INDEX('Ciclos Oficial'!$E$3:$E$23,IF(INDEX('Ciclos Oficial'!$E$3:$E$23,MATCH(N45,'Ciclos Oficial'!$C$3:$C$23,0))&gt;INDEX('Ciclos Oficial'!$E$3:$E$23,MATCH(O45,'Ciclos Oficial'!$C$3:$C$23,0)),MATCH(N45,'Ciclos Oficial'!$C$3:$C$23,0),MATCH(O45,'Ciclos Oficial'!$C$3:$C$23,0))),INDEX('Ciclos Oficial'!$D$3:$D$23,IF(INDEX('Ciclos Oficial'!$D$3:$D$23,MATCH('Plano de Setup'!N45,'Ciclos Oficial'!$C$3:$C$23,0))&gt;INDEX('Ciclos Oficial'!$D$3:$D$23,MATCH('Plano de Setup'!O45,'Ciclos Oficial'!$C$3:$C$23,0)),MATCH('Plano de Setup'!N45,'Ciclos Oficial'!$C$3:$C$23,0),MATCH('Plano de Setup'!O45,'Ciclos Oficial'!$C$3:$C$23,0))),INDEX('Ciclos Oficial'!$E$3:$E$23,IF(INDEX('Ciclos Oficial'!$E$3:$E$23,MATCH(N45,'Ciclos Oficial'!$C$3:$C$23,0))&gt;INDEX('Ciclos Oficial'!$E$3:$E$23,MATCH(O45,'Ciclos Oficial'!$C$3:$C$23,0)),MATCH(N45,'Ciclos Oficial'!$C$3:$C$23,0),MATCH(O45,'Ciclos Oficial'!$C$3:$C$23,0)))))</f>
        <v/>
      </c>
      <c r="Q45" s="1"/>
      <c r="R45" s="1"/>
      <c r="S45" s="19"/>
      <c r="T45" s="11"/>
      <c r="U45" s="11"/>
      <c r="V45" s="74" t="str" cm="1">
        <f t="array" ref="V45">IF(OR(T45="",U45=""),"",IF(INDEX('Ciclos Oficial'!$D$3:$D$23,IF(INDEX('Ciclos Oficial'!$D$3:$D$23,MATCH('Plano de Setup'!T45,'Ciclos Oficial'!$C$3:$C$23,0))&gt;INDEX('Ciclos Oficial'!$D$3:$D$23,MATCH('Plano de Setup'!U45,'Ciclos Oficial'!$C$3:$C$23,0)),MATCH('Plano de Setup'!T45,'Ciclos Oficial'!$C$3:$C$23,0),MATCH('Plano de Setup'!U45,'Ciclos Oficial'!$C$3:$C$23,0)))&gt;INDEX('Ciclos Oficial'!$E$3:$E$23,IF(INDEX('Ciclos Oficial'!$E$3:$E$23,MATCH(T45,'Ciclos Oficial'!$C$3:$C$23,0))&gt;INDEX('Ciclos Oficial'!$E$3:$E$23,MATCH(U45,'Ciclos Oficial'!$C$3:$C$23,0)),MATCH(T45,'Ciclos Oficial'!$C$3:$C$23,0),MATCH(U45,'Ciclos Oficial'!$C$3:$C$23,0))),INDEX('Ciclos Oficial'!$D$3:$D$23,IF(INDEX('Ciclos Oficial'!$D$3:$D$23,MATCH('Plano de Setup'!T45,'Ciclos Oficial'!$C$3:$C$23,0))&gt;INDEX('Ciclos Oficial'!$D$3:$D$23,MATCH('Plano de Setup'!U45,'Ciclos Oficial'!$C$3:$C$23,0)),MATCH('Plano de Setup'!T45,'Ciclos Oficial'!$C$3:$C$23,0),MATCH('Plano de Setup'!U45,'Ciclos Oficial'!$C$3:$C$23,0))),INDEX('Ciclos Oficial'!$E$3:$E$23,IF(INDEX('Ciclos Oficial'!$E$3:$E$23,MATCH(T45,'Ciclos Oficial'!$C$3:$C$23,0))&gt;INDEX('Ciclos Oficial'!$E$3:$E$23,MATCH(U45,'Ciclos Oficial'!$C$3:$C$23,0)),MATCH(T45,'Ciclos Oficial'!$C$3:$C$23,0),MATCH(U45,'Ciclos Oficial'!$C$3:$C$23,0)))))</f>
        <v/>
      </c>
      <c r="W45" s="1"/>
      <c r="X45" s="1"/>
      <c r="Y45" s="19"/>
      <c r="Z45" s="11"/>
      <c r="AA45" s="11"/>
      <c r="AB45" s="74" t="str" cm="1">
        <f t="array" ref="AB45">IF(OR(Z45="",AA45=""),"",IF(INDEX('Ciclos Oficial'!$D$3:$D$23,IF(INDEX('Ciclos Oficial'!$D$3:$D$23,MATCH('Plano de Setup'!Z45,'Ciclos Oficial'!$C$3:$C$23,0))&gt;INDEX('Ciclos Oficial'!$D$3:$D$23,MATCH('Plano de Setup'!AA45,'Ciclos Oficial'!$C$3:$C$23,0)),MATCH('Plano de Setup'!Z45,'Ciclos Oficial'!$C$3:$C$23,0),MATCH('Plano de Setup'!AA45,'Ciclos Oficial'!$C$3:$C$23,0)))&gt;INDEX('Ciclos Oficial'!$E$3:$E$23,IF(INDEX('Ciclos Oficial'!$E$3:$E$23,MATCH(Z45,'Ciclos Oficial'!$C$3:$C$23,0))&gt;INDEX('Ciclos Oficial'!$E$3:$E$23,MATCH(AA45,'Ciclos Oficial'!$C$3:$C$23,0)),MATCH(Z45,'Ciclos Oficial'!$C$3:$C$23,0),MATCH(AA45,'Ciclos Oficial'!$C$3:$C$23,0))),INDEX('Ciclos Oficial'!$D$3:$D$23,IF(INDEX('Ciclos Oficial'!$D$3:$D$23,MATCH('Plano de Setup'!Z45,'Ciclos Oficial'!$C$3:$C$23,0))&gt;INDEX('Ciclos Oficial'!$D$3:$D$23,MATCH('Plano de Setup'!AA45,'Ciclos Oficial'!$C$3:$C$23,0)),MATCH('Plano de Setup'!Z45,'Ciclos Oficial'!$C$3:$C$23,0),MATCH('Plano de Setup'!AA45,'Ciclos Oficial'!$C$3:$C$23,0))),INDEX('Ciclos Oficial'!$E$3:$E$23,IF(INDEX('Ciclos Oficial'!$E$3:$E$23,MATCH(Z45,'Ciclos Oficial'!$C$3:$C$23,0))&gt;INDEX('Ciclos Oficial'!$E$3:$E$23,MATCH(AA45,'Ciclos Oficial'!$C$3:$C$23,0)),MATCH(Z45,'Ciclos Oficial'!$C$3:$C$23,0),MATCH(AA45,'Ciclos Oficial'!$C$3:$C$23,0)))))</f>
        <v/>
      </c>
      <c r="AC45" s="1"/>
      <c r="AD45" s="1"/>
      <c r="AE45" s="19"/>
      <c r="AF45" s="78"/>
      <c r="AG45" s="74" t="str">
        <f>IF(AF45="","",INDEX('Ciclos Oficial'!$I$3:$I$5,MATCH(AF45,'Ciclos Oficial'!$H$3:$H$5,0)))</f>
        <v/>
      </c>
      <c r="AH45" s="1"/>
      <c r="AI45" s="17"/>
      <c r="AJ45" s="19"/>
      <c r="AK45" s="78"/>
      <c r="AL45" s="74" t="str">
        <f>IF(AK45="","",INDEX('Ciclos Oficial'!$I$3:$I$5,MATCH(AK45,'Ciclos Oficial'!$H$3:$H$5,0)))</f>
        <v/>
      </c>
      <c r="AM45" s="1"/>
      <c r="AN45" s="17"/>
      <c r="AO45" s="19"/>
      <c r="AP45" s="78"/>
      <c r="AQ45" s="74" t="str">
        <f>IF(AP45="","",INDEX('Ciclos Oficial'!$I$3:$I$5,MATCH(AP45,'Ciclos Oficial'!$H$3:$H$5,0)))</f>
        <v/>
      </c>
      <c r="AR45" s="1"/>
      <c r="AS45" s="17"/>
    </row>
    <row r="46" spans="2:45" ht="14.25">
      <c r="B46" s="78"/>
      <c r="C46" s="11"/>
      <c r="D46" s="74" t="str" cm="1">
        <f t="array" ref="D46">IF(OR(B46="",C46=""),"",IF(INDEX('Ciclos Oficial'!$D$3:$D$23,IF(INDEX('Ciclos Oficial'!$D$3:$D$23,MATCH('Plano de Setup'!B46,'Ciclos Oficial'!$C$3:$C$23,0))&gt;INDEX('Ciclos Oficial'!$D$3:$D$23,MATCH('Plano de Setup'!C46,'Ciclos Oficial'!$C$3:$C$23,0)),MATCH('Plano de Setup'!B46,'Ciclos Oficial'!$C$3:$C$23,0),MATCH('Plano de Setup'!C46,'Ciclos Oficial'!$C$3:$C$23,0)))&gt;INDEX('Ciclos Oficial'!$E$3:$E$23,IF(INDEX('Ciclos Oficial'!$E$3:$E$23,MATCH(B46,'Ciclos Oficial'!$C$3:$C$23,0))&gt;INDEX('Ciclos Oficial'!$E$3:$E$23,MATCH(C46,'Ciclos Oficial'!$C$3:$C$23,0)),MATCH(B46,'Ciclos Oficial'!$C$3:$C$23,0),MATCH(C46,'Ciclos Oficial'!$C$3:$C$23,0))),INDEX('Ciclos Oficial'!$D$3:$D$23,IF(INDEX('Ciclos Oficial'!$D$3:$D$23,MATCH('Plano de Setup'!B46,'Ciclos Oficial'!$C$3:$C$23,0))&gt;INDEX('Ciclos Oficial'!$D$3:$D$23,MATCH('Plano de Setup'!C46,'Ciclos Oficial'!$C$3:$C$23,0)),MATCH('Plano de Setup'!B46,'Ciclos Oficial'!$C$3:$C$23,0),MATCH('Plano de Setup'!C46,'Ciclos Oficial'!$C$3:$C$23,0))),INDEX('Ciclos Oficial'!$E$3:$E$23,IF(INDEX('Ciclos Oficial'!$E$3:$E$23,MATCH(B46,'Ciclos Oficial'!$C$3:$C$23,0))&gt;INDEX('Ciclos Oficial'!$E$3:$E$23,MATCH(C46,'Ciclos Oficial'!$C$3:$C$23,0)),MATCH(B46,'Ciclos Oficial'!$C$3:$C$23,0),MATCH(C46,'Ciclos Oficial'!$C$3:$C$23,0)))))</f>
        <v/>
      </c>
      <c r="E46" s="12"/>
      <c r="F46" s="87"/>
      <c r="G46" s="19"/>
      <c r="H46" s="11"/>
      <c r="I46" s="11"/>
      <c r="J46" s="74" t="str" cm="1">
        <f t="array" ref="J46">IF(OR(H46="",I46=""),"",IF(INDEX('Ciclos Oficial'!$D$3:$D$23,IF(INDEX('Ciclos Oficial'!$D$3:$D$23,MATCH('Plano de Setup'!H46,'Ciclos Oficial'!$C$3:$C$23,0))&gt;INDEX('Ciclos Oficial'!$D$3:$D$23,MATCH('Plano de Setup'!I46,'Ciclos Oficial'!$C$3:$C$23,0)),MATCH('Plano de Setup'!H46,'Ciclos Oficial'!$C$3:$C$23,0),MATCH('Plano de Setup'!I46,'Ciclos Oficial'!$C$3:$C$23,0)))&gt;INDEX('Ciclos Oficial'!$E$3:$E$23,IF(INDEX('Ciclos Oficial'!$E$3:$E$23,MATCH(H46,'Ciclos Oficial'!$C$3:$C$23,0))&gt;INDEX('Ciclos Oficial'!$E$3:$E$23,MATCH(I46,'Ciclos Oficial'!$C$3:$C$23,0)),MATCH(H46,'Ciclos Oficial'!$C$3:$C$23,0),MATCH(I46,'Ciclos Oficial'!$C$3:$C$23,0))),INDEX('Ciclos Oficial'!$D$3:$D$23,IF(INDEX('Ciclos Oficial'!$D$3:$D$23,MATCH('Plano de Setup'!H46,'Ciclos Oficial'!$C$3:$C$23,0))&gt;INDEX('Ciclos Oficial'!$D$3:$D$23,MATCH('Plano de Setup'!I46,'Ciclos Oficial'!$C$3:$C$23,0)),MATCH('Plano de Setup'!H46,'Ciclos Oficial'!$C$3:$C$23,0),MATCH('Plano de Setup'!I46,'Ciclos Oficial'!$C$3:$C$23,0))),INDEX('Ciclos Oficial'!$E$3:$E$23,IF(INDEX('Ciclos Oficial'!$E$3:$E$23,MATCH(H46,'Ciclos Oficial'!$C$3:$C$23,0))&gt;INDEX('Ciclos Oficial'!$E$3:$E$23,MATCH(I46,'Ciclos Oficial'!$C$3:$C$23,0)),MATCH(H46,'Ciclos Oficial'!$C$3:$C$23,0),MATCH(I46,'Ciclos Oficial'!$C$3:$C$23,0)))))</f>
        <v/>
      </c>
      <c r="K46" s="1"/>
      <c r="L46" s="1"/>
      <c r="M46" s="19"/>
      <c r="N46" s="11"/>
      <c r="O46" s="11"/>
      <c r="P46" s="74" t="str" cm="1">
        <f t="array" ref="P46">IF(OR(N46="",O46=""),"",IF(INDEX('Ciclos Oficial'!$D$3:$D$23,IF(INDEX('Ciclos Oficial'!$D$3:$D$23,MATCH('Plano de Setup'!N46,'Ciclos Oficial'!$C$3:$C$23,0))&gt;INDEX('Ciclos Oficial'!$D$3:$D$23,MATCH('Plano de Setup'!O46,'Ciclos Oficial'!$C$3:$C$23,0)),MATCH('Plano de Setup'!N46,'Ciclos Oficial'!$C$3:$C$23,0),MATCH('Plano de Setup'!O46,'Ciclos Oficial'!$C$3:$C$23,0)))&gt;INDEX('Ciclos Oficial'!$E$3:$E$23,IF(INDEX('Ciclos Oficial'!$E$3:$E$23,MATCH(N46,'Ciclos Oficial'!$C$3:$C$23,0))&gt;INDEX('Ciclos Oficial'!$E$3:$E$23,MATCH(O46,'Ciclos Oficial'!$C$3:$C$23,0)),MATCH(N46,'Ciclos Oficial'!$C$3:$C$23,0),MATCH(O46,'Ciclos Oficial'!$C$3:$C$23,0))),INDEX('Ciclos Oficial'!$D$3:$D$23,IF(INDEX('Ciclos Oficial'!$D$3:$D$23,MATCH('Plano de Setup'!N46,'Ciclos Oficial'!$C$3:$C$23,0))&gt;INDEX('Ciclos Oficial'!$D$3:$D$23,MATCH('Plano de Setup'!O46,'Ciclos Oficial'!$C$3:$C$23,0)),MATCH('Plano de Setup'!N46,'Ciclos Oficial'!$C$3:$C$23,0),MATCH('Plano de Setup'!O46,'Ciclos Oficial'!$C$3:$C$23,0))),INDEX('Ciclos Oficial'!$E$3:$E$23,IF(INDEX('Ciclos Oficial'!$E$3:$E$23,MATCH(N46,'Ciclos Oficial'!$C$3:$C$23,0))&gt;INDEX('Ciclos Oficial'!$E$3:$E$23,MATCH(O46,'Ciclos Oficial'!$C$3:$C$23,0)),MATCH(N46,'Ciclos Oficial'!$C$3:$C$23,0),MATCH(O46,'Ciclos Oficial'!$C$3:$C$23,0)))))</f>
        <v/>
      </c>
      <c r="Q46" s="1"/>
      <c r="R46" s="1"/>
      <c r="S46" s="19"/>
      <c r="T46" s="11"/>
      <c r="U46" s="11"/>
      <c r="V46" s="74" t="str" cm="1">
        <f t="array" ref="V46">IF(OR(T46="",U46=""),"",IF(INDEX('Ciclos Oficial'!$D$3:$D$23,IF(INDEX('Ciclos Oficial'!$D$3:$D$23,MATCH('Plano de Setup'!T46,'Ciclos Oficial'!$C$3:$C$23,0))&gt;INDEX('Ciclos Oficial'!$D$3:$D$23,MATCH('Plano de Setup'!U46,'Ciclos Oficial'!$C$3:$C$23,0)),MATCH('Plano de Setup'!T46,'Ciclos Oficial'!$C$3:$C$23,0),MATCH('Plano de Setup'!U46,'Ciclos Oficial'!$C$3:$C$23,0)))&gt;INDEX('Ciclos Oficial'!$E$3:$E$23,IF(INDEX('Ciclos Oficial'!$E$3:$E$23,MATCH(T46,'Ciclos Oficial'!$C$3:$C$23,0))&gt;INDEX('Ciclos Oficial'!$E$3:$E$23,MATCH(U46,'Ciclos Oficial'!$C$3:$C$23,0)),MATCH(T46,'Ciclos Oficial'!$C$3:$C$23,0),MATCH(U46,'Ciclos Oficial'!$C$3:$C$23,0))),INDEX('Ciclos Oficial'!$D$3:$D$23,IF(INDEX('Ciclos Oficial'!$D$3:$D$23,MATCH('Plano de Setup'!T46,'Ciclos Oficial'!$C$3:$C$23,0))&gt;INDEX('Ciclos Oficial'!$D$3:$D$23,MATCH('Plano de Setup'!U46,'Ciclos Oficial'!$C$3:$C$23,0)),MATCH('Plano de Setup'!T46,'Ciclos Oficial'!$C$3:$C$23,0),MATCH('Plano de Setup'!U46,'Ciclos Oficial'!$C$3:$C$23,0))),INDEX('Ciclos Oficial'!$E$3:$E$23,IF(INDEX('Ciclos Oficial'!$E$3:$E$23,MATCH(T46,'Ciclos Oficial'!$C$3:$C$23,0))&gt;INDEX('Ciclos Oficial'!$E$3:$E$23,MATCH(U46,'Ciclos Oficial'!$C$3:$C$23,0)),MATCH(T46,'Ciclos Oficial'!$C$3:$C$23,0),MATCH(U46,'Ciclos Oficial'!$C$3:$C$23,0)))))</f>
        <v/>
      </c>
      <c r="W46" s="1"/>
      <c r="X46" s="1"/>
      <c r="Y46" s="19"/>
      <c r="Z46" s="11"/>
      <c r="AA46" s="11"/>
      <c r="AB46" s="74" t="str" cm="1">
        <f t="array" ref="AB46">IF(OR(Z46="",AA46=""),"",IF(INDEX('Ciclos Oficial'!$D$3:$D$23,IF(INDEX('Ciclos Oficial'!$D$3:$D$23,MATCH('Plano de Setup'!Z46,'Ciclos Oficial'!$C$3:$C$23,0))&gt;INDEX('Ciclos Oficial'!$D$3:$D$23,MATCH('Plano de Setup'!AA46,'Ciclos Oficial'!$C$3:$C$23,0)),MATCH('Plano de Setup'!Z46,'Ciclos Oficial'!$C$3:$C$23,0),MATCH('Plano de Setup'!AA46,'Ciclos Oficial'!$C$3:$C$23,0)))&gt;INDEX('Ciclos Oficial'!$E$3:$E$23,IF(INDEX('Ciclos Oficial'!$E$3:$E$23,MATCH(Z46,'Ciclos Oficial'!$C$3:$C$23,0))&gt;INDEX('Ciclos Oficial'!$E$3:$E$23,MATCH(AA46,'Ciclos Oficial'!$C$3:$C$23,0)),MATCH(Z46,'Ciclos Oficial'!$C$3:$C$23,0),MATCH(AA46,'Ciclos Oficial'!$C$3:$C$23,0))),INDEX('Ciclos Oficial'!$D$3:$D$23,IF(INDEX('Ciclos Oficial'!$D$3:$D$23,MATCH('Plano de Setup'!Z46,'Ciclos Oficial'!$C$3:$C$23,0))&gt;INDEX('Ciclos Oficial'!$D$3:$D$23,MATCH('Plano de Setup'!AA46,'Ciclos Oficial'!$C$3:$C$23,0)),MATCH('Plano de Setup'!Z46,'Ciclos Oficial'!$C$3:$C$23,0),MATCH('Plano de Setup'!AA46,'Ciclos Oficial'!$C$3:$C$23,0))),INDEX('Ciclos Oficial'!$E$3:$E$23,IF(INDEX('Ciclos Oficial'!$E$3:$E$23,MATCH(Z46,'Ciclos Oficial'!$C$3:$C$23,0))&gt;INDEX('Ciclos Oficial'!$E$3:$E$23,MATCH(AA46,'Ciclos Oficial'!$C$3:$C$23,0)),MATCH(Z46,'Ciclos Oficial'!$C$3:$C$23,0),MATCH(AA46,'Ciclos Oficial'!$C$3:$C$23,0)))))</f>
        <v/>
      </c>
      <c r="AC46" s="1"/>
      <c r="AD46" s="1"/>
      <c r="AE46" s="19"/>
      <c r="AF46" s="78"/>
      <c r="AG46" s="74" t="str">
        <f>IF(AF46="","",INDEX('Ciclos Oficial'!$I$3:$I$5,MATCH(AF46,'Ciclos Oficial'!$H$3:$H$5,0)))</f>
        <v/>
      </c>
      <c r="AH46" s="1"/>
      <c r="AI46" s="17"/>
      <c r="AJ46" s="19"/>
      <c r="AK46" s="78"/>
      <c r="AL46" s="74" t="str">
        <f>IF(AK46="","",INDEX('Ciclos Oficial'!$I$3:$I$5,MATCH(AK46,'Ciclos Oficial'!$H$3:$H$5,0)))</f>
        <v/>
      </c>
      <c r="AM46" s="1"/>
      <c r="AN46" s="17"/>
      <c r="AO46" s="19"/>
      <c r="AP46" s="78"/>
      <c r="AQ46" s="74" t="str">
        <f>IF(AP46="","",INDEX('Ciclos Oficial'!$I$3:$I$5,MATCH(AP46,'Ciclos Oficial'!$H$3:$H$5,0)))</f>
        <v/>
      </c>
      <c r="AR46" s="1"/>
      <c r="AS46" s="17"/>
    </row>
    <row r="47" spans="2:45" ht="14.25">
      <c r="B47" s="78"/>
      <c r="C47" s="11"/>
      <c r="D47" s="74" t="str" cm="1">
        <f t="array" ref="D47">IF(OR(B47="",C47=""),"",IF(INDEX('Ciclos Oficial'!$D$3:$D$23,IF(INDEX('Ciclos Oficial'!$D$3:$D$23,MATCH('Plano de Setup'!B47,'Ciclos Oficial'!$C$3:$C$23,0))&gt;INDEX('Ciclos Oficial'!$D$3:$D$23,MATCH('Plano de Setup'!C47,'Ciclos Oficial'!$C$3:$C$23,0)),MATCH('Plano de Setup'!B47,'Ciclos Oficial'!$C$3:$C$23,0),MATCH('Plano de Setup'!C47,'Ciclos Oficial'!$C$3:$C$23,0)))&gt;INDEX('Ciclos Oficial'!$E$3:$E$23,IF(INDEX('Ciclos Oficial'!$E$3:$E$23,MATCH(B47,'Ciclos Oficial'!$C$3:$C$23,0))&gt;INDEX('Ciclos Oficial'!$E$3:$E$23,MATCH(C47,'Ciclos Oficial'!$C$3:$C$23,0)),MATCH(B47,'Ciclos Oficial'!$C$3:$C$23,0),MATCH(C47,'Ciclos Oficial'!$C$3:$C$23,0))),INDEX('Ciclos Oficial'!$D$3:$D$23,IF(INDEX('Ciclos Oficial'!$D$3:$D$23,MATCH('Plano de Setup'!B47,'Ciclos Oficial'!$C$3:$C$23,0))&gt;INDEX('Ciclos Oficial'!$D$3:$D$23,MATCH('Plano de Setup'!C47,'Ciclos Oficial'!$C$3:$C$23,0)),MATCH('Plano de Setup'!B47,'Ciclos Oficial'!$C$3:$C$23,0),MATCH('Plano de Setup'!C47,'Ciclos Oficial'!$C$3:$C$23,0))),INDEX('Ciclos Oficial'!$E$3:$E$23,IF(INDEX('Ciclos Oficial'!$E$3:$E$23,MATCH(B47,'Ciclos Oficial'!$C$3:$C$23,0))&gt;INDEX('Ciclos Oficial'!$E$3:$E$23,MATCH(C47,'Ciclos Oficial'!$C$3:$C$23,0)),MATCH(B47,'Ciclos Oficial'!$C$3:$C$23,0),MATCH(C47,'Ciclos Oficial'!$C$3:$C$23,0)))))</f>
        <v/>
      </c>
      <c r="E47" s="12"/>
      <c r="F47" s="87"/>
      <c r="G47" s="19"/>
      <c r="H47" s="11"/>
      <c r="I47" s="11"/>
      <c r="J47" s="74" t="str" cm="1">
        <f t="array" ref="J47">IF(OR(H47="",I47=""),"",IF(INDEX('Ciclos Oficial'!$D$3:$D$23,IF(INDEX('Ciclos Oficial'!$D$3:$D$23,MATCH('Plano de Setup'!H47,'Ciclos Oficial'!$C$3:$C$23,0))&gt;INDEX('Ciclos Oficial'!$D$3:$D$23,MATCH('Plano de Setup'!I47,'Ciclos Oficial'!$C$3:$C$23,0)),MATCH('Plano de Setup'!H47,'Ciclos Oficial'!$C$3:$C$23,0),MATCH('Plano de Setup'!I47,'Ciclos Oficial'!$C$3:$C$23,0)))&gt;INDEX('Ciclos Oficial'!$E$3:$E$23,IF(INDEX('Ciclos Oficial'!$E$3:$E$23,MATCH(H47,'Ciclos Oficial'!$C$3:$C$23,0))&gt;INDEX('Ciclos Oficial'!$E$3:$E$23,MATCH(I47,'Ciclos Oficial'!$C$3:$C$23,0)),MATCH(H47,'Ciclos Oficial'!$C$3:$C$23,0),MATCH(I47,'Ciclos Oficial'!$C$3:$C$23,0))),INDEX('Ciclos Oficial'!$D$3:$D$23,IF(INDEX('Ciclos Oficial'!$D$3:$D$23,MATCH('Plano de Setup'!H47,'Ciclos Oficial'!$C$3:$C$23,0))&gt;INDEX('Ciclos Oficial'!$D$3:$D$23,MATCH('Plano de Setup'!I47,'Ciclos Oficial'!$C$3:$C$23,0)),MATCH('Plano de Setup'!H47,'Ciclos Oficial'!$C$3:$C$23,0),MATCH('Plano de Setup'!I47,'Ciclos Oficial'!$C$3:$C$23,0))),INDEX('Ciclos Oficial'!$E$3:$E$23,IF(INDEX('Ciclos Oficial'!$E$3:$E$23,MATCH(H47,'Ciclos Oficial'!$C$3:$C$23,0))&gt;INDEX('Ciclos Oficial'!$E$3:$E$23,MATCH(I47,'Ciclos Oficial'!$C$3:$C$23,0)),MATCH(H47,'Ciclos Oficial'!$C$3:$C$23,0),MATCH(I47,'Ciclos Oficial'!$C$3:$C$23,0)))))</f>
        <v/>
      </c>
      <c r="K47" s="1"/>
      <c r="L47" s="1"/>
      <c r="M47" s="19"/>
      <c r="N47" s="11"/>
      <c r="O47" s="11"/>
      <c r="P47" s="74" t="str" cm="1">
        <f t="array" ref="P47">IF(OR(N47="",O47=""),"",IF(INDEX('Ciclos Oficial'!$D$3:$D$23,IF(INDEX('Ciclos Oficial'!$D$3:$D$23,MATCH('Plano de Setup'!N47,'Ciclos Oficial'!$C$3:$C$23,0))&gt;INDEX('Ciclos Oficial'!$D$3:$D$23,MATCH('Plano de Setup'!O47,'Ciclos Oficial'!$C$3:$C$23,0)),MATCH('Plano de Setup'!N47,'Ciclos Oficial'!$C$3:$C$23,0),MATCH('Plano de Setup'!O47,'Ciclos Oficial'!$C$3:$C$23,0)))&gt;INDEX('Ciclos Oficial'!$E$3:$E$23,IF(INDEX('Ciclos Oficial'!$E$3:$E$23,MATCH(N47,'Ciclos Oficial'!$C$3:$C$23,0))&gt;INDEX('Ciclos Oficial'!$E$3:$E$23,MATCH(O47,'Ciclos Oficial'!$C$3:$C$23,0)),MATCH(N47,'Ciclos Oficial'!$C$3:$C$23,0),MATCH(O47,'Ciclos Oficial'!$C$3:$C$23,0))),INDEX('Ciclos Oficial'!$D$3:$D$23,IF(INDEX('Ciclos Oficial'!$D$3:$D$23,MATCH('Plano de Setup'!N47,'Ciclos Oficial'!$C$3:$C$23,0))&gt;INDEX('Ciclos Oficial'!$D$3:$D$23,MATCH('Plano de Setup'!O47,'Ciclos Oficial'!$C$3:$C$23,0)),MATCH('Plano de Setup'!N47,'Ciclos Oficial'!$C$3:$C$23,0),MATCH('Plano de Setup'!O47,'Ciclos Oficial'!$C$3:$C$23,0))),INDEX('Ciclos Oficial'!$E$3:$E$23,IF(INDEX('Ciclos Oficial'!$E$3:$E$23,MATCH(N47,'Ciclos Oficial'!$C$3:$C$23,0))&gt;INDEX('Ciclos Oficial'!$E$3:$E$23,MATCH(O47,'Ciclos Oficial'!$C$3:$C$23,0)),MATCH(N47,'Ciclos Oficial'!$C$3:$C$23,0),MATCH(O47,'Ciclos Oficial'!$C$3:$C$23,0)))))</f>
        <v/>
      </c>
      <c r="Q47" s="1"/>
      <c r="R47" s="1"/>
      <c r="S47" s="19"/>
      <c r="T47" s="11"/>
      <c r="U47" s="11"/>
      <c r="V47" s="74" t="str" cm="1">
        <f t="array" ref="V47">IF(OR(T47="",U47=""),"",IF(INDEX('Ciclos Oficial'!$D$3:$D$23,IF(INDEX('Ciclos Oficial'!$D$3:$D$23,MATCH('Plano de Setup'!T47,'Ciclos Oficial'!$C$3:$C$23,0))&gt;INDEX('Ciclos Oficial'!$D$3:$D$23,MATCH('Plano de Setup'!U47,'Ciclos Oficial'!$C$3:$C$23,0)),MATCH('Plano de Setup'!T47,'Ciclos Oficial'!$C$3:$C$23,0),MATCH('Plano de Setup'!U47,'Ciclos Oficial'!$C$3:$C$23,0)))&gt;INDEX('Ciclos Oficial'!$E$3:$E$23,IF(INDEX('Ciclos Oficial'!$E$3:$E$23,MATCH(T47,'Ciclos Oficial'!$C$3:$C$23,0))&gt;INDEX('Ciclos Oficial'!$E$3:$E$23,MATCH(U47,'Ciclos Oficial'!$C$3:$C$23,0)),MATCH(T47,'Ciclos Oficial'!$C$3:$C$23,0),MATCH(U47,'Ciclos Oficial'!$C$3:$C$23,0))),INDEX('Ciclos Oficial'!$D$3:$D$23,IF(INDEX('Ciclos Oficial'!$D$3:$D$23,MATCH('Plano de Setup'!T47,'Ciclos Oficial'!$C$3:$C$23,0))&gt;INDEX('Ciclos Oficial'!$D$3:$D$23,MATCH('Plano de Setup'!U47,'Ciclos Oficial'!$C$3:$C$23,0)),MATCH('Plano de Setup'!T47,'Ciclos Oficial'!$C$3:$C$23,0),MATCH('Plano de Setup'!U47,'Ciclos Oficial'!$C$3:$C$23,0))),INDEX('Ciclos Oficial'!$E$3:$E$23,IF(INDEX('Ciclos Oficial'!$E$3:$E$23,MATCH(T47,'Ciclos Oficial'!$C$3:$C$23,0))&gt;INDEX('Ciclos Oficial'!$E$3:$E$23,MATCH(U47,'Ciclos Oficial'!$C$3:$C$23,0)),MATCH(T47,'Ciclos Oficial'!$C$3:$C$23,0),MATCH(U47,'Ciclos Oficial'!$C$3:$C$23,0)))))</f>
        <v/>
      </c>
      <c r="W47" s="1"/>
      <c r="X47" s="1"/>
      <c r="Y47" s="19"/>
      <c r="Z47" s="11"/>
      <c r="AA47" s="11"/>
      <c r="AB47" s="74" t="str" cm="1">
        <f t="array" ref="AB47">IF(OR(Z47="",AA47=""),"",IF(INDEX('Ciclos Oficial'!$D$3:$D$23,IF(INDEX('Ciclos Oficial'!$D$3:$D$23,MATCH('Plano de Setup'!Z47,'Ciclos Oficial'!$C$3:$C$23,0))&gt;INDEX('Ciclos Oficial'!$D$3:$D$23,MATCH('Plano de Setup'!AA47,'Ciclos Oficial'!$C$3:$C$23,0)),MATCH('Plano de Setup'!Z47,'Ciclos Oficial'!$C$3:$C$23,0),MATCH('Plano de Setup'!AA47,'Ciclos Oficial'!$C$3:$C$23,0)))&gt;INDEX('Ciclos Oficial'!$E$3:$E$23,IF(INDEX('Ciclos Oficial'!$E$3:$E$23,MATCH(Z47,'Ciclos Oficial'!$C$3:$C$23,0))&gt;INDEX('Ciclos Oficial'!$E$3:$E$23,MATCH(AA47,'Ciclos Oficial'!$C$3:$C$23,0)),MATCH(Z47,'Ciclos Oficial'!$C$3:$C$23,0),MATCH(AA47,'Ciclos Oficial'!$C$3:$C$23,0))),INDEX('Ciclos Oficial'!$D$3:$D$23,IF(INDEX('Ciclos Oficial'!$D$3:$D$23,MATCH('Plano de Setup'!Z47,'Ciclos Oficial'!$C$3:$C$23,0))&gt;INDEX('Ciclos Oficial'!$D$3:$D$23,MATCH('Plano de Setup'!AA47,'Ciclos Oficial'!$C$3:$C$23,0)),MATCH('Plano de Setup'!Z47,'Ciclos Oficial'!$C$3:$C$23,0),MATCH('Plano de Setup'!AA47,'Ciclos Oficial'!$C$3:$C$23,0))),INDEX('Ciclos Oficial'!$E$3:$E$23,IF(INDEX('Ciclos Oficial'!$E$3:$E$23,MATCH(Z47,'Ciclos Oficial'!$C$3:$C$23,0))&gt;INDEX('Ciclos Oficial'!$E$3:$E$23,MATCH(AA47,'Ciclos Oficial'!$C$3:$C$23,0)),MATCH(Z47,'Ciclos Oficial'!$C$3:$C$23,0),MATCH(AA47,'Ciclos Oficial'!$C$3:$C$23,0)))))</f>
        <v/>
      </c>
      <c r="AC47" s="1"/>
      <c r="AD47" s="1"/>
      <c r="AE47" s="19"/>
      <c r="AF47" s="78"/>
      <c r="AG47" s="74" t="str">
        <f>IF(AF47="","",INDEX('Ciclos Oficial'!$I$3:$I$5,MATCH(AF47,'Ciclos Oficial'!$H$3:$H$5,0)))</f>
        <v/>
      </c>
      <c r="AH47" s="1"/>
      <c r="AI47" s="17"/>
      <c r="AJ47" s="19"/>
      <c r="AK47" s="78"/>
      <c r="AL47" s="74" t="str">
        <f>IF(AK47="","",INDEX('Ciclos Oficial'!$I$3:$I$5,MATCH(AK47,'Ciclos Oficial'!$H$3:$H$5,0)))</f>
        <v/>
      </c>
      <c r="AM47" s="1"/>
      <c r="AN47" s="17"/>
      <c r="AO47" s="19"/>
      <c r="AP47" s="78"/>
      <c r="AQ47" s="74" t="str">
        <f>IF(AP47="","",INDEX('Ciclos Oficial'!$I$3:$I$5,MATCH(AP47,'Ciclos Oficial'!$H$3:$H$5,0)))</f>
        <v/>
      </c>
      <c r="AR47" s="1"/>
      <c r="AS47" s="17"/>
    </row>
    <row r="48" spans="2:45" ht="14.25">
      <c r="B48" s="78"/>
      <c r="C48" s="11"/>
      <c r="D48" s="74" t="str" cm="1">
        <f t="array" ref="D48">IF(OR(B48="",C48=""),"",IF(INDEX('Ciclos Oficial'!$D$3:$D$23,IF(INDEX('Ciclos Oficial'!$D$3:$D$23,MATCH('Plano de Setup'!B48,'Ciclos Oficial'!$C$3:$C$23,0))&gt;INDEX('Ciclos Oficial'!$D$3:$D$23,MATCH('Plano de Setup'!C48,'Ciclos Oficial'!$C$3:$C$23,0)),MATCH('Plano de Setup'!B48,'Ciclos Oficial'!$C$3:$C$23,0),MATCH('Plano de Setup'!C48,'Ciclos Oficial'!$C$3:$C$23,0)))&gt;INDEX('Ciclos Oficial'!$E$3:$E$23,IF(INDEX('Ciclos Oficial'!$E$3:$E$23,MATCH(B48,'Ciclos Oficial'!$C$3:$C$23,0))&gt;INDEX('Ciclos Oficial'!$E$3:$E$23,MATCH(C48,'Ciclos Oficial'!$C$3:$C$23,0)),MATCH(B48,'Ciclos Oficial'!$C$3:$C$23,0),MATCH(C48,'Ciclos Oficial'!$C$3:$C$23,0))),INDEX('Ciclos Oficial'!$D$3:$D$23,IF(INDEX('Ciclos Oficial'!$D$3:$D$23,MATCH('Plano de Setup'!B48,'Ciclos Oficial'!$C$3:$C$23,0))&gt;INDEX('Ciclos Oficial'!$D$3:$D$23,MATCH('Plano de Setup'!C48,'Ciclos Oficial'!$C$3:$C$23,0)),MATCH('Plano de Setup'!B48,'Ciclos Oficial'!$C$3:$C$23,0),MATCH('Plano de Setup'!C48,'Ciclos Oficial'!$C$3:$C$23,0))),INDEX('Ciclos Oficial'!$E$3:$E$23,IF(INDEX('Ciclos Oficial'!$E$3:$E$23,MATCH(B48,'Ciclos Oficial'!$C$3:$C$23,0))&gt;INDEX('Ciclos Oficial'!$E$3:$E$23,MATCH(C48,'Ciclos Oficial'!$C$3:$C$23,0)),MATCH(B48,'Ciclos Oficial'!$C$3:$C$23,0),MATCH(C48,'Ciclos Oficial'!$C$3:$C$23,0)))))</f>
        <v/>
      </c>
      <c r="E48" s="12"/>
      <c r="F48" s="87"/>
      <c r="G48" s="19"/>
      <c r="H48" s="11"/>
      <c r="I48" s="11"/>
      <c r="J48" s="74" t="str" cm="1">
        <f t="array" ref="J48">IF(OR(H48="",I48=""),"",IF(INDEX('Ciclos Oficial'!$D$3:$D$23,IF(INDEX('Ciclos Oficial'!$D$3:$D$23,MATCH('Plano de Setup'!H48,'Ciclos Oficial'!$C$3:$C$23,0))&gt;INDEX('Ciclos Oficial'!$D$3:$D$23,MATCH('Plano de Setup'!I48,'Ciclos Oficial'!$C$3:$C$23,0)),MATCH('Plano de Setup'!H48,'Ciclos Oficial'!$C$3:$C$23,0),MATCH('Plano de Setup'!I48,'Ciclos Oficial'!$C$3:$C$23,0)))&gt;INDEX('Ciclos Oficial'!$E$3:$E$23,IF(INDEX('Ciclos Oficial'!$E$3:$E$23,MATCH(H48,'Ciclos Oficial'!$C$3:$C$23,0))&gt;INDEX('Ciclos Oficial'!$E$3:$E$23,MATCH(I48,'Ciclos Oficial'!$C$3:$C$23,0)),MATCH(H48,'Ciclos Oficial'!$C$3:$C$23,0),MATCH(I48,'Ciclos Oficial'!$C$3:$C$23,0))),INDEX('Ciclos Oficial'!$D$3:$D$23,IF(INDEX('Ciclos Oficial'!$D$3:$D$23,MATCH('Plano de Setup'!H48,'Ciclos Oficial'!$C$3:$C$23,0))&gt;INDEX('Ciclos Oficial'!$D$3:$D$23,MATCH('Plano de Setup'!I48,'Ciclos Oficial'!$C$3:$C$23,0)),MATCH('Plano de Setup'!H48,'Ciclos Oficial'!$C$3:$C$23,0),MATCH('Plano de Setup'!I48,'Ciclos Oficial'!$C$3:$C$23,0))),INDEX('Ciclos Oficial'!$E$3:$E$23,IF(INDEX('Ciclos Oficial'!$E$3:$E$23,MATCH(H48,'Ciclos Oficial'!$C$3:$C$23,0))&gt;INDEX('Ciclos Oficial'!$E$3:$E$23,MATCH(I48,'Ciclos Oficial'!$C$3:$C$23,0)),MATCH(H48,'Ciclos Oficial'!$C$3:$C$23,0),MATCH(I48,'Ciclos Oficial'!$C$3:$C$23,0)))))</f>
        <v/>
      </c>
      <c r="K48" s="1"/>
      <c r="L48" s="1"/>
      <c r="M48" s="19"/>
      <c r="N48" s="11"/>
      <c r="O48" s="11"/>
      <c r="P48" s="74" t="str" cm="1">
        <f t="array" ref="P48">IF(OR(N48="",O48=""),"",IF(INDEX('Ciclos Oficial'!$D$3:$D$23,IF(INDEX('Ciclos Oficial'!$D$3:$D$23,MATCH('Plano de Setup'!N48,'Ciclos Oficial'!$C$3:$C$23,0))&gt;INDEX('Ciclos Oficial'!$D$3:$D$23,MATCH('Plano de Setup'!O48,'Ciclos Oficial'!$C$3:$C$23,0)),MATCH('Plano de Setup'!N48,'Ciclos Oficial'!$C$3:$C$23,0),MATCH('Plano de Setup'!O48,'Ciclos Oficial'!$C$3:$C$23,0)))&gt;INDEX('Ciclos Oficial'!$E$3:$E$23,IF(INDEX('Ciclos Oficial'!$E$3:$E$23,MATCH(N48,'Ciclos Oficial'!$C$3:$C$23,0))&gt;INDEX('Ciclos Oficial'!$E$3:$E$23,MATCH(O48,'Ciclos Oficial'!$C$3:$C$23,0)),MATCH(N48,'Ciclos Oficial'!$C$3:$C$23,0),MATCH(O48,'Ciclos Oficial'!$C$3:$C$23,0))),INDEX('Ciclos Oficial'!$D$3:$D$23,IF(INDEX('Ciclos Oficial'!$D$3:$D$23,MATCH('Plano de Setup'!N48,'Ciclos Oficial'!$C$3:$C$23,0))&gt;INDEX('Ciclos Oficial'!$D$3:$D$23,MATCH('Plano de Setup'!O48,'Ciclos Oficial'!$C$3:$C$23,0)),MATCH('Plano de Setup'!N48,'Ciclos Oficial'!$C$3:$C$23,0),MATCH('Plano de Setup'!O48,'Ciclos Oficial'!$C$3:$C$23,0))),INDEX('Ciclos Oficial'!$E$3:$E$23,IF(INDEX('Ciclos Oficial'!$E$3:$E$23,MATCH(N48,'Ciclos Oficial'!$C$3:$C$23,0))&gt;INDEX('Ciclos Oficial'!$E$3:$E$23,MATCH(O48,'Ciclos Oficial'!$C$3:$C$23,0)),MATCH(N48,'Ciclos Oficial'!$C$3:$C$23,0),MATCH(O48,'Ciclos Oficial'!$C$3:$C$23,0)))))</f>
        <v/>
      </c>
      <c r="Q48" s="1"/>
      <c r="R48" s="1"/>
      <c r="S48" s="19"/>
      <c r="T48" s="11"/>
      <c r="U48" s="11"/>
      <c r="V48" s="74" t="str" cm="1">
        <f t="array" ref="V48">IF(OR(T48="",U48=""),"",IF(INDEX('Ciclos Oficial'!$D$3:$D$23,IF(INDEX('Ciclos Oficial'!$D$3:$D$23,MATCH('Plano de Setup'!T48,'Ciclos Oficial'!$C$3:$C$23,0))&gt;INDEX('Ciclos Oficial'!$D$3:$D$23,MATCH('Plano de Setup'!U48,'Ciclos Oficial'!$C$3:$C$23,0)),MATCH('Plano de Setup'!T48,'Ciclos Oficial'!$C$3:$C$23,0),MATCH('Plano de Setup'!U48,'Ciclos Oficial'!$C$3:$C$23,0)))&gt;INDEX('Ciclos Oficial'!$E$3:$E$23,IF(INDEX('Ciclos Oficial'!$E$3:$E$23,MATCH(T48,'Ciclos Oficial'!$C$3:$C$23,0))&gt;INDEX('Ciclos Oficial'!$E$3:$E$23,MATCH(U48,'Ciclos Oficial'!$C$3:$C$23,0)),MATCH(T48,'Ciclos Oficial'!$C$3:$C$23,0),MATCH(U48,'Ciclos Oficial'!$C$3:$C$23,0))),INDEX('Ciclos Oficial'!$D$3:$D$23,IF(INDEX('Ciclos Oficial'!$D$3:$D$23,MATCH('Plano de Setup'!T48,'Ciclos Oficial'!$C$3:$C$23,0))&gt;INDEX('Ciclos Oficial'!$D$3:$D$23,MATCH('Plano de Setup'!U48,'Ciclos Oficial'!$C$3:$C$23,0)),MATCH('Plano de Setup'!T48,'Ciclos Oficial'!$C$3:$C$23,0),MATCH('Plano de Setup'!U48,'Ciclos Oficial'!$C$3:$C$23,0))),INDEX('Ciclos Oficial'!$E$3:$E$23,IF(INDEX('Ciclos Oficial'!$E$3:$E$23,MATCH(T48,'Ciclos Oficial'!$C$3:$C$23,0))&gt;INDEX('Ciclos Oficial'!$E$3:$E$23,MATCH(U48,'Ciclos Oficial'!$C$3:$C$23,0)),MATCH(T48,'Ciclos Oficial'!$C$3:$C$23,0),MATCH(U48,'Ciclos Oficial'!$C$3:$C$23,0)))))</f>
        <v/>
      </c>
      <c r="W48" s="1"/>
      <c r="X48" s="1"/>
      <c r="Y48" s="19"/>
      <c r="Z48" s="11"/>
      <c r="AA48" s="11"/>
      <c r="AB48" s="74" t="str" cm="1">
        <f t="array" ref="AB48">IF(OR(Z48="",AA48=""),"",IF(INDEX('Ciclos Oficial'!$D$3:$D$23,IF(INDEX('Ciclos Oficial'!$D$3:$D$23,MATCH('Plano de Setup'!Z48,'Ciclos Oficial'!$C$3:$C$23,0))&gt;INDEX('Ciclos Oficial'!$D$3:$D$23,MATCH('Plano de Setup'!AA48,'Ciclos Oficial'!$C$3:$C$23,0)),MATCH('Plano de Setup'!Z48,'Ciclos Oficial'!$C$3:$C$23,0),MATCH('Plano de Setup'!AA48,'Ciclos Oficial'!$C$3:$C$23,0)))&gt;INDEX('Ciclos Oficial'!$E$3:$E$23,IF(INDEX('Ciclos Oficial'!$E$3:$E$23,MATCH(Z48,'Ciclos Oficial'!$C$3:$C$23,0))&gt;INDEX('Ciclos Oficial'!$E$3:$E$23,MATCH(AA48,'Ciclos Oficial'!$C$3:$C$23,0)),MATCH(Z48,'Ciclos Oficial'!$C$3:$C$23,0),MATCH(AA48,'Ciclos Oficial'!$C$3:$C$23,0))),INDEX('Ciclos Oficial'!$D$3:$D$23,IF(INDEX('Ciclos Oficial'!$D$3:$D$23,MATCH('Plano de Setup'!Z48,'Ciclos Oficial'!$C$3:$C$23,0))&gt;INDEX('Ciclos Oficial'!$D$3:$D$23,MATCH('Plano de Setup'!AA48,'Ciclos Oficial'!$C$3:$C$23,0)),MATCH('Plano de Setup'!Z48,'Ciclos Oficial'!$C$3:$C$23,0),MATCH('Plano de Setup'!AA48,'Ciclos Oficial'!$C$3:$C$23,0))),INDEX('Ciclos Oficial'!$E$3:$E$23,IF(INDEX('Ciclos Oficial'!$E$3:$E$23,MATCH(Z48,'Ciclos Oficial'!$C$3:$C$23,0))&gt;INDEX('Ciclos Oficial'!$E$3:$E$23,MATCH(AA48,'Ciclos Oficial'!$C$3:$C$23,0)),MATCH(Z48,'Ciclos Oficial'!$C$3:$C$23,0),MATCH(AA48,'Ciclos Oficial'!$C$3:$C$23,0)))))</f>
        <v/>
      </c>
      <c r="AC48" s="1"/>
      <c r="AD48" s="1"/>
      <c r="AE48" s="19"/>
      <c r="AF48" s="78"/>
      <c r="AG48" s="74" t="str">
        <f>IF(AF48="","",INDEX('Ciclos Oficial'!$I$3:$I$5,MATCH(AF48,'Ciclos Oficial'!$H$3:$H$5,0)))</f>
        <v/>
      </c>
      <c r="AH48" s="1"/>
      <c r="AI48" s="17"/>
      <c r="AJ48" s="19"/>
      <c r="AK48" s="78"/>
      <c r="AL48" s="74" t="str">
        <f>IF(AK48="","",INDEX('Ciclos Oficial'!$I$3:$I$5,MATCH(AK48,'Ciclos Oficial'!$H$3:$H$5,0)))</f>
        <v/>
      </c>
      <c r="AM48" s="1"/>
      <c r="AN48" s="17"/>
      <c r="AO48" s="19"/>
      <c r="AP48" s="78"/>
      <c r="AQ48" s="74" t="str">
        <f>IF(AP48="","",INDEX('Ciclos Oficial'!$I$3:$I$5,MATCH(AP48,'Ciclos Oficial'!$H$3:$H$5,0)))</f>
        <v/>
      </c>
      <c r="AR48" s="1"/>
      <c r="AS48" s="17"/>
    </row>
    <row r="49" spans="2:45" ht="14.25">
      <c r="B49" s="78"/>
      <c r="C49" s="11"/>
      <c r="D49" s="74" t="str" cm="1">
        <f t="array" ref="D49">IF(OR(B49="",C49=""),"",IF(INDEX('Ciclos Oficial'!$D$3:$D$23,IF(INDEX('Ciclos Oficial'!$D$3:$D$23,MATCH('Plano de Setup'!B49,'Ciclos Oficial'!$C$3:$C$23,0))&gt;INDEX('Ciclos Oficial'!$D$3:$D$23,MATCH('Plano de Setup'!C49,'Ciclos Oficial'!$C$3:$C$23,0)),MATCH('Plano de Setup'!B49,'Ciclos Oficial'!$C$3:$C$23,0),MATCH('Plano de Setup'!C49,'Ciclos Oficial'!$C$3:$C$23,0)))&gt;INDEX('Ciclos Oficial'!$E$3:$E$23,IF(INDEX('Ciclos Oficial'!$E$3:$E$23,MATCH(B49,'Ciclos Oficial'!$C$3:$C$23,0))&gt;INDEX('Ciclos Oficial'!$E$3:$E$23,MATCH(C49,'Ciclos Oficial'!$C$3:$C$23,0)),MATCH(B49,'Ciclos Oficial'!$C$3:$C$23,0),MATCH(C49,'Ciclos Oficial'!$C$3:$C$23,0))),INDEX('Ciclos Oficial'!$D$3:$D$23,IF(INDEX('Ciclos Oficial'!$D$3:$D$23,MATCH('Plano de Setup'!B49,'Ciclos Oficial'!$C$3:$C$23,0))&gt;INDEX('Ciclos Oficial'!$D$3:$D$23,MATCH('Plano de Setup'!C49,'Ciclos Oficial'!$C$3:$C$23,0)),MATCH('Plano de Setup'!B49,'Ciclos Oficial'!$C$3:$C$23,0),MATCH('Plano de Setup'!C49,'Ciclos Oficial'!$C$3:$C$23,0))),INDEX('Ciclos Oficial'!$E$3:$E$23,IF(INDEX('Ciclos Oficial'!$E$3:$E$23,MATCH(B49,'Ciclos Oficial'!$C$3:$C$23,0))&gt;INDEX('Ciclos Oficial'!$E$3:$E$23,MATCH(C49,'Ciclos Oficial'!$C$3:$C$23,0)),MATCH(B49,'Ciclos Oficial'!$C$3:$C$23,0),MATCH(C49,'Ciclos Oficial'!$C$3:$C$23,0)))))</f>
        <v/>
      </c>
      <c r="E49" s="12"/>
      <c r="F49" s="87"/>
      <c r="G49" s="19"/>
      <c r="H49" s="11"/>
      <c r="I49" s="11"/>
      <c r="J49" s="74" t="str" cm="1">
        <f t="array" ref="J49">IF(OR(H49="",I49=""),"",IF(INDEX('Ciclos Oficial'!$D$3:$D$23,IF(INDEX('Ciclos Oficial'!$D$3:$D$23,MATCH('Plano de Setup'!H49,'Ciclos Oficial'!$C$3:$C$23,0))&gt;INDEX('Ciclos Oficial'!$D$3:$D$23,MATCH('Plano de Setup'!I49,'Ciclos Oficial'!$C$3:$C$23,0)),MATCH('Plano de Setup'!H49,'Ciclos Oficial'!$C$3:$C$23,0),MATCH('Plano de Setup'!I49,'Ciclos Oficial'!$C$3:$C$23,0)))&gt;INDEX('Ciclos Oficial'!$E$3:$E$23,IF(INDEX('Ciclos Oficial'!$E$3:$E$23,MATCH(H49,'Ciclos Oficial'!$C$3:$C$23,0))&gt;INDEX('Ciclos Oficial'!$E$3:$E$23,MATCH(I49,'Ciclos Oficial'!$C$3:$C$23,0)),MATCH(H49,'Ciclos Oficial'!$C$3:$C$23,0),MATCH(I49,'Ciclos Oficial'!$C$3:$C$23,0))),INDEX('Ciclos Oficial'!$D$3:$D$23,IF(INDEX('Ciclos Oficial'!$D$3:$D$23,MATCH('Plano de Setup'!H49,'Ciclos Oficial'!$C$3:$C$23,0))&gt;INDEX('Ciclos Oficial'!$D$3:$D$23,MATCH('Plano de Setup'!I49,'Ciclos Oficial'!$C$3:$C$23,0)),MATCH('Plano de Setup'!H49,'Ciclos Oficial'!$C$3:$C$23,0),MATCH('Plano de Setup'!I49,'Ciclos Oficial'!$C$3:$C$23,0))),INDEX('Ciclos Oficial'!$E$3:$E$23,IF(INDEX('Ciclos Oficial'!$E$3:$E$23,MATCH(H49,'Ciclos Oficial'!$C$3:$C$23,0))&gt;INDEX('Ciclos Oficial'!$E$3:$E$23,MATCH(I49,'Ciclos Oficial'!$C$3:$C$23,0)),MATCH(H49,'Ciclos Oficial'!$C$3:$C$23,0),MATCH(I49,'Ciclos Oficial'!$C$3:$C$23,0)))))</f>
        <v/>
      </c>
      <c r="K49" s="1"/>
      <c r="L49" s="1"/>
      <c r="M49" s="19"/>
      <c r="N49" s="11"/>
      <c r="O49" s="11"/>
      <c r="P49" s="74" t="str" cm="1">
        <f t="array" ref="P49">IF(OR(N49="",O49=""),"",IF(INDEX('Ciclos Oficial'!$D$3:$D$23,IF(INDEX('Ciclos Oficial'!$D$3:$D$23,MATCH('Plano de Setup'!N49,'Ciclos Oficial'!$C$3:$C$23,0))&gt;INDEX('Ciclos Oficial'!$D$3:$D$23,MATCH('Plano de Setup'!O49,'Ciclos Oficial'!$C$3:$C$23,0)),MATCH('Plano de Setup'!N49,'Ciclos Oficial'!$C$3:$C$23,0),MATCH('Plano de Setup'!O49,'Ciclos Oficial'!$C$3:$C$23,0)))&gt;INDEX('Ciclos Oficial'!$E$3:$E$23,IF(INDEX('Ciclos Oficial'!$E$3:$E$23,MATCH(N49,'Ciclos Oficial'!$C$3:$C$23,0))&gt;INDEX('Ciclos Oficial'!$E$3:$E$23,MATCH(O49,'Ciclos Oficial'!$C$3:$C$23,0)),MATCH(N49,'Ciclos Oficial'!$C$3:$C$23,0),MATCH(O49,'Ciclos Oficial'!$C$3:$C$23,0))),INDEX('Ciclos Oficial'!$D$3:$D$23,IF(INDEX('Ciclos Oficial'!$D$3:$D$23,MATCH('Plano de Setup'!N49,'Ciclos Oficial'!$C$3:$C$23,0))&gt;INDEX('Ciclos Oficial'!$D$3:$D$23,MATCH('Plano de Setup'!O49,'Ciclos Oficial'!$C$3:$C$23,0)),MATCH('Plano de Setup'!N49,'Ciclos Oficial'!$C$3:$C$23,0),MATCH('Plano de Setup'!O49,'Ciclos Oficial'!$C$3:$C$23,0))),INDEX('Ciclos Oficial'!$E$3:$E$23,IF(INDEX('Ciclos Oficial'!$E$3:$E$23,MATCH(N49,'Ciclos Oficial'!$C$3:$C$23,0))&gt;INDEX('Ciclos Oficial'!$E$3:$E$23,MATCH(O49,'Ciclos Oficial'!$C$3:$C$23,0)),MATCH(N49,'Ciclos Oficial'!$C$3:$C$23,0),MATCH(O49,'Ciclos Oficial'!$C$3:$C$23,0)))))</f>
        <v/>
      </c>
      <c r="Q49" s="1"/>
      <c r="R49" s="1"/>
      <c r="S49" s="19"/>
      <c r="T49" s="11"/>
      <c r="U49" s="11"/>
      <c r="V49" s="74" t="str" cm="1">
        <f t="array" ref="V49">IF(OR(T49="",U49=""),"",IF(INDEX('Ciclos Oficial'!$D$3:$D$23,IF(INDEX('Ciclos Oficial'!$D$3:$D$23,MATCH('Plano de Setup'!T49,'Ciclos Oficial'!$C$3:$C$23,0))&gt;INDEX('Ciclos Oficial'!$D$3:$D$23,MATCH('Plano de Setup'!U49,'Ciclos Oficial'!$C$3:$C$23,0)),MATCH('Plano de Setup'!T49,'Ciclos Oficial'!$C$3:$C$23,0),MATCH('Plano de Setup'!U49,'Ciclos Oficial'!$C$3:$C$23,0)))&gt;INDEX('Ciclos Oficial'!$E$3:$E$23,IF(INDEX('Ciclos Oficial'!$E$3:$E$23,MATCH(T49,'Ciclos Oficial'!$C$3:$C$23,0))&gt;INDEX('Ciclos Oficial'!$E$3:$E$23,MATCH(U49,'Ciclos Oficial'!$C$3:$C$23,0)),MATCH(T49,'Ciclos Oficial'!$C$3:$C$23,0),MATCH(U49,'Ciclos Oficial'!$C$3:$C$23,0))),INDEX('Ciclos Oficial'!$D$3:$D$23,IF(INDEX('Ciclos Oficial'!$D$3:$D$23,MATCH('Plano de Setup'!T49,'Ciclos Oficial'!$C$3:$C$23,0))&gt;INDEX('Ciclos Oficial'!$D$3:$D$23,MATCH('Plano de Setup'!U49,'Ciclos Oficial'!$C$3:$C$23,0)),MATCH('Plano de Setup'!T49,'Ciclos Oficial'!$C$3:$C$23,0),MATCH('Plano de Setup'!U49,'Ciclos Oficial'!$C$3:$C$23,0))),INDEX('Ciclos Oficial'!$E$3:$E$23,IF(INDEX('Ciclos Oficial'!$E$3:$E$23,MATCH(T49,'Ciclos Oficial'!$C$3:$C$23,0))&gt;INDEX('Ciclos Oficial'!$E$3:$E$23,MATCH(U49,'Ciclos Oficial'!$C$3:$C$23,0)),MATCH(T49,'Ciclos Oficial'!$C$3:$C$23,0),MATCH(U49,'Ciclos Oficial'!$C$3:$C$23,0)))))</f>
        <v/>
      </c>
      <c r="W49" s="1"/>
      <c r="X49" s="1"/>
      <c r="Y49" s="19"/>
      <c r="Z49" s="11"/>
      <c r="AA49" s="11"/>
      <c r="AB49" s="74" t="str" cm="1">
        <f t="array" ref="AB49">IF(OR(Z49="",AA49=""),"",IF(INDEX('Ciclos Oficial'!$D$3:$D$23,IF(INDEX('Ciclos Oficial'!$D$3:$D$23,MATCH('Plano de Setup'!Z49,'Ciclos Oficial'!$C$3:$C$23,0))&gt;INDEX('Ciclos Oficial'!$D$3:$D$23,MATCH('Plano de Setup'!AA49,'Ciclos Oficial'!$C$3:$C$23,0)),MATCH('Plano de Setup'!Z49,'Ciclos Oficial'!$C$3:$C$23,0),MATCH('Plano de Setup'!AA49,'Ciclos Oficial'!$C$3:$C$23,0)))&gt;INDEX('Ciclos Oficial'!$E$3:$E$23,IF(INDEX('Ciclos Oficial'!$E$3:$E$23,MATCH(Z49,'Ciclos Oficial'!$C$3:$C$23,0))&gt;INDEX('Ciclos Oficial'!$E$3:$E$23,MATCH(AA49,'Ciclos Oficial'!$C$3:$C$23,0)),MATCH(Z49,'Ciclos Oficial'!$C$3:$C$23,0),MATCH(AA49,'Ciclos Oficial'!$C$3:$C$23,0))),INDEX('Ciclos Oficial'!$D$3:$D$23,IF(INDEX('Ciclos Oficial'!$D$3:$D$23,MATCH('Plano de Setup'!Z49,'Ciclos Oficial'!$C$3:$C$23,0))&gt;INDEX('Ciclos Oficial'!$D$3:$D$23,MATCH('Plano de Setup'!AA49,'Ciclos Oficial'!$C$3:$C$23,0)),MATCH('Plano de Setup'!Z49,'Ciclos Oficial'!$C$3:$C$23,0),MATCH('Plano de Setup'!AA49,'Ciclos Oficial'!$C$3:$C$23,0))),INDEX('Ciclos Oficial'!$E$3:$E$23,IF(INDEX('Ciclos Oficial'!$E$3:$E$23,MATCH(Z49,'Ciclos Oficial'!$C$3:$C$23,0))&gt;INDEX('Ciclos Oficial'!$E$3:$E$23,MATCH(AA49,'Ciclos Oficial'!$C$3:$C$23,0)),MATCH(Z49,'Ciclos Oficial'!$C$3:$C$23,0),MATCH(AA49,'Ciclos Oficial'!$C$3:$C$23,0)))))</f>
        <v/>
      </c>
      <c r="AC49" s="1"/>
      <c r="AD49" s="1"/>
      <c r="AE49" s="19"/>
      <c r="AF49" s="78"/>
      <c r="AG49" s="74" t="str">
        <f>IF(AF49="","",INDEX('Ciclos Oficial'!$I$3:$I$5,MATCH(AF49,'Ciclos Oficial'!$H$3:$H$5,0)))</f>
        <v/>
      </c>
      <c r="AH49" s="1"/>
      <c r="AI49" s="17"/>
      <c r="AJ49" s="19"/>
      <c r="AK49" s="78"/>
      <c r="AL49" s="74" t="str">
        <f>IF(AK49="","",INDEX('Ciclos Oficial'!$I$3:$I$5,MATCH(AK49,'Ciclos Oficial'!$H$3:$H$5,0)))</f>
        <v/>
      </c>
      <c r="AM49" s="1"/>
      <c r="AN49" s="17"/>
      <c r="AO49" s="19"/>
      <c r="AP49" s="78"/>
      <c r="AQ49" s="74" t="str">
        <f>IF(AP49="","",INDEX('Ciclos Oficial'!$I$3:$I$5,MATCH(AP49,'Ciclos Oficial'!$H$3:$H$5,0)))</f>
        <v/>
      </c>
      <c r="AR49" s="1"/>
      <c r="AS49" s="17"/>
    </row>
    <row r="50" spans="2:45" ht="14.25">
      <c r="B50" s="78"/>
      <c r="C50" s="11"/>
      <c r="D50" s="74" t="str" cm="1">
        <f t="array" ref="D50">IF(OR(B50="",C50=""),"",IF(INDEX('Ciclos Oficial'!$D$3:$D$23,IF(INDEX('Ciclos Oficial'!$D$3:$D$23,MATCH('Plano de Setup'!B50,'Ciclos Oficial'!$C$3:$C$23,0))&gt;INDEX('Ciclos Oficial'!$D$3:$D$23,MATCH('Plano de Setup'!C50,'Ciclos Oficial'!$C$3:$C$23,0)),MATCH('Plano de Setup'!B50,'Ciclos Oficial'!$C$3:$C$23,0),MATCH('Plano de Setup'!C50,'Ciclos Oficial'!$C$3:$C$23,0)))&gt;INDEX('Ciclos Oficial'!$E$3:$E$23,IF(INDEX('Ciclos Oficial'!$E$3:$E$23,MATCH(B50,'Ciclos Oficial'!$C$3:$C$23,0))&gt;INDEX('Ciclos Oficial'!$E$3:$E$23,MATCH(C50,'Ciclos Oficial'!$C$3:$C$23,0)),MATCH(B50,'Ciclos Oficial'!$C$3:$C$23,0),MATCH(C50,'Ciclos Oficial'!$C$3:$C$23,0))),INDEX('Ciclos Oficial'!$D$3:$D$23,IF(INDEX('Ciclos Oficial'!$D$3:$D$23,MATCH('Plano de Setup'!B50,'Ciclos Oficial'!$C$3:$C$23,0))&gt;INDEX('Ciclos Oficial'!$D$3:$D$23,MATCH('Plano de Setup'!C50,'Ciclos Oficial'!$C$3:$C$23,0)),MATCH('Plano de Setup'!B50,'Ciclos Oficial'!$C$3:$C$23,0),MATCH('Plano de Setup'!C50,'Ciclos Oficial'!$C$3:$C$23,0))),INDEX('Ciclos Oficial'!$E$3:$E$23,IF(INDEX('Ciclos Oficial'!$E$3:$E$23,MATCH(B50,'Ciclos Oficial'!$C$3:$C$23,0))&gt;INDEX('Ciclos Oficial'!$E$3:$E$23,MATCH(C50,'Ciclos Oficial'!$C$3:$C$23,0)),MATCH(B50,'Ciclos Oficial'!$C$3:$C$23,0),MATCH(C50,'Ciclos Oficial'!$C$3:$C$23,0)))))</f>
        <v/>
      </c>
      <c r="E50" s="12"/>
      <c r="F50" s="87"/>
      <c r="G50" s="19"/>
      <c r="H50" s="11"/>
      <c r="I50" s="11"/>
      <c r="J50" s="74" t="str" cm="1">
        <f t="array" ref="J50">IF(OR(H50="",I50=""),"",IF(INDEX('Ciclos Oficial'!$D$3:$D$23,IF(INDEX('Ciclos Oficial'!$D$3:$D$23,MATCH('Plano de Setup'!H50,'Ciclos Oficial'!$C$3:$C$23,0))&gt;INDEX('Ciclos Oficial'!$D$3:$D$23,MATCH('Plano de Setup'!I50,'Ciclos Oficial'!$C$3:$C$23,0)),MATCH('Plano de Setup'!H50,'Ciclos Oficial'!$C$3:$C$23,0),MATCH('Plano de Setup'!I50,'Ciclos Oficial'!$C$3:$C$23,0)))&gt;INDEX('Ciclos Oficial'!$E$3:$E$23,IF(INDEX('Ciclos Oficial'!$E$3:$E$23,MATCH(H50,'Ciclos Oficial'!$C$3:$C$23,0))&gt;INDEX('Ciclos Oficial'!$E$3:$E$23,MATCH(I50,'Ciclos Oficial'!$C$3:$C$23,0)),MATCH(H50,'Ciclos Oficial'!$C$3:$C$23,0),MATCH(I50,'Ciclos Oficial'!$C$3:$C$23,0))),INDEX('Ciclos Oficial'!$D$3:$D$23,IF(INDEX('Ciclos Oficial'!$D$3:$D$23,MATCH('Plano de Setup'!H50,'Ciclos Oficial'!$C$3:$C$23,0))&gt;INDEX('Ciclos Oficial'!$D$3:$D$23,MATCH('Plano de Setup'!I50,'Ciclos Oficial'!$C$3:$C$23,0)),MATCH('Plano de Setup'!H50,'Ciclos Oficial'!$C$3:$C$23,0),MATCH('Plano de Setup'!I50,'Ciclos Oficial'!$C$3:$C$23,0))),INDEX('Ciclos Oficial'!$E$3:$E$23,IF(INDEX('Ciclos Oficial'!$E$3:$E$23,MATCH(H50,'Ciclos Oficial'!$C$3:$C$23,0))&gt;INDEX('Ciclos Oficial'!$E$3:$E$23,MATCH(I50,'Ciclos Oficial'!$C$3:$C$23,0)),MATCH(H50,'Ciclos Oficial'!$C$3:$C$23,0),MATCH(I50,'Ciclos Oficial'!$C$3:$C$23,0)))))</f>
        <v/>
      </c>
      <c r="K50" s="1"/>
      <c r="L50" s="1"/>
      <c r="M50" s="19"/>
      <c r="N50" s="11"/>
      <c r="O50" s="11"/>
      <c r="P50" s="74" t="str" cm="1">
        <f t="array" ref="P50">IF(OR(N50="",O50=""),"",IF(INDEX('Ciclos Oficial'!$D$3:$D$23,IF(INDEX('Ciclos Oficial'!$D$3:$D$23,MATCH('Plano de Setup'!N50,'Ciclos Oficial'!$C$3:$C$23,0))&gt;INDEX('Ciclos Oficial'!$D$3:$D$23,MATCH('Plano de Setup'!O50,'Ciclos Oficial'!$C$3:$C$23,0)),MATCH('Plano de Setup'!N50,'Ciclos Oficial'!$C$3:$C$23,0),MATCH('Plano de Setup'!O50,'Ciclos Oficial'!$C$3:$C$23,0)))&gt;INDEX('Ciclos Oficial'!$E$3:$E$23,IF(INDEX('Ciclos Oficial'!$E$3:$E$23,MATCH(N50,'Ciclos Oficial'!$C$3:$C$23,0))&gt;INDEX('Ciclos Oficial'!$E$3:$E$23,MATCH(O50,'Ciclos Oficial'!$C$3:$C$23,0)),MATCH(N50,'Ciclos Oficial'!$C$3:$C$23,0),MATCH(O50,'Ciclos Oficial'!$C$3:$C$23,0))),INDEX('Ciclos Oficial'!$D$3:$D$23,IF(INDEX('Ciclos Oficial'!$D$3:$D$23,MATCH('Plano de Setup'!N50,'Ciclos Oficial'!$C$3:$C$23,0))&gt;INDEX('Ciclos Oficial'!$D$3:$D$23,MATCH('Plano de Setup'!O50,'Ciclos Oficial'!$C$3:$C$23,0)),MATCH('Plano de Setup'!N50,'Ciclos Oficial'!$C$3:$C$23,0),MATCH('Plano de Setup'!O50,'Ciclos Oficial'!$C$3:$C$23,0))),INDEX('Ciclos Oficial'!$E$3:$E$23,IF(INDEX('Ciclos Oficial'!$E$3:$E$23,MATCH(N50,'Ciclos Oficial'!$C$3:$C$23,0))&gt;INDEX('Ciclos Oficial'!$E$3:$E$23,MATCH(O50,'Ciclos Oficial'!$C$3:$C$23,0)),MATCH(N50,'Ciclos Oficial'!$C$3:$C$23,0),MATCH(O50,'Ciclos Oficial'!$C$3:$C$23,0)))))</f>
        <v/>
      </c>
      <c r="Q50" s="1"/>
      <c r="R50" s="1"/>
      <c r="S50" s="19"/>
      <c r="T50" s="11"/>
      <c r="U50" s="11"/>
      <c r="V50" s="74" t="str" cm="1">
        <f t="array" ref="V50">IF(OR(T50="",U50=""),"",IF(INDEX('Ciclos Oficial'!$D$3:$D$23,IF(INDEX('Ciclos Oficial'!$D$3:$D$23,MATCH('Plano de Setup'!T50,'Ciclos Oficial'!$C$3:$C$23,0))&gt;INDEX('Ciclos Oficial'!$D$3:$D$23,MATCH('Plano de Setup'!U50,'Ciclos Oficial'!$C$3:$C$23,0)),MATCH('Plano de Setup'!T50,'Ciclos Oficial'!$C$3:$C$23,0),MATCH('Plano de Setup'!U50,'Ciclos Oficial'!$C$3:$C$23,0)))&gt;INDEX('Ciclos Oficial'!$E$3:$E$23,IF(INDEX('Ciclos Oficial'!$E$3:$E$23,MATCH(T50,'Ciclos Oficial'!$C$3:$C$23,0))&gt;INDEX('Ciclos Oficial'!$E$3:$E$23,MATCH(U50,'Ciclos Oficial'!$C$3:$C$23,0)),MATCH(T50,'Ciclos Oficial'!$C$3:$C$23,0),MATCH(U50,'Ciclos Oficial'!$C$3:$C$23,0))),INDEX('Ciclos Oficial'!$D$3:$D$23,IF(INDEX('Ciclos Oficial'!$D$3:$D$23,MATCH('Plano de Setup'!T50,'Ciclos Oficial'!$C$3:$C$23,0))&gt;INDEX('Ciclos Oficial'!$D$3:$D$23,MATCH('Plano de Setup'!U50,'Ciclos Oficial'!$C$3:$C$23,0)),MATCH('Plano de Setup'!T50,'Ciclos Oficial'!$C$3:$C$23,0),MATCH('Plano de Setup'!U50,'Ciclos Oficial'!$C$3:$C$23,0))),INDEX('Ciclos Oficial'!$E$3:$E$23,IF(INDEX('Ciclos Oficial'!$E$3:$E$23,MATCH(T50,'Ciclos Oficial'!$C$3:$C$23,0))&gt;INDEX('Ciclos Oficial'!$E$3:$E$23,MATCH(U50,'Ciclos Oficial'!$C$3:$C$23,0)),MATCH(T50,'Ciclos Oficial'!$C$3:$C$23,0),MATCH(U50,'Ciclos Oficial'!$C$3:$C$23,0)))))</f>
        <v/>
      </c>
      <c r="W50" s="1"/>
      <c r="X50" s="1"/>
      <c r="Y50" s="19"/>
      <c r="Z50" s="11"/>
      <c r="AA50" s="11"/>
      <c r="AB50" s="74" t="str" cm="1">
        <f t="array" ref="AB50">IF(OR(Z50="",AA50=""),"",IF(INDEX('Ciclos Oficial'!$D$3:$D$23,IF(INDEX('Ciclos Oficial'!$D$3:$D$23,MATCH('Plano de Setup'!Z50,'Ciclos Oficial'!$C$3:$C$23,0))&gt;INDEX('Ciclos Oficial'!$D$3:$D$23,MATCH('Plano de Setup'!AA50,'Ciclos Oficial'!$C$3:$C$23,0)),MATCH('Plano de Setup'!Z50,'Ciclos Oficial'!$C$3:$C$23,0),MATCH('Plano de Setup'!AA50,'Ciclos Oficial'!$C$3:$C$23,0)))&gt;INDEX('Ciclos Oficial'!$E$3:$E$23,IF(INDEX('Ciclos Oficial'!$E$3:$E$23,MATCH(Z50,'Ciclos Oficial'!$C$3:$C$23,0))&gt;INDEX('Ciclos Oficial'!$E$3:$E$23,MATCH(AA50,'Ciclos Oficial'!$C$3:$C$23,0)),MATCH(Z50,'Ciclos Oficial'!$C$3:$C$23,0),MATCH(AA50,'Ciclos Oficial'!$C$3:$C$23,0))),INDEX('Ciclos Oficial'!$D$3:$D$23,IF(INDEX('Ciclos Oficial'!$D$3:$D$23,MATCH('Plano de Setup'!Z50,'Ciclos Oficial'!$C$3:$C$23,0))&gt;INDEX('Ciclos Oficial'!$D$3:$D$23,MATCH('Plano de Setup'!AA50,'Ciclos Oficial'!$C$3:$C$23,0)),MATCH('Plano de Setup'!Z50,'Ciclos Oficial'!$C$3:$C$23,0),MATCH('Plano de Setup'!AA50,'Ciclos Oficial'!$C$3:$C$23,0))),INDEX('Ciclos Oficial'!$E$3:$E$23,IF(INDEX('Ciclos Oficial'!$E$3:$E$23,MATCH(Z50,'Ciclos Oficial'!$C$3:$C$23,0))&gt;INDEX('Ciclos Oficial'!$E$3:$E$23,MATCH(AA50,'Ciclos Oficial'!$C$3:$C$23,0)),MATCH(Z50,'Ciclos Oficial'!$C$3:$C$23,0),MATCH(AA50,'Ciclos Oficial'!$C$3:$C$23,0)))))</f>
        <v/>
      </c>
      <c r="AC50" s="1"/>
      <c r="AD50" s="1"/>
      <c r="AE50" s="19"/>
      <c r="AF50" s="78"/>
      <c r="AG50" s="74" t="str">
        <f>IF(AF50="","",INDEX('Ciclos Oficial'!$I$3:$I$5,MATCH(AF50,'Ciclos Oficial'!$H$3:$H$5,0)))</f>
        <v/>
      </c>
      <c r="AH50" s="1"/>
      <c r="AI50" s="17"/>
      <c r="AJ50" s="19"/>
      <c r="AK50" s="78"/>
      <c r="AL50" s="74" t="str">
        <f>IF(AK50="","",INDEX('Ciclos Oficial'!$I$3:$I$5,MATCH(AK50,'Ciclos Oficial'!$H$3:$H$5,0)))</f>
        <v/>
      </c>
      <c r="AM50" s="1"/>
      <c r="AN50" s="17"/>
      <c r="AO50" s="19"/>
      <c r="AP50" s="78"/>
      <c r="AQ50" s="74" t="str">
        <f>IF(AP50="","",INDEX('Ciclos Oficial'!$I$3:$I$5,MATCH(AP50,'Ciclos Oficial'!$H$3:$H$5,0)))</f>
        <v/>
      </c>
      <c r="AR50" s="1"/>
      <c r="AS50" s="17"/>
    </row>
    <row r="51" spans="2:45" ht="14.25">
      <c r="B51" s="78"/>
      <c r="C51" s="11"/>
      <c r="D51" s="74" t="str" cm="1">
        <f t="array" ref="D51">IF(OR(B51="",C51=""),"",IF(INDEX('Ciclos Oficial'!$D$3:$D$23,IF(INDEX('Ciclos Oficial'!$D$3:$D$23,MATCH('Plano de Setup'!B51,'Ciclos Oficial'!$C$3:$C$23,0))&gt;INDEX('Ciclos Oficial'!$D$3:$D$23,MATCH('Plano de Setup'!C51,'Ciclos Oficial'!$C$3:$C$23,0)),MATCH('Plano de Setup'!B51,'Ciclos Oficial'!$C$3:$C$23,0),MATCH('Plano de Setup'!C51,'Ciclos Oficial'!$C$3:$C$23,0)))&gt;INDEX('Ciclos Oficial'!$E$3:$E$23,IF(INDEX('Ciclos Oficial'!$E$3:$E$23,MATCH(B51,'Ciclos Oficial'!$C$3:$C$23,0))&gt;INDEX('Ciclos Oficial'!$E$3:$E$23,MATCH(C51,'Ciclos Oficial'!$C$3:$C$23,0)),MATCH(B51,'Ciclos Oficial'!$C$3:$C$23,0),MATCH(C51,'Ciclos Oficial'!$C$3:$C$23,0))),INDEX('Ciclos Oficial'!$D$3:$D$23,IF(INDEX('Ciclos Oficial'!$D$3:$D$23,MATCH('Plano de Setup'!B51,'Ciclos Oficial'!$C$3:$C$23,0))&gt;INDEX('Ciclos Oficial'!$D$3:$D$23,MATCH('Plano de Setup'!C51,'Ciclos Oficial'!$C$3:$C$23,0)),MATCH('Plano de Setup'!B51,'Ciclos Oficial'!$C$3:$C$23,0),MATCH('Plano de Setup'!C51,'Ciclos Oficial'!$C$3:$C$23,0))),INDEX('Ciclos Oficial'!$E$3:$E$23,IF(INDEX('Ciclos Oficial'!$E$3:$E$23,MATCH(B51,'Ciclos Oficial'!$C$3:$C$23,0))&gt;INDEX('Ciclos Oficial'!$E$3:$E$23,MATCH(C51,'Ciclos Oficial'!$C$3:$C$23,0)),MATCH(B51,'Ciclos Oficial'!$C$3:$C$23,0),MATCH(C51,'Ciclos Oficial'!$C$3:$C$23,0)))))</f>
        <v/>
      </c>
      <c r="E51" s="12"/>
      <c r="F51" s="87"/>
      <c r="G51" s="19"/>
      <c r="H51" s="11"/>
      <c r="I51" s="11"/>
      <c r="J51" s="74" t="str" cm="1">
        <f t="array" ref="J51">IF(OR(H51="",I51=""),"",IF(INDEX('Ciclos Oficial'!$D$3:$D$23,IF(INDEX('Ciclos Oficial'!$D$3:$D$23,MATCH('Plano de Setup'!H51,'Ciclos Oficial'!$C$3:$C$23,0))&gt;INDEX('Ciclos Oficial'!$D$3:$D$23,MATCH('Plano de Setup'!I51,'Ciclos Oficial'!$C$3:$C$23,0)),MATCH('Plano de Setup'!H51,'Ciclos Oficial'!$C$3:$C$23,0),MATCH('Plano de Setup'!I51,'Ciclos Oficial'!$C$3:$C$23,0)))&gt;INDEX('Ciclos Oficial'!$E$3:$E$23,IF(INDEX('Ciclos Oficial'!$E$3:$E$23,MATCH(H51,'Ciclos Oficial'!$C$3:$C$23,0))&gt;INDEX('Ciclos Oficial'!$E$3:$E$23,MATCH(I51,'Ciclos Oficial'!$C$3:$C$23,0)),MATCH(H51,'Ciclos Oficial'!$C$3:$C$23,0),MATCH(I51,'Ciclos Oficial'!$C$3:$C$23,0))),INDEX('Ciclos Oficial'!$D$3:$D$23,IF(INDEX('Ciclos Oficial'!$D$3:$D$23,MATCH('Plano de Setup'!H51,'Ciclos Oficial'!$C$3:$C$23,0))&gt;INDEX('Ciclos Oficial'!$D$3:$D$23,MATCH('Plano de Setup'!I51,'Ciclos Oficial'!$C$3:$C$23,0)),MATCH('Plano de Setup'!H51,'Ciclos Oficial'!$C$3:$C$23,0),MATCH('Plano de Setup'!I51,'Ciclos Oficial'!$C$3:$C$23,0))),INDEX('Ciclos Oficial'!$E$3:$E$23,IF(INDEX('Ciclos Oficial'!$E$3:$E$23,MATCH(H51,'Ciclos Oficial'!$C$3:$C$23,0))&gt;INDEX('Ciclos Oficial'!$E$3:$E$23,MATCH(I51,'Ciclos Oficial'!$C$3:$C$23,0)),MATCH(H51,'Ciclos Oficial'!$C$3:$C$23,0),MATCH(I51,'Ciclos Oficial'!$C$3:$C$23,0)))))</f>
        <v/>
      </c>
      <c r="K51" s="1"/>
      <c r="L51" s="1"/>
      <c r="M51" s="19"/>
      <c r="N51" s="11"/>
      <c r="O51" s="11"/>
      <c r="P51" s="74" t="str" cm="1">
        <f t="array" ref="P51">IF(OR(N51="",O51=""),"",IF(INDEX('Ciclos Oficial'!$D$3:$D$23,IF(INDEX('Ciclos Oficial'!$D$3:$D$23,MATCH('Plano de Setup'!N51,'Ciclos Oficial'!$C$3:$C$23,0))&gt;INDEX('Ciclos Oficial'!$D$3:$D$23,MATCH('Plano de Setup'!O51,'Ciclos Oficial'!$C$3:$C$23,0)),MATCH('Plano de Setup'!N51,'Ciclos Oficial'!$C$3:$C$23,0),MATCH('Plano de Setup'!O51,'Ciclos Oficial'!$C$3:$C$23,0)))&gt;INDEX('Ciclos Oficial'!$E$3:$E$23,IF(INDEX('Ciclos Oficial'!$E$3:$E$23,MATCH(N51,'Ciclos Oficial'!$C$3:$C$23,0))&gt;INDEX('Ciclos Oficial'!$E$3:$E$23,MATCH(O51,'Ciclos Oficial'!$C$3:$C$23,0)),MATCH(N51,'Ciclos Oficial'!$C$3:$C$23,0),MATCH(O51,'Ciclos Oficial'!$C$3:$C$23,0))),INDEX('Ciclos Oficial'!$D$3:$D$23,IF(INDEX('Ciclos Oficial'!$D$3:$D$23,MATCH('Plano de Setup'!N51,'Ciclos Oficial'!$C$3:$C$23,0))&gt;INDEX('Ciclos Oficial'!$D$3:$D$23,MATCH('Plano de Setup'!O51,'Ciclos Oficial'!$C$3:$C$23,0)),MATCH('Plano de Setup'!N51,'Ciclos Oficial'!$C$3:$C$23,0),MATCH('Plano de Setup'!O51,'Ciclos Oficial'!$C$3:$C$23,0))),INDEX('Ciclos Oficial'!$E$3:$E$23,IF(INDEX('Ciclos Oficial'!$E$3:$E$23,MATCH(N51,'Ciclos Oficial'!$C$3:$C$23,0))&gt;INDEX('Ciclos Oficial'!$E$3:$E$23,MATCH(O51,'Ciclos Oficial'!$C$3:$C$23,0)),MATCH(N51,'Ciclos Oficial'!$C$3:$C$23,0),MATCH(O51,'Ciclos Oficial'!$C$3:$C$23,0)))))</f>
        <v/>
      </c>
      <c r="Q51" s="1"/>
      <c r="R51" s="1"/>
      <c r="S51" s="19"/>
      <c r="T51" s="11"/>
      <c r="U51" s="11"/>
      <c r="V51" s="74" t="str" cm="1">
        <f t="array" ref="V51">IF(OR(T51="",U51=""),"",IF(INDEX('Ciclos Oficial'!$D$3:$D$23,IF(INDEX('Ciclos Oficial'!$D$3:$D$23,MATCH('Plano de Setup'!T51,'Ciclos Oficial'!$C$3:$C$23,0))&gt;INDEX('Ciclos Oficial'!$D$3:$D$23,MATCH('Plano de Setup'!U51,'Ciclos Oficial'!$C$3:$C$23,0)),MATCH('Plano de Setup'!T51,'Ciclos Oficial'!$C$3:$C$23,0),MATCH('Plano de Setup'!U51,'Ciclos Oficial'!$C$3:$C$23,0)))&gt;INDEX('Ciclos Oficial'!$E$3:$E$23,IF(INDEX('Ciclos Oficial'!$E$3:$E$23,MATCH(T51,'Ciclos Oficial'!$C$3:$C$23,0))&gt;INDEX('Ciclos Oficial'!$E$3:$E$23,MATCH(U51,'Ciclos Oficial'!$C$3:$C$23,0)),MATCH(T51,'Ciclos Oficial'!$C$3:$C$23,0),MATCH(U51,'Ciclos Oficial'!$C$3:$C$23,0))),INDEX('Ciclos Oficial'!$D$3:$D$23,IF(INDEX('Ciclos Oficial'!$D$3:$D$23,MATCH('Plano de Setup'!T51,'Ciclos Oficial'!$C$3:$C$23,0))&gt;INDEX('Ciclos Oficial'!$D$3:$D$23,MATCH('Plano de Setup'!U51,'Ciclos Oficial'!$C$3:$C$23,0)),MATCH('Plano de Setup'!T51,'Ciclos Oficial'!$C$3:$C$23,0),MATCH('Plano de Setup'!U51,'Ciclos Oficial'!$C$3:$C$23,0))),INDEX('Ciclos Oficial'!$E$3:$E$23,IF(INDEX('Ciclos Oficial'!$E$3:$E$23,MATCH(T51,'Ciclos Oficial'!$C$3:$C$23,0))&gt;INDEX('Ciclos Oficial'!$E$3:$E$23,MATCH(U51,'Ciclos Oficial'!$C$3:$C$23,0)),MATCH(T51,'Ciclos Oficial'!$C$3:$C$23,0),MATCH(U51,'Ciclos Oficial'!$C$3:$C$23,0)))))</f>
        <v/>
      </c>
      <c r="W51" s="1"/>
      <c r="X51" s="1"/>
      <c r="Y51" s="19"/>
      <c r="Z51" s="11"/>
      <c r="AA51" s="11"/>
      <c r="AB51" s="74" t="str" cm="1">
        <f t="array" ref="AB51">IF(OR(Z51="",AA51=""),"",IF(INDEX('Ciclos Oficial'!$D$3:$D$23,IF(INDEX('Ciclos Oficial'!$D$3:$D$23,MATCH('Plano de Setup'!Z51,'Ciclos Oficial'!$C$3:$C$23,0))&gt;INDEX('Ciclos Oficial'!$D$3:$D$23,MATCH('Plano de Setup'!AA51,'Ciclos Oficial'!$C$3:$C$23,0)),MATCH('Plano de Setup'!Z51,'Ciclos Oficial'!$C$3:$C$23,0),MATCH('Plano de Setup'!AA51,'Ciclos Oficial'!$C$3:$C$23,0)))&gt;INDEX('Ciclos Oficial'!$E$3:$E$23,IF(INDEX('Ciclos Oficial'!$E$3:$E$23,MATCH(Z51,'Ciclos Oficial'!$C$3:$C$23,0))&gt;INDEX('Ciclos Oficial'!$E$3:$E$23,MATCH(AA51,'Ciclos Oficial'!$C$3:$C$23,0)),MATCH(Z51,'Ciclos Oficial'!$C$3:$C$23,0),MATCH(AA51,'Ciclos Oficial'!$C$3:$C$23,0))),INDEX('Ciclos Oficial'!$D$3:$D$23,IF(INDEX('Ciclos Oficial'!$D$3:$D$23,MATCH('Plano de Setup'!Z51,'Ciclos Oficial'!$C$3:$C$23,0))&gt;INDEX('Ciclos Oficial'!$D$3:$D$23,MATCH('Plano de Setup'!AA51,'Ciclos Oficial'!$C$3:$C$23,0)),MATCH('Plano de Setup'!Z51,'Ciclos Oficial'!$C$3:$C$23,0),MATCH('Plano de Setup'!AA51,'Ciclos Oficial'!$C$3:$C$23,0))),INDEX('Ciclos Oficial'!$E$3:$E$23,IF(INDEX('Ciclos Oficial'!$E$3:$E$23,MATCH(Z51,'Ciclos Oficial'!$C$3:$C$23,0))&gt;INDEX('Ciclos Oficial'!$E$3:$E$23,MATCH(AA51,'Ciclos Oficial'!$C$3:$C$23,0)),MATCH(Z51,'Ciclos Oficial'!$C$3:$C$23,0),MATCH(AA51,'Ciclos Oficial'!$C$3:$C$23,0)))))</f>
        <v/>
      </c>
      <c r="AC51" s="1"/>
      <c r="AD51" s="1"/>
      <c r="AE51" s="19"/>
      <c r="AF51" s="78"/>
      <c r="AG51" s="74" t="str">
        <f>IF(AF51="","",INDEX('Ciclos Oficial'!$I$3:$I$5,MATCH(AF51,'Ciclos Oficial'!$H$3:$H$5,0)))</f>
        <v/>
      </c>
      <c r="AH51" s="1"/>
      <c r="AI51" s="17"/>
      <c r="AJ51" s="19"/>
      <c r="AK51" s="78"/>
      <c r="AL51" s="74" t="str">
        <f>IF(AK51="","",INDEX('Ciclos Oficial'!$I$3:$I$5,MATCH(AK51,'Ciclos Oficial'!$H$3:$H$5,0)))</f>
        <v/>
      </c>
      <c r="AM51" s="1"/>
      <c r="AN51" s="17"/>
      <c r="AO51" s="19"/>
      <c r="AP51" s="78"/>
      <c r="AQ51" s="74" t="str">
        <f>IF(AP51="","",INDEX('Ciclos Oficial'!$I$3:$I$5,MATCH(AP51,'Ciclos Oficial'!$H$3:$H$5,0)))</f>
        <v/>
      </c>
      <c r="AR51" s="1"/>
      <c r="AS51" s="17"/>
    </row>
    <row r="52" spans="2:45" ht="14.25">
      <c r="B52" s="78"/>
      <c r="C52" s="11"/>
      <c r="D52" s="74" t="str" cm="1">
        <f t="array" ref="D52">IF(OR(B52="",C52=""),"",IF(INDEX('Ciclos Oficial'!$D$3:$D$23,IF(INDEX('Ciclos Oficial'!$D$3:$D$23,MATCH('Plano de Setup'!B52,'Ciclos Oficial'!$C$3:$C$23,0))&gt;INDEX('Ciclos Oficial'!$D$3:$D$23,MATCH('Plano de Setup'!C52,'Ciclos Oficial'!$C$3:$C$23,0)),MATCH('Plano de Setup'!B52,'Ciclos Oficial'!$C$3:$C$23,0),MATCH('Plano de Setup'!C52,'Ciclos Oficial'!$C$3:$C$23,0)))&gt;INDEX('Ciclos Oficial'!$E$3:$E$23,IF(INDEX('Ciclos Oficial'!$E$3:$E$23,MATCH(B52,'Ciclos Oficial'!$C$3:$C$23,0))&gt;INDEX('Ciclos Oficial'!$E$3:$E$23,MATCH(C52,'Ciclos Oficial'!$C$3:$C$23,0)),MATCH(B52,'Ciclos Oficial'!$C$3:$C$23,0),MATCH(C52,'Ciclos Oficial'!$C$3:$C$23,0))),INDEX('Ciclos Oficial'!$D$3:$D$23,IF(INDEX('Ciclos Oficial'!$D$3:$D$23,MATCH('Plano de Setup'!B52,'Ciclos Oficial'!$C$3:$C$23,0))&gt;INDEX('Ciclos Oficial'!$D$3:$D$23,MATCH('Plano de Setup'!C52,'Ciclos Oficial'!$C$3:$C$23,0)),MATCH('Plano de Setup'!B52,'Ciclos Oficial'!$C$3:$C$23,0),MATCH('Plano de Setup'!C52,'Ciclos Oficial'!$C$3:$C$23,0))),INDEX('Ciclos Oficial'!$E$3:$E$23,IF(INDEX('Ciclos Oficial'!$E$3:$E$23,MATCH(B52,'Ciclos Oficial'!$C$3:$C$23,0))&gt;INDEX('Ciclos Oficial'!$E$3:$E$23,MATCH(C52,'Ciclos Oficial'!$C$3:$C$23,0)),MATCH(B52,'Ciclos Oficial'!$C$3:$C$23,0),MATCH(C52,'Ciclos Oficial'!$C$3:$C$23,0)))))</f>
        <v/>
      </c>
      <c r="E52" s="12"/>
      <c r="F52" s="87"/>
      <c r="G52" s="19"/>
      <c r="H52" s="11"/>
      <c r="I52" s="11"/>
      <c r="J52" s="74" t="str" cm="1">
        <f t="array" ref="J52">IF(OR(H52="",I52=""),"",IF(INDEX('Ciclos Oficial'!$D$3:$D$23,IF(INDEX('Ciclos Oficial'!$D$3:$D$23,MATCH('Plano de Setup'!H52,'Ciclos Oficial'!$C$3:$C$23,0))&gt;INDEX('Ciclos Oficial'!$D$3:$D$23,MATCH('Plano de Setup'!I52,'Ciclos Oficial'!$C$3:$C$23,0)),MATCH('Plano de Setup'!H52,'Ciclos Oficial'!$C$3:$C$23,0),MATCH('Plano de Setup'!I52,'Ciclos Oficial'!$C$3:$C$23,0)))&gt;INDEX('Ciclos Oficial'!$E$3:$E$23,IF(INDEX('Ciclos Oficial'!$E$3:$E$23,MATCH(H52,'Ciclos Oficial'!$C$3:$C$23,0))&gt;INDEX('Ciclos Oficial'!$E$3:$E$23,MATCH(I52,'Ciclos Oficial'!$C$3:$C$23,0)),MATCH(H52,'Ciclos Oficial'!$C$3:$C$23,0),MATCH(I52,'Ciclos Oficial'!$C$3:$C$23,0))),INDEX('Ciclos Oficial'!$D$3:$D$23,IF(INDEX('Ciclos Oficial'!$D$3:$D$23,MATCH('Plano de Setup'!H52,'Ciclos Oficial'!$C$3:$C$23,0))&gt;INDEX('Ciclos Oficial'!$D$3:$D$23,MATCH('Plano de Setup'!I52,'Ciclos Oficial'!$C$3:$C$23,0)),MATCH('Plano de Setup'!H52,'Ciclos Oficial'!$C$3:$C$23,0),MATCH('Plano de Setup'!I52,'Ciclos Oficial'!$C$3:$C$23,0))),INDEX('Ciclos Oficial'!$E$3:$E$23,IF(INDEX('Ciclos Oficial'!$E$3:$E$23,MATCH(H52,'Ciclos Oficial'!$C$3:$C$23,0))&gt;INDEX('Ciclos Oficial'!$E$3:$E$23,MATCH(I52,'Ciclos Oficial'!$C$3:$C$23,0)),MATCH(H52,'Ciclos Oficial'!$C$3:$C$23,0),MATCH(I52,'Ciclos Oficial'!$C$3:$C$23,0)))))</f>
        <v/>
      </c>
      <c r="K52" s="1"/>
      <c r="L52" s="1"/>
      <c r="M52" s="19"/>
      <c r="N52" s="11"/>
      <c r="O52" s="11"/>
      <c r="P52" s="74" t="str" cm="1">
        <f t="array" ref="P52">IF(OR(N52="",O52=""),"",IF(INDEX('Ciclos Oficial'!$D$3:$D$23,IF(INDEX('Ciclos Oficial'!$D$3:$D$23,MATCH('Plano de Setup'!N52,'Ciclos Oficial'!$C$3:$C$23,0))&gt;INDEX('Ciclos Oficial'!$D$3:$D$23,MATCH('Plano de Setup'!O52,'Ciclos Oficial'!$C$3:$C$23,0)),MATCH('Plano de Setup'!N52,'Ciclos Oficial'!$C$3:$C$23,0),MATCH('Plano de Setup'!O52,'Ciclos Oficial'!$C$3:$C$23,0)))&gt;INDEX('Ciclos Oficial'!$E$3:$E$23,IF(INDEX('Ciclos Oficial'!$E$3:$E$23,MATCH(N52,'Ciclos Oficial'!$C$3:$C$23,0))&gt;INDEX('Ciclos Oficial'!$E$3:$E$23,MATCH(O52,'Ciclos Oficial'!$C$3:$C$23,0)),MATCH(N52,'Ciclos Oficial'!$C$3:$C$23,0),MATCH(O52,'Ciclos Oficial'!$C$3:$C$23,0))),INDEX('Ciclos Oficial'!$D$3:$D$23,IF(INDEX('Ciclos Oficial'!$D$3:$D$23,MATCH('Plano de Setup'!N52,'Ciclos Oficial'!$C$3:$C$23,0))&gt;INDEX('Ciclos Oficial'!$D$3:$D$23,MATCH('Plano de Setup'!O52,'Ciclos Oficial'!$C$3:$C$23,0)),MATCH('Plano de Setup'!N52,'Ciclos Oficial'!$C$3:$C$23,0),MATCH('Plano de Setup'!O52,'Ciclos Oficial'!$C$3:$C$23,0))),INDEX('Ciclos Oficial'!$E$3:$E$23,IF(INDEX('Ciclos Oficial'!$E$3:$E$23,MATCH(N52,'Ciclos Oficial'!$C$3:$C$23,0))&gt;INDEX('Ciclos Oficial'!$E$3:$E$23,MATCH(O52,'Ciclos Oficial'!$C$3:$C$23,0)),MATCH(N52,'Ciclos Oficial'!$C$3:$C$23,0),MATCH(O52,'Ciclos Oficial'!$C$3:$C$23,0)))))</f>
        <v/>
      </c>
      <c r="Q52" s="1"/>
      <c r="R52" s="1"/>
      <c r="S52" s="19"/>
      <c r="T52" s="11"/>
      <c r="U52" s="11"/>
      <c r="V52" s="74" t="str" cm="1">
        <f t="array" ref="V52">IF(OR(T52="",U52=""),"",IF(INDEX('Ciclos Oficial'!$D$3:$D$23,IF(INDEX('Ciclos Oficial'!$D$3:$D$23,MATCH('Plano de Setup'!T52,'Ciclos Oficial'!$C$3:$C$23,0))&gt;INDEX('Ciclos Oficial'!$D$3:$D$23,MATCH('Plano de Setup'!U52,'Ciclos Oficial'!$C$3:$C$23,0)),MATCH('Plano de Setup'!T52,'Ciclos Oficial'!$C$3:$C$23,0),MATCH('Plano de Setup'!U52,'Ciclos Oficial'!$C$3:$C$23,0)))&gt;INDEX('Ciclos Oficial'!$E$3:$E$23,IF(INDEX('Ciclos Oficial'!$E$3:$E$23,MATCH(T52,'Ciclos Oficial'!$C$3:$C$23,0))&gt;INDEX('Ciclos Oficial'!$E$3:$E$23,MATCH(U52,'Ciclos Oficial'!$C$3:$C$23,0)),MATCH(T52,'Ciclos Oficial'!$C$3:$C$23,0),MATCH(U52,'Ciclos Oficial'!$C$3:$C$23,0))),INDEX('Ciclos Oficial'!$D$3:$D$23,IF(INDEX('Ciclos Oficial'!$D$3:$D$23,MATCH('Plano de Setup'!T52,'Ciclos Oficial'!$C$3:$C$23,0))&gt;INDEX('Ciclos Oficial'!$D$3:$D$23,MATCH('Plano de Setup'!U52,'Ciclos Oficial'!$C$3:$C$23,0)),MATCH('Plano de Setup'!T52,'Ciclos Oficial'!$C$3:$C$23,0),MATCH('Plano de Setup'!U52,'Ciclos Oficial'!$C$3:$C$23,0))),INDEX('Ciclos Oficial'!$E$3:$E$23,IF(INDEX('Ciclos Oficial'!$E$3:$E$23,MATCH(T52,'Ciclos Oficial'!$C$3:$C$23,0))&gt;INDEX('Ciclos Oficial'!$E$3:$E$23,MATCH(U52,'Ciclos Oficial'!$C$3:$C$23,0)),MATCH(T52,'Ciclos Oficial'!$C$3:$C$23,0),MATCH(U52,'Ciclos Oficial'!$C$3:$C$23,0)))))</f>
        <v/>
      </c>
      <c r="W52" s="1"/>
      <c r="X52" s="1"/>
      <c r="Y52" s="19"/>
      <c r="Z52" s="11"/>
      <c r="AA52" s="11"/>
      <c r="AB52" s="74" t="str" cm="1">
        <f t="array" ref="AB52">IF(OR(Z52="",AA52=""),"",IF(INDEX('Ciclos Oficial'!$D$3:$D$23,IF(INDEX('Ciclos Oficial'!$D$3:$D$23,MATCH('Plano de Setup'!Z52,'Ciclos Oficial'!$C$3:$C$23,0))&gt;INDEX('Ciclos Oficial'!$D$3:$D$23,MATCH('Plano de Setup'!AA52,'Ciclos Oficial'!$C$3:$C$23,0)),MATCH('Plano de Setup'!Z52,'Ciclos Oficial'!$C$3:$C$23,0),MATCH('Plano de Setup'!AA52,'Ciclos Oficial'!$C$3:$C$23,0)))&gt;INDEX('Ciclos Oficial'!$E$3:$E$23,IF(INDEX('Ciclos Oficial'!$E$3:$E$23,MATCH(Z52,'Ciclos Oficial'!$C$3:$C$23,0))&gt;INDEX('Ciclos Oficial'!$E$3:$E$23,MATCH(AA52,'Ciclos Oficial'!$C$3:$C$23,0)),MATCH(Z52,'Ciclos Oficial'!$C$3:$C$23,0),MATCH(AA52,'Ciclos Oficial'!$C$3:$C$23,0))),INDEX('Ciclos Oficial'!$D$3:$D$23,IF(INDEX('Ciclos Oficial'!$D$3:$D$23,MATCH('Plano de Setup'!Z52,'Ciclos Oficial'!$C$3:$C$23,0))&gt;INDEX('Ciclos Oficial'!$D$3:$D$23,MATCH('Plano de Setup'!AA52,'Ciclos Oficial'!$C$3:$C$23,0)),MATCH('Plano de Setup'!Z52,'Ciclos Oficial'!$C$3:$C$23,0),MATCH('Plano de Setup'!AA52,'Ciclos Oficial'!$C$3:$C$23,0))),INDEX('Ciclos Oficial'!$E$3:$E$23,IF(INDEX('Ciclos Oficial'!$E$3:$E$23,MATCH(Z52,'Ciclos Oficial'!$C$3:$C$23,0))&gt;INDEX('Ciclos Oficial'!$E$3:$E$23,MATCH(AA52,'Ciclos Oficial'!$C$3:$C$23,0)),MATCH(Z52,'Ciclos Oficial'!$C$3:$C$23,0),MATCH(AA52,'Ciclos Oficial'!$C$3:$C$23,0)))))</f>
        <v/>
      </c>
      <c r="AC52" s="1"/>
      <c r="AD52" s="1"/>
      <c r="AE52" s="19"/>
      <c r="AF52" s="78"/>
      <c r="AG52" s="74" t="str">
        <f>IF(AF52="","",INDEX('Ciclos Oficial'!$I$3:$I$5,MATCH(AF52,'Ciclos Oficial'!$H$3:$H$5,0)))</f>
        <v/>
      </c>
      <c r="AH52" s="1"/>
      <c r="AI52" s="17"/>
      <c r="AJ52" s="19"/>
      <c r="AK52" s="78"/>
      <c r="AL52" s="74" t="str">
        <f>IF(AK52="","",INDEX('Ciclos Oficial'!$I$3:$I$5,MATCH(AK52,'Ciclos Oficial'!$H$3:$H$5,0)))</f>
        <v/>
      </c>
      <c r="AM52" s="1"/>
      <c r="AN52" s="17"/>
      <c r="AO52" s="19"/>
      <c r="AP52" s="78"/>
      <c r="AQ52" s="74" t="str">
        <f>IF(AP52="","",INDEX('Ciclos Oficial'!$I$3:$I$5,MATCH(AP52,'Ciclos Oficial'!$H$3:$H$5,0)))</f>
        <v/>
      </c>
      <c r="AR52" s="1"/>
      <c r="AS52" s="17"/>
    </row>
    <row r="53" spans="2:45" ht="14.25">
      <c r="B53" s="78"/>
      <c r="C53" s="11"/>
      <c r="D53" s="74" t="str" cm="1">
        <f t="array" ref="D53">IF(OR(B53="",C53=""),"",IF(INDEX('Ciclos Oficial'!$D$3:$D$23,IF(INDEX('Ciclos Oficial'!$D$3:$D$23,MATCH('Plano de Setup'!B53,'Ciclos Oficial'!$C$3:$C$23,0))&gt;INDEX('Ciclos Oficial'!$D$3:$D$23,MATCH('Plano de Setup'!C53,'Ciclos Oficial'!$C$3:$C$23,0)),MATCH('Plano de Setup'!B53,'Ciclos Oficial'!$C$3:$C$23,0),MATCH('Plano de Setup'!C53,'Ciclos Oficial'!$C$3:$C$23,0)))&gt;INDEX('Ciclos Oficial'!$E$3:$E$23,IF(INDEX('Ciclos Oficial'!$E$3:$E$23,MATCH(B53,'Ciclos Oficial'!$C$3:$C$23,0))&gt;INDEX('Ciclos Oficial'!$E$3:$E$23,MATCH(C53,'Ciclos Oficial'!$C$3:$C$23,0)),MATCH(B53,'Ciclos Oficial'!$C$3:$C$23,0),MATCH(C53,'Ciclos Oficial'!$C$3:$C$23,0))),INDEX('Ciclos Oficial'!$D$3:$D$23,IF(INDEX('Ciclos Oficial'!$D$3:$D$23,MATCH('Plano de Setup'!B53,'Ciclos Oficial'!$C$3:$C$23,0))&gt;INDEX('Ciclos Oficial'!$D$3:$D$23,MATCH('Plano de Setup'!C53,'Ciclos Oficial'!$C$3:$C$23,0)),MATCH('Plano de Setup'!B53,'Ciclos Oficial'!$C$3:$C$23,0),MATCH('Plano de Setup'!C53,'Ciclos Oficial'!$C$3:$C$23,0))),INDEX('Ciclos Oficial'!$E$3:$E$23,IF(INDEX('Ciclos Oficial'!$E$3:$E$23,MATCH(B53,'Ciclos Oficial'!$C$3:$C$23,0))&gt;INDEX('Ciclos Oficial'!$E$3:$E$23,MATCH(C53,'Ciclos Oficial'!$C$3:$C$23,0)),MATCH(B53,'Ciclos Oficial'!$C$3:$C$23,0),MATCH(C53,'Ciclos Oficial'!$C$3:$C$23,0)))))</f>
        <v/>
      </c>
      <c r="E53" s="12"/>
      <c r="F53" s="87"/>
      <c r="G53" s="19"/>
      <c r="H53" s="11"/>
      <c r="I53" s="11"/>
      <c r="J53" s="74" t="str" cm="1">
        <f t="array" ref="J53">IF(OR(H53="",I53=""),"",IF(INDEX('Ciclos Oficial'!$D$3:$D$23,IF(INDEX('Ciclos Oficial'!$D$3:$D$23,MATCH('Plano de Setup'!H53,'Ciclos Oficial'!$C$3:$C$23,0))&gt;INDEX('Ciclos Oficial'!$D$3:$D$23,MATCH('Plano de Setup'!I53,'Ciclos Oficial'!$C$3:$C$23,0)),MATCH('Plano de Setup'!H53,'Ciclos Oficial'!$C$3:$C$23,0),MATCH('Plano de Setup'!I53,'Ciclos Oficial'!$C$3:$C$23,0)))&gt;INDEX('Ciclos Oficial'!$E$3:$E$23,IF(INDEX('Ciclos Oficial'!$E$3:$E$23,MATCH(H53,'Ciclos Oficial'!$C$3:$C$23,0))&gt;INDEX('Ciclos Oficial'!$E$3:$E$23,MATCH(I53,'Ciclos Oficial'!$C$3:$C$23,0)),MATCH(H53,'Ciclos Oficial'!$C$3:$C$23,0),MATCH(I53,'Ciclos Oficial'!$C$3:$C$23,0))),INDEX('Ciclos Oficial'!$D$3:$D$23,IF(INDEX('Ciclos Oficial'!$D$3:$D$23,MATCH('Plano de Setup'!H53,'Ciclos Oficial'!$C$3:$C$23,0))&gt;INDEX('Ciclos Oficial'!$D$3:$D$23,MATCH('Plano de Setup'!I53,'Ciclos Oficial'!$C$3:$C$23,0)),MATCH('Plano de Setup'!H53,'Ciclos Oficial'!$C$3:$C$23,0),MATCH('Plano de Setup'!I53,'Ciclos Oficial'!$C$3:$C$23,0))),INDEX('Ciclos Oficial'!$E$3:$E$23,IF(INDEX('Ciclos Oficial'!$E$3:$E$23,MATCH(H53,'Ciclos Oficial'!$C$3:$C$23,0))&gt;INDEX('Ciclos Oficial'!$E$3:$E$23,MATCH(I53,'Ciclos Oficial'!$C$3:$C$23,0)),MATCH(H53,'Ciclos Oficial'!$C$3:$C$23,0),MATCH(I53,'Ciclos Oficial'!$C$3:$C$23,0)))))</f>
        <v/>
      </c>
      <c r="K53" s="1"/>
      <c r="L53" s="1"/>
      <c r="M53" s="19"/>
      <c r="N53" s="11"/>
      <c r="O53" s="11"/>
      <c r="P53" s="74" t="str" cm="1">
        <f t="array" ref="P53">IF(OR(N53="",O53=""),"",IF(INDEX('Ciclos Oficial'!$D$3:$D$23,IF(INDEX('Ciclos Oficial'!$D$3:$D$23,MATCH('Plano de Setup'!N53,'Ciclos Oficial'!$C$3:$C$23,0))&gt;INDEX('Ciclos Oficial'!$D$3:$D$23,MATCH('Plano de Setup'!O53,'Ciclos Oficial'!$C$3:$C$23,0)),MATCH('Plano de Setup'!N53,'Ciclos Oficial'!$C$3:$C$23,0),MATCH('Plano de Setup'!O53,'Ciclos Oficial'!$C$3:$C$23,0)))&gt;INDEX('Ciclos Oficial'!$E$3:$E$23,IF(INDEX('Ciclos Oficial'!$E$3:$E$23,MATCH(N53,'Ciclos Oficial'!$C$3:$C$23,0))&gt;INDEX('Ciclos Oficial'!$E$3:$E$23,MATCH(O53,'Ciclos Oficial'!$C$3:$C$23,0)),MATCH(N53,'Ciclos Oficial'!$C$3:$C$23,0),MATCH(O53,'Ciclos Oficial'!$C$3:$C$23,0))),INDEX('Ciclos Oficial'!$D$3:$D$23,IF(INDEX('Ciclos Oficial'!$D$3:$D$23,MATCH('Plano de Setup'!N53,'Ciclos Oficial'!$C$3:$C$23,0))&gt;INDEX('Ciclos Oficial'!$D$3:$D$23,MATCH('Plano de Setup'!O53,'Ciclos Oficial'!$C$3:$C$23,0)),MATCH('Plano de Setup'!N53,'Ciclos Oficial'!$C$3:$C$23,0),MATCH('Plano de Setup'!O53,'Ciclos Oficial'!$C$3:$C$23,0))),INDEX('Ciclos Oficial'!$E$3:$E$23,IF(INDEX('Ciclos Oficial'!$E$3:$E$23,MATCH(N53,'Ciclos Oficial'!$C$3:$C$23,0))&gt;INDEX('Ciclos Oficial'!$E$3:$E$23,MATCH(O53,'Ciclos Oficial'!$C$3:$C$23,0)),MATCH(N53,'Ciclos Oficial'!$C$3:$C$23,0),MATCH(O53,'Ciclos Oficial'!$C$3:$C$23,0)))))</f>
        <v/>
      </c>
      <c r="Q53" s="1"/>
      <c r="R53" s="1"/>
      <c r="S53" s="19"/>
      <c r="T53" s="11"/>
      <c r="U53" s="11"/>
      <c r="V53" s="74" t="str" cm="1">
        <f t="array" ref="V53">IF(OR(T53="",U53=""),"",IF(INDEX('Ciclos Oficial'!$D$3:$D$23,IF(INDEX('Ciclos Oficial'!$D$3:$D$23,MATCH('Plano de Setup'!T53,'Ciclos Oficial'!$C$3:$C$23,0))&gt;INDEX('Ciclos Oficial'!$D$3:$D$23,MATCH('Plano de Setup'!U53,'Ciclos Oficial'!$C$3:$C$23,0)),MATCH('Plano de Setup'!T53,'Ciclos Oficial'!$C$3:$C$23,0),MATCH('Plano de Setup'!U53,'Ciclos Oficial'!$C$3:$C$23,0)))&gt;INDEX('Ciclos Oficial'!$E$3:$E$23,IF(INDEX('Ciclos Oficial'!$E$3:$E$23,MATCH(T53,'Ciclos Oficial'!$C$3:$C$23,0))&gt;INDEX('Ciclos Oficial'!$E$3:$E$23,MATCH(U53,'Ciclos Oficial'!$C$3:$C$23,0)),MATCH(T53,'Ciclos Oficial'!$C$3:$C$23,0),MATCH(U53,'Ciclos Oficial'!$C$3:$C$23,0))),INDEX('Ciclos Oficial'!$D$3:$D$23,IF(INDEX('Ciclos Oficial'!$D$3:$D$23,MATCH('Plano de Setup'!T53,'Ciclos Oficial'!$C$3:$C$23,0))&gt;INDEX('Ciclos Oficial'!$D$3:$D$23,MATCH('Plano de Setup'!U53,'Ciclos Oficial'!$C$3:$C$23,0)),MATCH('Plano de Setup'!T53,'Ciclos Oficial'!$C$3:$C$23,0),MATCH('Plano de Setup'!U53,'Ciclos Oficial'!$C$3:$C$23,0))),INDEX('Ciclos Oficial'!$E$3:$E$23,IF(INDEX('Ciclos Oficial'!$E$3:$E$23,MATCH(T53,'Ciclos Oficial'!$C$3:$C$23,0))&gt;INDEX('Ciclos Oficial'!$E$3:$E$23,MATCH(U53,'Ciclos Oficial'!$C$3:$C$23,0)),MATCH(T53,'Ciclos Oficial'!$C$3:$C$23,0),MATCH(U53,'Ciclos Oficial'!$C$3:$C$23,0)))))</f>
        <v/>
      </c>
      <c r="W53" s="1"/>
      <c r="X53" s="1"/>
      <c r="Y53" s="19"/>
      <c r="Z53" s="11"/>
      <c r="AA53" s="11"/>
      <c r="AB53" s="74" t="str" cm="1">
        <f t="array" ref="AB53">IF(OR(Z53="",AA53=""),"",IF(INDEX('Ciclos Oficial'!$D$3:$D$23,IF(INDEX('Ciclos Oficial'!$D$3:$D$23,MATCH('Plano de Setup'!Z53,'Ciclos Oficial'!$C$3:$C$23,0))&gt;INDEX('Ciclos Oficial'!$D$3:$D$23,MATCH('Plano de Setup'!AA53,'Ciclos Oficial'!$C$3:$C$23,0)),MATCH('Plano de Setup'!Z53,'Ciclos Oficial'!$C$3:$C$23,0),MATCH('Plano de Setup'!AA53,'Ciclos Oficial'!$C$3:$C$23,0)))&gt;INDEX('Ciclos Oficial'!$E$3:$E$23,IF(INDEX('Ciclos Oficial'!$E$3:$E$23,MATCH(Z53,'Ciclos Oficial'!$C$3:$C$23,0))&gt;INDEX('Ciclos Oficial'!$E$3:$E$23,MATCH(AA53,'Ciclos Oficial'!$C$3:$C$23,0)),MATCH(Z53,'Ciclos Oficial'!$C$3:$C$23,0),MATCH(AA53,'Ciclos Oficial'!$C$3:$C$23,0))),INDEX('Ciclos Oficial'!$D$3:$D$23,IF(INDEX('Ciclos Oficial'!$D$3:$D$23,MATCH('Plano de Setup'!Z53,'Ciclos Oficial'!$C$3:$C$23,0))&gt;INDEX('Ciclos Oficial'!$D$3:$D$23,MATCH('Plano de Setup'!AA53,'Ciclos Oficial'!$C$3:$C$23,0)),MATCH('Plano de Setup'!Z53,'Ciclos Oficial'!$C$3:$C$23,0),MATCH('Plano de Setup'!AA53,'Ciclos Oficial'!$C$3:$C$23,0))),INDEX('Ciclos Oficial'!$E$3:$E$23,IF(INDEX('Ciclos Oficial'!$E$3:$E$23,MATCH(Z53,'Ciclos Oficial'!$C$3:$C$23,0))&gt;INDEX('Ciclos Oficial'!$E$3:$E$23,MATCH(AA53,'Ciclos Oficial'!$C$3:$C$23,0)),MATCH(Z53,'Ciclos Oficial'!$C$3:$C$23,0),MATCH(AA53,'Ciclos Oficial'!$C$3:$C$23,0)))))</f>
        <v/>
      </c>
      <c r="AC53" s="1"/>
      <c r="AD53" s="1"/>
      <c r="AE53" s="19"/>
      <c r="AF53" s="78"/>
      <c r="AG53" s="74" t="str">
        <f>IF(AF53="","",INDEX('Ciclos Oficial'!$I$3:$I$5,MATCH(AF53,'Ciclos Oficial'!$H$3:$H$5,0)))</f>
        <v/>
      </c>
      <c r="AH53" s="1"/>
      <c r="AI53" s="17"/>
      <c r="AJ53" s="19"/>
      <c r="AK53" s="78"/>
      <c r="AL53" s="74" t="str">
        <f>IF(AK53="","",INDEX('Ciclos Oficial'!$I$3:$I$5,MATCH(AK53,'Ciclos Oficial'!$H$3:$H$5,0)))</f>
        <v/>
      </c>
      <c r="AM53" s="1"/>
      <c r="AN53" s="17"/>
      <c r="AO53" s="19"/>
      <c r="AP53" s="78"/>
      <c r="AQ53" s="74" t="str">
        <f>IF(AP53="","",INDEX('Ciclos Oficial'!$I$3:$I$5,MATCH(AP53,'Ciclos Oficial'!$H$3:$H$5,0)))</f>
        <v/>
      </c>
      <c r="AR53" s="1"/>
      <c r="AS53" s="17"/>
    </row>
    <row r="54" spans="2:45" ht="14.25">
      <c r="B54" s="78"/>
      <c r="C54" s="11"/>
      <c r="D54" s="74" t="str" cm="1">
        <f t="array" ref="D54">IF(OR(B54="",C54=""),"",IF(INDEX('Ciclos Oficial'!$D$3:$D$23,IF(INDEX('Ciclos Oficial'!$D$3:$D$23,MATCH('Plano de Setup'!B54,'Ciclos Oficial'!$C$3:$C$23,0))&gt;INDEX('Ciclos Oficial'!$D$3:$D$23,MATCH('Plano de Setup'!C54,'Ciclos Oficial'!$C$3:$C$23,0)),MATCH('Plano de Setup'!B54,'Ciclos Oficial'!$C$3:$C$23,0),MATCH('Plano de Setup'!C54,'Ciclos Oficial'!$C$3:$C$23,0)))&gt;INDEX('Ciclos Oficial'!$E$3:$E$23,IF(INDEX('Ciclos Oficial'!$E$3:$E$23,MATCH(B54,'Ciclos Oficial'!$C$3:$C$23,0))&gt;INDEX('Ciclos Oficial'!$E$3:$E$23,MATCH(C54,'Ciclos Oficial'!$C$3:$C$23,0)),MATCH(B54,'Ciclos Oficial'!$C$3:$C$23,0),MATCH(C54,'Ciclos Oficial'!$C$3:$C$23,0))),INDEX('Ciclos Oficial'!$D$3:$D$23,IF(INDEX('Ciclos Oficial'!$D$3:$D$23,MATCH('Plano de Setup'!B54,'Ciclos Oficial'!$C$3:$C$23,0))&gt;INDEX('Ciclos Oficial'!$D$3:$D$23,MATCH('Plano de Setup'!C54,'Ciclos Oficial'!$C$3:$C$23,0)),MATCH('Plano de Setup'!B54,'Ciclos Oficial'!$C$3:$C$23,0),MATCH('Plano de Setup'!C54,'Ciclos Oficial'!$C$3:$C$23,0))),INDEX('Ciclos Oficial'!$E$3:$E$23,IF(INDEX('Ciclos Oficial'!$E$3:$E$23,MATCH(B54,'Ciclos Oficial'!$C$3:$C$23,0))&gt;INDEX('Ciclos Oficial'!$E$3:$E$23,MATCH(C54,'Ciclos Oficial'!$C$3:$C$23,0)),MATCH(B54,'Ciclos Oficial'!$C$3:$C$23,0),MATCH(C54,'Ciclos Oficial'!$C$3:$C$23,0)))))</f>
        <v/>
      </c>
      <c r="E54" s="12"/>
      <c r="F54" s="87"/>
      <c r="G54" s="19"/>
      <c r="H54" s="11"/>
      <c r="I54" s="11"/>
      <c r="J54" s="74" t="str" cm="1">
        <f t="array" ref="J54">IF(OR(H54="",I54=""),"",IF(INDEX('Ciclos Oficial'!$D$3:$D$23,IF(INDEX('Ciclos Oficial'!$D$3:$D$23,MATCH('Plano de Setup'!H54,'Ciclos Oficial'!$C$3:$C$23,0))&gt;INDEX('Ciclos Oficial'!$D$3:$D$23,MATCH('Plano de Setup'!I54,'Ciclos Oficial'!$C$3:$C$23,0)),MATCH('Plano de Setup'!H54,'Ciclos Oficial'!$C$3:$C$23,0),MATCH('Plano de Setup'!I54,'Ciclos Oficial'!$C$3:$C$23,0)))&gt;INDEX('Ciclos Oficial'!$E$3:$E$23,IF(INDEX('Ciclos Oficial'!$E$3:$E$23,MATCH(H54,'Ciclos Oficial'!$C$3:$C$23,0))&gt;INDEX('Ciclos Oficial'!$E$3:$E$23,MATCH(I54,'Ciclos Oficial'!$C$3:$C$23,0)),MATCH(H54,'Ciclos Oficial'!$C$3:$C$23,0),MATCH(I54,'Ciclos Oficial'!$C$3:$C$23,0))),INDEX('Ciclos Oficial'!$D$3:$D$23,IF(INDEX('Ciclos Oficial'!$D$3:$D$23,MATCH('Plano de Setup'!H54,'Ciclos Oficial'!$C$3:$C$23,0))&gt;INDEX('Ciclos Oficial'!$D$3:$D$23,MATCH('Plano de Setup'!I54,'Ciclos Oficial'!$C$3:$C$23,0)),MATCH('Plano de Setup'!H54,'Ciclos Oficial'!$C$3:$C$23,0),MATCH('Plano de Setup'!I54,'Ciclos Oficial'!$C$3:$C$23,0))),INDEX('Ciclos Oficial'!$E$3:$E$23,IF(INDEX('Ciclos Oficial'!$E$3:$E$23,MATCH(H54,'Ciclos Oficial'!$C$3:$C$23,0))&gt;INDEX('Ciclos Oficial'!$E$3:$E$23,MATCH(I54,'Ciclos Oficial'!$C$3:$C$23,0)),MATCH(H54,'Ciclos Oficial'!$C$3:$C$23,0),MATCH(I54,'Ciclos Oficial'!$C$3:$C$23,0)))))</f>
        <v/>
      </c>
      <c r="K54" s="1"/>
      <c r="L54" s="1"/>
      <c r="M54" s="19"/>
      <c r="N54" s="11"/>
      <c r="O54" s="11"/>
      <c r="P54" s="74" t="str" cm="1">
        <f t="array" ref="P54">IF(OR(N54="",O54=""),"",IF(INDEX('Ciclos Oficial'!$D$3:$D$23,IF(INDEX('Ciclos Oficial'!$D$3:$D$23,MATCH('Plano de Setup'!N54,'Ciclos Oficial'!$C$3:$C$23,0))&gt;INDEX('Ciclos Oficial'!$D$3:$D$23,MATCH('Plano de Setup'!O54,'Ciclos Oficial'!$C$3:$C$23,0)),MATCH('Plano de Setup'!N54,'Ciclos Oficial'!$C$3:$C$23,0),MATCH('Plano de Setup'!O54,'Ciclos Oficial'!$C$3:$C$23,0)))&gt;INDEX('Ciclos Oficial'!$E$3:$E$23,IF(INDEX('Ciclos Oficial'!$E$3:$E$23,MATCH(N54,'Ciclos Oficial'!$C$3:$C$23,0))&gt;INDEX('Ciclos Oficial'!$E$3:$E$23,MATCH(O54,'Ciclos Oficial'!$C$3:$C$23,0)),MATCH(N54,'Ciclos Oficial'!$C$3:$C$23,0),MATCH(O54,'Ciclos Oficial'!$C$3:$C$23,0))),INDEX('Ciclos Oficial'!$D$3:$D$23,IF(INDEX('Ciclos Oficial'!$D$3:$D$23,MATCH('Plano de Setup'!N54,'Ciclos Oficial'!$C$3:$C$23,0))&gt;INDEX('Ciclos Oficial'!$D$3:$D$23,MATCH('Plano de Setup'!O54,'Ciclos Oficial'!$C$3:$C$23,0)),MATCH('Plano de Setup'!N54,'Ciclos Oficial'!$C$3:$C$23,0),MATCH('Plano de Setup'!O54,'Ciclos Oficial'!$C$3:$C$23,0))),INDEX('Ciclos Oficial'!$E$3:$E$23,IF(INDEX('Ciclos Oficial'!$E$3:$E$23,MATCH(N54,'Ciclos Oficial'!$C$3:$C$23,0))&gt;INDEX('Ciclos Oficial'!$E$3:$E$23,MATCH(O54,'Ciclos Oficial'!$C$3:$C$23,0)),MATCH(N54,'Ciclos Oficial'!$C$3:$C$23,0),MATCH(O54,'Ciclos Oficial'!$C$3:$C$23,0)))))</f>
        <v/>
      </c>
      <c r="Q54" s="1"/>
      <c r="R54" s="1"/>
      <c r="S54" s="19"/>
      <c r="T54" s="11"/>
      <c r="U54" s="11"/>
      <c r="V54" s="74" t="str" cm="1">
        <f t="array" ref="V54">IF(OR(T54="",U54=""),"",IF(INDEX('Ciclos Oficial'!$D$3:$D$23,IF(INDEX('Ciclos Oficial'!$D$3:$D$23,MATCH('Plano de Setup'!T54,'Ciclos Oficial'!$C$3:$C$23,0))&gt;INDEX('Ciclos Oficial'!$D$3:$D$23,MATCH('Plano de Setup'!U54,'Ciclos Oficial'!$C$3:$C$23,0)),MATCH('Plano de Setup'!T54,'Ciclos Oficial'!$C$3:$C$23,0),MATCH('Plano de Setup'!U54,'Ciclos Oficial'!$C$3:$C$23,0)))&gt;INDEX('Ciclos Oficial'!$E$3:$E$23,IF(INDEX('Ciclos Oficial'!$E$3:$E$23,MATCH(T54,'Ciclos Oficial'!$C$3:$C$23,0))&gt;INDEX('Ciclos Oficial'!$E$3:$E$23,MATCH(U54,'Ciclos Oficial'!$C$3:$C$23,0)),MATCH(T54,'Ciclos Oficial'!$C$3:$C$23,0),MATCH(U54,'Ciclos Oficial'!$C$3:$C$23,0))),INDEX('Ciclos Oficial'!$D$3:$D$23,IF(INDEX('Ciclos Oficial'!$D$3:$D$23,MATCH('Plano de Setup'!T54,'Ciclos Oficial'!$C$3:$C$23,0))&gt;INDEX('Ciclos Oficial'!$D$3:$D$23,MATCH('Plano de Setup'!U54,'Ciclos Oficial'!$C$3:$C$23,0)),MATCH('Plano de Setup'!T54,'Ciclos Oficial'!$C$3:$C$23,0),MATCH('Plano de Setup'!U54,'Ciclos Oficial'!$C$3:$C$23,0))),INDEX('Ciclos Oficial'!$E$3:$E$23,IF(INDEX('Ciclos Oficial'!$E$3:$E$23,MATCH(T54,'Ciclos Oficial'!$C$3:$C$23,0))&gt;INDEX('Ciclos Oficial'!$E$3:$E$23,MATCH(U54,'Ciclos Oficial'!$C$3:$C$23,0)),MATCH(T54,'Ciclos Oficial'!$C$3:$C$23,0),MATCH(U54,'Ciclos Oficial'!$C$3:$C$23,0)))))</f>
        <v/>
      </c>
      <c r="W54" s="1"/>
      <c r="X54" s="1"/>
      <c r="Y54" s="19"/>
      <c r="Z54" s="11"/>
      <c r="AA54" s="11"/>
      <c r="AB54" s="74" t="str" cm="1">
        <f t="array" ref="AB54">IF(OR(Z54="",AA54=""),"",IF(INDEX('Ciclos Oficial'!$D$3:$D$23,IF(INDEX('Ciclos Oficial'!$D$3:$D$23,MATCH('Plano de Setup'!Z54,'Ciclos Oficial'!$C$3:$C$23,0))&gt;INDEX('Ciclos Oficial'!$D$3:$D$23,MATCH('Plano de Setup'!AA54,'Ciclos Oficial'!$C$3:$C$23,0)),MATCH('Plano de Setup'!Z54,'Ciclos Oficial'!$C$3:$C$23,0),MATCH('Plano de Setup'!AA54,'Ciclos Oficial'!$C$3:$C$23,0)))&gt;INDEX('Ciclos Oficial'!$E$3:$E$23,IF(INDEX('Ciclos Oficial'!$E$3:$E$23,MATCH(Z54,'Ciclos Oficial'!$C$3:$C$23,0))&gt;INDEX('Ciclos Oficial'!$E$3:$E$23,MATCH(AA54,'Ciclos Oficial'!$C$3:$C$23,0)),MATCH(Z54,'Ciclos Oficial'!$C$3:$C$23,0),MATCH(AA54,'Ciclos Oficial'!$C$3:$C$23,0))),INDEX('Ciclos Oficial'!$D$3:$D$23,IF(INDEX('Ciclos Oficial'!$D$3:$D$23,MATCH('Plano de Setup'!Z54,'Ciclos Oficial'!$C$3:$C$23,0))&gt;INDEX('Ciclos Oficial'!$D$3:$D$23,MATCH('Plano de Setup'!AA54,'Ciclos Oficial'!$C$3:$C$23,0)),MATCH('Plano de Setup'!Z54,'Ciclos Oficial'!$C$3:$C$23,0),MATCH('Plano de Setup'!AA54,'Ciclos Oficial'!$C$3:$C$23,0))),INDEX('Ciclos Oficial'!$E$3:$E$23,IF(INDEX('Ciclos Oficial'!$E$3:$E$23,MATCH(Z54,'Ciclos Oficial'!$C$3:$C$23,0))&gt;INDEX('Ciclos Oficial'!$E$3:$E$23,MATCH(AA54,'Ciclos Oficial'!$C$3:$C$23,0)),MATCH(Z54,'Ciclos Oficial'!$C$3:$C$23,0),MATCH(AA54,'Ciclos Oficial'!$C$3:$C$23,0)))))</f>
        <v/>
      </c>
      <c r="AC54" s="1"/>
      <c r="AD54" s="1"/>
      <c r="AE54" s="19"/>
      <c r="AF54" s="78"/>
      <c r="AG54" s="74" t="str">
        <f>IF(AF54="","",INDEX('Ciclos Oficial'!$I$3:$I$5,MATCH(AF54,'Ciclos Oficial'!$H$3:$H$5,0)))</f>
        <v/>
      </c>
      <c r="AH54" s="1"/>
      <c r="AI54" s="17"/>
      <c r="AJ54" s="19"/>
      <c r="AK54" s="78"/>
      <c r="AL54" s="74" t="str">
        <f>IF(AK54="","",INDEX('Ciclos Oficial'!$I$3:$I$5,MATCH(AK54,'Ciclos Oficial'!$H$3:$H$5,0)))</f>
        <v/>
      </c>
      <c r="AM54" s="1"/>
      <c r="AN54" s="17"/>
      <c r="AO54" s="19"/>
      <c r="AP54" s="78"/>
      <c r="AQ54" s="74" t="str">
        <f>IF(AP54="","",INDEX('Ciclos Oficial'!$I$3:$I$5,MATCH(AP54,'Ciclos Oficial'!$H$3:$H$5,0)))</f>
        <v/>
      </c>
      <c r="AR54" s="1"/>
      <c r="AS54" s="17"/>
    </row>
    <row r="55" spans="2:45" ht="14.25">
      <c r="B55" s="78"/>
      <c r="C55" s="11"/>
      <c r="D55" s="74" t="str" cm="1">
        <f t="array" ref="D55">IF(OR(B55="",C55=""),"",IF(INDEX('Ciclos Oficial'!$D$3:$D$23,IF(INDEX('Ciclos Oficial'!$D$3:$D$23,MATCH('Plano de Setup'!B55,'Ciclos Oficial'!$C$3:$C$23,0))&gt;INDEX('Ciclos Oficial'!$D$3:$D$23,MATCH('Plano de Setup'!C55,'Ciclos Oficial'!$C$3:$C$23,0)),MATCH('Plano de Setup'!B55,'Ciclos Oficial'!$C$3:$C$23,0),MATCH('Plano de Setup'!C55,'Ciclos Oficial'!$C$3:$C$23,0)))&gt;INDEX('Ciclos Oficial'!$E$3:$E$23,IF(INDEX('Ciclos Oficial'!$E$3:$E$23,MATCH(B55,'Ciclos Oficial'!$C$3:$C$23,0))&gt;INDEX('Ciclos Oficial'!$E$3:$E$23,MATCH(C55,'Ciclos Oficial'!$C$3:$C$23,0)),MATCH(B55,'Ciclos Oficial'!$C$3:$C$23,0),MATCH(C55,'Ciclos Oficial'!$C$3:$C$23,0))),INDEX('Ciclos Oficial'!$D$3:$D$23,IF(INDEX('Ciclos Oficial'!$D$3:$D$23,MATCH('Plano de Setup'!B55,'Ciclos Oficial'!$C$3:$C$23,0))&gt;INDEX('Ciclos Oficial'!$D$3:$D$23,MATCH('Plano de Setup'!C55,'Ciclos Oficial'!$C$3:$C$23,0)),MATCH('Plano de Setup'!B55,'Ciclos Oficial'!$C$3:$C$23,0),MATCH('Plano de Setup'!C55,'Ciclos Oficial'!$C$3:$C$23,0))),INDEX('Ciclos Oficial'!$E$3:$E$23,IF(INDEX('Ciclos Oficial'!$E$3:$E$23,MATCH(B55,'Ciclos Oficial'!$C$3:$C$23,0))&gt;INDEX('Ciclos Oficial'!$E$3:$E$23,MATCH(C55,'Ciclos Oficial'!$C$3:$C$23,0)),MATCH(B55,'Ciclos Oficial'!$C$3:$C$23,0),MATCH(C55,'Ciclos Oficial'!$C$3:$C$23,0)))))</f>
        <v/>
      </c>
      <c r="E55" s="12"/>
      <c r="F55" s="87"/>
      <c r="G55" s="19"/>
      <c r="H55" s="11"/>
      <c r="I55" s="11"/>
      <c r="J55" s="74" t="str" cm="1">
        <f t="array" ref="J55">IF(OR(H55="",I55=""),"",IF(INDEX('Ciclos Oficial'!$D$3:$D$23,IF(INDEX('Ciclos Oficial'!$D$3:$D$23,MATCH('Plano de Setup'!H55,'Ciclos Oficial'!$C$3:$C$23,0))&gt;INDEX('Ciclos Oficial'!$D$3:$D$23,MATCH('Plano de Setup'!I55,'Ciclos Oficial'!$C$3:$C$23,0)),MATCH('Plano de Setup'!H55,'Ciclos Oficial'!$C$3:$C$23,0),MATCH('Plano de Setup'!I55,'Ciclos Oficial'!$C$3:$C$23,0)))&gt;INDEX('Ciclos Oficial'!$E$3:$E$23,IF(INDEX('Ciclos Oficial'!$E$3:$E$23,MATCH(H55,'Ciclos Oficial'!$C$3:$C$23,0))&gt;INDEX('Ciclos Oficial'!$E$3:$E$23,MATCH(I55,'Ciclos Oficial'!$C$3:$C$23,0)),MATCH(H55,'Ciclos Oficial'!$C$3:$C$23,0),MATCH(I55,'Ciclos Oficial'!$C$3:$C$23,0))),INDEX('Ciclos Oficial'!$D$3:$D$23,IF(INDEX('Ciclos Oficial'!$D$3:$D$23,MATCH('Plano de Setup'!H55,'Ciclos Oficial'!$C$3:$C$23,0))&gt;INDEX('Ciclos Oficial'!$D$3:$D$23,MATCH('Plano de Setup'!I55,'Ciclos Oficial'!$C$3:$C$23,0)),MATCH('Plano de Setup'!H55,'Ciclos Oficial'!$C$3:$C$23,0),MATCH('Plano de Setup'!I55,'Ciclos Oficial'!$C$3:$C$23,0))),INDEX('Ciclos Oficial'!$E$3:$E$23,IF(INDEX('Ciclos Oficial'!$E$3:$E$23,MATCH(H55,'Ciclos Oficial'!$C$3:$C$23,0))&gt;INDEX('Ciclos Oficial'!$E$3:$E$23,MATCH(I55,'Ciclos Oficial'!$C$3:$C$23,0)),MATCH(H55,'Ciclos Oficial'!$C$3:$C$23,0),MATCH(I55,'Ciclos Oficial'!$C$3:$C$23,0)))))</f>
        <v/>
      </c>
      <c r="K55" s="1"/>
      <c r="L55" s="1"/>
      <c r="M55" s="19"/>
      <c r="N55" s="11"/>
      <c r="O55" s="11"/>
      <c r="P55" s="74" t="str" cm="1">
        <f t="array" ref="P55">IF(OR(N55="",O55=""),"",IF(INDEX('Ciclos Oficial'!$D$3:$D$23,IF(INDEX('Ciclos Oficial'!$D$3:$D$23,MATCH('Plano de Setup'!N55,'Ciclos Oficial'!$C$3:$C$23,0))&gt;INDEX('Ciclos Oficial'!$D$3:$D$23,MATCH('Plano de Setup'!O55,'Ciclos Oficial'!$C$3:$C$23,0)),MATCH('Plano de Setup'!N55,'Ciclos Oficial'!$C$3:$C$23,0),MATCH('Plano de Setup'!O55,'Ciclos Oficial'!$C$3:$C$23,0)))&gt;INDEX('Ciclos Oficial'!$E$3:$E$23,IF(INDEX('Ciclos Oficial'!$E$3:$E$23,MATCH(N55,'Ciclos Oficial'!$C$3:$C$23,0))&gt;INDEX('Ciclos Oficial'!$E$3:$E$23,MATCH(O55,'Ciclos Oficial'!$C$3:$C$23,0)),MATCH(N55,'Ciclos Oficial'!$C$3:$C$23,0),MATCH(O55,'Ciclos Oficial'!$C$3:$C$23,0))),INDEX('Ciclos Oficial'!$D$3:$D$23,IF(INDEX('Ciclos Oficial'!$D$3:$D$23,MATCH('Plano de Setup'!N55,'Ciclos Oficial'!$C$3:$C$23,0))&gt;INDEX('Ciclos Oficial'!$D$3:$D$23,MATCH('Plano de Setup'!O55,'Ciclos Oficial'!$C$3:$C$23,0)),MATCH('Plano de Setup'!N55,'Ciclos Oficial'!$C$3:$C$23,0),MATCH('Plano de Setup'!O55,'Ciclos Oficial'!$C$3:$C$23,0))),INDEX('Ciclos Oficial'!$E$3:$E$23,IF(INDEX('Ciclos Oficial'!$E$3:$E$23,MATCH(N55,'Ciclos Oficial'!$C$3:$C$23,0))&gt;INDEX('Ciclos Oficial'!$E$3:$E$23,MATCH(O55,'Ciclos Oficial'!$C$3:$C$23,0)),MATCH(N55,'Ciclos Oficial'!$C$3:$C$23,0),MATCH(O55,'Ciclos Oficial'!$C$3:$C$23,0)))))</f>
        <v/>
      </c>
      <c r="Q55" s="1"/>
      <c r="R55" s="1"/>
      <c r="S55" s="19"/>
      <c r="T55" s="11"/>
      <c r="U55" s="11"/>
      <c r="V55" s="74" t="str" cm="1">
        <f t="array" ref="V55">IF(OR(T55="",U55=""),"",IF(INDEX('Ciclos Oficial'!$D$3:$D$23,IF(INDEX('Ciclos Oficial'!$D$3:$D$23,MATCH('Plano de Setup'!T55,'Ciclos Oficial'!$C$3:$C$23,0))&gt;INDEX('Ciclos Oficial'!$D$3:$D$23,MATCH('Plano de Setup'!U55,'Ciclos Oficial'!$C$3:$C$23,0)),MATCH('Plano de Setup'!T55,'Ciclos Oficial'!$C$3:$C$23,0),MATCH('Plano de Setup'!U55,'Ciclos Oficial'!$C$3:$C$23,0)))&gt;INDEX('Ciclos Oficial'!$E$3:$E$23,IF(INDEX('Ciclos Oficial'!$E$3:$E$23,MATCH(T55,'Ciclos Oficial'!$C$3:$C$23,0))&gt;INDEX('Ciclos Oficial'!$E$3:$E$23,MATCH(U55,'Ciclos Oficial'!$C$3:$C$23,0)),MATCH(T55,'Ciclos Oficial'!$C$3:$C$23,0),MATCH(U55,'Ciclos Oficial'!$C$3:$C$23,0))),INDEX('Ciclos Oficial'!$D$3:$D$23,IF(INDEX('Ciclos Oficial'!$D$3:$D$23,MATCH('Plano de Setup'!T55,'Ciclos Oficial'!$C$3:$C$23,0))&gt;INDEX('Ciclos Oficial'!$D$3:$D$23,MATCH('Plano de Setup'!U55,'Ciclos Oficial'!$C$3:$C$23,0)),MATCH('Plano de Setup'!T55,'Ciclos Oficial'!$C$3:$C$23,0),MATCH('Plano de Setup'!U55,'Ciclos Oficial'!$C$3:$C$23,0))),INDEX('Ciclos Oficial'!$E$3:$E$23,IF(INDEX('Ciclos Oficial'!$E$3:$E$23,MATCH(T55,'Ciclos Oficial'!$C$3:$C$23,0))&gt;INDEX('Ciclos Oficial'!$E$3:$E$23,MATCH(U55,'Ciclos Oficial'!$C$3:$C$23,0)),MATCH(T55,'Ciclos Oficial'!$C$3:$C$23,0),MATCH(U55,'Ciclos Oficial'!$C$3:$C$23,0)))))</f>
        <v/>
      </c>
      <c r="W55" s="1"/>
      <c r="X55" s="1"/>
      <c r="Y55" s="19"/>
      <c r="Z55" s="11"/>
      <c r="AA55" s="11"/>
      <c r="AB55" s="74" t="str" cm="1">
        <f t="array" ref="AB55">IF(OR(Z55="",AA55=""),"",IF(INDEX('Ciclos Oficial'!$D$3:$D$23,IF(INDEX('Ciclos Oficial'!$D$3:$D$23,MATCH('Plano de Setup'!Z55,'Ciclos Oficial'!$C$3:$C$23,0))&gt;INDEX('Ciclos Oficial'!$D$3:$D$23,MATCH('Plano de Setup'!AA55,'Ciclos Oficial'!$C$3:$C$23,0)),MATCH('Plano de Setup'!Z55,'Ciclos Oficial'!$C$3:$C$23,0),MATCH('Plano de Setup'!AA55,'Ciclos Oficial'!$C$3:$C$23,0)))&gt;INDEX('Ciclos Oficial'!$E$3:$E$23,IF(INDEX('Ciclos Oficial'!$E$3:$E$23,MATCH(Z55,'Ciclos Oficial'!$C$3:$C$23,0))&gt;INDEX('Ciclos Oficial'!$E$3:$E$23,MATCH(AA55,'Ciclos Oficial'!$C$3:$C$23,0)),MATCH(Z55,'Ciclos Oficial'!$C$3:$C$23,0),MATCH(AA55,'Ciclos Oficial'!$C$3:$C$23,0))),INDEX('Ciclos Oficial'!$D$3:$D$23,IF(INDEX('Ciclos Oficial'!$D$3:$D$23,MATCH('Plano de Setup'!Z55,'Ciclos Oficial'!$C$3:$C$23,0))&gt;INDEX('Ciclos Oficial'!$D$3:$D$23,MATCH('Plano de Setup'!AA55,'Ciclos Oficial'!$C$3:$C$23,0)),MATCH('Plano de Setup'!Z55,'Ciclos Oficial'!$C$3:$C$23,0),MATCH('Plano de Setup'!AA55,'Ciclos Oficial'!$C$3:$C$23,0))),INDEX('Ciclos Oficial'!$E$3:$E$23,IF(INDEX('Ciclos Oficial'!$E$3:$E$23,MATCH(Z55,'Ciclos Oficial'!$C$3:$C$23,0))&gt;INDEX('Ciclos Oficial'!$E$3:$E$23,MATCH(AA55,'Ciclos Oficial'!$C$3:$C$23,0)),MATCH(Z55,'Ciclos Oficial'!$C$3:$C$23,0),MATCH(AA55,'Ciclos Oficial'!$C$3:$C$23,0)))))</f>
        <v/>
      </c>
      <c r="AC55" s="1"/>
      <c r="AD55" s="1"/>
      <c r="AE55" s="19"/>
      <c r="AF55" s="78"/>
      <c r="AG55" s="74" t="str">
        <f>IF(AF55="","",INDEX('Ciclos Oficial'!$I$3:$I$5,MATCH(AF55,'Ciclos Oficial'!$H$3:$H$5,0)))</f>
        <v/>
      </c>
      <c r="AH55" s="1"/>
      <c r="AI55" s="17"/>
      <c r="AJ55" s="19"/>
      <c r="AK55" s="78"/>
      <c r="AL55" s="74" t="str">
        <f>IF(AK55="","",INDEX('Ciclos Oficial'!$I$3:$I$5,MATCH(AK55,'Ciclos Oficial'!$H$3:$H$5,0)))</f>
        <v/>
      </c>
      <c r="AM55" s="1"/>
      <c r="AN55" s="17"/>
      <c r="AO55" s="19"/>
      <c r="AP55" s="78"/>
      <c r="AQ55" s="74" t="str">
        <f>IF(AP55="","",INDEX('Ciclos Oficial'!$I$3:$I$5,MATCH(AP55,'Ciclos Oficial'!$H$3:$H$5,0)))</f>
        <v/>
      </c>
      <c r="AR55" s="1"/>
      <c r="AS55" s="17"/>
    </row>
    <row r="56" spans="2:45" ht="14.25">
      <c r="B56" s="78"/>
      <c r="C56" s="11"/>
      <c r="D56" s="74" t="str" cm="1">
        <f t="array" ref="D56">IF(OR(B56="",C56=""),"",IF(INDEX('Ciclos Oficial'!$D$3:$D$23,IF(INDEX('Ciclos Oficial'!$D$3:$D$23,MATCH('Plano de Setup'!B56,'Ciclos Oficial'!$C$3:$C$23,0))&gt;INDEX('Ciclos Oficial'!$D$3:$D$23,MATCH('Plano de Setup'!C56,'Ciclos Oficial'!$C$3:$C$23,0)),MATCH('Plano de Setup'!B56,'Ciclos Oficial'!$C$3:$C$23,0),MATCH('Plano de Setup'!C56,'Ciclos Oficial'!$C$3:$C$23,0)))&gt;INDEX('Ciclos Oficial'!$E$3:$E$23,IF(INDEX('Ciclos Oficial'!$E$3:$E$23,MATCH(B56,'Ciclos Oficial'!$C$3:$C$23,0))&gt;INDEX('Ciclos Oficial'!$E$3:$E$23,MATCH(C56,'Ciclos Oficial'!$C$3:$C$23,0)),MATCH(B56,'Ciclos Oficial'!$C$3:$C$23,0),MATCH(C56,'Ciclos Oficial'!$C$3:$C$23,0))),INDEX('Ciclos Oficial'!$D$3:$D$23,IF(INDEX('Ciclos Oficial'!$D$3:$D$23,MATCH('Plano de Setup'!B56,'Ciclos Oficial'!$C$3:$C$23,0))&gt;INDEX('Ciclos Oficial'!$D$3:$D$23,MATCH('Plano de Setup'!C56,'Ciclos Oficial'!$C$3:$C$23,0)),MATCH('Plano de Setup'!B56,'Ciclos Oficial'!$C$3:$C$23,0),MATCH('Plano de Setup'!C56,'Ciclos Oficial'!$C$3:$C$23,0))),INDEX('Ciclos Oficial'!$E$3:$E$23,IF(INDEX('Ciclos Oficial'!$E$3:$E$23,MATCH(B56,'Ciclos Oficial'!$C$3:$C$23,0))&gt;INDEX('Ciclos Oficial'!$E$3:$E$23,MATCH(C56,'Ciclos Oficial'!$C$3:$C$23,0)),MATCH(B56,'Ciclos Oficial'!$C$3:$C$23,0),MATCH(C56,'Ciclos Oficial'!$C$3:$C$23,0)))))</f>
        <v/>
      </c>
      <c r="E56" s="12"/>
      <c r="F56" s="87"/>
      <c r="G56" s="19"/>
      <c r="H56" s="11"/>
      <c r="I56" s="11"/>
      <c r="J56" s="74" t="str" cm="1">
        <f t="array" ref="J56">IF(OR(H56="",I56=""),"",IF(INDEX('Ciclos Oficial'!$D$3:$D$23,IF(INDEX('Ciclos Oficial'!$D$3:$D$23,MATCH('Plano de Setup'!H56,'Ciclos Oficial'!$C$3:$C$23,0))&gt;INDEX('Ciclos Oficial'!$D$3:$D$23,MATCH('Plano de Setup'!I56,'Ciclos Oficial'!$C$3:$C$23,0)),MATCH('Plano de Setup'!H56,'Ciclos Oficial'!$C$3:$C$23,0),MATCH('Plano de Setup'!I56,'Ciclos Oficial'!$C$3:$C$23,0)))&gt;INDEX('Ciclos Oficial'!$E$3:$E$23,IF(INDEX('Ciclos Oficial'!$E$3:$E$23,MATCH(H56,'Ciclos Oficial'!$C$3:$C$23,0))&gt;INDEX('Ciclos Oficial'!$E$3:$E$23,MATCH(I56,'Ciclos Oficial'!$C$3:$C$23,0)),MATCH(H56,'Ciclos Oficial'!$C$3:$C$23,0),MATCH(I56,'Ciclos Oficial'!$C$3:$C$23,0))),INDEX('Ciclos Oficial'!$D$3:$D$23,IF(INDEX('Ciclos Oficial'!$D$3:$D$23,MATCH('Plano de Setup'!H56,'Ciclos Oficial'!$C$3:$C$23,0))&gt;INDEX('Ciclos Oficial'!$D$3:$D$23,MATCH('Plano de Setup'!I56,'Ciclos Oficial'!$C$3:$C$23,0)),MATCH('Plano de Setup'!H56,'Ciclos Oficial'!$C$3:$C$23,0),MATCH('Plano de Setup'!I56,'Ciclos Oficial'!$C$3:$C$23,0))),INDEX('Ciclos Oficial'!$E$3:$E$23,IF(INDEX('Ciclos Oficial'!$E$3:$E$23,MATCH(H56,'Ciclos Oficial'!$C$3:$C$23,0))&gt;INDEX('Ciclos Oficial'!$E$3:$E$23,MATCH(I56,'Ciclos Oficial'!$C$3:$C$23,0)),MATCH(H56,'Ciclos Oficial'!$C$3:$C$23,0),MATCH(I56,'Ciclos Oficial'!$C$3:$C$23,0)))))</f>
        <v/>
      </c>
      <c r="K56" s="1"/>
      <c r="L56" s="1"/>
      <c r="M56" s="19"/>
      <c r="N56" s="11"/>
      <c r="O56" s="11"/>
      <c r="P56" s="74" t="str" cm="1">
        <f t="array" ref="P56">IF(OR(N56="",O56=""),"",IF(INDEX('Ciclos Oficial'!$D$3:$D$23,IF(INDEX('Ciclos Oficial'!$D$3:$D$23,MATCH('Plano de Setup'!N56,'Ciclos Oficial'!$C$3:$C$23,0))&gt;INDEX('Ciclos Oficial'!$D$3:$D$23,MATCH('Plano de Setup'!O56,'Ciclos Oficial'!$C$3:$C$23,0)),MATCH('Plano de Setup'!N56,'Ciclos Oficial'!$C$3:$C$23,0),MATCH('Plano de Setup'!O56,'Ciclos Oficial'!$C$3:$C$23,0)))&gt;INDEX('Ciclos Oficial'!$E$3:$E$23,IF(INDEX('Ciclos Oficial'!$E$3:$E$23,MATCH(N56,'Ciclos Oficial'!$C$3:$C$23,0))&gt;INDEX('Ciclos Oficial'!$E$3:$E$23,MATCH(O56,'Ciclos Oficial'!$C$3:$C$23,0)),MATCH(N56,'Ciclos Oficial'!$C$3:$C$23,0),MATCH(O56,'Ciclos Oficial'!$C$3:$C$23,0))),INDEX('Ciclos Oficial'!$D$3:$D$23,IF(INDEX('Ciclos Oficial'!$D$3:$D$23,MATCH('Plano de Setup'!N56,'Ciclos Oficial'!$C$3:$C$23,0))&gt;INDEX('Ciclos Oficial'!$D$3:$D$23,MATCH('Plano de Setup'!O56,'Ciclos Oficial'!$C$3:$C$23,0)),MATCH('Plano de Setup'!N56,'Ciclos Oficial'!$C$3:$C$23,0),MATCH('Plano de Setup'!O56,'Ciclos Oficial'!$C$3:$C$23,0))),INDEX('Ciclos Oficial'!$E$3:$E$23,IF(INDEX('Ciclos Oficial'!$E$3:$E$23,MATCH(N56,'Ciclos Oficial'!$C$3:$C$23,0))&gt;INDEX('Ciclos Oficial'!$E$3:$E$23,MATCH(O56,'Ciclos Oficial'!$C$3:$C$23,0)),MATCH(N56,'Ciclos Oficial'!$C$3:$C$23,0),MATCH(O56,'Ciclos Oficial'!$C$3:$C$23,0)))))</f>
        <v/>
      </c>
      <c r="Q56" s="1"/>
      <c r="R56" s="1"/>
      <c r="S56" s="19"/>
      <c r="T56" s="11"/>
      <c r="U56" s="11"/>
      <c r="V56" s="74" t="str" cm="1">
        <f t="array" ref="V56">IF(OR(T56="",U56=""),"",IF(INDEX('Ciclos Oficial'!$D$3:$D$23,IF(INDEX('Ciclos Oficial'!$D$3:$D$23,MATCH('Plano de Setup'!T56,'Ciclos Oficial'!$C$3:$C$23,0))&gt;INDEX('Ciclos Oficial'!$D$3:$D$23,MATCH('Plano de Setup'!U56,'Ciclos Oficial'!$C$3:$C$23,0)),MATCH('Plano de Setup'!T56,'Ciclos Oficial'!$C$3:$C$23,0),MATCH('Plano de Setup'!U56,'Ciclos Oficial'!$C$3:$C$23,0)))&gt;INDEX('Ciclos Oficial'!$E$3:$E$23,IF(INDEX('Ciclos Oficial'!$E$3:$E$23,MATCH(T56,'Ciclos Oficial'!$C$3:$C$23,0))&gt;INDEX('Ciclos Oficial'!$E$3:$E$23,MATCH(U56,'Ciclos Oficial'!$C$3:$C$23,0)),MATCH(T56,'Ciclos Oficial'!$C$3:$C$23,0),MATCH(U56,'Ciclos Oficial'!$C$3:$C$23,0))),INDEX('Ciclos Oficial'!$D$3:$D$23,IF(INDEX('Ciclos Oficial'!$D$3:$D$23,MATCH('Plano de Setup'!T56,'Ciclos Oficial'!$C$3:$C$23,0))&gt;INDEX('Ciclos Oficial'!$D$3:$D$23,MATCH('Plano de Setup'!U56,'Ciclos Oficial'!$C$3:$C$23,0)),MATCH('Plano de Setup'!T56,'Ciclos Oficial'!$C$3:$C$23,0),MATCH('Plano de Setup'!U56,'Ciclos Oficial'!$C$3:$C$23,0))),INDEX('Ciclos Oficial'!$E$3:$E$23,IF(INDEX('Ciclos Oficial'!$E$3:$E$23,MATCH(T56,'Ciclos Oficial'!$C$3:$C$23,0))&gt;INDEX('Ciclos Oficial'!$E$3:$E$23,MATCH(U56,'Ciclos Oficial'!$C$3:$C$23,0)),MATCH(T56,'Ciclos Oficial'!$C$3:$C$23,0),MATCH(U56,'Ciclos Oficial'!$C$3:$C$23,0)))))</f>
        <v/>
      </c>
      <c r="W56" s="1"/>
      <c r="X56" s="1"/>
      <c r="Y56" s="19"/>
      <c r="Z56" s="11"/>
      <c r="AA56" s="11"/>
      <c r="AB56" s="74" t="str" cm="1">
        <f t="array" ref="AB56">IF(OR(Z56="",AA56=""),"",IF(INDEX('Ciclos Oficial'!$D$3:$D$23,IF(INDEX('Ciclos Oficial'!$D$3:$D$23,MATCH('Plano de Setup'!Z56,'Ciclos Oficial'!$C$3:$C$23,0))&gt;INDEX('Ciclos Oficial'!$D$3:$D$23,MATCH('Plano de Setup'!AA56,'Ciclos Oficial'!$C$3:$C$23,0)),MATCH('Plano de Setup'!Z56,'Ciclos Oficial'!$C$3:$C$23,0),MATCH('Plano de Setup'!AA56,'Ciclos Oficial'!$C$3:$C$23,0)))&gt;INDEX('Ciclos Oficial'!$E$3:$E$23,IF(INDEX('Ciclos Oficial'!$E$3:$E$23,MATCH(Z56,'Ciclos Oficial'!$C$3:$C$23,0))&gt;INDEX('Ciclos Oficial'!$E$3:$E$23,MATCH(AA56,'Ciclos Oficial'!$C$3:$C$23,0)),MATCH(Z56,'Ciclos Oficial'!$C$3:$C$23,0),MATCH(AA56,'Ciclos Oficial'!$C$3:$C$23,0))),INDEX('Ciclos Oficial'!$D$3:$D$23,IF(INDEX('Ciclos Oficial'!$D$3:$D$23,MATCH('Plano de Setup'!Z56,'Ciclos Oficial'!$C$3:$C$23,0))&gt;INDEX('Ciclos Oficial'!$D$3:$D$23,MATCH('Plano de Setup'!AA56,'Ciclos Oficial'!$C$3:$C$23,0)),MATCH('Plano de Setup'!Z56,'Ciclos Oficial'!$C$3:$C$23,0),MATCH('Plano de Setup'!AA56,'Ciclos Oficial'!$C$3:$C$23,0))),INDEX('Ciclos Oficial'!$E$3:$E$23,IF(INDEX('Ciclos Oficial'!$E$3:$E$23,MATCH(Z56,'Ciclos Oficial'!$C$3:$C$23,0))&gt;INDEX('Ciclos Oficial'!$E$3:$E$23,MATCH(AA56,'Ciclos Oficial'!$C$3:$C$23,0)),MATCH(Z56,'Ciclos Oficial'!$C$3:$C$23,0),MATCH(AA56,'Ciclos Oficial'!$C$3:$C$23,0)))))</f>
        <v/>
      </c>
      <c r="AC56" s="1"/>
      <c r="AD56" s="1"/>
      <c r="AE56" s="19"/>
      <c r="AF56" s="78"/>
      <c r="AG56" s="74" t="str">
        <f>IF(AF56="","",INDEX('Ciclos Oficial'!$I$3:$I$5,MATCH(AF56,'Ciclos Oficial'!$H$3:$H$5,0)))</f>
        <v/>
      </c>
      <c r="AH56" s="1"/>
      <c r="AI56" s="17"/>
      <c r="AJ56" s="19"/>
      <c r="AK56" s="78"/>
      <c r="AL56" s="74" t="str">
        <f>IF(AK56="","",INDEX('Ciclos Oficial'!$I$3:$I$5,MATCH(AK56,'Ciclos Oficial'!$H$3:$H$5,0)))</f>
        <v/>
      </c>
      <c r="AM56" s="1"/>
      <c r="AN56" s="17"/>
      <c r="AO56" s="19"/>
      <c r="AP56" s="78"/>
      <c r="AQ56" s="74" t="str">
        <f>IF(AP56="","",INDEX('Ciclos Oficial'!$I$3:$I$5,MATCH(AP56,'Ciclos Oficial'!$H$3:$H$5,0)))</f>
        <v/>
      </c>
      <c r="AR56" s="1"/>
      <c r="AS56" s="17"/>
    </row>
    <row r="57" spans="2:45" ht="14.25">
      <c r="B57" s="78"/>
      <c r="C57" s="11"/>
      <c r="D57" s="74" t="str" cm="1">
        <f t="array" ref="D57">IF(OR(B57="",C57=""),"",IF(INDEX('Ciclos Oficial'!$D$3:$D$23,IF(INDEX('Ciclos Oficial'!$D$3:$D$23,MATCH('Plano de Setup'!B57,'Ciclos Oficial'!$C$3:$C$23,0))&gt;INDEX('Ciclos Oficial'!$D$3:$D$23,MATCH('Plano de Setup'!C57,'Ciclos Oficial'!$C$3:$C$23,0)),MATCH('Plano de Setup'!B57,'Ciclos Oficial'!$C$3:$C$23,0),MATCH('Plano de Setup'!C57,'Ciclos Oficial'!$C$3:$C$23,0)))&gt;INDEX('Ciclos Oficial'!$E$3:$E$23,IF(INDEX('Ciclos Oficial'!$E$3:$E$23,MATCH(B57,'Ciclos Oficial'!$C$3:$C$23,0))&gt;INDEX('Ciclos Oficial'!$E$3:$E$23,MATCH(C57,'Ciclos Oficial'!$C$3:$C$23,0)),MATCH(B57,'Ciclos Oficial'!$C$3:$C$23,0),MATCH(C57,'Ciclos Oficial'!$C$3:$C$23,0))),INDEX('Ciclos Oficial'!$D$3:$D$23,IF(INDEX('Ciclos Oficial'!$D$3:$D$23,MATCH('Plano de Setup'!B57,'Ciclos Oficial'!$C$3:$C$23,0))&gt;INDEX('Ciclos Oficial'!$D$3:$D$23,MATCH('Plano de Setup'!C57,'Ciclos Oficial'!$C$3:$C$23,0)),MATCH('Plano de Setup'!B57,'Ciclos Oficial'!$C$3:$C$23,0),MATCH('Plano de Setup'!C57,'Ciclos Oficial'!$C$3:$C$23,0))),INDEX('Ciclos Oficial'!$E$3:$E$23,IF(INDEX('Ciclos Oficial'!$E$3:$E$23,MATCH(B57,'Ciclos Oficial'!$C$3:$C$23,0))&gt;INDEX('Ciclos Oficial'!$E$3:$E$23,MATCH(C57,'Ciclos Oficial'!$C$3:$C$23,0)),MATCH(B57,'Ciclos Oficial'!$C$3:$C$23,0),MATCH(C57,'Ciclos Oficial'!$C$3:$C$23,0)))))</f>
        <v/>
      </c>
      <c r="E57" s="12"/>
      <c r="F57" s="87"/>
      <c r="G57" s="19"/>
      <c r="H57" s="11"/>
      <c r="I57" s="11"/>
      <c r="J57" s="74" t="str" cm="1">
        <f t="array" ref="J57">IF(OR(H57="",I57=""),"",IF(INDEX('Ciclos Oficial'!$D$3:$D$23,IF(INDEX('Ciclos Oficial'!$D$3:$D$23,MATCH('Plano de Setup'!H57,'Ciclos Oficial'!$C$3:$C$23,0))&gt;INDEX('Ciclos Oficial'!$D$3:$D$23,MATCH('Plano de Setup'!I57,'Ciclos Oficial'!$C$3:$C$23,0)),MATCH('Plano de Setup'!H57,'Ciclos Oficial'!$C$3:$C$23,0),MATCH('Plano de Setup'!I57,'Ciclos Oficial'!$C$3:$C$23,0)))&gt;INDEX('Ciclos Oficial'!$E$3:$E$23,IF(INDEX('Ciclos Oficial'!$E$3:$E$23,MATCH(H57,'Ciclos Oficial'!$C$3:$C$23,0))&gt;INDEX('Ciclos Oficial'!$E$3:$E$23,MATCH(I57,'Ciclos Oficial'!$C$3:$C$23,0)),MATCH(H57,'Ciclos Oficial'!$C$3:$C$23,0),MATCH(I57,'Ciclos Oficial'!$C$3:$C$23,0))),INDEX('Ciclos Oficial'!$D$3:$D$23,IF(INDEX('Ciclos Oficial'!$D$3:$D$23,MATCH('Plano de Setup'!H57,'Ciclos Oficial'!$C$3:$C$23,0))&gt;INDEX('Ciclos Oficial'!$D$3:$D$23,MATCH('Plano de Setup'!I57,'Ciclos Oficial'!$C$3:$C$23,0)),MATCH('Plano de Setup'!H57,'Ciclos Oficial'!$C$3:$C$23,0),MATCH('Plano de Setup'!I57,'Ciclos Oficial'!$C$3:$C$23,0))),INDEX('Ciclos Oficial'!$E$3:$E$23,IF(INDEX('Ciclos Oficial'!$E$3:$E$23,MATCH(H57,'Ciclos Oficial'!$C$3:$C$23,0))&gt;INDEX('Ciclos Oficial'!$E$3:$E$23,MATCH(I57,'Ciclos Oficial'!$C$3:$C$23,0)),MATCH(H57,'Ciclos Oficial'!$C$3:$C$23,0),MATCH(I57,'Ciclos Oficial'!$C$3:$C$23,0)))))</f>
        <v/>
      </c>
      <c r="K57" s="1"/>
      <c r="L57" s="1"/>
      <c r="M57" s="19"/>
      <c r="N57" s="11"/>
      <c r="O57" s="11"/>
      <c r="P57" s="74" t="str" cm="1">
        <f t="array" ref="P57">IF(OR(N57="",O57=""),"",IF(INDEX('Ciclos Oficial'!$D$3:$D$23,IF(INDEX('Ciclos Oficial'!$D$3:$D$23,MATCH('Plano de Setup'!N57,'Ciclos Oficial'!$C$3:$C$23,0))&gt;INDEX('Ciclos Oficial'!$D$3:$D$23,MATCH('Plano de Setup'!O57,'Ciclos Oficial'!$C$3:$C$23,0)),MATCH('Plano de Setup'!N57,'Ciclos Oficial'!$C$3:$C$23,0),MATCH('Plano de Setup'!O57,'Ciclos Oficial'!$C$3:$C$23,0)))&gt;INDEX('Ciclos Oficial'!$E$3:$E$23,IF(INDEX('Ciclos Oficial'!$E$3:$E$23,MATCH(N57,'Ciclos Oficial'!$C$3:$C$23,0))&gt;INDEX('Ciclos Oficial'!$E$3:$E$23,MATCH(O57,'Ciclos Oficial'!$C$3:$C$23,0)),MATCH(N57,'Ciclos Oficial'!$C$3:$C$23,0),MATCH(O57,'Ciclos Oficial'!$C$3:$C$23,0))),INDEX('Ciclos Oficial'!$D$3:$D$23,IF(INDEX('Ciclos Oficial'!$D$3:$D$23,MATCH('Plano de Setup'!N57,'Ciclos Oficial'!$C$3:$C$23,0))&gt;INDEX('Ciclos Oficial'!$D$3:$D$23,MATCH('Plano de Setup'!O57,'Ciclos Oficial'!$C$3:$C$23,0)),MATCH('Plano de Setup'!N57,'Ciclos Oficial'!$C$3:$C$23,0),MATCH('Plano de Setup'!O57,'Ciclos Oficial'!$C$3:$C$23,0))),INDEX('Ciclos Oficial'!$E$3:$E$23,IF(INDEX('Ciclos Oficial'!$E$3:$E$23,MATCH(N57,'Ciclos Oficial'!$C$3:$C$23,0))&gt;INDEX('Ciclos Oficial'!$E$3:$E$23,MATCH(O57,'Ciclos Oficial'!$C$3:$C$23,0)),MATCH(N57,'Ciclos Oficial'!$C$3:$C$23,0),MATCH(O57,'Ciclos Oficial'!$C$3:$C$23,0)))))</f>
        <v/>
      </c>
      <c r="Q57" s="1"/>
      <c r="R57" s="1"/>
      <c r="S57" s="19"/>
      <c r="T57" s="11"/>
      <c r="U57" s="11"/>
      <c r="V57" s="74" t="str" cm="1">
        <f t="array" ref="V57">IF(OR(T57="",U57=""),"",IF(INDEX('Ciclos Oficial'!$D$3:$D$23,IF(INDEX('Ciclos Oficial'!$D$3:$D$23,MATCH('Plano de Setup'!T57,'Ciclos Oficial'!$C$3:$C$23,0))&gt;INDEX('Ciclos Oficial'!$D$3:$D$23,MATCH('Plano de Setup'!U57,'Ciclos Oficial'!$C$3:$C$23,0)),MATCH('Plano de Setup'!T57,'Ciclos Oficial'!$C$3:$C$23,0),MATCH('Plano de Setup'!U57,'Ciclos Oficial'!$C$3:$C$23,0)))&gt;INDEX('Ciclos Oficial'!$E$3:$E$23,IF(INDEX('Ciclos Oficial'!$E$3:$E$23,MATCH(T57,'Ciclos Oficial'!$C$3:$C$23,0))&gt;INDEX('Ciclos Oficial'!$E$3:$E$23,MATCH(U57,'Ciclos Oficial'!$C$3:$C$23,0)),MATCH(T57,'Ciclos Oficial'!$C$3:$C$23,0),MATCH(U57,'Ciclos Oficial'!$C$3:$C$23,0))),INDEX('Ciclos Oficial'!$D$3:$D$23,IF(INDEX('Ciclos Oficial'!$D$3:$D$23,MATCH('Plano de Setup'!T57,'Ciclos Oficial'!$C$3:$C$23,0))&gt;INDEX('Ciclos Oficial'!$D$3:$D$23,MATCH('Plano de Setup'!U57,'Ciclos Oficial'!$C$3:$C$23,0)),MATCH('Plano de Setup'!T57,'Ciclos Oficial'!$C$3:$C$23,0),MATCH('Plano de Setup'!U57,'Ciclos Oficial'!$C$3:$C$23,0))),INDEX('Ciclos Oficial'!$E$3:$E$23,IF(INDEX('Ciclos Oficial'!$E$3:$E$23,MATCH(T57,'Ciclos Oficial'!$C$3:$C$23,0))&gt;INDEX('Ciclos Oficial'!$E$3:$E$23,MATCH(U57,'Ciclos Oficial'!$C$3:$C$23,0)),MATCH(T57,'Ciclos Oficial'!$C$3:$C$23,0),MATCH(U57,'Ciclos Oficial'!$C$3:$C$23,0)))))</f>
        <v/>
      </c>
      <c r="W57" s="1"/>
      <c r="X57" s="1"/>
      <c r="Y57" s="19"/>
      <c r="Z57" s="11"/>
      <c r="AA57" s="11"/>
      <c r="AB57" s="74" t="str" cm="1">
        <f t="array" ref="AB57">IF(OR(Z57="",AA57=""),"",IF(INDEX('Ciclos Oficial'!$D$3:$D$23,IF(INDEX('Ciclos Oficial'!$D$3:$D$23,MATCH('Plano de Setup'!Z57,'Ciclos Oficial'!$C$3:$C$23,0))&gt;INDEX('Ciclos Oficial'!$D$3:$D$23,MATCH('Plano de Setup'!AA57,'Ciclos Oficial'!$C$3:$C$23,0)),MATCH('Plano de Setup'!Z57,'Ciclos Oficial'!$C$3:$C$23,0),MATCH('Plano de Setup'!AA57,'Ciclos Oficial'!$C$3:$C$23,0)))&gt;INDEX('Ciclos Oficial'!$E$3:$E$23,IF(INDEX('Ciclos Oficial'!$E$3:$E$23,MATCH(Z57,'Ciclos Oficial'!$C$3:$C$23,0))&gt;INDEX('Ciclos Oficial'!$E$3:$E$23,MATCH(AA57,'Ciclos Oficial'!$C$3:$C$23,0)),MATCH(Z57,'Ciclos Oficial'!$C$3:$C$23,0),MATCH(AA57,'Ciclos Oficial'!$C$3:$C$23,0))),INDEX('Ciclos Oficial'!$D$3:$D$23,IF(INDEX('Ciclos Oficial'!$D$3:$D$23,MATCH('Plano de Setup'!Z57,'Ciclos Oficial'!$C$3:$C$23,0))&gt;INDEX('Ciclos Oficial'!$D$3:$D$23,MATCH('Plano de Setup'!AA57,'Ciclos Oficial'!$C$3:$C$23,0)),MATCH('Plano de Setup'!Z57,'Ciclos Oficial'!$C$3:$C$23,0),MATCH('Plano de Setup'!AA57,'Ciclos Oficial'!$C$3:$C$23,0))),INDEX('Ciclos Oficial'!$E$3:$E$23,IF(INDEX('Ciclos Oficial'!$E$3:$E$23,MATCH(Z57,'Ciclos Oficial'!$C$3:$C$23,0))&gt;INDEX('Ciclos Oficial'!$E$3:$E$23,MATCH(AA57,'Ciclos Oficial'!$C$3:$C$23,0)),MATCH(Z57,'Ciclos Oficial'!$C$3:$C$23,0),MATCH(AA57,'Ciclos Oficial'!$C$3:$C$23,0)))))</f>
        <v/>
      </c>
      <c r="AC57" s="1"/>
      <c r="AD57" s="1"/>
      <c r="AE57" s="19"/>
      <c r="AF57" s="78"/>
      <c r="AG57" s="74" t="str">
        <f>IF(AF57="","",INDEX('Ciclos Oficial'!$I$3:$I$5,MATCH(AF57,'Ciclos Oficial'!$H$3:$H$5,0)))</f>
        <v/>
      </c>
      <c r="AH57" s="1"/>
      <c r="AI57" s="17"/>
      <c r="AJ57" s="19"/>
      <c r="AK57" s="78"/>
      <c r="AL57" s="74" t="str">
        <f>IF(AK57="","",INDEX('Ciclos Oficial'!$I$3:$I$5,MATCH(AK57,'Ciclos Oficial'!$H$3:$H$5,0)))</f>
        <v/>
      </c>
      <c r="AM57" s="1"/>
      <c r="AN57" s="17"/>
      <c r="AO57" s="19"/>
      <c r="AP57" s="78"/>
      <c r="AQ57" s="74" t="str">
        <f>IF(AP57="","",INDEX('Ciclos Oficial'!$I$3:$I$5,MATCH(AP57,'Ciclos Oficial'!$H$3:$H$5,0)))</f>
        <v/>
      </c>
      <c r="AR57" s="1"/>
      <c r="AS57" s="17"/>
    </row>
    <row r="58" spans="2:45" ht="14.25">
      <c r="B58" s="78"/>
      <c r="C58" s="11"/>
      <c r="D58" s="74" t="str" cm="1">
        <f t="array" ref="D58">IF(OR(B58="",C58=""),"",IF(INDEX('Ciclos Oficial'!$D$3:$D$23,IF(INDEX('Ciclos Oficial'!$D$3:$D$23,MATCH('Plano de Setup'!B58,'Ciclos Oficial'!$C$3:$C$23,0))&gt;INDEX('Ciclos Oficial'!$D$3:$D$23,MATCH('Plano de Setup'!C58,'Ciclos Oficial'!$C$3:$C$23,0)),MATCH('Plano de Setup'!B58,'Ciclos Oficial'!$C$3:$C$23,0),MATCH('Plano de Setup'!C58,'Ciclos Oficial'!$C$3:$C$23,0)))&gt;INDEX('Ciclos Oficial'!$E$3:$E$23,IF(INDEX('Ciclos Oficial'!$E$3:$E$23,MATCH(B58,'Ciclos Oficial'!$C$3:$C$23,0))&gt;INDEX('Ciclos Oficial'!$E$3:$E$23,MATCH(C58,'Ciclos Oficial'!$C$3:$C$23,0)),MATCH(B58,'Ciclos Oficial'!$C$3:$C$23,0),MATCH(C58,'Ciclos Oficial'!$C$3:$C$23,0))),INDEX('Ciclos Oficial'!$D$3:$D$23,IF(INDEX('Ciclos Oficial'!$D$3:$D$23,MATCH('Plano de Setup'!B58,'Ciclos Oficial'!$C$3:$C$23,0))&gt;INDEX('Ciclos Oficial'!$D$3:$D$23,MATCH('Plano de Setup'!C58,'Ciclos Oficial'!$C$3:$C$23,0)),MATCH('Plano de Setup'!B58,'Ciclos Oficial'!$C$3:$C$23,0),MATCH('Plano de Setup'!C58,'Ciclos Oficial'!$C$3:$C$23,0))),INDEX('Ciclos Oficial'!$E$3:$E$23,IF(INDEX('Ciclos Oficial'!$E$3:$E$23,MATCH(B58,'Ciclos Oficial'!$C$3:$C$23,0))&gt;INDEX('Ciclos Oficial'!$E$3:$E$23,MATCH(C58,'Ciclos Oficial'!$C$3:$C$23,0)),MATCH(B58,'Ciclos Oficial'!$C$3:$C$23,0),MATCH(C58,'Ciclos Oficial'!$C$3:$C$23,0)))))</f>
        <v/>
      </c>
      <c r="E58" s="12"/>
      <c r="F58" s="87"/>
      <c r="G58" s="19"/>
      <c r="H58" s="11"/>
      <c r="I58" s="11"/>
      <c r="J58" s="74" t="str" cm="1">
        <f t="array" ref="J58">IF(OR(H58="",I58=""),"",IF(INDEX('Ciclos Oficial'!$D$3:$D$23,IF(INDEX('Ciclos Oficial'!$D$3:$D$23,MATCH('Plano de Setup'!H58,'Ciclos Oficial'!$C$3:$C$23,0))&gt;INDEX('Ciclos Oficial'!$D$3:$D$23,MATCH('Plano de Setup'!I58,'Ciclos Oficial'!$C$3:$C$23,0)),MATCH('Plano de Setup'!H58,'Ciclos Oficial'!$C$3:$C$23,0),MATCH('Plano de Setup'!I58,'Ciclos Oficial'!$C$3:$C$23,0)))&gt;INDEX('Ciclos Oficial'!$E$3:$E$23,IF(INDEX('Ciclos Oficial'!$E$3:$E$23,MATCH(H58,'Ciclos Oficial'!$C$3:$C$23,0))&gt;INDEX('Ciclos Oficial'!$E$3:$E$23,MATCH(I58,'Ciclos Oficial'!$C$3:$C$23,0)),MATCH(H58,'Ciclos Oficial'!$C$3:$C$23,0),MATCH(I58,'Ciclos Oficial'!$C$3:$C$23,0))),INDEX('Ciclos Oficial'!$D$3:$D$23,IF(INDEX('Ciclos Oficial'!$D$3:$D$23,MATCH('Plano de Setup'!H58,'Ciclos Oficial'!$C$3:$C$23,0))&gt;INDEX('Ciclos Oficial'!$D$3:$D$23,MATCH('Plano de Setup'!I58,'Ciclos Oficial'!$C$3:$C$23,0)),MATCH('Plano de Setup'!H58,'Ciclos Oficial'!$C$3:$C$23,0),MATCH('Plano de Setup'!I58,'Ciclos Oficial'!$C$3:$C$23,0))),INDEX('Ciclos Oficial'!$E$3:$E$23,IF(INDEX('Ciclos Oficial'!$E$3:$E$23,MATCH(H58,'Ciclos Oficial'!$C$3:$C$23,0))&gt;INDEX('Ciclos Oficial'!$E$3:$E$23,MATCH(I58,'Ciclos Oficial'!$C$3:$C$23,0)),MATCH(H58,'Ciclos Oficial'!$C$3:$C$23,0),MATCH(I58,'Ciclos Oficial'!$C$3:$C$23,0)))))</f>
        <v/>
      </c>
      <c r="K58" s="1"/>
      <c r="L58" s="1"/>
      <c r="M58" s="19"/>
      <c r="N58" s="11"/>
      <c r="O58" s="11"/>
      <c r="P58" s="74" t="str" cm="1">
        <f t="array" ref="P58">IF(OR(N58="",O58=""),"",IF(INDEX('Ciclos Oficial'!$D$3:$D$23,IF(INDEX('Ciclos Oficial'!$D$3:$D$23,MATCH('Plano de Setup'!N58,'Ciclos Oficial'!$C$3:$C$23,0))&gt;INDEX('Ciclos Oficial'!$D$3:$D$23,MATCH('Plano de Setup'!O58,'Ciclos Oficial'!$C$3:$C$23,0)),MATCH('Plano de Setup'!N58,'Ciclos Oficial'!$C$3:$C$23,0),MATCH('Plano de Setup'!O58,'Ciclos Oficial'!$C$3:$C$23,0)))&gt;INDEX('Ciclos Oficial'!$E$3:$E$23,IF(INDEX('Ciclos Oficial'!$E$3:$E$23,MATCH(N58,'Ciclos Oficial'!$C$3:$C$23,0))&gt;INDEX('Ciclos Oficial'!$E$3:$E$23,MATCH(O58,'Ciclos Oficial'!$C$3:$C$23,0)),MATCH(N58,'Ciclos Oficial'!$C$3:$C$23,0),MATCH(O58,'Ciclos Oficial'!$C$3:$C$23,0))),INDEX('Ciclos Oficial'!$D$3:$D$23,IF(INDEX('Ciclos Oficial'!$D$3:$D$23,MATCH('Plano de Setup'!N58,'Ciclos Oficial'!$C$3:$C$23,0))&gt;INDEX('Ciclos Oficial'!$D$3:$D$23,MATCH('Plano de Setup'!O58,'Ciclos Oficial'!$C$3:$C$23,0)),MATCH('Plano de Setup'!N58,'Ciclos Oficial'!$C$3:$C$23,0),MATCH('Plano de Setup'!O58,'Ciclos Oficial'!$C$3:$C$23,0))),INDEX('Ciclos Oficial'!$E$3:$E$23,IF(INDEX('Ciclos Oficial'!$E$3:$E$23,MATCH(N58,'Ciclos Oficial'!$C$3:$C$23,0))&gt;INDEX('Ciclos Oficial'!$E$3:$E$23,MATCH(O58,'Ciclos Oficial'!$C$3:$C$23,0)),MATCH(N58,'Ciclos Oficial'!$C$3:$C$23,0),MATCH(O58,'Ciclos Oficial'!$C$3:$C$23,0)))))</f>
        <v/>
      </c>
      <c r="Q58" s="1"/>
      <c r="R58" s="1"/>
      <c r="S58" s="19"/>
      <c r="T58" s="11"/>
      <c r="U58" s="11"/>
      <c r="V58" s="74" t="str" cm="1">
        <f t="array" ref="V58">IF(OR(T58="",U58=""),"",IF(INDEX('Ciclos Oficial'!$D$3:$D$23,IF(INDEX('Ciclos Oficial'!$D$3:$D$23,MATCH('Plano de Setup'!T58,'Ciclos Oficial'!$C$3:$C$23,0))&gt;INDEX('Ciclos Oficial'!$D$3:$D$23,MATCH('Plano de Setup'!U58,'Ciclos Oficial'!$C$3:$C$23,0)),MATCH('Plano de Setup'!T58,'Ciclos Oficial'!$C$3:$C$23,0),MATCH('Plano de Setup'!U58,'Ciclos Oficial'!$C$3:$C$23,0)))&gt;INDEX('Ciclos Oficial'!$E$3:$E$23,IF(INDEX('Ciclos Oficial'!$E$3:$E$23,MATCH(T58,'Ciclos Oficial'!$C$3:$C$23,0))&gt;INDEX('Ciclos Oficial'!$E$3:$E$23,MATCH(U58,'Ciclos Oficial'!$C$3:$C$23,0)),MATCH(T58,'Ciclos Oficial'!$C$3:$C$23,0),MATCH(U58,'Ciclos Oficial'!$C$3:$C$23,0))),INDEX('Ciclos Oficial'!$D$3:$D$23,IF(INDEX('Ciclos Oficial'!$D$3:$D$23,MATCH('Plano de Setup'!T58,'Ciclos Oficial'!$C$3:$C$23,0))&gt;INDEX('Ciclos Oficial'!$D$3:$D$23,MATCH('Plano de Setup'!U58,'Ciclos Oficial'!$C$3:$C$23,0)),MATCH('Plano de Setup'!T58,'Ciclos Oficial'!$C$3:$C$23,0),MATCH('Plano de Setup'!U58,'Ciclos Oficial'!$C$3:$C$23,0))),INDEX('Ciclos Oficial'!$E$3:$E$23,IF(INDEX('Ciclos Oficial'!$E$3:$E$23,MATCH(T58,'Ciclos Oficial'!$C$3:$C$23,0))&gt;INDEX('Ciclos Oficial'!$E$3:$E$23,MATCH(U58,'Ciclos Oficial'!$C$3:$C$23,0)),MATCH(T58,'Ciclos Oficial'!$C$3:$C$23,0),MATCH(U58,'Ciclos Oficial'!$C$3:$C$23,0)))))</f>
        <v/>
      </c>
      <c r="W58" s="1"/>
      <c r="X58" s="1"/>
      <c r="Y58" s="19"/>
      <c r="Z58" s="11"/>
      <c r="AA58" s="11"/>
      <c r="AB58" s="74" t="str" cm="1">
        <f t="array" ref="AB58">IF(OR(Z58="",AA58=""),"",IF(INDEX('Ciclos Oficial'!$D$3:$D$23,IF(INDEX('Ciclos Oficial'!$D$3:$D$23,MATCH('Plano de Setup'!Z58,'Ciclos Oficial'!$C$3:$C$23,0))&gt;INDEX('Ciclos Oficial'!$D$3:$D$23,MATCH('Plano de Setup'!AA58,'Ciclos Oficial'!$C$3:$C$23,0)),MATCH('Plano de Setup'!Z58,'Ciclos Oficial'!$C$3:$C$23,0),MATCH('Plano de Setup'!AA58,'Ciclos Oficial'!$C$3:$C$23,0)))&gt;INDEX('Ciclos Oficial'!$E$3:$E$23,IF(INDEX('Ciclos Oficial'!$E$3:$E$23,MATCH(Z58,'Ciclos Oficial'!$C$3:$C$23,0))&gt;INDEX('Ciclos Oficial'!$E$3:$E$23,MATCH(AA58,'Ciclos Oficial'!$C$3:$C$23,0)),MATCH(Z58,'Ciclos Oficial'!$C$3:$C$23,0),MATCH(AA58,'Ciclos Oficial'!$C$3:$C$23,0))),INDEX('Ciclos Oficial'!$D$3:$D$23,IF(INDEX('Ciclos Oficial'!$D$3:$D$23,MATCH('Plano de Setup'!Z58,'Ciclos Oficial'!$C$3:$C$23,0))&gt;INDEX('Ciclos Oficial'!$D$3:$D$23,MATCH('Plano de Setup'!AA58,'Ciclos Oficial'!$C$3:$C$23,0)),MATCH('Plano de Setup'!Z58,'Ciclos Oficial'!$C$3:$C$23,0),MATCH('Plano de Setup'!AA58,'Ciclos Oficial'!$C$3:$C$23,0))),INDEX('Ciclos Oficial'!$E$3:$E$23,IF(INDEX('Ciclos Oficial'!$E$3:$E$23,MATCH(Z58,'Ciclos Oficial'!$C$3:$C$23,0))&gt;INDEX('Ciclos Oficial'!$E$3:$E$23,MATCH(AA58,'Ciclos Oficial'!$C$3:$C$23,0)),MATCH(Z58,'Ciclos Oficial'!$C$3:$C$23,0),MATCH(AA58,'Ciclos Oficial'!$C$3:$C$23,0)))))</f>
        <v/>
      </c>
      <c r="AC58" s="1"/>
      <c r="AD58" s="1"/>
      <c r="AE58" s="19"/>
      <c r="AF58" s="78"/>
      <c r="AG58" s="74" t="str">
        <f>IF(AF58="","",INDEX('Ciclos Oficial'!$I$3:$I$5,MATCH(AF58,'Ciclos Oficial'!$H$3:$H$5,0)))</f>
        <v/>
      </c>
      <c r="AH58" s="1"/>
      <c r="AI58" s="17"/>
      <c r="AJ58" s="19"/>
      <c r="AK58" s="78"/>
      <c r="AL58" s="74" t="str">
        <f>IF(AK58="","",INDEX('Ciclos Oficial'!$I$3:$I$5,MATCH(AK58,'Ciclos Oficial'!$H$3:$H$5,0)))</f>
        <v/>
      </c>
      <c r="AM58" s="1"/>
      <c r="AN58" s="17"/>
      <c r="AO58" s="19"/>
      <c r="AP58" s="78"/>
      <c r="AQ58" s="74" t="str">
        <f>IF(AP58="","",INDEX('Ciclos Oficial'!$I$3:$I$5,MATCH(AP58,'Ciclos Oficial'!$H$3:$H$5,0)))</f>
        <v/>
      </c>
      <c r="AR58" s="1"/>
      <c r="AS58" s="17"/>
    </row>
    <row r="59" spans="2:45" ht="14.25">
      <c r="B59" s="78"/>
      <c r="C59" s="11"/>
      <c r="D59" s="74" t="str" cm="1">
        <f t="array" ref="D59">IF(OR(B59="",C59=""),"",IF(INDEX('Ciclos Oficial'!$D$3:$D$23,IF(INDEX('Ciclos Oficial'!$D$3:$D$23,MATCH('Plano de Setup'!B59,'Ciclos Oficial'!$C$3:$C$23,0))&gt;INDEX('Ciclos Oficial'!$D$3:$D$23,MATCH('Plano de Setup'!C59,'Ciclos Oficial'!$C$3:$C$23,0)),MATCH('Plano de Setup'!B59,'Ciclos Oficial'!$C$3:$C$23,0),MATCH('Plano de Setup'!C59,'Ciclos Oficial'!$C$3:$C$23,0)))&gt;INDEX('Ciclos Oficial'!$E$3:$E$23,IF(INDEX('Ciclos Oficial'!$E$3:$E$23,MATCH(B59,'Ciclos Oficial'!$C$3:$C$23,0))&gt;INDEX('Ciclos Oficial'!$E$3:$E$23,MATCH(C59,'Ciclos Oficial'!$C$3:$C$23,0)),MATCH(B59,'Ciclos Oficial'!$C$3:$C$23,0),MATCH(C59,'Ciclos Oficial'!$C$3:$C$23,0))),INDEX('Ciclos Oficial'!$D$3:$D$23,IF(INDEX('Ciclos Oficial'!$D$3:$D$23,MATCH('Plano de Setup'!B59,'Ciclos Oficial'!$C$3:$C$23,0))&gt;INDEX('Ciclos Oficial'!$D$3:$D$23,MATCH('Plano de Setup'!C59,'Ciclos Oficial'!$C$3:$C$23,0)),MATCH('Plano de Setup'!B59,'Ciclos Oficial'!$C$3:$C$23,0),MATCH('Plano de Setup'!C59,'Ciclos Oficial'!$C$3:$C$23,0))),INDEX('Ciclos Oficial'!$E$3:$E$23,IF(INDEX('Ciclos Oficial'!$E$3:$E$23,MATCH(B59,'Ciclos Oficial'!$C$3:$C$23,0))&gt;INDEX('Ciclos Oficial'!$E$3:$E$23,MATCH(C59,'Ciclos Oficial'!$C$3:$C$23,0)),MATCH(B59,'Ciclos Oficial'!$C$3:$C$23,0),MATCH(C59,'Ciclos Oficial'!$C$3:$C$23,0)))))</f>
        <v/>
      </c>
      <c r="E59" s="12"/>
      <c r="F59" s="87"/>
      <c r="G59" s="19"/>
      <c r="H59" s="11"/>
      <c r="I59" s="11"/>
      <c r="J59" s="74" t="str" cm="1">
        <f t="array" ref="J59">IF(OR(H59="",I59=""),"",IF(INDEX('Ciclos Oficial'!$D$3:$D$23,IF(INDEX('Ciclos Oficial'!$D$3:$D$23,MATCH('Plano de Setup'!H59,'Ciclos Oficial'!$C$3:$C$23,0))&gt;INDEX('Ciclos Oficial'!$D$3:$D$23,MATCH('Plano de Setup'!I59,'Ciclos Oficial'!$C$3:$C$23,0)),MATCH('Plano de Setup'!H59,'Ciclos Oficial'!$C$3:$C$23,0),MATCH('Plano de Setup'!I59,'Ciclos Oficial'!$C$3:$C$23,0)))&gt;INDEX('Ciclos Oficial'!$E$3:$E$23,IF(INDEX('Ciclos Oficial'!$E$3:$E$23,MATCH(H59,'Ciclos Oficial'!$C$3:$C$23,0))&gt;INDEX('Ciclos Oficial'!$E$3:$E$23,MATCH(I59,'Ciclos Oficial'!$C$3:$C$23,0)),MATCH(H59,'Ciclos Oficial'!$C$3:$C$23,0),MATCH(I59,'Ciclos Oficial'!$C$3:$C$23,0))),INDEX('Ciclos Oficial'!$D$3:$D$23,IF(INDEX('Ciclos Oficial'!$D$3:$D$23,MATCH('Plano de Setup'!H59,'Ciclos Oficial'!$C$3:$C$23,0))&gt;INDEX('Ciclos Oficial'!$D$3:$D$23,MATCH('Plano de Setup'!I59,'Ciclos Oficial'!$C$3:$C$23,0)),MATCH('Plano de Setup'!H59,'Ciclos Oficial'!$C$3:$C$23,0),MATCH('Plano de Setup'!I59,'Ciclos Oficial'!$C$3:$C$23,0))),INDEX('Ciclos Oficial'!$E$3:$E$23,IF(INDEX('Ciclos Oficial'!$E$3:$E$23,MATCH(H59,'Ciclos Oficial'!$C$3:$C$23,0))&gt;INDEX('Ciclos Oficial'!$E$3:$E$23,MATCH(I59,'Ciclos Oficial'!$C$3:$C$23,0)),MATCH(H59,'Ciclos Oficial'!$C$3:$C$23,0),MATCH(I59,'Ciclos Oficial'!$C$3:$C$23,0)))))</f>
        <v/>
      </c>
      <c r="K59" s="1"/>
      <c r="L59" s="1"/>
      <c r="M59" s="19"/>
      <c r="N59" s="11"/>
      <c r="O59" s="11"/>
      <c r="P59" s="74" t="str" cm="1">
        <f t="array" ref="P59">IF(OR(N59="",O59=""),"",IF(INDEX('Ciclos Oficial'!$D$3:$D$23,IF(INDEX('Ciclos Oficial'!$D$3:$D$23,MATCH('Plano de Setup'!N59,'Ciclos Oficial'!$C$3:$C$23,0))&gt;INDEX('Ciclos Oficial'!$D$3:$D$23,MATCH('Plano de Setup'!O59,'Ciclos Oficial'!$C$3:$C$23,0)),MATCH('Plano de Setup'!N59,'Ciclos Oficial'!$C$3:$C$23,0),MATCH('Plano de Setup'!O59,'Ciclos Oficial'!$C$3:$C$23,0)))&gt;INDEX('Ciclos Oficial'!$E$3:$E$23,IF(INDEX('Ciclos Oficial'!$E$3:$E$23,MATCH(N59,'Ciclos Oficial'!$C$3:$C$23,0))&gt;INDEX('Ciclos Oficial'!$E$3:$E$23,MATCH(O59,'Ciclos Oficial'!$C$3:$C$23,0)),MATCH(N59,'Ciclos Oficial'!$C$3:$C$23,0),MATCH(O59,'Ciclos Oficial'!$C$3:$C$23,0))),INDEX('Ciclos Oficial'!$D$3:$D$23,IF(INDEX('Ciclos Oficial'!$D$3:$D$23,MATCH('Plano de Setup'!N59,'Ciclos Oficial'!$C$3:$C$23,0))&gt;INDEX('Ciclos Oficial'!$D$3:$D$23,MATCH('Plano de Setup'!O59,'Ciclos Oficial'!$C$3:$C$23,0)),MATCH('Plano de Setup'!N59,'Ciclos Oficial'!$C$3:$C$23,0),MATCH('Plano de Setup'!O59,'Ciclos Oficial'!$C$3:$C$23,0))),INDEX('Ciclos Oficial'!$E$3:$E$23,IF(INDEX('Ciclos Oficial'!$E$3:$E$23,MATCH(N59,'Ciclos Oficial'!$C$3:$C$23,0))&gt;INDEX('Ciclos Oficial'!$E$3:$E$23,MATCH(O59,'Ciclos Oficial'!$C$3:$C$23,0)),MATCH(N59,'Ciclos Oficial'!$C$3:$C$23,0),MATCH(O59,'Ciclos Oficial'!$C$3:$C$23,0)))))</f>
        <v/>
      </c>
      <c r="Q59" s="1"/>
      <c r="R59" s="1"/>
      <c r="S59" s="19"/>
      <c r="T59" s="11"/>
      <c r="U59" s="11"/>
      <c r="V59" s="74" t="str" cm="1">
        <f t="array" ref="V59">IF(OR(T59="",U59=""),"",IF(INDEX('Ciclos Oficial'!$D$3:$D$23,IF(INDEX('Ciclos Oficial'!$D$3:$D$23,MATCH('Plano de Setup'!T59,'Ciclos Oficial'!$C$3:$C$23,0))&gt;INDEX('Ciclos Oficial'!$D$3:$D$23,MATCH('Plano de Setup'!U59,'Ciclos Oficial'!$C$3:$C$23,0)),MATCH('Plano de Setup'!T59,'Ciclos Oficial'!$C$3:$C$23,0),MATCH('Plano de Setup'!U59,'Ciclos Oficial'!$C$3:$C$23,0)))&gt;INDEX('Ciclos Oficial'!$E$3:$E$23,IF(INDEX('Ciclos Oficial'!$E$3:$E$23,MATCH(T59,'Ciclos Oficial'!$C$3:$C$23,0))&gt;INDEX('Ciclos Oficial'!$E$3:$E$23,MATCH(U59,'Ciclos Oficial'!$C$3:$C$23,0)),MATCH(T59,'Ciclos Oficial'!$C$3:$C$23,0),MATCH(U59,'Ciclos Oficial'!$C$3:$C$23,0))),INDEX('Ciclos Oficial'!$D$3:$D$23,IF(INDEX('Ciclos Oficial'!$D$3:$D$23,MATCH('Plano de Setup'!T59,'Ciclos Oficial'!$C$3:$C$23,0))&gt;INDEX('Ciclos Oficial'!$D$3:$D$23,MATCH('Plano de Setup'!U59,'Ciclos Oficial'!$C$3:$C$23,0)),MATCH('Plano de Setup'!T59,'Ciclos Oficial'!$C$3:$C$23,0),MATCH('Plano de Setup'!U59,'Ciclos Oficial'!$C$3:$C$23,0))),INDEX('Ciclos Oficial'!$E$3:$E$23,IF(INDEX('Ciclos Oficial'!$E$3:$E$23,MATCH(T59,'Ciclos Oficial'!$C$3:$C$23,0))&gt;INDEX('Ciclos Oficial'!$E$3:$E$23,MATCH(U59,'Ciclos Oficial'!$C$3:$C$23,0)),MATCH(T59,'Ciclos Oficial'!$C$3:$C$23,0),MATCH(U59,'Ciclos Oficial'!$C$3:$C$23,0)))))</f>
        <v/>
      </c>
      <c r="W59" s="1"/>
      <c r="X59" s="1"/>
      <c r="Y59" s="19"/>
      <c r="Z59" s="11"/>
      <c r="AA59" s="11"/>
      <c r="AB59" s="74" t="str" cm="1">
        <f t="array" ref="AB59">IF(OR(Z59="",AA59=""),"",IF(INDEX('Ciclos Oficial'!$D$3:$D$23,IF(INDEX('Ciclos Oficial'!$D$3:$D$23,MATCH('Plano de Setup'!Z59,'Ciclos Oficial'!$C$3:$C$23,0))&gt;INDEX('Ciclos Oficial'!$D$3:$D$23,MATCH('Plano de Setup'!AA59,'Ciclos Oficial'!$C$3:$C$23,0)),MATCH('Plano de Setup'!Z59,'Ciclos Oficial'!$C$3:$C$23,0),MATCH('Plano de Setup'!AA59,'Ciclos Oficial'!$C$3:$C$23,0)))&gt;INDEX('Ciclos Oficial'!$E$3:$E$23,IF(INDEX('Ciclos Oficial'!$E$3:$E$23,MATCH(Z59,'Ciclos Oficial'!$C$3:$C$23,0))&gt;INDEX('Ciclos Oficial'!$E$3:$E$23,MATCH(AA59,'Ciclos Oficial'!$C$3:$C$23,0)),MATCH(Z59,'Ciclos Oficial'!$C$3:$C$23,0),MATCH(AA59,'Ciclos Oficial'!$C$3:$C$23,0))),INDEX('Ciclos Oficial'!$D$3:$D$23,IF(INDEX('Ciclos Oficial'!$D$3:$D$23,MATCH('Plano de Setup'!Z59,'Ciclos Oficial'!$C$3:$C$23,0))&gt;INDEX('Ciclos Oficial'!$D$3:$D$23,MATCH('Plano de Setup'!AA59,'Ciclos Oficial'!$C$3:$C$23,0)),MATCH('Plano de Setup'!Z59,'Ciclos Oficial'!$C$3:$C$23,0),MATCH('Plano de Setup'!AA59,'Ciclos Oficial'!$C$3:$C$23,0))),INDEX('Ciclos Oficial'!$E$3:$E$23,IF(INDEX('Ciclos Oficial'!$E$3:$E$23,MATCH(Z59,'Ciclos Oficial'!$C$3:$C$23,0))&gt;INDEX('Ciclos Oficial'!$E$3:$E$23,MATCH(AA59,'Ciclos Oficial'!$C$3:$C$23,0)),MATCH(Z59,'Ciclos Oficial'!$C$3:$C$23,0),MATCH(AA59,'Ciclos Oficial'!$C$3:$C$23,0)))))</f>
        <v/>
      </c>
      <c r="AC59" s="1"/>
      <c r="AD59" s="1"/>
      <c r="AE59" s="19"/>
      <c r="AF59" s="78"/>
      <c r="AG59" s="74" t="str">
        <f>IF(AF59="","",INDEX('Ciclos Oficial'!$I$3:$I$5,MATCH(AF59,'Ciclos Oficial'!$H$3:$H$5,0)))</f>
        <v/>
      </c>
      <c r="AH59" s="1"/>
      <c r="AI59" s="17"/>
      <c r="AJ59" s="19"/>
      <c r="AK59" s="78"/>
      <c r="AL59" s="74" t="str">
        <f>IF(AK59="","",INDEX('Ciclos Oficial'!$I$3:$I$5,MATCH(AK59,'Ciclos Oficial'!$H$3:$H$5,0)))</f>
        <v/>
      </c>
      <c r="AM59" s="1"/>
      <c r="AN59" s="17"/>
      <c r="AO59" s="19"/>
      <c r="AP59" s="78"/>
      <c r="AQ59" s="74" t="str">
        <f>IF(AP59="","",INDEX('Ciclos Oficial'!$I$3:$I$5,MATCH(AP59,'Ciclos Oficial'!$H$3:$H$5,0)))</f>
        <v/>
      </c>
      <c r="AR59" s="1"/>
      <c r="AS59" s="17"/>
    </row>
    <row r="60" spans="2:45" ht="14.25">
      <c r="B60" s="78"/>
      <c r="C60" s="11"/>
      <c r="D60" s="74" t="str" cm="1">
        <f t="array" ref="D60">IF(OR(B60="",C60=""),"",IF(INDEX('Ciclos Oficial'!$D$3:$D$23,IF(INDEX('Ciclos Oficial'!$D$3:$D$23,MATCH('Plano de Setup'!B60,'Ciclos Oficial'!$C$3:$C$23,0))&gt;INDEX('Ciclos Oficial'!$D$3:$D$23,MATCH('Plano de Setup'!C60,'Ciclos Oficial'!$C$3:$C$23,0)),MATCH('Plano de Setup'!B60,'Ciclos Oficial'!$C$3:$C$23,0),MATCH('Plano de Setup'!C60,'Ciclos Oficial'!$C$3:$C$23,0)))&gt;INDEX('Ciclos Oficial'!$E$3:$E$23,IF(INDEX('Ciclos Oficial'!$E$3:$E$23,MATCH(B60,'Ciclos Oficial'!$C$3:$C$23,0))&gt;INDEX('Ciclos Oficial'!$E$3:$E$23,MATCH(C60,'Ciclos Oficial'!$C$3:$C$23,0)),MATCH(B60,'Ciclos Oficial'!$C$3:$C$23,0),MATCH(C60,'Ciclos Oficial'!$C$3:$C$23,0))),INDEX('Ciclos Oficial'!$D$3:$D$23,IF(INDEX('Ciclos Oficial'!$D$3:$D$23,MATCH('Plano de Setup'!B60,'Ciclos Oficial'!$C$3:$C$23,0))&gt;INDEX('Ciclos Oficial'!$D$3:$D$23,MATCH('Plano de Setup'!C60,'Ciclos Oficial'!$C$3:$C$23,0)),MATCH('Plano de Setup'!B60,'Ciclos Oficial'!$C$3:$C$23,0),MATCH('Plano de Setup'!C60,'Ciclos Oficial'!$C$3:$C$23,0))),INDEX('Ciclos Oficial'!$E$3:$E$23,IF(INDEX('Ciclos Oficial'!$E$3:$E$23,MATCH(B60,'Ciclos Oficial'!$C$3:$C$23,0))&gt;INDEX('Ciclos Oficial'!$E$3:$E$23,MATCH(C60,'Ciclos Oficial'!$C$3:$C$23,0)),MATCH(B60,'Ciclos Oficial'!$C$3:$C$23,0),MATCH(C60,'Ciclos Oficial'!$C$3:$C$23,0)))))</f>
        <v/>
      </c>
      <c r="E60" s="12"/>
      <c r="F60" s="87"/>
      <c r="G60" s="19"/>
      <c r="H60" s="11"/>
      <c r="I60" s="11"/>
      <c r="J60" s="74" t="str" cm="1">
        <f t="array" ref="J60">IF(OR(H60="",I60=""),"",IF(INDEX('Ciclos Oficial'!$D$3:$D$23,IF(INDEX('Ciclos Oficial'!$D$3:$D$23,MATCH('Plano de Setup'!H60,'Ciclos Oficial'!$C$3:$C$23,0))&gt;INDEX('Ciclos Oficial'!$D$3:$D$23,MATCH('Plano de Setup'!I60,'Ciclos Oficial'!$C$3:$C$23,0)),MATCH('Plano de Setup'!H60,'Ciclos Oficial'!$C$3:$C$23,0),MATCH('Plano de Setup'!I60,'Ciclos Oficial'!$C$3:$C$23,0)))&gt;INDEX('Ciclos Oficial'!$E$3:$E$23,IF(INDEX('Ciclos Oficial'!$E$3:$E$23,MATCH(H60,'Ciclos Oficial'!$C$3:$C$23,0))&gt;INDEX('Ciclos Oficial'!$E$3:$E$23,MATCH(I60,'Ciclos Oficial'!$C$3:$C$23,0)),MATCH(H60,'Ciclos Oficial'!$C$3:$C$23,0),MATCH(I60,'Ciclos Oficial'!$C$3:$C$23,0))),INDEX('Ciclos Oficial'!$D$3:$D$23,IF(INDEX('Ciclos Oficial'!$D$3:$D$23,MATCH('Plano de Setup'!H60,'Ciclos Oficial'!$C$3:$C$23,0))&gt;INDEX('Ciclos Oficial'!$D$3:$D$23,MATCH('Plano de Setup'!I60,'Ciclos Oficial'!$C$3:$C$23,0)),MATCH('Plano de Setup'!H60,'Ciclos Oficial'!$C$3:$C$23,0),MATCH('Plano de Setup'!I60,'Ciclos Oficial'!$C$3:$C$23,0))),INDEX('Ciclos Oficial'!$E$3:$E$23,IF(INDEX('Ciclos Oficial'!$E$3:$E$23,MATCH(H60,'Ciclos Oficial'!$C$3:$C$23,0))&gt;INDEX('Ciclos Oficial'!$E$3:$E$23,MATCH(I60,'Ciclos Oficial'!$C$3:$C$23,0)),MATCH(H60,'Ciclos Oficial'!$C$3:$C$23,0),MATCH(I60,'Ciclos Oficial'!$C$3:$C$23,0)))))</f>
        <v/>
      </c>
      <c r="K60" s="1"/>
      <c r="L60" s="1"/>
      <c r="M60" s="19"/>
      <c r="N60" s="11"/>
      <c r="O60" s="11"/>
      <c r="P60" s="74" t="str" cm="1">
        <f t="array" ref="P60">IF(OR(N60="",O60=""),"",IF(INDEX('Ciclos Oficial'!$D$3:$D$23,IF(INDEX('Ciclos Oficial'!$D$3:$D$23,MATCH('Plano de Setup'!N60,'Ciclos Oficial'!$C$3:$C$23,0))&gt;INDEX('Ciclos Oficial'!$D$3:$D$23,MATCH('Plano de Setup'!O60,'Ciclos Oficial'!$C$3:$C$23,0)),MATCH('Plano de Setup'!N60,'Ciclos Oficial'!$C$3:$C$23,0),MATCH('Plano de Setup'!O60,'Ciclos Oficial'!$C$3:$C$23,0)))&gt;INDEX('Ciclos Oficial'!$E$3:$E$23,IF(INDEX('Ciclos Oficial'!$E$3:$E$23,MATCH(N60,'Ciclos Oficial'!$C$3:$C$23,0))&gt;INDEX('Ciclos Oficial'!$E$3:$E$23,MATCH(O60,'Ciclos Oficial'!$C$3:$C$23,0)),MATCH(N60,'Ciclos Oficial'!$C$3:$C$23,0),MATCH(O60,'Ciclos Oficial'!$C$3:$C$23,0))),INDEX('Ciclos Oficial'!$D$3:$D$23,IF(INDEX('Ciclos Oficial'!$D$3:$D$23,MATCH('Plano de Setup'!N60,'Ciclos Oficial'!$C$3:$C$23,0))&gt;INDEX('Ciclos Oficial'!$D$3:$D$23,MATCH('Plano de Setup'!O60,'Ciclos Oficial'!$C$3:$C$23,0)),MATCH('Plano de Setup'!N60,'Ciclos Oficial'!$C$3:$C$23,0),MATCH('Plano de Setup'!O60,'Ciclos Oficial'!$C$3:$C$23,0))),INDEX('Ciclos Oficial'!$E$3:$E$23,IF(INDEX('Ciclos Oficial'!$E$3:$E$23,MATCH(N60,'Ciclos Oficial'!$C$3:$C$23,0))&gt;INDEX('Ciclos Oficial'!$E$3:$E$23,MATCH(O60,'Ciclos Oficial'!$C$3:$C$23,0)),MATCH(N60,'Ciclos Oficial'!$C$3:$C$23,0),MATCH(O60,'Ciclos Oficial'!$C$3:$C$23,0)))))</f>
        <v/>
      </c>
      <c r="Q60" s="1"/>
      <c r="R60" s="1"/>
      <c r="S60" s="19"/>
      <c r="T60" s="11"/>
      <c r="U60" s="11"/>
      <c r="V60" s="74" t="str" cm="1">
        <f t="array" ref="V60">IF(OR(T60="",U60=""),"",IF(INDEX('Ciclos Oficial'!$D$3:$D$23,IF(INDEX('Ciclos Oficial'!$D$3:$D$23,MATCH('Plano de Setup'!T60,'Ciclos Oficial'!$C$3:$C$23,0))&gt;INDEX('Ciclos Oficial'!$D$3:$D$23,MATCH('Plano de Setup'!U60,'Ciclos Oficial'!$C$3:$C$23,0)),MATCH('Plano de Setup'!T60,'Ciclos Oficial'!$C$3:$C$23,0),MATCH('Plano de Setup'!U60,'Ciclos Oficial'!$C$3:$C$23,0)))&gt;INDEX('Ciclos Oficial'!$E$3:$E$23,IF(INDEX('Ciclos Oficial'!$E$3:$E$23,MATCH(T60,'Ciclos Oficial'!$C$3:$C$23,0))&gt;INDEX('Ciclos Oficial'!$E$3:$E$23,MATCH(U60,'Ciclos Oficial'!$C$3:$C$23,0)),MATCH(T60,'Ciclos Oficial'!$C$3:$C$23,0),MATCH(U60,'Ciclos Oficial'!$C$3:$C$23,0))),INDEX('Ciclos Oficial'!$D$3:$D$23,IF(INDEX('Ciclos Oficial'!$D$3:$D$23,MATCH('Plano de Setup'!T60,'Ciclos Oficial'!$C$3:$C$23,0))&gt;INDEX('Ciclos Oficial'!$D$3:$D$23,MATCH('Plano de Setup'!U60,'Ciclos Oficial'!$C$3:$C$23,0)),MATCH('Plano de Setup'!T60,'Ciclos Oficial'!$C$3:$C$23,0),MATCH('Plano de Setup'!U60,'Ciclos Oficial'!$C$3:$C$23,0))),INDEX('Ciclos Oficial'!$E$3:$E$23,IF(INDEX('Ciclos Oficial'!$E$3:$E$23,MATCH(T60,'Ciclos Oficial'!$C$3:$C$23,0))&gt;INDEX('Ciclos Oficial'!$E$3:$E$23,MATCH(U60,'Ciclos Oficial'!$C$3:$C$23,0)),MATCH(T60,'Ciclos Oficial'!$C$3:$C$23,0),MATCH(U60,'Ciclos Oficial'!$C$3:$C$23,0)))))</f>
        <v/>
      </c>
      <c r="W60" s="1"/>
      <c r="X60" s="1"/>
      <c r="Y60" s="19"/>
      <c r="Z60" s="11"/>
      <c r="AA60" s="11"/>
      <c r="AB60" s="74" t="str" cm="1">
        <f t="array" ref="AB60">IF(OR(Z60="",AA60=""),"",IF(INDEX('Ciclos Oficial'!$D$3:$D$23,IF(INDEX('Ciclos Oficial'!$D$3:$D$23,MATCH('Plano de Setup'!Z60,'Ciclos Oficial'!$C$3:$C$23,0))&gt;INDEX('Ciclos Oficial'!$D$3:$D$23,MATCH('Plano de Setup'!AA60,'Ciclos Oficial'!$C$3:$C$23,0)),MATCH('Plano de Setup'!Z60,'Ciclos Oficial'!$C$3:$C$23,0),MATCH('Plano de Setup'!AA60,'Ciclos Oficial'!$C$3:$C$23,0)))&gt;INDEX('Ciclos Oficial'!$E$3:$E$23,IF(INDEX('Ciclos Oficial'!$E$3:$E$23,MATCH(Z60,'Ciclos Oficial'!$C$3:$C$23,0))&gt;INDEX('Ciclos Oficial'!$E$3:$E$23,MATCH(AA60,'Ciclos Oficial'!$C$3:$C$23,0)),MATCH(Z60,'Ciclos Oficial'!$C$3:$C$23,0),MATCH(AA60,'Ciclos Oficial'!$C$3:$C$23,0))),INDEX('Ciclos Oficial'!$D$3:$D$23,IF(INDEX('Ciclos Oficial'!$D$3:$D$23,MATCH('Plano de Setup'!Z60,'Ciclos Oficial'!$C$3:$C$23,0))&gt;INDEX('Ciclos Oficial'!$D$3:$D$23,MATCH('Plano de Setup'!AA60,'Ciclos Oficial'!$C$3:$C$23,0)),MATCH('Plano de Setup'!Z60,'Ciclos Oficial'!$C$3:$C$23,0),MATCH('Plano de Setup'!AA60,'Ciclos Oficial'!$C$3:$C$23,0))),INDEX('Ciclos Oficial'!$E$3:$E$23,IF(INDEX('Ciclos Oficial'!$E$3:$E$23,MATCH(Z60,'Ciclos Oficial'!$C$3:$C$23,0))&gt;INDEX('Ciclos Oficial'!$E$3:$E$23,MATCH(AA60,'Ciclos Oficial'!$C$3:$C$23,0)),MATCH(Z60,'Ciclos Oficial'!$C$3:$C$23,0),MATCH(AA60,'Ciclos Oficial'!$C$3:$C$23,0)))))</f>
        <v/>
      </c>
      <c r="AC60" s="1"/>
      <c r="AD60" s="1"/>
      <c r="AE60" s="19"/>
      <c r="AF60" s="78"/>
      <c r="AG60" s="74" t="str">
        <f>IF(AF60="","",INDEX('Ciclos Oficial'!$I$3:$I$5,MATCH(AF60,'Ciclos Oficial'!$H$3:$H$5,0)))</f>
        <v/>
      </c>
      <c r="AH60" s="1"/>
      <c r="AI60" s="17"/>
      <c r="AJ60" s="19"/>
      <c r="AK60" s="78"/>
      <c r="AL60" s="74" t="str">
        <f>IF(AK60="","",INDEX('Ciclos Oficial'!$I$3:$I$5,MATCH(AK60,'Ciclos Oficial'!$H$3:$H$5,0)))</f>
        <v/>
      </c>
      <c r="AM60" s="1"/>
      <c r="AN60" s="17"/>
      <c r="AO60" s="19"/>
      <c r="AP60" s="78"/>
      <c r="AQ60" s="74" t="str">
        <f>IF(AP60="","",INDEX('Ciclos Oficial'!$I$3:$I$5,MATCH(AP60,'Ciclos Oficial'!$H$3:$H$5,0)))</f>
        <v/>
      </c>
      <c r="AR60" s="1"/>
      <c r="AS60" s="17"/>
    </row>
    <row r="61" spans="2:45" ht="14.25">
      <c r="B61" s="78"/>
      <c r="C61" s="11"/>
      <c r="D61" s="74" t="str" cm="1">
        <f t="array" ref="D61">IF(OR(B61="",C61=""),"",IF(INDEX('Ciclos Oficial'!$D$3:$D$23,IF(INDEX('Ciclos Oficial'!$D$3:$D$23,MATCH('Plano de Setup'!B61,'Ciclos Oficial'!$C$3:$C$23,0))&gt;INDEX('Ciclos Oficial'!$D$3:$D$23,MATCH('Plano de Setup'!C61,'Ciclos Oficial'!$C$3:$C$23,0)),MATCH('Plano de Setup'!B61,'Ciclos Oficial'!$C$3:$C$23,0),MATCH('Plano de Setup'!C61,'Ciclos Oficial'!$C$3:$C$23,0)))&gt;INDEX('Ciclos Oficial'!$E$3:$E$23,IF(INDEX('Ciclos Oficial'!$E$3:$E$23,MATCH(B61,'Ciclos Oficial'!$C$3:$C$23,0))&gt;INDEX('Ciclos Oficial'!$E$3:$E$23,MATCH(C61,'Ciclos Oficial'!$C$3:$C$23,0)),MATCH(B61,'Ciclos Oficial'!$C$3:$C$23,0),MATCH(C61,'Ciclos Oficial'!$C$3:$C$23,0))),INDEX('Ciclos Oficial'!$D$3:$D$23,IF(INDEX('Ciclos Oficial'!$D$3:$D$23,MATCH('Plano de Setup'!B61,'Ciclos Oficial'!$C$3:$C$23,0))&gt;INDEX('Ciclos Oficial'!$D$3:$D$23,MATCH('Plano de Setup'!C61,'Ciclos Oficial'!$C$3:$C$23,0)),MATCH('Plano de Setup'!B61,'Ciclos Oficial'!$C$3:$C$23,0),MATCH('Plano de Setup'!C61,'Ciclos Oficial'!$C$3:$C$23,0))),INDEX('Ciclos Oficial'!$E$3:$E$23,IF(INDEX('Ciclos Oficial'!$E$3:$E$23,MATCH(B61,'Ciclos Oficial'!$C$3:$C$23,0))&gt;INDEX('Ciclos Oficial'!$E$3:$E$23,MATCH(C61,'Ciclos Oficial'!$C$3:$C$23,0)),MATCH(B61,'Ciclos Oficial'!$C$3:$C$23,0),MATCH(C61,'Ciclos Oficial'!$C$3:$C$23,0)))))</f>
        <v/>
      </c>
      <c r="E61" s="12"/>
      <c r="F61" s="87"/>
      <c r="G61" s="19"/>
      <c r="H61" s="11"/>
      <c r="I61" s="11"/>
      <c r="J61" s="74" t="str" cm="1">
        <f t="array" ref="J61">IF(OR(H61="",I61=""),"",IF(INDEX('Ciclos Oficial'!$D$3:$D$23,IF(INDEX('Ciclos Oficial'!$D$3:$D$23,MATCH('Plano de Setup'!H61,'Ciclos Oficial'!$C$3:$C$23,0))&gt;INDEX('Ciclos Oficial'!$D$3:$D$23,MATCH('Plano de Setup'!I61,'Ciclos Oficial'!$C$3:$C$23,0)),MATCH('Plano de Setup'!H61,'Ciclos Oficial'!$C$3:$C$23,0),MATCH('Plano de Setup'!I61,'Ciclos Oficial'!$C$3:$C$23,0)))&gt;INDEX('Ciclos Oficial'!$E$3:$E$23,IF(INDEX('Ciclos Oficial'!$E$3:$E$23,MATCH(H61,'Ciclos Oficial'!$C$3:$C$23,0))&gt;INDEX('Ciclos Oficial'!$E$3:$E$23,MATCH(I61,'Ciclos Oficial'!$C$3:$C$23,0)),MATCH(H61,'Ciclos Oficial'!$C$3:$C$23,0),MATCH(I61,'Ciclos Oficial'!$C$3:$C$23,0))),INDEX('Ciclos Oficial'!$D$3:$D$23,IF(INDEX('Ciclos Oficial'!$D$3:$D$23,MATCH('Plano de Setup'!H61,'Ciclos Oficial'!$C$3:$C$23,0))&gt;INDEX('Ciclos Oficial'!$D$3:$D$23,MATCH('Plano de Setup'!I61,'Ciclos Oficial'!$C$3:$C$23,0)),MATCH('Plano de Setup'!H61,'Ciclos Oficial'!$C$3:$C$23,0),MATCH('Plano de Setup'!I61,'Ciclos Oficial'!$C$3:$C$23,0))),INDEX('Ciclos Oficial'!$E$3:$E$23,IF(INDEX('Ciclos Oficial'!$E$3:$E$23,MATCH(H61,'Ciclos Oficial'!$C$3:$C$23,0))&gt;INDEX('Ciclos Oficial'!$E$3:$E$23,MATCH(I61,'Ciclos Oficial'!$C$3:$C$23,0)),MATCH(H61,'Ciclos Oficial'!$C$3:$C$23,0),MATCH(I61,'Ciclos Oficial'!$C$3:$C$23,0)))))</f>
        <v/>
      </c>
      <c r="K61" s="1"/>
      <c r="L61" s="1"/>
      <c r="M61" s="19"/>
      <c r="N61" s="11"/>
      <c r="O61" s="11"/>
      <c r="P61" s="74" t="str" cm="1">
        <f t="array" ref="P61">IF(OR(N61="",O61=""),"",IF(INDEX('Ciclos Oficial'!$D$3:$D$23,IF(INDEX('Ciclos Oficial'!$D$3:$D$23,MATCH('Plano de Setup'!N61,'Ciclos Oficial'!$C$3:$C$23,0))&gt;INDEX('Ciclos Oficial'!$D$3:$D$23,MATCH('Plano de Setup'!O61,'Ciclos Oficial'!$C$3:$C$23,0)),MATCH('Plano de Setup'!N61,'Ciclos Oficial'!$C$3:$C$23,0),MATCH('Plano de Setup'!O61,'Ciclos Oficial'!$C$3:$C$23,0)))&gt;INDEX('Ciclos Oficial'!$E$3:$E$23,IF(INDEX('Ciclos Oficial'!$E$3:$E$23,MATCH(N61,'Ciclos Oficial'!$C$3:$C$23,0))&gt;INDEX('Ciclos Oficial'!$E$3:$E$23,MATCH(O61,'Ciclos Oficial'!$C$3:$C$23,0)),MATCH(N61,'Ciclos Oficial'!$C$3:$C$23,0),MATCH(O61,'Ciclos Oficial'!$C$3:$C$23,0))),INDEX('Ciclos Oficial'!$D$3:$D$23,IF(INDEX('Ciclos Oficial'!$D$3:$D$23,MATCH('Plano de Setup'!N61,'Ciclos Oficial'!$C$3:$C$23,0))&gt;INDEX('Ciclos Oficial'!$D$3:$D$23,MATCH('Plano de Setup'!O61,'Ciclos Oficial'!$C$3:$C$23,0)),MATCH('Plano de Setup'!N61,'Ciclos Oficial'!$C$3:$C$23,0),MATCH('Plano de Setup'!O61,'Ciclos Oficial'!$C$3:$C$23,0))),INDEX('Ciclos Oficial'!$E$3:$E$23,IF(INDEX('Ciclos Oficial'!$E$3:$E$23,MATCH(N61,'Ciclos Oficial'!$C$3:$C$23,0))&gt;INDEX('Ciclos Oficial'!$E$3:$E$23,MATCH(O61,'Ciclos Oficial'!$C$3:$C$23,0)),MATCH(N61,'Ciclos Oficial'!$C$3:$C$23,0),MATCH(O61,'Ciclos Oficial'!$C$3:$C$23,0)))))</f>
        <v/>
      </c>
      <c r="Q61" s="1"/>
      <c r="R61" s="1"/>
      <c r="S61" s="19"/>
      <c r="T61" s="11"/>
      <c r="U61" s="11"/>
      <c r="V61" s="74" t="str" cm="1">
        <f t="array" ref="V61">IF(OR(T61="",U61=""),"",IF(INDEX('Ciclos Oficial'!$D$3:$D$23,IF(INDEX('Ciclos Oficial'!$D$3:$D$23,MATCH('Plano de Setup'!T61,'Ciclos Oficial'!$C$3:$C$23,0))&gt;INDEX('Ciclos Oficial'!$D$3:$D$23,MATCH('Plano de Setup'!U61,'Ciclos Oficial'!$C$3:$C$23,0)),MATCH('Plano de Setup'!T61,'Ciclos Oficial'!$C$3:$C$23,0),MATCH('Plano de Setup'!U61,'Ciclos Oficial'!$C$3:$C$23,0)))&gt;INDEX('Ciclos Oficial'!$E$3:$E$23,IF(INDEX('Ciclos Oficial'!$E$3:$E$23,MATCH(T61,'Ciclos Oficial'!$C$3:$C$23,0))&gt;INDEX('Ciclos Oficial'!$E$3:$E$23,MATCH(U61,'Ciclos Oficial'!$C$3:$C$23,0)),MATCH(T61,'Ciclos Oficial'!$C$3:$C$23,0),MATCH(U61,'Ciclos Oficial'!$C$3:$C$23,0))),INDEX('Ciclos Oficial'!$D$3:$D$23,IF(INDEX('Ciclos Oficial'!$D$3:$D$23,MATCH('Plano de Setup'!T61,'Ciclos Oficial'!$C$3:$C$23,0))&gt;INDEX('Ciclos Oficial'!$D$3:$D$23,MATCH('Plano de Setup'!U61,'Ciclos Oficial'!$C$3:$C$23,0)),MATCH('Plano de Setup'!T61,'Ciclos Oficial'!$C$3:$C$23,0),MATCH('Plano de Setup'!U61,'Ciclos Oficial'!$C$3:$C$23,0))),INDEX('Ciclos Oficial'!$E$3:$E$23,IF(INDEX('Ciclos Oficial'!$E$3:$E$23,MATCH(T61,'Ciclos Oficial'!$C$3:$C$23,0))&gt;INDEX('Ciclos Oficial'!$E$3:$E$23,MATCH(U61,'Ciclos Oficial'!$C$3:$C$23,0)),MATCH(T61,'Ciclos Oficial'!$C$3:$C$23,0),MATCH(U61,'Ciclos Oficial'!$C$3:$C$23,0)))))</f>
        <v/>
      </c>
      <c r="W61" s="1"/>
      <c r="X61" s="1"/>
      <c r="Y61" s="19"/>
      <c r="Z61" s="11"/>
      <c r="AA61" s="11"/>
      <c r="AB61" s="74" t="str" cm="1">
        <f t="array" ref="AB61">IF(OR(Z61="",AA61=""),"",IF(INDEX('Ciclos Oficial'!$D$3:$D$23,IF(INDEX('Ciclos Oficial'!$D$3:$D$23,MATCH('Plano de Setup'!Z61,'Ciclos Oficial'!$C$3:$C$23,0))&gt;INDEX('Ciclos Oficial'!$D$3:$D$23,MATCH('Plano de Setup'!AA61,'Ciclos Oficial'!$C$3:$C$23,0)),MATCH('Plano de Setup'!Z61,'Ciclos Oficial'!$C$3:$C$23,0),MATCH('Plano de Setup'!AA61,'Ciclos Oficial'!$C$3:$C$23,0)))&gt;INDEX('Ciclos Oficial'!$E$3:$E$23,IF(INDEX('Ciclos Oficial'!$E$3:$E$23,MATCH(Z61,'Ciclos Oficial'!$C$3:$C$23,0))&gt;INDEX('Ciclos Oficial'!$E$3:$E$23,MATCH(AA61,'Ciclos Oficial'!$C$3:$C$23,0)),MATCH(Z61,'Ciclos Oficial'!$C$3:$C$23,0),MATCH(AA61,'Ciclos Oficial'!$C$3:$C$23,0))),INDEX('Ciclos Oficial'!$D$3:$D$23,IF(INDEX('Ciclos Oficial'!$D$3:$D$23,MATCH('Plano de Setup'!Z61,'Ciclos Oficial'!$C$3:$C$23,0))&gt;INDEX('Ciclos Oficial'!$D$3:$D$23,MATCH('Plano de Setup'!AA61,'Ciclos Oficial'!$C$3:$C$23,0)),MATCH('Plano de Setup'!Z61,'Ciclos Oficial'!$C$3:$C$23,0),MATCH('Plano de Setup'!AA61,'Ciclos Oficial'!$C$3:$C$23,0))),INDEX('Ciclos Oficial'!$E$3:$E$23,IF(INDEX('Ciclos Oficial'!$E$3:$E$23,MATCH(Z61,'Ciclos Oficial'!$C$3:$C$23,0))&gt;INDEX('Ciclos Oficial'!$E$3:$E$23,MATCH(AA61,'Ciclos Oficial'!$C$3:$C$23,0)),MATCH(Z61,'Ciclos Oficial'!$C$3:$C$23,0),MATCH(AA61,'Ciclos Oficial'!$C$3:$C$23,0)))))</f>
        <v/>
      </c>
      <c r="AC61" s="1"/>
      <c r="AD61" s="1"/>
      <c r="AE61" s="19"/>
      <c r="AF61" s="78"/>
      <c r="AG61" s="74" t="str">
        <f>IF(AF61="","",INDEX('Ciclos Oficial'!$I$3:$I$5,MATCH(AF61,'Ciclos Oficial'!$H$3:$H$5,0)))</f>
        <v/>
      </c>
      <c r="AH61" s="1"/>
      <c r="AI61" s="17"/>
      <c r="AJ61" s="19"/>
      <c r="AK61" s="78"/>
      <c r="AL61" s="74" t="str">
        <f>IF(AK61="","",INDEX('Ciclos Oficial'!$I$3:$I$5,MATCH(AK61,'Ciclos Oficial'!$H$3:$H$5,0)))</f>
        <v/>
      </c>
      <c r="AM61" s="1"/>
      <c r="AN61" s="17"/>
      <c r="AO61" s="19"/>
      <c r="AP61" s="78"/>
      <c r="AQ61" s="74" t="str">
        <f>IF(AP61="","",INDEX('Ciclos Oficial'!$I$3:$I$5,MATCH(AP61,'Ciclos Oficial'!$H$3:$H$5,0)))</f>
        <v/>
      </c>
      <c r="AR61" s="1"/>
      <c r="AS61" s="17"/>
    </row>
    <row r="62" spans="2:45" ht="14.25">
      <c r="B62" s="78"/>
      <c r="C62" s="11"/>
      <c r="D62" s="74" t="str" cm="1">
        <f t="array" ref="D62">IF(OR(B62="",C62=""),"",IF(INDEX('Ciclos Oficial'!$D$3:$D$23,IF(INDEX('Ciclos Oficial'!$D$3:$D$23,MATCH('Plano de Setup'!B62,'Ciclos Oficial'!$C$3:$C$23,0))&gt;INDEX('Ciclos Oficial'!$D$3:$D$23,MATCH('Plano de Setup'!C62,'Ciclos Oficial'!$C$3:$C$23,0)),MATCH('Plano de Setup'!B62,'Ciclos Oficial'!$C$3:$C$23,0),MATCH('Plano de Setup'!C62,'Ciclos Oficial'!$C$3:$C$23,0)))&gt;INDEX('Ciclos Oficial'!$E$3:$E$23,IF(INDEX('Ciclos Oficial'!$E$3:$E$23,MATCH(B62,'Ciclos Oficial'!$C$3:$C$23,0))&gt;INDEX('Ciclos Oficial'!$E$3:$E$23,MATCH(C62,'Ciclos Oficial'!$C$3:$C$23,0)),MATCH(B62,'Ciclos Oficial'!$C$3:$C$23,0),MATCH(C62,'Ciclos Oficial'!$C$3:$C$23,0))),INDEX('Ciclos Oficial'!$D$3:$D$23,IF(INDEX('Ciclos Oficial'!$D$3:$D$23,MATCH('Plano de Setup'!B62,'Ciclos Oficial'!$C$3:$C$23,0))&gt;INDEX('Ciclos Oficial'!$D$3:$D$23,MATCH('Plano de Setup'!C62,'Ciclos Oficial'!$C$3:$C$23,0)),MATCH('Plano de Setup'!B62,'Ciclos Oficial'!$C$3:$C$23,0),MATCH('Plano de Setup'!C62,'Ciclos Oficial'!$C$3:$C$23,0))),INDEX('Ciclos Oficial'!$E$3:$E$23,IF(INDEX('Ciclos Oficial'!$E$3:$E$23,MATCH(B62,'Ciclos Oficial'!$C$3:$C$23,0))&gt;INDEX('Ciclos Oficial'!$E$3:$E$23,MATCH(C62,'Ciclos Oficial'!$C$3:$C$23,0)),MATCH(B62,'Ciclos Oficial'!$C$3:$C$23,0),MATCH(C62,'Ciclos Oficial'!$C$3:$C$23,0)))))</f>
        <v/>
      </c>
      <c r="E62" s="12"/>
      <c r="F62" s="87"/>
      <c r="G62" s="19"/>
      <c r="H62" s="11"/>
      <c r="I62" s="11"/>
      <c r="J62" s="74" t="str" cm="1">
        <f t="array" ref="J62">IF(OR(H62="",I62=""),"",IF(INDEX('Ciclos Oficial'!$D$3:$D$23,IF(INDEX('Ciclos Oficial'!$D$3:$D$23,MATCH('Plano de Setup'!H62,'Ciclos Oficial'!$C$3:$C$23,0))&gt;INDEX('Ciclos Oficial'!$D$3:$D$23,MATCH('Plano de Setup'!I62,'Ciclos Oficial'!$C$3:$C$23,0)),MATCH('Plano de Setup'!H62,'Ciclos Oficial'!$C$3:$C$23,0),MATCH('Plano de Setup'!I62,'Ciclos Oficial'!$C$3:$C$23,0)))&gt;INDEX('Ciclos Oficial'!$E$3:$E$23,IF(INDEX('Ciclos Oficial'!$E$3:$E$23,MATCH(H62,'Ciclos Oficial'!$C$3:$C$23,0))&gt;INDEX('Ciclos Oficial'!$E$3:$E$23,MATCH(I62,'Ciclos Oficial'!$C$3:$C$23,0)),MATCH(H62,'Ciclos Oficial'!$C$3:$C$23,0),MATCH(I62,'Ciclos Oficial'!$C$3:$C$23,0))),INDEX('Ciclos Oficial'!$D$3:$D$23,IF(INDEX('Ciclos Oficial'!$D$3:$D$23,MATCH('Plano de Setup'!H62,'Ciclos Oficial'!$C$3:$C$23,0))&gt;INDEX('Ciclos Oficial'!$D$3:$D$23,MATCH('Plano de Setup'!I62,'Ciclos Oficial'!$C$3:$C$23,0)),MATCH('Plano de Setup'!H62,'Ciclos Oficial'!$C$3:$C$23,0),MATCH('Plano de Setup'!I62,'Ciclos Oficial'!$C$3:$C$23,0))),INDEX('Ciclos Oficial'!$E$3:$E$23,IF(INDEX('Ciclos Oficial'!$E$3:$E$23,MATCH(H62,'Ciclos Oficial'!$C$3:$C$23,0))&gt;INDEX('Ciclos Oficial'!$E$3:$E$23,MATCH(I62,'Ciclos Oficial'!$C$3:$C$23,0)),MATCH(H62,'Ciclos Oficial'!$C$3:$C$23,0),MATCH(I62,'Ciclos Oficial'!$C$3:$C$23,0)))))</f>
        <v/>
      </c>
      <c r="K62" s="1"/>
      <c r="L62" s="1"/>
      <c r="M62" s="19"/>
      <c r="N62" s="11"/>
      <c r="O62" s="11"/>
      <c r="P62" s="74" t="str" cm="1">
        <f t="array" ref="P62">IF(OR(N62="",O62=""),"",IF(INDEX('Ciclos Oficial'!$D$3:$D$23,IF(INDEX('Ciclos Oficial'!$D$3:$D$23,MATCH('Plano de Setup'!N62,'Ciclos Oficial'!$C$3:$C$23,0))&gt;INDEX('Ciclos Oficial'!$D$3:$D$23,MATCH('Plano de Setup'!O62,'Ciclos Oficial'!$C$3:$C$23,0)),MATCH('Plano de Setup'!N62,'Ciclos Oficial'!$C$3:$C$23,0),MATCH('Plano de Setup'!O62,'Ciclos Oficial'!$C$3:$C$23,0)))&gt;INDEX('Ciclos Oficial'!$E$3:$E$23,IF(INDEX('Ciclos Oficial'!$E$3:$E$23,MATCH(N62,'Ciclos Oficial'!$C$3:$C$23,0))&gt;INDEX('Ciclos Oficial'!$E$3:$E$23,MATCH(O62,'Ciclos Oficial'!$C$3:$C$23,0)),MATCH(N62,'Ciclos Oficial'!$C$3:$C$23,0),MATCH(O62,'Ciclos Oficial'!$C$3:$C$23,0))),INDEX('Ciclos Oficial'!$D$3:$D$23,IF(INDEX('Ciclos Oficial'!$D$3:$D$23,MATCH('Plano de Setup'!N62,'Ciclos Oficial'!$C$3:$C$23,0))&gt;INDEX('Ciclos Oficial'!$D$3:$D$23,MATCH('Plano de Setup'!O62,'Ciclos Oficial'!$C$3:$C$23,0)),MATCH('Plano de Setup'!N62,'Ciclos Oficial'!$C$3:$C$23,0),MATCH('Plano de Setup'!O62,'Ciclos Oficial'!$C$3:$C$23,0))),INDEX('Ciclos Oficial'!$E$3:$E$23,IF(INDEX('Ciclos Oficial'!$E$3:$E$23,MATCH(N62,'Ciclos Oficial'!$C$3:$C$23,0))&gt;INDEX('Ciclos Oficial'!$E$3:$E$23,MATCH(O62,'Ciclos Oficial'!$C$3:$C$23,0)),MATCH(N62,'Ciclos Oficial'!$C$3:$C$23,0),MATCH(O62,'Ciclos Oficial'!$C$3:$C$23,0)))))</f>
        <v/>
      </c>
      <c r="Q62" s="1"/>
      <c r="R62" s="1"/>
      <c r="S62" s="19"/>
      <c r="T62" s="11"/>
      <c r="U62" s="11"/>
      <c r="V62" s="74" t="str" cm="1">
        <f t="array" ref="V62">IF(OR(T62="",U62=""),"",IF(INDEX('Ciclos Oficial'!$D$3:$D$23,IF(INDEX('Ciclos Oficial'!$D$3:$D$23,MATCH('Plano de Setup'!T62,'Ciclos Oficial'!$C$3:$C$23,0))&gt;INDEX('Ciclos Oficial'!$D$3:$D$23,MATCH('Plano de Setup'!U62,'Ciclos Oficial'!$C$3:$C$23,0)),MATCH('Plano de Setup'!T62,'Ciclos Oficial'!$C$3:$C$23,0),MATCH('Plano de Setup'!U62,'Ciclos Oficial'!$C$3:$C$23,0)))&gt;INDEX('Ciclos Oficial'!$E$3:$E$23,IF(INDEX('Ciclos Oficial'!$E$3:$E$23,MATCH(T62,'Ciclos Oficial'!$C$3:$C$23,0))&gt;INDEX('Ciclos Oficial'!$E$3:$E$23,MATCH(U62,'Ciclos Oficial'!$C$3:$C$23,0)),MATCH(T62,'Ciclos Oficial'!$C$3:$C$23,0),MATCH(U62,'Ciclos Oficial'!$C$3:$C$23,0))),INDEX('Ciclos Oficial'!$D$3:$D$23,IF(INDEX('Ciclos Oficial'!$D$3:$D$23,MATCH('Plano de Setup'!T62,'Ciclos Oficial'!$C$3:$C$23,0))&gt;INDEX('Ciclos Oficial'!$D$3:$D$23,MATCH('Plano de Setup'!U62,'Ciclos Oficial'!$C$3:$C$23,0)),MATCH('Plano de Setup'!T62,'Ciclos Oficial'!$C$3:$C$23,0),MATCH('Plano de Setup'!U62,'Ciclos Oficial'!$C$3:$C$23,0))),INDEX('Ciclos Oficial'!$E$3:$E$23,IF(INDEX('Ciclos Oficial'!$E$3:$E$23,MATCH(T62,'Ciclos Oficial'!$C$3:$C$23,0))&gt;INDEX('Ciclos Oficial'!$E$3:$E$23,MATCH(U62,'Ciclos Oficial'!$C$3:$C$23,0)),MATCH(T62,'Ciclos Oficial'!$C$3:$C$23,0),MATCH(U62,'Ciclos Oficial'!$C$3:$C$23,0)))))</f>
        <v/>
      </c>
      <c r="W62" s="1"/>
      <c r="X62" s="1"/>
      <c r="Y62" s="19"/>
      <c r="Z62" s="11"/>
      <c r="AA62" s="11"/>
      <c r="AB62" s="74" t="str" cm="1">
        <f t="array" ref="AB62">IF(OR(Z62="",AA62=""),"",IF(INDEX('Ciclos Oficial'!$D$3:$D$23,IF(INDEX('Ciclos Oficial'!$D$3:$D$23,MATCH('Plano de Setup'!Z62,'Ciclos Oficial'!$C$3:$C$23,0))&gt;INDEX('Ciclos Oficial'!$D$3:$D$23,MATCH('Plano de Setup'!AA62,'Ciclos Oficial'!$C$3:$C$23,0)),MATCH('Plano de Setup'!Z62,'Ciclos Oficial'!$C$3:$C$23,0),MATCH('Plano de Setup'!AA62,'Ciclos Oficial'!$C$3:$C$23,0)))&gt;INDEX('Ciclos Oficial'!$E$3:$E$23,IF(INDEX('Ciclos Oficial'!$E$3:$E$23,MATCH(Z62,'Ciclos Oficial'!$C$3:$C$23,0))&gt;INDEX('Ciclos Oficial'!$E$3:$E$23,MATCH(AA62,'Ciclos Oficial'!$C$3:$C$23,0)),MATCH(Z62,'Ciclos Oficial'!$C$3:$C$23,0),MATCH(AA62,'Ciclos Oficial'!$C$3:$C$23,0))),INDEX('Ciclos Oficial'!$D$3:$D$23,IF(INDEX('Ciclos Oficial'!$D$3:$D$23,MATCH('Plano de Setup'!Z62,'Ciclos Oficial'!$C$3:$C$23,0))&gt;INDEX('Ciclos Oficial'!$D$3:$D$23,MATCH('Plano de Setup'!AA62,'Ciclos Oficial'!$C$3:$C$23,0)),MATCH('Plano de Setup'!Z62,'Ciclos Oficial'!$C$3:$C$23,0),MATCH('Plano de Setup'!AA62,'Ciclos Oficial'!$C$3:$C$23,0))),INDEX('Ciclos Oficial'!$E$3:$E$23,IF(INDEX('Ciclos Oficial'!$E$3:$E$23,MATCH(Z62,'Ciclos Oficial'!$C$3:$C$23,0))&gt;INDEX('Ciclos Oficial'!$E$3:$E$23,MATCH(AA62,'Ciclos Oficial'!$C$3:$C$23,0)),MATCH(Z62,'Ciclos Oficial'!$C$3:$C$23,0),MATCH(AA62,'Ciclos Oficial'!$C$3:$C$23,0)))))</f>
        <v/>
      </c>
      <c r="AC62" s="1"/>
      <c r="AD62" s="1"/>
      <c r="AE62" s="19"/>
      <c r="AF62" s="78"/>
      <c r="AG62" s="74" t="str">
        <f>IF(AF62="","",INDEX('Ciclos Oficial'!$I$3:$I$5,MATCH(AF62,'Ciclos Oficial'!$H$3:$H$5,0)))</f>
        <v/>
      </c>
      <c r="AH62" s="1"/>
      <c r="AI62" s="17"/>
      <c r="AJ62" s="19"/>
      <c r="AK62" s="78"/>
      <c r="AL62" s="74" t="str">
        <f>IF(AK62="","",INDEX('Ciclos Oficial'!$I$3:$I$5,MATCH(AK62,'Ciclos Oficial'!$H$3:$H$5,0)))</f>
        <v/>
      </c>
      <c r="AM62" s="1"/>
      <c r="AN62" s="17"/>
      <c r="AO62" s="19"/>
      <c r="AP62" s="78"/>
      <c r="AQ62" s="74" t="str">
        <f>IF(AP62="","",INDEX('Ciclos Oficial'!$I$3:$I$5,MATCH(AP62,'Ciclos Oficial'!$H$3:$H$5,0)))</f>
        <v/>
      </c>
      <c r="AR62" s="1"/>
      <c r="AS62" s="17"/>
    </row>
    <row r="63" spans="2:45" ht="14.25">
      <c r="B63" s="78"/>
      <c r="C63" s="11"/>
      <c r="D63" s="74" t="str" cm="1">
        <f t="array" ref="D63">IF(OR(B63="",C63=""),"",IF(INDEX('Ciclos Oficial'!$D$3:$D$23,IF(INDEX('Ciclos Oficial'!$D$3:$D$23,MATCH('Plano de Setup'!B63,'Ciclos Oficial'!$C$3:$C$23,0))&gt;INDEX('Ciclos Oficial'!$D$3:$D$23,MATCH('Plano de Setup'!C63,'Ciclos Oficial'!$C$3:$C$23,0)),MATCH('Plano de Setup'!B63,'Ciclos Oficial'!$C$3:$C$23,0),MATCH('Plano de Setup'!C63,'Ciclos Oficial'!$C$3:$C$23,0)))&gt;INDEX('Ciclos Oficial'!$E$3:$E$23,IF(INDEX('Ciclos Oficial'!$E$3:$E$23,MATCH(B63,'Ciclos Oficial'!$C$3:$C$23,0))&gt;INDEX('Ciclos Oficial'!$E$3:$E$23,MATCH(C63,'Ciclos Oficial'!$C$3:$C$23,0)),MATCH(B63,'Ciclos Oficial'!$C$3:$C$23,0),MATCH(C63,'Ciclos Oficial'!$C$3:$C$23,0))),INDEX('Ciclos Oficial'!$D$3:$D$23,IF(INDEX('Ciclos Oficial'!$D$3:$D$23,MATCH('Plano de Setup'!B63,'Ciclos Oficial'!$C$3:$C$23,0))&gt;INDEX('Ciclos Oficial'!$D$3:$D$23,MATCH('Plano de Setup'!C63,'Ciclos Oficial'!$C$3:$C$23,0)),MATCH('Plano de Setup'!B63,'Ciclos Oficial'!$C$3:$C$23,0),MATCH('Plano de Setup'!C63,'Ciclos Oficial'!$C$3:$C$23,0))),INDEX('Ciclos Oficial'!$E$3:$E$23,IF(INDEX('Ciclos Oficial'!$E$3:$E$23,MATCH(B63,'Ciclos Oficial'!$C$3:$C$23,0))&gt;INDEX('Ciclos Oficial'!$E$3:$E$23,MATCH(C63,'Ciclos Oficial'!$C$3:$C$23,0)),MATCH(B63,'Ciclos Oficial'!$C$3:$C$23,0),MATCH(C63,'Ciclos Oficial'!$C$3:$C$23,0)))))</f>
        <v/>
      </c>
      <c r="E63" s="12"/>
      <c r="F63" s="87"/>
      <c r="G63" s="19"/>
      <c r="H63" s="11"/>
      <c r="I63" s="11"/>
      <c r="J63" s="74" t="str" cm="1">
        <f t="array" ref="J63">IF(OR(H63="",I63=""),"",IF(INDEX('Ciclos Oficial'!$D$3:$D$23,IF(INDEX('Ciclos Oficial'!$D$3:$D$23,MATCH('Plano de Setup'!H63,'Ciclos Oficial'!$C$3:$C$23,0))&gt;INDEX('Ciclos Oficial'!$D$3:$D$23,MATCH('Plano de Setup'!I63,'Ciclos Oficial'!$C$3:$C$23,0)),MATCH('Plano de Setup'!H63,'Ciclos Oficial'!$C$3:$C$23,0),MATCH('Plano de Setup'!I63,'Ciclos Oficial'!$C$3:$C$23,0)))&gt;INDEX('Ciclos Oficial'!$E$3:$E$23,IF(INDEX('Ciclos Oficial'!$E$3:$E$23,MATCH(H63,'Ciclos Oficial'!$C$3:$C$23,0))&gt;INDEX('Ciclos Oficial'!$E$3:$E$23,MATCH(I63,'Ciclos Oficial'!$C$3:$C$23,0)),MATCH(H63,'Ciclos Oficial'!$C$3:$C$23,0),MATCH(I63,'Ciclos Oficial'!$C$3:$C$23,0))),INDEX('Ciclos Oficial'!$D$3:$D$23,IF(INDEX('Ciclos Oficial'!$D$3:$D$23,MATCH('Plano de Setup'!H63,'Ciclos Oficial'!$C$3:$C$23,0))&gt;INDEX('Ciclos Oficial'!$D$3:$D$23,MATCH('Plano de Setup'!I63,'Ciclos Oficial'!$C$3:$C$23,0)),MATCH('Plano de Setup'!H63,'Ciclos Oficial'!$C$3:$C$23,0),MATCH('Plano de Setup'!I63,'Ciclos Oficial'!$C$3:$C$23,0))),INDEX('Ciclos Oficial'!$E$3:$E$23,IF(INDEX('Ciclos Oficial'!$E$3:$E$23,MATCH(H63,'Ciclos Oficial'!$C$3:$C$23,0))&gt;INDEX('Ciclos Oficial'!$E$3:$E$23,MATCH(I63,'Ciclos Oficial'!$C$3:$C$23,0)),MATCH(H63,'Ciclos Oficial'!$C$3:$C$23,0),MATCH(I63,'Ciclos Oficial'!$C$3:$C$23,0)))))</f>
        <v/>
      </c>
      <c r="K63" s="1"/>
      <c r="L63" s="1"/>
      <c r="M63" s="19"/>
      <c r="N63" s="11"/>
      <c r="O63" s="11"/>
      <c r="P63" s="74" t="str" cm="1">
        <f t="array" ref="P63">IF(OR(N63="",O63=""),"",IF(INDEX('Ciclos Oficial'!$D$3:$D$23,IF(INDEX('Ciclos Oficial'!$D$3:$D$23,MATCH('Plano de Setup'!N63,'Ciclos Oficial'!$C$3:$C$23,0))&gt;INDEX('Ciclos Oficial'!$D$3:$D$23,MATCH('Plano de Setup'!O63,'Ciclos Oficial'!$C$3:$C$23,0)),MATCH('Plano de Setup'!N63,'Ciclos Oficial'!$C$3:$C$23,0),MATCH('Plano de Setup'!O63,'Ciclos Oficial'!$C$3:$C$23,0)))&gt;INDEX('Ciclos Oficial'!$E$3:$E$23,IF(INDEX('Ciclos Oficial'!$E$3:$E$23,MATCH(N63,'Ciclos Oficial'!$C$3:$C$23,0))&gt;INDEX('Ciclos Oficial'!$E$3:$E$23,MATCH(O63,'Ciclos Oficial'!$C$3:$C$23,0)),MATCH(N63,'Ciclos Oficial'!$C$3:$C$23,0),MATCH(O63,'Ciclos Oficial'!$C$3:$C$23,0))),INDEX('Ciclos Oficial'!$D$3:$D$23,IF(INDEX('Ciclos Oficial'!$D$3:$D$23,MATCH('Plano de Setup'!N63,'Ciclos Oficial'!$C$3:$C$23,0))&gt;INDEX('Ciclos Oficial'!$D$3:$D$23,MATCH('Plano de Setup'!O63,'Ciclos Oficial'!$C$3:$C$23,0)),MATCH('Plano de Setup'!N63,'Ciclos Oficial'!$C$3:$C$23,0),MATCH('Plano de Setup'!O63,'Ciclos Oficial'!$C$3:$C$23,0))),INDEX('Ciclos Oficial'!$E$3:$E$23,IF(INDEX('Ciclos Oficial'!$E$3:$E$23,MATCH(N63,'Ciclos Oficial'!$C$3:$C$23,0))&gt;INDEX('Ciclos Oficial'!$E$3:$E$23,MATCH(O63,'Ciclos Oficial'!$C$3:$C$23,0)),MATCH(N63,'Ciclos Oficial'!$C$3:$C$23,0),MATCH(O63,'Ciclos Oficial'!$C$3:$C$23,0)))))</f>
        <v/>
      </c>
      <c r="Q63" s="1"/>
      <c r="R63" s="1"/>
      <c r="S63" s="19"/>
      <c r="T63" s="11"/>
      <c r="U63" s="11"/>
      <c r="V63" s="74" t="str" cm="1">
        <f t="array" ref="V63">IF(OR(T63="",U63=""),"",IF(INDEX('Ciclos Oficial'!$D$3:$D$23,IF(INDEX('Ciclos Oficial'!$D$3:$D$23,MATCH('Plano de Setup'!T63,'Ciclos Oficial'!$C$3:$C$23,0))&gt;INDEX('Ciclos Oficial'!$D$3:$D$23,MATCH('Plano de Setup'!U63,'Ciclos Oficial'!$C$3:$C$23,0)),MATCH('Plano de Setup'!T63,'Ciclos Oficial'!$C$3:$C$23,0),MATCH('Plano de Setup'!U63,'Ciclos Oficial'!$C$3:$C$23,0)))&gt;INDEX('Ciclos Oficial'!$E$3:$E$23,IF(INDEX('Ciclos Oficial'!$E$3:$E$23,MATCH(T63,'Ciclos Oficial'!$C$3:$C$23,0))&gt;INDEX('Ciclos Oficial'!$E$3:$E$23,MATCH(U63,'Ciclos Oficial'!$C$3:$C$23,0)),MATCH(T63,'Ciclos Oficial'!$C$3:$C$23,0),MATCH(U63,'Ciclos Oficial'!$C$3:$C$23,0))),INDEX('Ciclos Oficial'!$D$3:$D$23,IF(INDEX('Ciclos Oficial'!$D$3:$D$23,MATCH('Plano de Setup'!T63,'Ciclos Oficial'!$C$3:$C$23,0))&gt;INDEX('Ciclos Oficial'!$D$3:$D$23,MATCH('Plano de Setup'!U63,'Ciclos Oficial'!$C$3:$C$23,0)),MATCH('Plano de Setup'!T63,'Ciclos Oficial'!$C$3:$C$23,0),MATCH('Plano de Setup'!U63,'Ciclos Oficial'!$C$3:$C$23,0))),INDEX('Ciclos Oficial'!$E$3:$E$23,IF(INDEX('Ciclos Oficial'!$E$3:$E$23,MATCH(T63,'Ciclos Oficial'!$C$3:$C$23,0))&gt;INDEX('Ciclos Oficial'!$E$3:$E$23,MATCH(U63,'Ciclos Oficial'!$C$3:$C$23,0)),MATCH(T63,'Ciclos Oficial'!$C$3:$C$23,0),MATCH(U63,'Ciclos Oficial'!$C$3:$C$23,0)))))</f>
        <v/>
      </c>
      <c r="W63" s="1"/>
      <c r="X63" s="1"/>
      <c r="Y63" s="19"/>
      <c r="Z63" s="11"/>
      <c r="AA63" s="11"/>
      <c r="AB63" s="74" t="str" cm="1">
        <f t="array" ref="AB63">IF(OR(Z63="",AA63=""),"",IF(INDEX('Ciclos Oficial'!$D$3:$D$23,IF(INDEX('Ciclos Oficial'!$D$3:$D$23,MATCH('Plano de Setup'!Z63,'Ciclos Oficial'!$C$3:$C$23,0))&gt;INDEX('Ciclos Oficial'!$D$3:$D$23,MATCH('Plano de Setup'!AA63,'Ciclos Oficial'!$C$3:$C$23,0)),MATCH('Plano de Setup'!Z63,'Ciclos Oficial'!$C$3:$C$23,0),MATCH('Plano de Setup'!AA63,'Ciclos Oficial'!$C$3:$C$23,0)))&gt;INDEX('Ciclos Oficial'!$E$3:$E$23,IF(INDEX('Ciclos Oficial'!$E$3:$E$23,MATCH(Z63,'Ciclos Oficial'!$C$3:$C$23,0))&gt;INDEX('Ciclos Oficial'!$E$3:$E$23,MATCH(AA63,'Ciclos Oficial'!$C$3:$C$23,0)),MATCH(Z63,'Ciclos Oficial'!$C$3:$C$23,0),MATCH(AA63,'Ciclos Oficial'!$C$3:$C$23,0))),INDEX('Ciclos Oficial'!$D$3:$D$23,IF(INDEX('Ciclos Oficial'!$D$3:$D$23,MATCH('Plano de Setup'!Z63,'Ciclos Oficial'!$C$3:$C$23,0))&gt;INDEX('Ciclos Oficial'!$D$3:$D$23,MATCH('Plano de Setup'!AA63,'Ciclos Oficial'!$C$3:$C$23,0)),MATCH('Plano de Setup'!Z63,'Ciclos Oficial'!$C$3:$C$23,0),MATCH('Plano de Setup'!AA63,'Ciclos Oficial'!$C$3:$C$23,0))),INDEX('Ciclos Oficial'!$E$3:$E$23,IF(INDEX('Ciclos Oficial'!$E$3:$E$23,MATCH(Z63,'Ciclos Oficial'!$C$3:$C$23,0))&gt;INDEX('Ciclos Oficial'!$E$3:$E$23,MATCH(AA63,'Ciclos Oficial'!$C$3:$C$23,0)),MATCH(Z63,'Ciclos Oficial'!$C$3:$C$23,0),MATCH(AA63,'Ciclos Oficial'!$C$3:$C$23,0)))))</f>
        <v/>
      </c>
      <c r="AC63" s="1"/>
      <c r="AD63" s="1"/>
      <c r="AE63" s="19"/>
      <c r="AF63" s="78"/>
      <c r="AG63" s="74" t="str">
        <f>IF(AF63="","",INDEX('Ciclos Oficial'!$I$3:$I$5,MATCH(AF63,'Ciclos Oficial'!$H$3:$H$5,0)))</f>
        <v/>
      </c>
      <c r="AH63" s="1"/>
      <c r="AI63" s="17"/>
      <c r="AJ63" s="19"/>
      <c r="AK63" s="78"/>
      <c r="AL63" s="74" t="str">
        <f>IF(AK63="","",INDEX('Ciclos Oficial'!$I$3:$I$5,MATCH(AK63,'Ciclos Oficial'!$H$3:$H$5,0)))</f>
        <v/>
      </c>
      <c r="AM63" s="1"/>
      <c r="AN63" s="17"/>
      <c r="AO63" s="19"/>
      <c r="AP63" s="78"/>
      <c r="AQ63" s="74" t="str">
        <f>IF(AP63="","",INDEX('Ciclos Oficial'!$I$3:$I$5,MATCH(AP63,'Ciclos Oficial'!$H$3:$H$5,0)))</f>
        <v/>
      </c>
      <c r="AR63" s="1"/>
      <c r="AS63" s="17"/>
    </row>
    <row r="64" spans="2:45" ht="14.25">
      <c r="B64" s="78"/>
      <c r="C64" s="11"/>
      <c r="D64" s="74" t="str" cm="1">
        <f t="array" ref="D64">IF(OR(B64="",C64=""),"",IF(INDEX('Ciclos Oficial'!$D$3:$D$23,IF(INDEX('Ciclos Oficial'!$D$3:$D$23,MATCH('Plano de Setup'!B64,'Ciclos Oficial'!$C$3:$C$23,0))&gt;INDEX('Ciclos Oficial'!$D$3:$D$23,MATCH('Plano de Setup'!C64,'Ciclos Oficial'!$C$3:$C$23,0)),MATCH('Plano de Setup'!B64,'Ciclos Oficial'!$C$3:$C$23,0),MATCH('Plano de Setup'!C64,'Ciclos Oficial'!$C$3:$C$23,0)))&gt;INDEX('Ciclos Oficial'!$E$3:$E$23,IF(INDEX('Ciclos Oficial'!$E$3:$E$23,MATCH(B64,'Ciclos Oficial'!$C$3:$C$23,0))&gt;INDEX('Ciclos Oficial'!$E$3:$E$23,MATCH(C64,'Ciclos Oficial'!$C$3:$C$23,0)),MATCH(B64,'Ciclos Oficial'!$C$3:$C$23,0),MATCH(C64,'Ciclos Oficial'!$C$3:$C$23,0))),INDEX('Ciclos Oficial'!$D$3:$D$23,IF(INDEX('Ciclos Oficial'!$D$3:$D$23,MATCH('Plano de Setup'!B64,'Ciclos Oficial'!$C$3:$C$23,0))&gt;INDEX('Ciclos Oficial'!$D$3:$D$23,MATCH('Plano de Setup'!C64,'Ciclos Oficial'!$C$3:$C$23,0)),MATCH('Plano de Setup'!B64,'Ciclos Oficial'!$C$3:$C$23,0),MATCH('Plano de Setup'!C64,'Ciclos Oficial'!$C$3:$C$23,0))),INDEX('Ciclos Oficial'!$E$3:$E$23,IF(INDEX('Ciclos Oficial'!$E$3:$E$23,MATCH(B64,'Ciclos Oficial'!$C$3:$C$23,0))&gt;INDEX('Ciclos Oficial'!$E$3:$E$23,MATCH(C64,'Ciclos Oficial'!$C$3:$C$23,0)),MATCH(B64,'Ciclos Oficial'!$C$3:$C$23,0),MATCH(C64,'Ciclos Oficial'!$C$3:$C$23,0)))))</f>
        <v/>
      </c>
      <c r="E64" s="12"/>
      <c r="F64" s="87"/>
      <c r="G64" s="19"/>
      <c r="H64" s="11"/>
      <c r="I64" s="11"/>
      <c r="J64" s="74" t="str" cm="1">
        <f t="array" ref="J64">IF(OR(H64="",I64=""),"",IF(INDEX('Ciclos Oficial'!$D$3:$D$23,IF(INDEX('Ciclos Oficial'!$D$3:$D$23,MATCH('Plano de Setup'!H64,'Ciclos Oficial'!$C$3:$C$23,0))&gt;INDEX('Ciclos Oficial'!$D$3:$D$23,MATCH('Plano de Setup'!I64,'Ciclos Oficial'!$C$3:$C$23,0)),MATCH('Plano de Setup'!H64,'Ciclos Oficial'!$C$3:$C$23,0),MATCH('Plano de Setup'!I64,'Ciclos Oficial'!$C$3:$C$23,0)))&gt;INDEX('Ciclos Oficial'!$E$3:$E$23,IF(INDEX('Ciclos Oficial'!$E$3:$E$23,MATCH(H64,'Ciclos Oficial'!$C$3:$C$23,0))&gt;INDEX('Ciclos Oficial'!$E$3:$E$23,MATCH(I64,'Ciclos Oficial'!$C$3:$C$23,0)),MATCH(H64,'Ciclos Oficial'!$C$3:$C$23,0),MATCH(I64,'Ciclos Oficial'!$C$3:$C$23,0))),INDEX('Ciclos Oficial'!$D$3:$D$23,IF(INDEX('Ciclos Oficial'!$D$3:$D$23,MATCH('Plano de Setup'!H64,'Ciclos Oficial'!$C$3:$C$23,0))&gt;INDEX('Ciclos Oficial'!$D$3:$D$23,MATCH('Plano de Setup'!I64,'Ciclos Oficial'!$C$3:$C$23,0)),MATCH('Plano de Setup'!H64,'Ciclos Oficial'!$C$3:$C$23,0),MATCH('Plano de Setup'!I64,'Ciclos Oficial'!$C$3:$C$23,0))),INDEX('Ciclos Oficial'!$E$3:$E$23,IF(INDEX('Ciclos Oficial'!$E$3:$E$23,MATCH(H64,'Ciclos Oficial'!$C$3:$C$23,0))&gt;INDEX('Ciclos Oficial'!$E$3:$E$23,MATCH(I64,'Ciclos Oficial'!$C$3:$C$23,0)),MATCH(H64,'Ciclos Oficial'!$C$3:$C$23,0),MATCH(I64,'Ciclos Oficial'!$C$3:$C$23,0)))))</f>
        <v/>
      </c>
      <c r="K64" s="1"/>
      <c r="L64" s="1"/>
      <c r="M64" s="19"/>
      <c r="N64" s="11"/>
      <c r="O64" s="11"/>
      <c r="P64" s="74" t="str" cm="1">
        <f t="array" ref="P64">IF(OR(N64="",O64=""),"",IF(INDEX('Ciclos Oficial'!$D$3:$D$23,IF(INDEX('Ciclos Oficial'!$D$3:$D$23,MATCH('Plano de Setup'!N64,'Ciclos Oficial'!$C$3:$C$23,0))&gt;INDEX('Ciclos Oficial'!$D$3:$D$23,MATCH('Plano de Setup'!O64,'Ciclos Oficial'!$C$3:$C$23,0)),MATCH('Plano de Setup'!N64,'Ciclos Oficial'!$C$3:$C$23,0),MATCH('Plano de Setup'!O64,'Ciclos Oficial'!$C$3:$C$23,0)))&gt;INDEX('Ciclos Oficial'!$E$3:$E$23,IF(INDEX('Ciclos Oficial'!$E$3:$E$23,MATCH(N64,'Ciclos Oficial'!$C$3:$C$23,0))&gt;INDEX('Ciclos Oficial'!$E$3:$E$23,MATCH(O64,'Ciclos Oficial'!$C$3:$C$23,0)),MATCH(N64,'Ciclos Oficial'!$C$3:$C$23,0),MATCH(O64,'Ciclos Oficial'!$C$3:$C$23,0))),INDEX('Ciclos Oficial'!$D$3:$D$23,IF(INDEX('Ciclos Oficial'!$D$3:$D$23,MATCH('Plano de Setup'!N64,'Ciclos Oficial'!$C$3:$C$23,0))&gt;INDEX('Ciclos Oficial'!$D$3:$D$23,MATCH('Plano de Setup'!O64,'Ciclos Oficial'!$C$3:$C$23,0)),MATCH('Plano de Setup'!N64,'Ciclos Oficial'!$C$3:$C$23,0),MATCH('Plano de Setup'!O64,'Ciclos Oficial'!$C$3:$C$23,0))),INDEX('Ciclos Oficial'!$E$3:$E$23,IF(INDEX('Ciclos Oficial'!$E$3:$E$23,MATCH(N64,'Ciclos Oficial'!$C$3:$C$23,0))&gt;INDEX('Ciclos Oficial'!$E$3:$E$23,MATCH(O64,'Ciclos Oficial'!$C$3:$C$23,0)),MATCH(N64,'Ciclos Oficial'!$C$3:$C$23,0),MATCH(O64,'Ciclos Oficial'!$C$3:$C$23,0)))))</f>
        <v/>
      </c>
      <c r="Q64" s="1"/>
      <c r="R64" s="1"/>
      <c r="S64" s="19"/>
      <c r="T64" s="11"/>
      <c r="U64" s="11"/>
      <c r="V64" s="74" t="str" cm="1">
        <f t="array" ref="V64">IF(OR(T64="",U64=""),"",IF(INDEX('Ciclos Oficial'!$D$3:$D$23,IF(INDEX('Ciclos Oficial'!$D$3:$D$23,MATCH('Plano de Setup'!T64,'Ciclos Oficial'!$C$3:$C$23,0))&gt;INDEX('Ciclos Oficial'!$D$3:$D$23,MATCH('Plano de Setup'!U64,'Ciclos Oficial'!$C$3:$C$23,0)),MATCH('Plano de Setup'!T64,'Ciclos Oficial'!$C$3:$C$23,0),MATCH('Plano de Setup'!U64,'Ciclos Oficial'!$C$3:$C$23,0)))&gt;INDEX('Ciclos Oficial'!$E$3:$E$23,IF(INDEX('Ciclos Oficial'!$E$3:$E$23,MATCH(T64,'Ciclos Oficial'!$C$3:$C$23,0))&gt;INDEX('Ciclos Oficial'!$E$3:$E$23,MATCH(U64,'Ciclos Oficial'!$C$3:$C$23,0)),MATCH(T64,'Ciclos Oficial'!$C$3:$C$23,0),MATCH(U64,'Ciclos Oficial'!$C$3:$C$23,0))),INDEX('Ciclos Oficial'!$D$3:$D$23,IF(INDEX('Ciclos Oficial'!$D$3:$D$23,MATCH('Plano de Setup'!T64,'Ciclos Oficial'!$C$3:$C$23,0))&gt;INDEX('Ciclos Oficial'!$D$3:$D$23,MATCH('Plano de Setup'!U64,'Ciclos Oficial'!$C$3:$C$23,0)),MATCH('Plano de Setup'!T64,'Ciclos Oficial'!$C$3:$C$23,0),MATCH('Plano de Setup'!U64,'Ciclos Oficial'!$C$3:$C$23,0))),INDEX('Ciclos Oficial'!$E$3:$E$23,IF(INDEX('Ciclos Oficial'!$E$3:$E$23,MATCH(T64,'Ciclos Oficial'!$C$3:$C$23,0))&gt;INDEX('Ciclos Oficial'!$E$3:$E$23,MATCH(U64,'Ciclos Oficial'!$C$3:$C$23,0)),MATCH(T64,'Ciclos Oficial'!$C$3:$C$23,0),MATCH(U64,'Ciclos Oficial'!$C$3:$C$23,0)))))</f>
        <v/>
      </c>
      <c r="W64" s="1"/>
      <c r="X64" s="1"/>
      <c r="Y64" s="19"/>
      <c r="Z64" s="11"/>
      <c r="AA64" s="11"/>
      <c r="AB64" s="74" t="str" cm="1">
        <f t="array" ref="AB64">IF(OR(Z64="",AA64=""),"",IF(INDEX('Ciclos Oficial'!$D$3:$D$23,IF(INDEX('Ciclos Oficial'!$D$3:$D$23,MATCH('Plano de Setup'!Z64,'Ciclos Oficial'!$C$3:$C$23,0))&gt;INDEX('Ciclos Oficial'!$D$3:$D$23,MATCH('Plano de Setup'!AA64,'Ciclos Oficial'!$C$3:$C$23,0)),MATCH('Plano de Setup'!Z64,'Ciclos Oficial'!$C$3:$C$23,0),MATCH('Plano de Setup'!AA64,'Ciclos Oficial'!$C$3:$C$23,0)))&gt;INDEX('Ciclos Oficial'!$E$3:$E$23,IF(INDEX('Ciclos Oficial'!$E$3:$E$23,MATCH(Z64,'Ciclos Oficial'!$C$3:$C$23,0))&gt;INDEX('Ciclos Oficial'!$E$3:$E$23,MATCH(AA64,'Ciclos Oficial'!$C$3:$C$23,0)),MATCH(Z64,'Ciclos Oficial'!$C$3:$C$23,0),MATCH(AA64,'Ciclos Oficial'!$C$3:$C$23,0))),INDEX('Ciclos Oficial'!$D$3:$D$23,IF(INDEX('Ciclos Oficial'!$D$3:$D$23,MATCH('Plano de Setup'!Z64,'Ciclos Oficial'!$C$3:$C$23,0))&gt;INDEX('Ciclos Oficial'!$D$3:$D$23,MATCH('Plano de Setup'!AA64,'Ciclos Oficial'!$C$3:$C$23,0)),MATCH('Plano de Setup'!Z64,'Ciclos Oficial'!$C$3:$C$23,0),MATCH('Plano de Setup'!AA64,'Ciclos Oficial'!$C$3:$C$23,0))),INDEX('Ciclos Oficial'!$E$3:$E$23,IF(INDEX('Ciclos Oficial'!$E$3:$E$23,MATCH(Z64,'Ciclos Oficial'!$C$3:$C$23,0))&gt;INDEX('Ciclos Oficial'!$E$3:$E$23,MATCH(AA64,'Ciclos Oficial'!$C$3:$C$23,0)),MATCH(Z64,'Ciclos Oficial'!$C$3:$C$23,0),MATCH(AA64,'Ciclos Oficial'!$C$3:$C$23,0)))))</f>
        <v/>
      </c>
      <c r="AC64" s="1"/>
      <c r="AD64" s="1"/>
      <c r="AE64" s="19"/>
      <c r="AF64" s="78"/>
      <c r="AG64" s="74" t="str">
        <f>IF(AF64="","",INDEX('Ciclos Oficial'!$I$3:$I$5,MATCH(AF64,'Ciclos Oficial'!$H$3:$H$5,0)))</f>
        <v/>
      </c>
      <c r="AH64" s="1"/>
      <c r="AI64" s="17"/>
      <c r="AJ64" s="19"/>
      <c r="AK64" s="78"/>
      <c r="AL64" s="74" t="str">
        <f>IF(AK64="","",INDEX('Ciclos Oficial'!$I$3:$I$5,MATCH(AK64,'Ciclos Oficial'!$H$3:$H$5,0)))</f>
        <v/>
      </c>
      <c r="AM64" s="1"/>
      <c r="AN64" s="17"/>
      <c r="AO64" s="19"/>
      <c r="AP64" s="78"/>
      <c r="AQ64" s="74" t="str">
        <f>IF(AP64="","",INDEX('Ciclos Oficial'!$I$3:$I$5,MATCH(AP64,'Ciclos Oficial'!$H$3:$H$5,0)))</f>
        <v/>
      </c>
      <c r="AR64" s="1"/>
      <c r="AS64" s="17"/>
    </row>
    <row r="65" spans="2:45" ht="14.25">
      <c r="B65" s="78"/>
      <c r="C65" s="11"/>
      <c r="D65" s="74" t="str" cm="1">
        <f t="array" ref="D65">IF(OR(B65="",C65=""),"",IF(INDEX('Ciclos Oficial'!$D$3:$D$23,IF(INDEX('Ciclos Oficial'!$D$3:$D$23,MATCH('Plano de Setup'!B65,'Ciclos Oficial'!$C$3:$C$23,0))&gt;INDEX('Ciclos Oficial'!$D$3:$D$23,MATCH('Plano de Setup'!C65,'Ciclos Oficial'!$C$3:$C$23,0)),MATCH('Plano de Setup'!B65,'Ciclos Oficial'!$C$3:$C$23,0),MATCH('Plano de Setup'!C65,'Ciclos Oficial'!$C$3:$C$23,0)))&gt;INDEX('Ciclos Oficial'!$E$3:$E$23,IF(INDEX('Ciclos Oficial'!$E$3:$E$23,MATCH(B65,'Ciclos Oficial'!$C$3:$C$23,0))&gt;INDEX('Ciclos Oficial'!$E$3:$E$23,MATCH(C65,'Ciclos Oficial'!$C$3:$C$23,0)),MATCH(B65,'Ciclos Oficial'!$C$3:$C$23,0),MATCH(C65,'Ciclos Oficial'!$C$3:$C$23,0))),INDEX('Ciclos Oficial'!$D$3:$D$23,IF(INDEX('Ciclos Oficial'!$D$3:$D$23,MATCH('Plano de Setup'!B65,'Ciclos Oficial'!$C$3:$C$23,0))&gt;INDEX('Ciclos Oficial'!$D$3:$D$23,MATCH('Plano de Setup'!C65,'Ciclos Oficial'!$C$3:$C$23,0)),MATCH('Plano de Setup'!B65,'Ciclos Oficial'!$C$3:$C$23,0),MATCH('Plano de Setup'!C65,'Ciclos Oficial'!$C$3:$C$23,0))),INDEX('Ciclos Oficial'!$E$3:$E$23,IF(INDEX('Ciclos Oficial'!$E$3:$E$23,MATCH(B65,'Ciclos Oficial'!$C$3:$C$23,0))&gt;INDEX('Ciclos Oficial'!$E$3:$E$23,MATCH(C65,'Ciclos Oficial'!$C$3:$C$23,0)),MATCH(B65,'Ciclos Oficial'!$C$3:$C$23,0),MATCH(C65,'Ciclos Oficial'!$C$3:$C$23,0)))))</f>
        <v/>
      </c>
      <c r="E65" s="12"/>
      <c r="F65" s="87"/>
      <c r="G65" s="19"/>
      <c r="H65" s="11"/>
      <c r="I65" s="11"/>
      <c r="J65" s="74" t="str" cm="1">
        <f t="array" ref="J65">IF(OR(H65="",I65=""),"",IF(INDEX('Ciclos Oficial'!$D$3:$D$23,IF(INDEX('Ciclos Oficial'!$D$3:$D$23,MATCH('Plano de Setup'!H65,'Ciclos Oficial'!$C$3:$C$23,0))&gt;INDEX('Ciclos Oficial'!$D$3:$D$23,MATCH('Plano de Setup'!I65,'Ciclos Oficial'!$C$3:$C$23,0)),MATCH('Plano de Setup'!H65,'Ciclos Oficial'!$C$3:$C$23,0),MATCH('Plano de Setup'!I65,'Ciclos Oficial'!$C$3:$C$23,0)))&gt;INDEX('Ciclos Oficial'!$E$3:$E$23,IF(INDEX('Ciclos Oficial'!$E$3:$E$23,MATCH(H65,'Ciclos Oficial'!$C$3:$C$23,0))&gt;INDEX('Ciclos Oficial'!$E$3:$E$23,MATCH(I65,'Ciclos Oficial'!$C$3:$C$23,0)),MATCH(H65,'Ciclos Oficial'!$C$3:$C$23,0),MATCH(I65,'Ciclos Oficial'!$C$3:$C$23,0))),INDEX('Ciclos Oficial'!$D$3:$D$23,IF(INDEX('Ciclos Oficial'!$D$3:$D$23,MATCH('Plano de Setup'!H65,'Ciclos Oficial'!$C$3:$C$23,0))&gt;INDEX('Ciclos Oficial'!$D$3:$D$23,MATCH('Plano de Setup'!I65,'Ciclos Oficial'!$C$3:$C$23,0)),MATCH('Plano de Setup'!H65,'Ciclos Oficial'!$C$3:$C$23,0),MATCH('Plano de Setup'!I65,'Ciclos Oficial'!$C$3:$C$23,0))),INDEX('Ciclos Oficial'!$E$3:$E$23,IF(INDEX('Ciclos Oficial'!$E$3:$E$23,MATCH(H65,'Ciclos Oficial'!$C$3:$C$23,0))&gt;INDEX('Ciclos Oficial'!$E$3:$E$23,MATCH(I65,'Ciclos Oficial'!$C$3:$C$23,0)),MATCH(H65,'Ciclos Oficial'!$C$3:$C$23,0),MATCH(I65,'Ciclos Oficial'!$C$3:$C$23,0)))))</f>
        <v/>
      </c>
      <c r="K65" s="1"/>
      <c r="L65" s="1"/>
      <c r="M65" s="19"/>
      <c r="N65" s="11"/>
      <c r="O65" s="11"/>
      <c r="P65" s="74" t="str" cm="1">
        <f t="array" ref="P65">IF(OR(N65="",O65=""),"",IF(INDEX('Ciclos Oficial'!$D$3:$D$23,IF(INDEX('Ciclos Oficial'!$D$3:$D$23,MATCH('Plano de Setup'!N65,'Ciclos Oficial'!$C$3:$C$23,0))&gt;INDEX('Ciclos Oficial'!$D$3:$D$23,MATCH('Plano de Setup'!O65,'Ciclos Oficial'!$C$3:$C$23,0)),MATCH('Plano de Setup'!N65,'Ciclos Oficial'!$C$3:$C$23,0),MATCH('Plano de Setup'!O65,'Ciclos Oficial'!$C$3:$C$23,0)))&gt;INDEX('Ciclos Oficial'!$E$3:$E$23,IF(INDEX('Ciclos Oficial'!$E$3:$E$23,MATCH(N65,'Ciclos Oficial'!$C$3:$C$23,0))&gt;INDEX('Ciclos Oficial'!$E$3:$E$23,MATCH(O65,'Ciclos Oficial'!$C$3:$C$23,0)),MATCH(N65,'Ciclos Oficial'!$C$3:$C$23,0),MATCH(O65,'Ciclos Oficial'!$C$3:$C$23,0))),INDEX('Ciclos Oficial'!$D$3:$D$23,IF(INDEX('Ciclos Oficial'!$D$3:$D$23,MATCH('Plano de Setup'!N65,'Ciclos Oficial'!$C$3:$C$23,0))&gt;INDEX('Ciclos Oficial'!$D$3:$D$23,MATCH('Plano de Setup'!O65,'Ciclos Oficial'!$C$3:$C$23,0)),MATCH('Plano de Setup'!N65,'Ciclos Oficial'!$C$3:$C$23,0),MATCH('Plano de Setup'!O65,'Ciclos Oficial'!$C$3:$C$23,0))),INDEX('Ciclos Oficial'!$E$3:$E$23,IF(INDEX('Ciclos Oficial'!$E$3:$E$23,MATCH(N65,'Ciclos Oficial'!$C$3:$C$23,0))&gt;INDEX('Ciclos Oficial'!$E$3:$E$23,MATCH(O65,'Ciclos Oficial'!$C$3:$C$23,0)),MATCH(N65,'Ciclos Oficial'!$C$3:$C$23,0),MATCH(O65,'Ciclos Oficial'!$C$3:$C$23,0)))))</f>
        <v/>
      </c>
      <c r="Q65" s="1"/>
      <c r="R65" s="1"/>
      <c r="S65" s="19"/>
      <c r="T65" s="11"/>
      <c r="U65" s="11"/>
      <c r="V65" s="74" t="str" cm="1">
        <f t="array" ref="V65">IF(OR(T65="",U65=""),"",IF(INDEX('Ciclos Oficial'!$D$3:$D$23,IF(INDEX('Ciclos Oficial'!$D$3:$D$23,MATCH('Plano de Setup'!T65,'Ciclos Oficial'!$C$3:$C$23,0))&gt;INDEX('Ciclos Oficial'!$D$3:$D$23,MATCH('Plano de Setup'!U65,'Ciclos Oficial'!$C$3:$C$23,0)),MATCH('Plano de Setup'!T65,'Ciclos Oficial'!$C$3:$C$23,0),MATCH('Plano de Setup'!U65,'Ciclos Oficial'!$C$3:$C$23,0)))&gt;INDEX('Ciclos Oficial'!$E$3:$E$23,IF(INDEX('Ciclos Oficial'!$E$3:$E$23,MATCH(T65,'Ciclos Oficial'!$C$3:$C$23,0))&gt;INDEX('Ciclos Oficial'!$E$3:$E$23,MATCH(U65,'Ciclos Oficial'!$C$3:$C$23,0)),MATCH(T65,'Ciclos Oficial'!$C$3:$C$23,0),MATCH(U65,'Ciclos Oficial'!$C$3:$C$23,0))),INDEX('Ciclos Oficial'!$D$3:$D$23,IF(INDEX('Ciclos Oficial'!$D$3:$D$23,MATCH('Plano de Setup'!T65,'Ciclos Oficial'!$C$3:$C$23,0))&gt;INDEX('Ciclos Oficial'!$D$3:$D$23,MATCH('Plano de Setup'!U65,'Ciclos Oficial'!$C$3:$C$23,0)),MATCH('Plano de Setup'!T65,'Ciclos Oficial'!$C$3:$C$23,0),MATCH('Plano de Setup'!U65,'Ciclos Oficial'!$C$3:$C$23,0))),INDEX('Ciclos Oficial'!$E$3:$E$23,IF(INDEX('Ciclos Oficial'!$E$3:$E$23,MATCH(T65,'Ciclos Oficial'!$C$3:$C$23,0))&gt;INDEX('Ciclos Oficial'!$E$3:$E$23,MATCH(U65,'Ciclos Oficial'!$C$3:$C$23,0)),MATCH(T65,'Ciclos Oficial'!$C$3:$C$23,0),MATCH(U65,'Ciclos Oficial'!$C$3:$C$23,0)))))</f>
        <v/>
      </c>
      <c r="W65" s="1"/>
      <c r="X65" s="1"/>
      <c r="Y65" s="19"/>
      <c r="Z65" s="11"/>
      <c r="AA65" s="11"/>
      <c r="AB65" s="74" t="str" cm="1">
        <f t="array" ref="AB65">IF(OR(Z65="",AA65=""),"",IF(INDEX('Ciclos Oficial'!$D$3:$D$23,IF(INDEX('Ciclos Oficial'!$D$3:$D$23,MATCH('Plano de Setup'!Z65,'Ciclos Oficial'!$C$3:$C$23,0))&gt;INDEX('Ciclos Oficial'!$D$3:$D$23,MATCH('Plano de Setup'!AA65,'Ciclos Oficial'!$C$3:$C$23,0)),MATCH('Plano de Setup'!Z65,'Ciclos Oficial'!$C$3:$C$23,0),MATCH('Plano de Setup'!AA65,'Ciclos Oficial'!$C$3:$C$23,0)))&gt;INDEX('Ciclos Oficial'!$E$3:$E$23,IF(INDEX('Ciclos Oficial'!$E$3:$E$23,MATCH(Z65,'Ciclos Oficial'!$C$3:$C$23,0))&gt;INDEX('Ciclos Oficial'!$E$3:$E$23,MATCH(AA65,'Ciclos Oficial'!$C$3:$C$23,0)),MATCH(Z65,'Ciclos Oficial'!$C$3:$C$23,0),MATCH(AA65,'Ciclos Oficial'!$C$3:$C$23,0))),INDEX('Ciclos Oficial'!$D$3:$D$23,IF(INDEX('Ciclos Oficial'!$D$3:$D$23,MATCH('Plano de Setup'!Z65,'Ciclos Oficial'!$C$3:$C$23,0))&gt;INDEX('Ciclos Oficial'!$D$3:$D$23,MATCH('Plano de Setup'!AA65,'Ciclos Oficial'!$C$3:$C$23,0)),MATCH('Plano de Setup'!Z65,'Ciclos Oficial'!$C$3:$C$23,0),MATCH('Plano de Setup'!AA65,'Ciclos Oficial'!$C$3:$C$23,0))),INDEX('Ciclos Oficial'!$E$3:$E$23,IF(INDEX('Ciclos Oficial'!$E$3:$E$23,MATCH(Z65,'Ciclos Oficial'!$C$3:$C$23,0))&gt;INDEX('Ciclos Oficial'!$E$3:$E$23,MATCH(AA65,'Ciclos Oficial'!$C$3:$C$23,0)),MATCH(Z65,'Ciclos Oficial'!$C$3:$C$23,0),MATCH(AA65,'Ciclos Oficial'!$C$3:$C$23,0)))))</f>
        <v/>
      </c>
      <c r="AC65" s="1"/>
      <c r="AD65" s="1"/>
      <c r="AE65" s="19"/>
      <c r="AF65" s="78"/>
      <c r="AG65" s="74" t="str">
        <f>IF(AF65="","",INDEX('Ciclos Oficial'!$I$3:$I$5,MATCH(AF65,'Ciclos Oficial'!$H$3:$H$5,0)))</f>
        <v/>
      </c>
      <c r="AH65" s="1"/>
      <c r="AI65" s="17"/>
      <c r="AJ65" s="19"/>
      <c r="AK65" s="78"/>
      <c r="AL65" s="74" t="str">
        <f>IF(AK65="","",INDEX('Ciclos Oficial'!$I$3:$I$5,MATCH(AK65,'Ciclos Oficial'!$H$3:$H$5,0)))</f>
        <v/>
      </c>
      <c r="AM65" s="1"/>
      <c r="AN65" s="17"/>
      <c r="AO65" s="19"/>
      <c r="AP65" s="78"/>
      <c r="AQ65" s="74" t="str">
        <f>IF(AP65="","",INDEX('Ciclos Oficial'!$I$3:$I$5,MATCH(AP65,'Ciclos Oficial'!$H$3:$H$5,0)))</f>
        <v/>
      </c>
      <c r="AR65" s="1"/>
      <c r="AS65" s="17"/>
    </row>
    <row r="66" spans="2:45" ht="14.25">
      <c r="B66" s="78"/>
      <c r="C66" s="11"/>
      <c r="D66" s="74" t="str" cm="1">
        <f t="array" ref="D66">IF(OR(B66="",C66=""),"",IF(INDEX('Ciclos Oficial'!$D$3:$D$23,IF(INDEX('Ciclos Oficial'!$D$3:$D$23,MATCH('Plano de Setup'!B66,'Ciclos Oficial'!$C$3:$C$23,0))&gt;INDEX('Ciclos Oficial'!$D$3:$D$23,MATCH('Plano de Setup'!C66,'Ciclos Oficial'!$C$3:$C$23,0)),MATCH('Plano de Setup'!B66,'Ciclos Oficial'!$C$3:$C$23,0),MATCH('Plano de Setup'!C66,'Ciclos Oficial'!$C$3:$C$23,0)))&gt;INDEX('Ciclos Oficial'!$E$3:$E$23,IF(INDEX('Ciclos Oficial'!$E$3:$E$23,MATCH(B66,'Ciclos Oficial'!$C$3:$C$23,0))&gt;INDEX('Ciclos Oficial'!$E$3:$E$23,MATCH(C66,'Ciclos Oficial'!$C$3:$C$23,0)),MATCH(B66,'Ciclos Oficial'!$C$3:$C$23,0),MATCH(C66,'Ciclos Oficial'!$C$3:$C$23,0))),INDEX('Ciclos Oficial'!$D$3:$D$23,IF(INDEX('Ciclos Oficial'!$D$3:$D$23,MATCH('Plano de Setup'!B66,'Ciclos Oficial'!$C$3:$C$23,0))&gt;INDEX('Ciclos Oficial'!$D$3:$D$23,MATCH('Plano de Setup'!C66,'Ciclos Oficial'!$C$3:$C$23,0)),MATCH('Plano de Setup'!B66,'Ciclos Oficial'!$C$3:$C$23,0),MATCH('Plano de Setup'!C66,'Ciclos Oficial'!$C$3:$C$23,0))),INDEX('Ciclos Oficial'!$E$3:$E$23,IF(INDEX('Ciclos Oficial'!$E$3:$E$23,MATCH(B66,'Ciclos Oficial'!$C$3:$C$23,0))&gt;INDEX('Ciclos Oficial'!$E$3:$E$23,MATCH(C66,'Ciclos Oficial'!$C$3:$C$23,0)),MATCH(B66,'Ciclos Oficial'!$C$3:$C$23,0),MATCH(C66,'Ciclos Oficial'!$C$3:$C$23,0)))))</f>
        <v/>
      </c>
      <c r="E66" s="12"/>
      <c r="F66" s="87"/>
      <c r="G66" s="19"/>
      <c r="H66" s="11"/>
      <c r="I66" s="11"/>
      <c r="J66" s="74" t="str" cm="1">
        <f t="array" ref="J66">IF(OR(H66="",I66=""),"",IF(INDEX('Ciclos Oficial'!$D$3:$D$23,IF(INDEX('Ciclos Oficial'!$D$3:$D$23,MATCH('Plano de Setup'!H66,'Ciclos Oficial'!$C$3:$C$23,0))&gt;INDEX('Ciclos Oficial'!$D$3:$D$23,MATCH('Plano de Setup'!I66,'Ciclos Oficial'!$C$3:$C$23,0)),MATCH('Plano de Setup'!H66,'Ciclos Oficial'!$C$3:$C$23,0),MATCH('Plano de Setup'!I66,'Ciclos Oficial'!$C$3:$C$23,0)))&gt;INDEX('Ciclos Oficial'!$E$3:$E$23,IF(INDEX('Ciclos Oficial'!$E$3:$E$23,MATCH(H66,'Ciclos Oficial'!$C$3:$C$23,0))&gt;INDEX('Ciclos Oficial'!$E$3:$E$23,MATCH(I66,'Ciclos Oficial'!$C$3:$C$23,0)),MATCH(H66,'Ciclos Oficial'!$C$3:$C$23,0),MATCH(I66,'Ciclos Oficial'!$C$3:$C$23,0))),INDEX('Ciclos Oficial'!$D$3:$D$23,IF(INDEX('Ciclos Oficial'!$D$3:$D$23,MATCH('Plano de Setup'!H66,'Ciclos Oficial'!$C$3:$C$23,0))&gt;INDEX('Ciclos Oficial'!$D$3:$D$23,MATCH('Plano de Setup'!I66,'Ciclos Oficial'!$C$3:$C$23,0)),MATCH('Plano de Setup'!H66,'Ciclos Oficial'!$C$3:$C$23,0),MATCH('Plano de Setup'!I66,'Ciclos Oficial'!$C$3:$C$23,0))),INDEX('Ciclos Oficial'!$E$3:$E$23,IF(INDEX('Ciclos Oficial'!$E$3:$E$23,MATCH(H66,'Ciclos Oficial'!$C$3:$C$23,0))&gt;INDEX('Ciclos Oficial'!$E$3:$E$23,MATCH(I66,'Ciclos Oficial'!$C$3:$C$23,0)),MATCH(H66,'Ciclos Oficial'!$C$3:$C$23,0),MATCH(I66,'Ciclos Oficial'!$C$3:$C$23,0)))))</f>
        <v/>
      </c>
      <c r="K66" s="1"/>
      <c r="L66" s="1"/>
      <c r="M66" s="19"/>
      <c r="N66" s="11"/>
      <c r="O66" s="11"/>
      <c r="P66" s="74" t="str" cm="1">
        <f t="array" ref="P66">IF(OR(N66="",O66=""),"",IF(INDEX('Ciclos Oficial'!$D$3:$D$23,IF(INDEX('Ciclos Oficial'!$D$3:$D$23,MATCH('Plano de Setup'!N66,'Ciclos Oficial'!$C$3:$C$23,0))&gt;INDEX('Ciclos Oficial'!$D$3:$D$23,MATCH('Plano de Setup'!O66,'Ciclos Oficial'!$C$3:$C$23,0)),MATCH('Plano de Setup'!N66,'Ciclos Oficial'!$C$3:$C$23,0),MATCH('Plano de Setup'!O66,'Ciclos Oficial'!$C$3:$C$23,0)))&gt;INDEX('Ciclos Oficial'!$E$3:$E$23,IF(INDEX('Ciclos Oficial'!$E$3:$E$23,MATCH(N66,'Ciclos Oficial'!$C$3:$C$23,0))&gt;INDEX('Ciclos Oficial'!$E$3:$E$23,MATCH(O66,'Ciclos Oficial'!$C$3:$C$23,0)),MATCH(N66,'Ciclos Oficial'!$C$3:$C$23,0),MATCH(O66,'Ciclos Oficial'!$C$3:$C$23,0))),INDEX('Ciclos Oficial'!$D$3:$D$23,IF(INDEX('Ciclos Oficial'!$D$3:$D$23,MATCH('Plano de Setup'!N66,'Ciclos Oficial'!$C$3:$C$23,0))&gt;INDEX('Ciclos Oficial'!$D$3:$D$23,MATCH('Plano de Setup'!O66,'Ciclos Oficial'!$C$3:$C$23,0)),MATCH('Plano de Setup'!N66,'Ciclos Oficial'!$C$3:$C$23,0),MATCH('Plano de Setup'!O66,'Ciclos Oficial'!$C$3:$C$23,0))),INDEX('Ciclos Oficial'!$E$3:$E$23,IF(INDEX('Ciclos Oficial'!$E$3:$E$23,MATCH(N66,'Ciclos Oficial'!$C$3:$C$23,0))&gt;INDEX('Ciclos Oficial'!$E$3:$E$23,MATCH(O66,'Ciclos Oficial'!$C$3:$C$23,0)),MATCH(N66,'Ciclos Oficial'!$C$3:$C$23,0),MATCH(O66,'Ciclos Oficial'!$C$3:$C$23,0)))))</f>
        <v/>
      </c>
      <c r="Q66" s="1"/>
      <c r="R66" s="1"/>
      <c r="S66" s="19"/>
      <c r="T66" s="11"/>
      <c r="U66" s="11"/>
      <c r="V66" s="74" t="str" cm="1">
        <f t="array" ref="V66">IF(OR(T66="",U66=""),"",IF(INDEX('Ciclos Oficial'!$D$3:$D$23,IF(INDEX('Ciclos Oficial'!$D$3:$D$23,MATCH('Plano de Setup'!T66,'Ciclos Oficial'!$C$3:$C$23,0))&gt;INDEX('Ciclos Oficial'!$D$3:$D$23,MATCH('Plano de Setup'!U66,'Ciclos Oficial'!$C$3:$C$23,0)),MATCH('Plano de Setup'!T66,'Ciclos Oficial'!$C$3:$C$23,0),MATCH('Plano de Setup'!U66,'Ciclos Oficial'!$C$3:$C$23,0)))&gt;INDEX('Ciclos Oficial'!$E$3:$E$23,IF(INDEX('Ciclos Oficial'!$E$3:$E$23,MATCH(T66,'Ciclos Oficial'!$C$3:$C$23,0))&gt;INDEX('Ciclos Oficial'!$E$3:$E$23,MATCH(U66,'Ciclos Oficial'!$C$3:$C$23,0)),MATCH(T66,'Ciclos Oficial'!$C$3:$C$23,0),MATCH(U66,'Ciclos Oficial'!$C$3:$C$23,0))),INDEX('Ciclos Oficial'!$D$3:$D$23,IF(INDEX('Ciclos Oficial'!$D$3:$D$23,MATCH('Plano de Setup'!T66,'Ciclos Oficial'!$C$3:$C$23,0))&gt;INDEX('Ciclos Oficial'!$D$3:$D$23,MATCH('Plano de Setup'!U66,'Ciclos Oficial'!$C$3:$C$23,0)),MATCH('Plano de Setup'!T66,'Ciclos Oficial'!$C$3:$C$23,0),MATCH('Plano de Setup'!U66,'Ciclos Oficial'!$C$3:$C$23,0))),INDEX('Ciclos Oficial'!$E$3:$E$23,IF(INDEX('Ciclos Oficial'!$E$3:$E$23,MATCH(T66,'Ciclos Oficial'!$C$3:$C$23,0))&gt;INDEX('Ciclos Oficial'!$E$3:$E$23,MATCH(U66,'Ciclos Oficial'!$C$3:$C$23,0)),MATCH(T66,'Ciclos Oficial'!$C$3:$C$23,0),MATCH(U66,'Ciclos Oficial'!$C$3:$C$23,0)))))</f>
        <v/>
      </c>
      <c r="W66" s="1"/>
      <c r="X66" s="1"/>
      <c r="Y66" s="19"/>
      <c r="Z66" s="11"/>
      <c r="AA66" s="11"/>
      <c r="AB66" s="74" t="str" cm="1">
        <f t="array" ref="AB66">IF(OR(Z66="",AA66=""),"",IF(INDEX('Ciclos Oficial'!$D$3:$D$23,IF(INDEX('Ciclos Oficial'!$D$3:$D$23,MATCH('Plano de Setup'!Z66,'Ciclos Oficial'!$C$3:$C$23,0))&gt;INDEX('Ciclos Oficial'!$D$3:$D$23,MATCH('Plano de Setup'!AA66,'Ciclos Oficial'!$C$3:$C$23,0)),MATCH('Plano de Setup'!Z66,'Ciclos Oficial'!$C$3:$C$23,0),MATCH('Plano de Setup'!AA66,'Ciclos Oficial'!$C$3:$C$23,0)))&gt;INDEX('Ciclos Oficial'!$E$3:$E$23,IF(INDEX('Ciclos Oficial'!$E$3:$E$23,MATCH(Z66,'Ciclos Oficial'!$C$3:$C$23,0))&gt;INDEX('Ciclos Oficial'!$E$3:$E$23,MATCH(AA66,'Ciclos Oficial'!$C$3:$C$23,0)),MATCH(Z66,'Ciclos Oficial'!$C$3:$C$23,0),MATCH(AA66,'Ciclos Oficial'!$C$3:$C$23,0))),INDEX('Ciclos Oficial'!$D$3:$D$23,IF(INDEX('Ciclos Oficial'!$D$3:$D$23,MATCH('Plano de Setup'!Z66,'Ciclos Oficial'!$C$3:$C$23,0))&gt;INDEX('Ciclos Oficial'!$D$3:$D$23,MATCH('Plano de Setup'!AA66,'Ciclos Oficial'!$C$3:$C$23,0)),MATCH('Plano de Setup'!Z66,'Ciclos Oficial'!$C$3:$C$23,0),MATCH('Plano de Setup'!AA66,'Ciclos Oficial'!$C$3:$C$23,0))),INDEX('Ciclos Oficial'!$E$3:$E$23,IF(INDEX('Ciclos Oficial'!$E$3:$E$23,MATCH(Z66,'Ciclos Oficial'!$C$3:$C$23,0))&gt;INDEX('Ciclos Oficial'!$E$3:$E$23,MATCH(AA66,'Ciclos Oficial'!$C$3:$C$23,0)),MATCH(Z66,'Ciclos Oficial'!$C$3:$C$23,0),MATCH(AA66,'Ciclos Oficial'!$C$3:$C$23,0)))))</f>
        <v/>
      </c>
      <c r="AC66" s="1"/>
      <c r="AD66" s="1"/>
      <c r="AE66" s="19"/>
      <c r="AF66" s="78"/>
      <c r="AG66" s="74" t="str">
        <f>IF(AF66="","",INDEX('Ciclos Oficial'!$I$3:$I$5,MATCH(AF66,'Ciclos Oficial'!$H$3:$H$5,0)))</f>
        <v/>
      </c>
      <c r="AH66" s="1"/>
      <c r="AI66" s="17"/>
      <c r="AJ66" s="19"/>
      <c r="AK66" s="78"/>
      <c r="AL66" s="74" t="str">
        <f>IF(AK66="","",INDEX('Ciclos Oficial'!$I$3:$I$5,MATCH(AK66,'Ciclos Oficial'!$H$3:$H$5,0)))</f>
        <v/>
      </c>
      <c r="AM66" s="1"/>
      <c r="AN66" s="17"/>
      <c r="AO66" s="19"/>
      <c r="AP66" s="78"/>
      <c r="AQ66" s="74" t="str">
        <f>IF(AP66="","",INDEX('Ciclos Oficial'!$I$3:$I$5,MATCH(AP66,'Ciclos Oficial'!$H$3:$H$5,0)))</f>
        <v/>
      </c>
      <c r="AR66" s="1"/>
      <c r="AS66" s="17"/>
    </row>
    <row r="67" spans="2:45" ht="14.25">
      <c r="B67" s="78"/>
      <c r="C67" s="11"/>
      <c r="D67" s="74" t="str" cm="1">
        <f t="array" ref="D67">IF(OR(B67="",C67=""),"",IF(INDEX('Ciclos Oficial'!$D$3:$D$23,IF(INDEX('Ciclos Oficial'!$D$3:$D$23,MATCH('Plano de Setup'!B67,'Ciclos Oficial'!$C$3:$C$23,0))&gt;INDEX('Ciclos Oficial'!$D$3:$D$23,MATCH('Plano de Setup'!C67,'Ciclos Oficial'!$C$3:$C$23,0)),MATCH('Plano de Setup'!B67,'Ciclos Oficial'!$C$3:$C$23,0),MATCH('Plano de Setup'!C67,'Ciclos Oficial'!$C$3:$C$23,0)))&gt;INDEX('Ciclos Oficial'!$E$3:$E$23,IF(INDEX('Ciclos Oficial'!$E$3:$E$23,MATCH(B67,'Ciclos Oficial'!$C$3:$C$23,0))&gt;INDEX('Ciclos Oficial'!$E$3:$E$23,MATCH(C67,'Ciclos Oficial'!$C$3:$C$23,0)),MATCH(B67,'Ciclos Oficial'!$C$3:$C$23,0),MATCH(C67,'Ciclos Oficial'!$C$3:$C$23,0))),INDEX('Ciclos Oficial'!$D$3:$D$23,IF(INDEX('Ciclos Oficial'!$D$3:$D$23,MATCH('Plano de Setup'!B67,'Ciclos Oficial'!$C$3:$C$23,0))&gt;INDEX('Ciclos Oficial'!$D$3:$D$23,MATCH('Plano de Setup'!C67,'Ciclos Oficial'!$C$3:$C$23,0)),MATCH('Plano de Setup'!B67,'Ciclos Oficial'!$C$3:$C$23,0),MATCH('Plano de Setup'!C67,'Ciclos Oficial'!$C$3:$C$23,0))),INDEX('Ciclos Oficial'!$E$3:$E$23,IF(INDEX('Ciclos Oficial'!$E$3:$E$23,MATCH(B67,'Ciclos Oficial'!$C$3:$C$23,0))&gt;INDEX('Ciclos Oficial'!$E$3:$E$23,MATCH(C67,'Ciclos Oficial'!$C$3:$C$23,0)),MATCH(B67,'Ciclos Oficial'!$C$3:$C$23,0),MATCH(C67,'Ciclos Oficial'!$C$3:$C$23,0)))))</f>
        <v/>
      </c>
      <c r="E67" s="12"/>
      <c r="F67" s="87"/>
      <c r="G67" s="19"/>
      <c r="H67" s="11"/>
      <c r="I67" s="11"/>
      <c r="J67" s="74" t="str" cm="1">
        <f t="array" ref="J67">IF(OR(H67="",I67=""),"",IF(INDEX('Ciclos Oficial'!$D$3:$D$23,IF(INDEX('Ciclos Oficial'!$D$3:$D$23,MATCH('Plano de Setup'!H67,'Ciclos Oficial'!$C$3:$C$23,0))&gt;INDEX('Ciclos Oficial'!$D$3:$D$23,MATCH('Plano de Setup'!I67,'Ciclos Oficial'!$C$3:$C$23,0)),MATCH('Plano de Setup'!H67,'Ciclos Oficial'!$C$3:$C$23,0),MATCH('Plano de Setup'!I67,'Ciclos Oficial'!$C$3:$C$23,0)))&gt;INDEX('Ciclos Oficial'!$E$3:$E$23,IF(INDEX('Ciclos Oficial'!$E$3:$E$23,MATCH(H67,'Ciclos Oficial'!$C$3:$C$23,0))&gt;INDEX('Ciclos Oficial'!$E$3:$E$23,MATCH(I67,'Ciclos Oficial'!$C$3:$C$23,0)),MATCH(H67,'Ciclos Oficial'!$C$3:$C$23,0),MATCH(I67,'Ciclos Oficial'!$C$3:$C$23,0))),INDEX('Ciclos Oficial'!$D$3:$D$23,IF(INDEX('Ciclos Oficial'!$D$3:$D$23,MATCH('Plano de Setup'!H67,'Ciclos Oficial'!$C$3:$C$23,0))&gt;INDEX('Ciclos Oficial'!$D$3:$D$23,MATCH('Plano de Setup'!I67,'Ciclos Oficial'!$C$3:$C$23,0)),MATCH('Plano de Setup'!H67,'Ciclos Oficial'!$C$3:$C$23,0),MATCH('Plano de Setup'!I67,'Ciclos Oficial'!$C$3:$C$23,0))),INDEX('Ciclos Oficial'!$E$3:$E$23,IF(INDEX('Ciclos Oficial'!$E$3:$E$23,MATCH(H67,'Ciclos Oficial'!$C$3:$C$23,0))&gt;INDEX('Ciclos Oficial'!$E$3:$E$23,MATCH(I67,'Ciclos Oficial'!$C$3:$C$23,0)),MATCH(H67,'Ciclos Oficial'!$C$3:$C$23,0),MATCH(I67,'Ciclos Oficial'!$C$3:$C$23,0)))))</f>
        <v/>
      </c>
      <c r="K67" s="1"/>
      <c r="L67" s="1"/>
      <c r="M67" s="19"/>
      <c r="N67" s="11"/>
      <c r="O67" s="11"/>
      <c r="P67" s="74" t="str" cm="1">
        <f t="array" ref="P67">IF(OR(N67="",O67=""),"",IF(INDEX('Ciclos Oficial'!$D$3:$D$23,IF(INDEX('Ciclos Oficial'!$D$3:$D$23,MATCH('Plano de Setup'!N67,'Ciclos Oficial'!$C$3:$C$23,0))&gt;INDEX('Ciclos Oficial'!$D$3:$D$23,MATCH('Plano de Setup'!O67,'Ciclos Oficial'!$C$3:$C$23,0)),MATCH('Plano de Setup'!N67,'Ciclos Oficial'!$C$3:$C$23,0),MATCH('Plano de Setup'!O67,'Ciclos Oficial'!$C$3:$C$23,0)))&gt;INDEX('Ciclos Oficial'!$E$3:$E$23,IF(INDEX('Ciclos Oficial'!$E$3:$E$23,MATCH(N67,'Ciclos Oficial'!$C$3:$C$23,0))&gt;INDEX('Ciclos Oficial'!$E$3:$E$23,MATCH(O67,'Ciclos Oficial'!$C$3:$C$23,0)),MATCH(N67,'Ciclos Oficial'!$C$3:$C$23,0),MATCH(O67,'Ciclos Oficial'!$C$3:$C$23,0))),INDEX('Ciclos Oficial'!$D$3:$D$23,IF(INDEX('Ciclos Oficial'!$D$3:$D$23,MATCH('Plano de Setup'!N67,'Ciclos Oficial'!$C$3:$C$23,0))&gt;INDEX('Ciclos Oficial'!$D$3:$D$23,MATCH('Plano de Setup'!O67,'Ciclos Oficial'!$C$3:$C$23,0)),MATCH('Plano de Setup'!N67,'Ciclos Oficial'!$C$3:$C$23,0),MATCH('Plano de Setup'!O67,'Ciclos Oficial'!$C$3:$C$23,0))),INDEX('Ciclos Oficial'!$E$3:$E$23,IF(INDEX('Ciclos Oficial'!$E$3:$E$23,MATCH(N67,'Ciclos Oficial'!$C$3:$C$23,0))&gt;INDEX('Ciclos Oficial'!$E$3:$E$23,MATCH(O67,'Ciclos Oficial'!$C$3:$C$23,0)),MATCH(N67,'Ciclos Oficial'!$C$3:$C$23,0),MATCH(O67,'Ciclos Oficial'!$C$3:$C$23,0)))))</f>
        <v/>
      </c>
      <c r="Q67" s="1"/>
      <c r="R67" s="1"/>
      <c r="S67" s="19"/>
      <c r="T67" s="11"/>
      <c r="U67" s="11"/>
      <c r="V67" s="74" t="str" cm="1">
        <f t="array" ref="V67">IF(OR(T67="",U67=""),"",IF(INDEX('Ciclos Oficial'!$D$3:$D$23,IF(INDEX('Ciclos Oficial'!$D$3:$D$23,MATCH('Plano de Setup'!T67,'Ciclos Oficial'!$C$3:$C$23,0))&gt;INDEX('Ciclos Oficial'!$D$3:$D$23,MATCH('Plano de Setup'!U67,'Ciclos Oficial'!$C$3:$C$23,0)),MATCH('Plano de Setup'!T67,'Ciclos Oficial'!$C$3:$C$23,0),MATCH('Plano de Setup'!U67,'Ciclos Oficial'!$C$3:$C$23,0)))&gt;INDEX('Ciclos Oficial'!$E$3:$E$23,IF(INDEX('Ciclos Oficial'!$E$3:$E$23,MATCH(T67,'Ciclos Oficial'!$C$3:$C$23,0))&gt;INDEX('Ciclos Oficial'!$E$3:$E$23,MATCH(U67,'Ciclos Oficial'!$C$3:$C$23,0)),MATCH(T67,'Ciclos Oficial'!$C$3:$C$23,0),MATCH(U67,'Ciclos Oficial'!$C$3:$C$23,0))),INDEX('Ciclos Oficial'!$D$3:$D$23,IF(INDEX('Ciclos Oficial'!$D$3:$D$23,MATCH('Plano de Setup'!T67,'Ciclos Oficial'!$C$3:$C$23,0))&gt;INDEX('Ciclos Oficial'!$D$3:$D$23,MATCH('Plano de Setup'!U67,'Ciclos Oficial'!$C$3:$C$23,0)),MATCH('Plano de Setup'!T67,'Ciclos Oficial'!$C$3:$C$23,0),MATCH('Plano de Setup'!U67,'Ciclos Oficial'!$C$3:$C$23,0))),INDEX('Ciclos Oficial'!$E$3:$E$23,IF(INDEX('Ciclos Oficial'!$E$3:$E$23,MATCH(T67,'Ciclos Oficial'!$C$3:$C$23,0))&gt;INDEX('Ciclos Oficial'!$E$3:$E$23,MATCH(U67,'Ciclos Oficial'!$C$3:$C$23,0)),MATCH(T67,'Ciclos Oficial'!$C$3:$C$23,0),MATCH(U67,'Ciclos Oficial'!$C$3:$C$23,0)))))</f>
        <v/>
      </c>
      <c r="W67" s="1"/>
      <c r="X67" s="1"/>
      <c r="Y67" s="19"/>
      <c r="Z67" s="11"/>
      <c r="AA67" s="11"/>
      <c r="AB67" s="74" t="str" cm="1">
        <f t="array" ref="AB67">IF(OR(Z67="",AA67=""),"",IF(INDEX('Ciclos Oficial'!$D$3:$D$23,IF(INDEX('Ciclos Oficial'!$D$3:$D$23,MATCH('Plano de Setup'!Z67,'Ciclos Oficial'!$C$3:$C$23,0))&gt;INDEX('Ciclos Oficial'!$D$3:$D$23,MATCH('Plano de Setup'!AA67,'Ciclos Oficial'!$C$3:$C$23,0)),MATCH('Plano de Setup'!Z67,'Ciclos Oficial'!$C$3:$C$23,0),MATCH('Plano de Setup'!AA67,'Ciclos Oficial'!$C$3:$C$23,0)))&gt;INDEX('Ciclos Oficial'!$E$3:$E$23,IF(INDEX('Ciclos Oficial'!$E$3:$E$23,MATCH(Z67,'Ciclos Oficial'!$C$3:$C$23,0))&gt;INDEX('Ciclos Oficial'!$E$3:$E$23,MATCH(AA67,'Ciclos Oficial'!$C$3:$C$23,0)),MATCH(Z67,'Ciclos Oficial'!$C$3:$C$23,0),MATCH(AA67,'Ciclos Oficial'!$C$3:$C$23,0))),INDEX('Ciclos Oficial'!$D$3:$D$23,IF(INDEX('Ciclos Oficial'!$D$3:$D$23,MATCH('Plano de Setup'!Z67,'Ciclos Oficial'!$C$3:$C$23,0))&gt;INDEX('Ciclos Oficial'!$D$3:$D$23,MATCH('Plano de Setup'!AA67,'Ciclos Oficial'!$C$3:$C$23,0)),MATCH('Plano de Setup'!Z67,'Ciclos Oficial'!$C$3:$C$23,0),MATCH('Plano de Setup'!AA67,'Ciclos Oficial'!$C$3:$C$23,0))),INDEX('Ciclos Oficial'!$E$3:$E$23,IF(INDEX('Ciclos Oficial'!$E$3:$E$23,MATCH(Z67,'Ciclos Oficial'!$C$3:$C$23,0))&gt;INDEX('Ciclos Oficial'!$E$3:$E$23,MATCH(AA67,'Ciclos Oficial'!$C$3:$C$23,0)),MATCH(Z67,'Ciclos Oficial'!$C$3:$C$23,0),MATCH(AA67,'Ciclos Oficial'!$C$3:$C$23,0)))))</f>
        <v/>
      </c>
      <c r="AC67" s="1"/>
      <c r="AD67" s="1"/>
      <c r="AE67" s="19"/>
      <c r="AF67" s="78"/>
      <c r="AG67" s="74" t="str">
        <f>IF(AF67="","",INDEX('Ciclos Oficial'!$I$3:$I$5,MATCH(AF67,'Ciclos Oficial'!$H$3:$H$5,0)))</f>
        <v/>
      </c>
      <c r="AH67" s="1"/>
      <c r="AI67" s="17"/>
      <c r="AJ67" s="19"/>
      <c r="AK67" s="78"/>
      <c r="AL67" s="74" t="str">
        <f>IF(AK67="","",INDEX('Ciclos Oficial'!$I$3:$I$5,MATCH(AK67,'Ciclos Oficial'!$H$3:$H$5,0)))</f>
        <v/>
      </c>
      <c r="AM67" s="1"/>
      <c r="AN67" s="17"/>
      <c r="AO67" s="19"/>
      <c r="AP67" s="78"/>
      <c r="AQ67" s="74" t="str">
        <f>IF(AP67="","",INDEX('Ciclos Oficial'!$I$3:$I$5,MATCH(AP67,'Ciclos Oficial'!$H$3:$H$5,0)))</f>
        <v/>
      </c>
      <c r="AR67" s="1"/>
      <c r="AS67" s="17"/>
    </row>
    <row r="68" spans="2:45" ht="14.25">
      <c r="B68" s="78"/>
      <c r="C68" s="11"/>
      <c r="D68" s="74" t="str" cm="1">
        <f t="array" ref="D68">IF(OR(B68="",C68=""),"",IF(INDEX('Ciclos Oficial'!$D$3:$D$23,IF(INDEX('Ciclos Oficial'!$D$3:$D$23,MATCH('Plano de Setup'!B68,'Ciclos Oficial'!$C$3:$C$23,0))&gt;INDEX('Ciclos Oficial'!$D$3:$D$23,MATCH('Plano de Setup'!C68,'Ciclos Oficial'!$C$3:$C$23,0)),MATCH('Plano de Setup'!B68,'Ciclos Oficial'!$C$3:$C$23,0),MATCH('Plano de Setup'!C68,'Ciclos Oficial'!$C$3:$C$23,0)))&gt;INDEX('Ciclos Oficial'!$E$3:$E$23,IF(INDEX('Ciclos Oficial'!$E$3:$E$23,MATCH(B68,'Ciclos Oficial'!$C$3:$C$23,0))&gt;INDEX('Ciclos Oficial'!$E$3:$E$23,MATCH(C68,'Ciclos Oficial'!$C$3:$C$23,0)),MATCH(B68,'Ciclos Oficial'!$C$3:$C$23,0),MATCH(C68,'Ciclos Oficial'!$C$3:$C$23,0))),INDEX('Ciclos Oficial'!$D$3:$D$23,IF(INDEX('Ciclos Oficial'!$D$3:$D$23,MATCH('Plano de Setup'!B68,'Ciclos Oficial'!$C$3:$C$23,0))&gt;INDEX('Ciclos Oficial'!$D$3:$D$23,MATCH('Plano de Setup'!C68,'Ciclos Oficial'!$C$3:$C$23,0)),MATCH('Plano de Setup'!B68,'Ciclos Oficial'!$C$3:$C$23,0),MATCH('Plano de Setup'!C68,'Ciclos Oficial'!$C$3:$C$23,0))),INDEX('Ciclos Oficial'!$E$3:$E$23,IF(INDEX('Ciclos Oficial'!$E$3:$E$23,MATCH(B68,'Ciclos Oficial'!$C$3:$C$23,0))&gt;INDEX('Ciclos Oficial'!$E$3:$E$23,MATCH(C68,'Ciclos Oficial'!$C$3:$C$23,0)),MATCH(B68,'Ciclos Oficial'!$C$3:$C$23,0),MATCH(C68,'Ciclos Oficial'!$C$3:$C$23,0)))))</f>
        <v/>
      </c>
      <c r="E68" s="12"/>
      <c r="F68" s="87"/>
      <c r="G68" s="19"/>
      <c r="H68" s="11"/>
      <c r="I68" s="11"/>
      <c r="J68" s="74" t="str" cm="1">
        <f t="array" ref="J68">IF(OR(H68="",I68=""),"",IF(INDEX('Ciclos Oficial'!$D$3:$D$23,IF(INDEX('Ciclos Oficial'!$D$3:$D$23,MATCH('Plano de Setup'!H68,'Ciclos Oficial'!$C$3:$C$23,0))&gt;INDEX('Ciclos Oficial'!$D$3:$D$23,MATCH('Plano de Setup'!I68,'Ciclos Oficial'!$C$3:$C$23,0)),MATCH('Plano de Setup'!H68,'Ciclos Oficial'!$C$3:$C$23,0),MATCH('Plano de Setup'!I68,'Ciclos Oficial'!$C$3:$C$23,0)))&gt;INDEX('Ciclos Oficial'!$E$3:$E$23,IF(INDEX('Ciclos Oficial'!$E$3:$E$23,MATCH(H68,'Ciclos Oficial'!$C$3:$C$23,0))&gt;INDEX('Ciclos Oficial'!$E$3:$E$23,MATCH(I68,'Ciclos Oficial'!$C$3:$C$23,0)),MATCH(H68,'Ciclos Oficial'!$C$3:$C$23,0),MATCH(I68,'Ciclos Oficial'!$C$3:$C$23,0))),INDEX('Ciclos Oficial'!$D$3:$D$23,IF(INDEX('Ciclos Oficial'!$D$3:$D$23,MATCH('Plano de Setup'!H68,'Ciclos Oficial'!$C$3:$C$23,0))&gt;INDEX('Ciclos Oficial'!$D$3:$D$23,MATCH('Plano de Setup'!I68,'Ciclos Oficial'!$C$3:$C$23,0)),MATCH('Plano de Setup'!H68,'Ciclos Oficial'!$C$3:$C$23,0),MATCH('Plano de Setup'!I68,'Ciclos Oficial'!$C$3:$C$23,0))),INDEX('Ciclos Oficial'!$E$3:$E$23,IF(INDEX('Ciclos Oficial'!$E$3:$E$23,MATCH(H68,'Ciclos Oficial'!$C$3:$C$23,0))&gt;INDEX('Ciclos Oficial'!$E$3:$E$23,MATCH(I68,'Ciclos Oficial'!$C$3:$C$23,0)),MATCH(H68,'Ciclos Oficial'!$C$3:$C$23,0),MATCH(I68,'Ciclos Oficial'!$C$3:$C$23,0)))))</f>
        <v/>
      </c>
      <c r="K68" s="1"/>
      <c r="L68" s="1"/>
      <c r="M68" s="19"/>
      <c r="N68" s="11"/>
      <c r="O68" s="11"/>
      <c r="P68" s="74" t="str" cm="1">
        <f t="array" ref="P68">IF(OR(N68="",O68=""),"",IF(INDEX('Ciclos Oficial'!$D$3:$D$23,IF(INDEX('Ciclos Oficial'!$D$3:$D$23,MATCH('Plano de Setup'!N68,'Ciclos Oficial'!$C$3:$C$23,0))&gt;INDEX('Ciclos Oficial'!$D$3:$D$23,MATCH('Plano de Setup'!O68,'Ciclos Oficial'!$C$3:$C$23,0)),MATCH('Plano de Setup'!N68,'Ciclos Oficial'!$C$3:$C$23,0),MATCH('Plano de Setup'!O68,'Ciclos Oficial'!$C$3:$C$23,0)))&gt;INDEX('Ciclos Oficial'!$E$3:$E$23,IF(INDEX('Ciclos Oficial'!$E$3:$E$23,MATCH(N68,'Ciclos Oficial'!$C$3:$C$23,0))&gt;INDEX('Ciclos Oficial'!$E$3:$E$23,MATCH(O68,'Ciclos Oficial'!$C$3:$C$23,0)),MATCH(N68,'Ciclos Oficial'!$C$3:$C$23,0),MATCH(O68,'Ciclos Oficial'!$C$3:$C$23,0))),INDEX('Ciclos Oficial'!$D$3:$D$23,IF(INDEX('Ciclos Oficial'!$D$3:$D$23,MATCH('Plano de Setup'!N68,'Ciclos Oficial'!$C$3:$C$23,0))&gt;INDEX('Ciclos Oficial'!$D$3:$D$23,MATCH('Plano de Setup'!O68,'Ciclos Oficial'!$C$3:$C$23,0)),MATCH('Plano de Setup'!N68,'Ciclos Oficial'!$C$3:$C$23,0),MATCH('Plano de Setup'!O68,'Ciclos Oficial'!$C$3:$C$23,0))),INDEX('Ciclos Oficial'!$E$3:$E$23,IF(INDEX('Ciclos Oficial'!$E$3:$E$23,MATCH(N68,'Ciclos Oficial'!$C$3:$C$23,0))&gt;INDEX('Ciclos Oficial'!$E$3:$E$23,MATCH(O68,'Ciclos Oficial'!$C$3:$C$23,0)),MATCH(N68,'Ciclos Oficial'!$C$3:$C$23,0),MATCH(O68,'Ciclos Oficial'!$C$3:$C$23,0)))))</f>
        <v/>
      </c>
      <c r="Q68" s="1"/>
      <c r="R68" s="1"/>
      <c r="S68" s="19"/>
      <c r="T68" s="78"/>
      <c r="U68" s="11"/>
      <c r="V68" s="74" t="str" cm="1">
        <f t="array" ref="V68">IF(OR(T68="",U68=""),"",IF(INDEX('Ciclos Oficial'!$D$3:$D$23,IF(INDEX('Ciclos Oficial'!$D$3:$D$23,MATCH('Plano de Setup'!T68,'Ciclos Oficial'!$C$3:$C$23,0))&gt;INDEX('Ciclos Oficial'!$D$3:$D$23,MATCH('Plano de Setup'!U68,'Ciclos Oficial'!$C$3:$C$23,0)),MATCH('Plano de Setup'!T68,'Ciclos Oficial'!$C$3:$C$23,0),MATCH('Plano de Setup'!U68,'Ciclos Oficial'!$C$3:$C$23,0)))&gt;INDEX('Ciclos Oficial'!$E$3:$E$23,IF(INDEX('Ciclos Oficial'!$E$3:$E$23,MATCH(T68,'Ciclos Oficial'!$C$3:$C$23,0))&gt;INDEX('Ciclos Oficial'!$E$3:$E$23,MATCH(U68,'Ciclos Oficial'!$C$3:$C$23,0)),MATCH(T68,'Ciclos Oficial'!$C$3:$C$23,0),MATCH(U68,'Ciclos Oficial'!$C$3:$C$23,0))),INDEX('Ciclos Oficial'!$D$3:$D$23,IF(INDEX('Ciclos Oficial'!$D$3:$D$23,MATCH('Plano de Setup'!T68,'Ciclos Oficial'!$C$3:$C$23,0))&gt;INDEX('Ciclos Oficial'!$D$3:$D$23,MATCH('Plano de Setup'!U68,'Ciclos Oficial'!$C$3:$C$23,0)),MATCH('Plano de Setup'!T68,'Ciclos Oficial'!$C$3:$C$23,0),MATCH('Plano de Setup'!U68,'Ciclos Oficial'!$C$3:$C$23,0))),INDEX('Ciclos Oficial'!$E$3:$E$23,IF(INDEX('Ciclos Oficial'!$E$3:$E$23,MATCH(T68,'Ciclos Oficial'!$C$3:$C$23,0))&gt;INDEX('Ciclos Oficial'!$E$3:$E$23,MATCH(U68,'Ciclos Oficial'!$C$3:$C$23,0)),MATCH(T68,'Ciclos Oficial'!$C$3:$C$23,0),MATCH(U68,'Ciclos Oficial'!$C$3:$C$23,0)))))</f>
        <v/>
      </c>
      <c r="W68" s="1"/>
      <c r="X68" s="17"/>
      <c r="Y68" s="19"/>
      <c r="Z68" s="11"/>
      <c r="AA68" s="11"/>
      <c r="AB68" s="74" t="str" cm="1">
        <f t="array" ref="AB68">IF(OR(Z68="",AA68=""),"",IF(INDEX('Ciclos Oficial'!$D$3:$D$23,IF(INDEX('Ciclos Oficial'!$D$3:$D$23,MATCH('Plano de Setup'!Z68,'Ciclos Oficial'!$C$3:$C$23,0))&gt;INDEX('Ciclos Oficial'!$D$3:$D$23,MATCH('Plano de Setup'!AA68,'Ciclos Oficial'!$C$3:$C$23,0)),MATCH('Plano de Setup'!Z68,'Ciclos Oficial'!$C$3:$C$23,0),MATCH('Plano de Setup'!AA68,'Ciclos Oficial'!$C$3:$C$23,0)))&gt;INDEX('Ciclos Oficial'!$E$3:$E$23,IF(INDEX('Ciclos Oficial'!$E$3:$E$23,MATCH(Z68,'Ciclos Oficial'!$C$3:$C$23,0))&gt;INDEX('Ciclos Oficial'!$E$3:$E$23,MATCH(AA68,'Ciclos Oficial'!$C$3:$C$23,0)),MATCH(Z68,'Ciclos Oficial'!$C$3:$C$23,0),MATCH(AA68,'Ciclos Oficial'!$C$3:$C$23,0))),INDEX('Ciclos Oficial'!$D$3:$D$23,IF(INDEX('Ciclos Oficial'!$D$3:$D$23,MATCH('Plano de Setup'!Z68,'Ciclos Oficial'!$C$3:$C$23,0))&gt;INDEX('Ciclos Oficial'!$D$3:$D$23,MATCH('Plano de Setup'!AA68,'Ciclos Oficial'!$C$3:$C$23,0)),MATCH('Plano de Setup'!Z68,'Ciclos Oficial'!$C$3:$C$23,0),MATCH('Plano de Setup'!AA68,'Ciclos Oficial'!$C$3:$C$23,0))),INDEX('Ciclos Oficial'!$E$3:$E$23,IF(INDEX('Ciclos Oficial'!$E$3:$E$23,MATCH(Z68,'Ciclos Oficial'!$C$3:$C$23,0))&gt;INDEX('Ciclos Oficial'!$E$3:$E$23,MATCH(AA68,'Ciclos Oficial'!$C$3:$C$23,0)),MATCH(Z68,'Ciclos Oficial'!$C$3:$C$23,0),MATCH(AA68,'Ciclos Oficial'!$C$3:$C$23,0)))))</f>
        <v/>
      </c>
      <c r="AC68" s="1"/>
      <c r="AD68" s="1"/>
      <c r="AE68" s="19"/>
      <c r="AF68" s="78"/>
      <c r="AG68" s="74" t="str">
        <f>IF(AF68="","",INDEX('Ciclos Oficial'!$I$3:$I$5,MATCH(AF68,'Ciclos Oficial'!$H$3:$H$5,0)))</f>
        <v/>
      </c>
      <c r="AH68" s="1"/>
      <c r="AI68" s="17"/>
      <c r="AJ68" s="19"/>
      <c r="AK68" s="78"/>
      <c r="AL68" s="74" t="str">
        <f>IF(AK68="","",INDEX('Ciclos Oficial'!$I$3:$I$5,MATCH(AK68,'Ciclos Oficial'!$H$3:$H$5,0)))</f>
        <v/>
      </c>
      <c r="AM68" s="1"/>
      <c r="AN68" s="17"/>
      <c r="AO68" s="19"/>
      <c r="AP68" s="78"/>
      <c r="AQ68" s="74" t="str">
        <f>IF(AP68="","",INDEX('Ciclos Oficial'!$I$3:$I$5,MATCH(AP68,'Ciclos Oficial'!$H$3:$H$5,0)))</f>
        <v/>
      </c>
      <c r="AR68" s="1"/>
      <c r="AS68" s="17"/>
    </row>
    <row r="69" spans="2:45" ht="14.25">
      <c r="B69" s="78"/>
      <c r="C69" s="11"/>
      <c r="D69" s="74" t="str" cm="1">
        <f t="array" ref="D69">IF(OR(B69="",C69=""),"",IF(INDEX('Ciclos Oficial'!$D$3:$D$23,IF(INDEX('Ciclos Oficial'!$D$3:$D$23,MATCH('Plano de Setup'!B69,'Ciclos Oficial'!$C$3:$C$23,0))&gt;INDEX('Ciclos Oficial'!$D$3:$D$23,MATCH('Plano de Setup'!C69,'Ciclos Oficial'!$C$3:$C$23,0)),MATCH('Plano de Setup'!B69,'Ciclos Oficial'!$C$3:$C$23,0),MATCH('Plano de Setup'!C69,'Ciclos Oficial'!$C$3:$C$23,0)))&gt;INDEX('Ciclos Oficial'!$E$3:$E$23,IF(INDEX('Ciclos Oficial'!$E$3:$E$23,MATCH(B69,'Ciclos Oficial'!$C$3:$C$23,0))&gt;INDEX('Ciclos Oficial'!$E$3:$E$23,MATCH(C69,'Ciclos Oficial'!$C$3:$C$23,0)),MATCH(B69,'Ciclos Oficial'!$C$3:$C$23,0),MATCH(C69,'Ciclos Oficial'!$C$3:$C$23,0))),INDEX('Ciclos Oficial'!$D$3:$D$23,IF(INDEX('Ciclos Oficial'!$D$3:$D$23,MATCH('Plano de Setup'!B69,'Ciclos Oficial'!$C$3:$C$23,0))&gt;INDEX('Ciclos Oficial'!$D$3:$D$23,MATCH('Plano de Setup'!C69,'Ciclos Oficial'!$C$3:$C$23,0)),MATCH('Plano de Setup'!B69,'Ciclos Oficial'!$C$3:$C$23,0),MATCH('Plano de Setup'!C69,'Ciclos Oficial'!$C$3:$C$23,0))),INDEX('Ciclos Oficial'!$E$3:$E$23,IF(INDEX('Ciclos Oficial'!$E$3:$E$23,MATCH(B69,'Ciclos Oficial'!$C$3:$C$23,0))&gt;INDEX('Ciclos Oficial'!$E$3:$E$23,MATCH(C69,'Ciclos Oficial'!$C$3:$C$23,0)),MATCH(B69,'Ciclos Oficial'!$C$3:$C$23,0),MATCH(C69,'Ciclos Oficial'!$C$3:$C$23,0)))))</f>
        <v/>
      </c>
      <c r="E69" s="12"/>
      <c r="F69" s="87"/>
      <c r="G69" s="19"/>
      <c r="H69" s="11"/>
      <c r="I69" s="11"/>
      <c r="J69" s="74" t="str" cm="1">
        <f t="array" ref="J69">IF(OR(H69="",I69=""),"",IF(INDEX('Ciclos Oficial'!$D$3:$D$23,IF(INDEX('Ciclos Oficial'!$D$3:$D$23,MATCH('Plano de Setup'!H69,'Ciclos Oficial'!$C$3:$C$23,0))&gt;INDEX('Ciclos Oficial'!$D$3:$D$23,MATCH('Plano de Setup'!I69,'Ciclos Oficial'!$C$3:$C$23,0)),MATCH('Plano de Setup'!H69,'Ciclos Oficial'!$C$3:$C$23,0),MATCH('Plano de Setup'!I69,'Ciclos Oficial'!$C$3:$C$23,0)))&gt;INDEX('Ciclos Oficial'!$E$3:$E$23,IF(INDEX('Ciclos Oficial'!$E$3:$E$23,MATCH(H69,'Ciclos Oficial'!$C$3:$C$23,0))&gt;INDEX('Ciclos Oficial'!$E$3:$E$23,MATCH(I69,'Ciclos Oficial'!$C$3:$C$23,0)),MATCH(H69,'Ciclos Oficial'!$C$3:$C$23,0),MATCH(I69,'Ciclos Oficial'!$C$3:$C$23,0))),INDEX('Ciclos Oficial'!$D$3:$D$23,IF(INDEX('Ciclos Oficial'!$D$3:$D$23,MATCH('Plano de Setup'!H69,'Ciclos Oficial'!$C$3:$C$23,0))&gt;INDEX('Ciclos Oficial'!$D$3:$D$23,MATCH('Plano de Setup'!I69,'Ciclos Oficial'!$C$3:$C$23,0)),MATCH('Plano de Setup'!H69,'Ciclos Oficial'!$C$3:$C$23,0),MATCH('Plano de Setup'!I69,'Ciclos Oficial'!$C$3:$C$23,0))),INDEX('Ciclos Oficial'!$E$3:$E$23,IF(INDEX('Ciclos Oficial'!$E$3:$E$23,MATCH(H69,'Ciclos Oficial'!$C$3:$C$23,0))&gt;INDEX('Ciclos Oficial'!$E$3:$E$23,MATCH(I69,'Ciclos Oficial'!$C$3:$C$23,0)),MATCH(H69,'Ciclos Oficial'!$C$3:$C$23,0),MATCH(I69,'Ciclos Oficial'!$C$3:$C$23,0)))))</f>
        <v/>
      </c>
      <c r="K69" s="1"/>
      <c r="L69" s="1"/>
      <c r="M69" s="19"/>
      <c r="N69" s="11"/>
      <c r="O69" s="11"/>
      <c r="P69" s="74" t="str" cm="1">
        <f t="array" ref="P69">IF(OR(N69="",O69=""),"",IF(INDEX('Ciclos Oficial'!$D$3:$D$23,IF(INDEX('Ciclos Oficial'!$D$3:$D$23,MATCH('Plano de Setup'!N69,'Ciclos Oficial'!$C$3:$C$23,0))&gt;INDEX('Ciclos Oficial'!$D$3:$D$23,MATCH('Plano de Setup'!O69,'Ciclos Oficial'!$C$3:$C$23,0)),MATCH('Plano de Setup'!N69,'Ciclos Oficial'!$C$3:$C$23,0),MATCH('Plano de Setup'!O69,'Ciclos Oficial'!$C$3:$C$23,0)))&gt;INDEX('Ciclos Oficial'!$E$3:$E$23,IF(INDEX('Ciclos Oficial'!$E$3:$E$23,MATCH(N69,'Ciclos Oficial'!$C$3:$C$23,0))&gt;INDEX('Ciclos Oficial'!$E$3:$E$23,MATCH(O69,'Ciclos Oficial'!$C$3:$C$23,0)),MATCH(N69,'Ciclos Oficial'!$C$3:$C$23,0),MATCH(O69,'Ciclos Oficial'!$C$3:$C$23,0))),INDEX('Ciclos Oficial'!$D$3:$D$23,IF(INDEX('Ciclos Oficial'!$D$3:$D$23,MATCH('Plano de Setup'!N69,'Ciclos Oficial'!$C$3:$C$23,0))&gt;INDEX('Ciclos Oficial'!$D$3:$D$23,MATCH('Plano de Setup'!O69,'Ciclos Oficial'!$C$3:$C$23,0)),MATCH('Plano de Setup'!N69,'Ciclos Oficial'!$C$3:$C$23,0),MATCH('Plano de Setup'!O69,'Ciclos Oficial'!$C$3:$C$23,0))),INDEX('Ciclos Oficial'!$E$3:$E$23,IF(INDEX('Ciclos Oficial'!$E$3:$E$23,MATCH(N69,'Ciclos Oficial'!$C$3:$C$23,0))&gt;INDEX('Ciclos Oficial'!$E$3:$E$23,MATCH(O69,'Ciclos Oficial'!$C$3:$C$23,0)),MATCH(N69,'Ciclos Oficial'!$C$3:$C$23,0),MATCH(O69,'Ciclos Oficial'!$C$3:$C$23,0)))))</f>
        <v/>
      </c>
      <c r="Q69" s="1"/>
      <c r="R69" s="1"/>
      <c r="S69" s="19"/>
      <c r="T69" s="78"/>
      <c r="U69" s="11"/>
      <c r="V69" s="74" t="str" cm="1">
        <f t="array" ref="V69">IF(OR(T69="",U69=""),"",IF(INDEX('Ciclos Oficial'!$D$3:$D$23,IF(INDEX('Ciclos Oficial'!$D$3:$D$23,MATCH('Plano de Setup'!T69,'Ciclos Oficial'!$C$3:$C$23,0))&gt;INDEX('Ciclos Oficial'!$D$3:$D$23,MATCH('Plano de Setup'!U69,'Ciclos Oficial'!$C$3:$C$23,0)),MATCH('Plano de Setup'!T69,'Ciclos Oficial'!$C$3:$C$23,0),MATCH('Plano de Setup'!U69,'Ciclos Oficial'!$C$3:$C$23,0)))&gt;INDEX('Ciclos Oficial'!$E$3:$E$23,IF(INDEX('Ciclos Oficial'!$E$3:$E$23,MATCH(T69,'Ciclos Oficial'!$C$3:$C$23,0))&gt;INDEX('Ciclos Oficial'!$E$3:$E$23,MATCH(U69,'Ciclos Oficial'!$C$3:$C$23,0)),MATCH(T69,'Ciclos Oficial'!$C$3:$C$23,0),MATCH(U69,'Ciclos Oficial'!$C$3:$C$23,0))),INDEX('Ciclos Oficial'!$D$3:$D$23,IF(INDEX('Ciclos Oficial'!$D$3:$D$23,MATCH('Plano de Setup'!T69,'Ciclos Oficial'!$C$3:$C$23,0))&gt;INDEX('Ciclos Oficial'!$D$3:$D$23,MATCH('Plano de Setup'!U69,'Ciclos Oficial'!$C$3:$C$23,0)),MATCH('Plano de Setup'!T69,'Ciclos Oficial'!$C$3:$C$23,0),MATCH('Plano de Setup'!U69,'Ciclos Oficial'!$C$3:$C$23,0))),INDEX('Ciclos Oficial'!$E$3:$E$23,IF(INDEX('Ciclos Oficial'!$E$3:$E$23,MATCH(T69,'Ciclos Oficial'!$C$3:$C$23,0))&gt;INDEX('Ciclos Oficial'!$E$3:$E$23,MATCH(U69,'Ciclos Oficial'!$C$3:$C$23,0)),MATCH(T69,'Ciclos Oficial'!$C$3:$C$23,0),MATCH(U69,'Ciclos Oficial'!$C$3:$C$23,0)))))</f>
        <v/>
      </c>
      <c r="W69" s="1"/>
      <c r="X69" s="17"/>
      <c r="Y69" s="19"/>
      <c r="Z69" s="11"/>
      <c r="AA69" s="11"/>
      <c r="AB69" s="74" t="str" cm="1">
        <f t="array" ref="AB69">IF(OR(Z69="",AA69=""),"",IF(INDEX('Ciclos Oficial'!$D$3:$D$23,IF(INDEX('Ciclos Oficial'!$D$3:$D$23,MATCH('Plano de Setup'!Z69,'Ciclos Oficial'!$C$3:$C$23,0))&gt;INDEX('Ciclos Oficial'!$D$3:$D$23,MATCH('Plano de Setup'!AA69,'Ciclos Oficial'!$C$3:$C$23,0)),MATCH('Plano de Setup'!Z69,'Ciclos Oficial'!$C$3:$C$23,0),MATCH('Plano de Setup'!AA69,'Ciclos Oficial'!$C$3:$C$23,0)))&gt;INDEX('Ciclos Oficial'!$E$3:$E$23,IF(INDEX('Ciclos Oficial'!$E$3:$E$23,MATCH(Z69,'Ciclos Oficial'!$C$3:$C$23,0))&gt;INDEX('Ciclos Oficial'!$E$3:$E$23,MATCH(AA69,'Ciclos Oficial'!$C$3:$C$23,0)),MATCH(Z69,'Ciclos Oficial'!$C$3:$C$23,0),MATCH(AA69,'Ciclos Oficial'!$C$3:$C$23,0))),INDEX('Ciclos Oficial'!$D$3:$D$23,IF(INDEX('Ciclos Oficial'!$D$3:$D$23,MATCH('Plano de Setup'!Z69,'Ciclos Oficial'!$C$3:$C$23,0))&gt;INDEX('Ciclos Oficial'!$D$3:$D$23,MATCH('Plano de Setup'!AA69,'Ciclos Oficial'!$C$3:$C$23,0)),MATCH('Plano de Setup'!Z69,'Ciclos Oficial'!$C$3:$C$23,0),MATCH('Plano de Setup'!AA69,'Ciclos Oficial'!$C$3:$C$23,0))),INDEX('Ciclos Oficial'!$E$3:$E$23,IF(INDEX('Ciclos Oficial'!$E$3:$E$23,MATCH(Z69,'Ciclos Oficial'!$C$3:$C$23,0))&gt;INDEX('Ciclos Oficial'!$E$3:$E$23,MATCH(AA69,'Ciclos Oficial'!$C$3:$C$23,0)),MATCH(Z69,'Ciclos Oficial'!$C$3:$C$23,0),MATCH(AA69,'Ciclos Oficial'!$C$3:$C$23,0)))))</f>
        <v/>
      </c>
      <c r="AC69" s="1"/>
      <c r="AD69" s="1"/>
      <c r="AE69" s="19"/>
      <c r="AF69" s="78"/>
      <c r="AG69" s="74" t="str">
        <f>IF(AF69="","",INDEX('Ciclos Oficial'!$I$3:$I$5,MATCH(AF69,'Ciclos Oficial'!$H$3:$H$5,0)))</f>
        <v/>
      </c>
      <c r="AH69" s="1"/>
      <c r="AI69" s="17"/>
      <c r="AJ69" s="19"/>
      <c r="AK69" s="78"/>
      <c r="AL69" s="74" t="str">
        <f>IF(AK69="","",INDEX('Ciclos Oficial'!$I$3:$I$5,MATCH(AK69,'Ciclos Oficial'!$H$3:$H$5,0)))</f>
        <v/>
      </c>
      <c r="AM69" s="1"/>
      <c r="AN69" s="17"/>
      <c r="AO69" s="19"/>
      <c r="AP69" s="78"/>
      <c r="AQ69" s="74" t="str">
        <f>IF(AP69="","",INDEX('Ciclos Oficial'!$I$3:$I$5,MATCH(AP69,'Ciclos Oficial'!$H$3:$H$5,0)))</f>
        <v/>
      </c>
      <c r="AR69" s="1"/>
      <c r="AS69" s="17"/>
    </row>
    <row r="70" spans="2:45" ht="14.25">
      <c r="B70" s="78"/>
      <c r="C70" s="11"/>
      <c r="D70" s="74" t="str" cm="1">
        <f t="array" ref="D70">IF(OR(B70="",C70=""),"",IF(INDEX('Ciclos Oficial'!$D$3:$D$23,IF(INDEX('Ciclos Oficial'!$D$3:$D$23,MATCH('Plano de Setup'!B70,'Ciclos Oficial'!$C$3:$C$23,0))&gt;INDEX('Ciclos Oficial'!$D$3:$D$23,MATCH('Plano de Setup'!C70,'Ciclos Oficial'!$C$3:$C$23,0)),MATCH('Plano de Setup'!B70,'Ciclos Oficial'!$C$3:$C$23,0),MATCH('Plano de Setup'!C70,'Ciclos Oficial'!$C$3:$C$23,0)))&gt;INDEX('Ciclos Oficial'!$E$3:$E$23,IF(INDEX('Ciclos Oficial'!$E$3:$E$23,MATCH(B70,'Ciclos Oficial'!$C$3:$C$23,0))&gt;INDEX('Ciclos Oficial'!$E$3:$E$23,MATCH(C70,'Ciclos Oficial'!$C$3:$C$23,0)),MATCH(B70,'Ciclos Oficial'!$C$3:$C$23,0),MATCH(C70,'Ciclos Oficial'!$C$3:$C$23,0))),INDEX('Ciclos Oficial'!$D$3:$D$23,IF(INDEX('Ciclos Oficial'!$D$3:$D$23,MATCH('Plano de Setup'!B70,'Ciclos Oficial'!$C$3:$C$23,0))&gt;INDEX('Ciclos Oficial'!$D$3:$D$23,MATCH('Plano de Setup'!C70,'Ciclos Oficial'!$C$3:$C$23,0)),MATCH('Plano de Setup'!B70,'Ciclos Oficial'!$C$3:$C$23,0),MATCH('Plano de Setup'!C70,'Ciclos Oficial'!$C$3:$C$23,0))),INDEX('Ciclos Oficial'!$E$3:$E$23,IF(INDEX('Ciclos Oficial'!$E$3:$E$23,MATCH(B70,'Ciclos Oficial'!$C$3:$C$23,0))&gt;INDEX('Ciclos Oficial'!$E$3:$E$23,MATCH(C70,'Ciclos Oficial'!$C$3:$C$23,0)),MATCH(B70,'Ciclos Oficial'!$C$3:$C$23,0),MATCH(C70,'Ciclos Oficial'!$C$3:$C$23,0)))))</f>
        <v/>
      </c>
      <c r="E70" s="12"/>
      <c r="F70" s="87"/>
      <c r="G70" s="19"/>
      <c r="H70" s="78"/>
      <c r="I70" s="11"/>
      <c r="J70" s="74" t="str" cm="1">
        <f t="array" ref="J70">IF(OR(H70="",I70=""),"",IF(INDEX('Ciclos Oficial'!$D$3:$D$23,IF(INDEX('Ciclos Oficial'!$D$3:$D$23,MATCH('Plano de Setup'!H70,'Ciclos Oficial'!$C$3:$C$23,0))&gt;INDEX('Ciclos Oficial'!$D$3:$D$23,MATCH('Plano de Setup'!I70,'Ciclos Oficial'!$C$3:$C$23,0)),MATCH('Plano de Setup'!H70,'Ciclos Oficial'!$C$3:$C$23,0),MATCH('Plano de Setup'!I70,'Ciclos Oficial'!$C$3:$C$23,0)))&gt;INDEX('Ciclos Oficial'!$E$3:$E$23,IF(INDEX('Ciclos Oficial'!$E$3:$E$23,MATCH(H70,'Ciclos Oficial'!$C$3:$C$23,0))&gt;INDEX('Ciclos Oficial'!$E$3:$E$23,MATCH(I70,'Ciclos Oficial'!$C$3:$C$23,0)),MATCH(H70,'Ciclos Oficial'!$C$3:$C$23,0),MATCH(I70,'Ciclos Oficial'!$C$3:$C$23,0))),INDEX('Ciclos Oficial'!$D$3:$D$23,IF(INDEX('Ciclos Oficial'!$D$3:$D$23,MATCH('Plano de Setup'!H70,'Ciclos Oficial'!$C$3:$C$23,0))&gt;INDEX('Ciclos Oficial'!$D$3:$D$23,MATCH('Plano de Setup'!I70,'Ciclos Oficial'!$C$3:$C$23,0)),MATCH('Plano de Setup'!H70,'Ciclos Oficial'!$C$3:$C$23,0),MATCH('Plano de Setup'!I70,'Ciclos Oficial'!$C$3:$C$23,0))),INDEX('Ciclos Oficial'!$E$3:$E$23,IF(INDEX('Ciclos Oficial'!$E$3:$E$23,MATCH(H70,'Ciclos Oficial'!$C$3:$C$23,0))&gt;INDEX('Ciclos Oficial'!$E$3:$E$23,MATCH(I70,'Ciclos Oficial'!$C$3:$C$23,0)),MATCH(H70,'Ciclos Oficial'!$C$3:$C$23,0),MATCH(I70,'Ciclos Oficial'!$C$3:$C$23,0)))))</f>
        <v/>
      </c>
      <c r="K70" s="1"/>
      <c r="L70" s="17"/>
      <c r="M70" s="19"/>
      <c r="N70" s="11"/>
      <c r="O70" s="11"/>
      <c r="P70" s="74" t="str" cm="1">
        <f t="array" ref="P70">IF(OR(N70="",O70=""),"",IF(INDEX('Ciclos Oficial'!$D$3:$D$23,IF(INDEX('Ciclos Oficial'!$D$3:$D$23,MATCH('Plano de Setup'!N70,'Ciclos Oficial'!$C$3:$C$23,0))&gt;INDEX('Ciclos Oficial'!$D$3:$D$23,MATCH('Plano de Setup'!O70,'Ciclos Oficial'!$C$3:$C$23,0)),MATCH('Plano de Setup'!N70,'Ciclos Oficial'!$C$3:$C$23,0),MATCH('Plano de Setup'!O70,'Ciclos Oficial'!$C$3:$C$23,0)))&gt;INDEX('Ciclos Oficial'!$E$3:$E$23,IF(INDEX('Ciclos Oficial'!$E$3:$E$23,MATCH(N70,'Ciclos Oficial'!$C$3:$C$23,0))&gt;INDEX('Ciclos Oficial'!$E$3:$E$23,MATCH(O70,'Ciclos Oficial'!$C$3:$C$23,0)),MATCH(N70,'Ciclos Oficial'!$C$3:$C$23,0),MATCH(O70,'Ciclos Oficial'!$C$3:$C$23,0))),INDEX('Ciclos Oficial'!$D$3:$D$23,IF(INDEX('Ciclos Oficial'!$D$3:$D$23,MATCH('Plano de Setup'!N70,'Ciclos Oficial'!$C$3:$C$23,0))&gt;INDEX('Ciclos Oficial'!$D$3:$D$23,MATCH('Plano de Setup'!O70,'Ciclos Oficial'!$C$3:$C$23,0)),MATCH('Plano de Setup'!N70,'Ciclos Oficial'!$C$3:$C$23,0),MATCH('Plano de Setup'!O70,'Ciclos Oficial'!$C$3:$C$23,0))),INDEX('Ciclos Oficial'!$E$3:$E$23,IF(INDEX('Ciclos Oficial'!$E$3:$E$23,MATCH(N70,'Ciclos Oficial'!$C$3:$C$23,0))&gt;INDEX('Ciclos Oficial'!$E$3:$E$23,MATCH(O70,'Ciclos Oficial'!$C$3:$C$23,0)),MATCH(N70,'Ciclos Oficial'!$C$3:$C$23,0),MATCH(O70,'Ciclos Oficial'!$C$3:$C$23,0)))))</f>
        <v/>
      </c>
      <c r="Q70" s="1"/>
      <c r="R70" s="1"/>
      <c r="S70" s="19"/>
      <c r="T70" s="78"/>
      <c r="U70" s="11"/>
      <c r="V70" s="74" t="str" cm="1">
        <f t="array" ref="V70">IF(OR(T70="",U70=""),"",IF(INDEX('Ciclos Oficial'!$D$3:$D$23,IF(INDEX('Ciclos Oficial'!$D$3:$D$23,MATCH('Plano de Setup'!T70,'Ciclos Oficial'!$C$3:$C$23,0))&gt;INDEX('Ciclos Oficial'!$D$3:$D$23,MATCH('Plano de Setup'!U70,'Ciclos Oficial'!$C$3:$C$23,0)),MATCH('Plano de Setup'!T70,'Ciclos Oficial'!$C$3:$C$23,0),MATCH('Plano de Setup'!U70,'Ciclos Oficial'!$C$3:$C$23,0)))&gt;INDEX('Ciclos Oficial'!$E$3:$E$23,IF(INDEX('Ciclos Oficial'!$E$3:$E$23,MATCH(T70,'Ciclos Oficial'!$C$3:$C$23,0))&gt;INDEX('Ciclos Oficial'!$E$3:$E$23,MATCH(U70,'Ciclos Oficial'!$C$3:$C$23,0)),MATCH(T70,'Ciclos Oficial'!$C$3:$C$23,0),MATCH(U70,'Ciclos Oficial'!$C$3:$C$23,0))),INDEX('Ciclos Oficial'!$D$3:$D$23,IF(INDEX('Ciclos Oficial'!$D$3:$D$23,MATCH('Plano de Setup'!T70,'Ciclos Oficial'!$C$3:$C$23,0))&gt;INDEX('Ciclos Oficial'!$D$3:$D$23,MATCH('Plano de Setup'!U70,'Ciclos Oficial'!$C$3:$C$23,0)),MATCH('Plano de Setup'!T70,'Ciclos Oficial'!$C$3:$C$23,0),MATCH('Plano de Setup'!U70,'Ciclos Oficial'!$C$3:$C$23,0))),INDEX('Ciclos Oficial'!$E$3:$E$23,IF(INDEX('Ciclos Oficial'!$E$3:$E$23,MATCH(T70,'Ciclos Oficial'!$C$3:$C$23,0))&gt;INDEX('Ciclos Oficial'!$E$3:$E$23,MATCH(U70,'Ciclos Oficial'!$C$3:$C$23,0)),MATCH(T70,'Ciclos Oficial'!$C$3:$C$23,0),MATCH(U70,'Ciclos Oficial'!$C$3:$C$23,0)))))</f>
        <v/>
      </c>
      <c r="W70" s="1"/>
      <c r="X70" s="17"/>
      <c r="Y70" s="19"/>
      <c r="Z70" s="11"/>
      <c r="AA70" s="11"/>
      <c r="AB70" s="74" t="str" cm="1">
        <f t="array" ref="AB70">IF(OR(Z70="",AA70=""),"",IF(INDEX('Ciclos Oficial'!$D$3:$D$23,IF(INDEX('Ciclos Oficial'!$D$3:$D$23,MATCH('Plano de Setup'!Z70,'Ciclos Oficial'!$C$3:$C$23,0))&gt;INDEX('Ciclos Oficial'!$D$3:$D$23,MATCH('Plano de Setup'!AA70,'Ciclos Oficial'!$C$3:$C$23,0)),MATCH('Plano de Setup'!Z70,'Ciclos Oficial'!$C$3:$C$23,0),MATCH('Plano de Setup'!AA70,'Ciclos Oficial'!$C$3:$C$23,0)))&gt;INDEX('Ciclos Oficial'!$E$3:$E$23,IF(INDEX('Ciclos Oficial'!$E$3:$E$23,MATCH(Z70,'Ciclos Oficial'!$C$3:$C$23,0))&gt;INDEX('Ciclos Oficial'!$E$3:$E$23,MATCH(AA70,'Ciclos Oficial'!$C$3:$C$23,0)),MATCH(Z70,'Ciclos Oficial'!$C$3:$C$23,0),MATCH(AA70,'Ciclos Oficial'!$C$3:$C$23,0))),INDEX('Ciclos Oficial'!$D$3:$D$23,IF(INDEX('Ciclos Oficial'!$D$3:$D$23,MATCH('Plano de Setup'!Z70,'Ciclos Oficial'!$C$3:$C$23,0))&gt;INDEX('Ciclos Oficial'!$D$3:$D$23,MATCH('Plano de Setup'!AA70,'Ciclos Oficial'!$C$3:$C$23,0)),MATCH('Plano de Setup'!Z70,'Ciclos Oficial'!$C$3:$C$23,0),MATCH('Plano de Setup'!AA70,'Ciclos Oficial'!$C$3:$C$23,0))),INDEX('Ciclos Oficial'!$E$3:$E$23,IF(INDEX('Ciclos Oficial'!$E$3:$E$23,MATCH(Z70,'Ciclos Oficial'!$C$3:$C$23,0))&gt;INDEX('Ciclos Oficial'!$E$3:$E$23,MATCH(AA70,'Ciclos Oficial'!$C$3:$C$23,0)),MATCH(Z70,'Ciclos Oficial'!$C$3:$C$23,0),MATCH(AA70,'Ciclos Oficial'!$C$3:$C$23,0)))))</f>
        <v/>
      </c>
      <c r="AC70" s="1"/>
      <c r="AD70" s="1"/>
      <c r="AE70" s="19"/>
      <c r="AF70" s="78"/>
      <c r="AG70" s="74" t="str">
        <f>IF(AF70="","",INDEX('Ciclos Oficial'!$I$3:$I$5,MATCH(AF70,'Ciclos Oficial'!$H$3:$H$5,0)))</f>
        <v/>
      </c>
      <c r="AH70" s="1"/>
      <c r="AI70" s="17"/>
      <c r="AJ70" s="19"/>
      <c r="AK70" s="78"/>
      <c r="AL70" s="74" t="str">
        <f>IF(AK70="","",INDEX('Ciclos Oficial'!$I$3:$I$5,MATCH(AK70,'Ciclos Oficial'!$H$3:$H$5,0)))</f>
        <v/>
      </c>
      <c r="AM70" s="1"/>
      <c r="AN70" s="17"/>
      <c r="AO70" s="19"/>
      <c r="AP70" s="78"/>
      <c r="AQ70" s="74" t="str">
        <f>IF(AP70="","",INDEX('Ciclos Oficial'!$I$3:$I$5,MATCH(AP70,'Ciclos Oficial'!$H$3:$H$5,0)))</f>
        <v/>
      </c>
      <c r="AR70" s="1"/>
      <c r="AS70" s="17"/>
    </row>
    <row r="71" spans="2:45" ht="14.25">
      <c r="B71" s="78"/>
      <c r="C71" s="11"/>
      <c r="D71" s="74" t="str" cm="1">
        <f t="array" ref="D71">IF(OR(B71="",C71=""),"",IF(INDEX('Ciclos Oficial'!$D$3:$D$23,IF(INDEX('Ciclos Oficial'!$D$3:$D$23,MATCH('Plano de Setup'!B71,'Ciclos Oficial'!$C$3:$C$23,0))&gt;INDEX('Ciclos Oficial'!$D$3:$D$23,MATCH('Plano de Setup'!C71,'Ciclos Oficial'!$C$3:$C$23,0)),MATCH('Plano de Setup'!B71,'Ciclos Oficial'!$C$3:$C$23,0),MATCH('Plano de Setup'!C71,'Ciclos Oficial'!$C$3:$C$23,0)))&gt;INDEX('Ciclos Oficial'!$E$3:$E$23,IF(INDEX('Ciclos Oficial'!$E$3:$E$23,MATCH(B71,'Ciclos Oficial'!$C$3:$C$23,0))&gt;INDEX('Ciclos Oficial'!$E$3:$E$23,MATCH(C71,'Ciclos Oficial'!$C$3:$C$23,0)),MATCH(B71,'Ciclos Oficial'!$C$3:$C$23,0),MATCH(C71,'Ciclos Oficial'!$C$3:$C$23,0))),INDEX('Ciclos Oficial'!$D$3:$D$23,IF(INDEX('Ciclos Oficial'!$D$3:$D$23,MATCH('Plano de Setup'!B71,'Ciclos Oficial'!$C$3:$C$23,0))&gt;INDEX('Ciclos Oficial'!$D$3:$D$23,MATCH('Plano de Setup'!C71,'Ciclos Oficial'!$C$3:$C$23,0)),MATCH('Plano de Setup'!B71,'Ciclos Oficial'!$C$3:$C$23,0),MATCH('Plano de Setup'!C71,'Ciclos Oficial'!$C$3:$C$23,0))),INDEX('Ciclos Oficial'!$E$3:$E$23,IF(INDEX('Ciclos Oficial'!$E$3:$E$23,MATCH(B71,'Ciclos Oficial'!$C$3:$C$23,0))&gt;INDEX('Ciclos Oficial'!$E$3:$E$23,MATCH(C71,'Ciclos Oficial'!$C$3:$C$23,0)),MATCH(B71,'Ciclos Oficial'!$C$3:$C$23,0),MATCH(C71,'Ciclos Oficial'!$C$3:$C$23,0)))))</f>
        <v/>
      </c>
      <c r="E71" s="12"/>
      <c r="F71" s="87"/>
      <c r="G71" s="19"/>
      <c r="H71" s="78"/>
      <c r="I71" s="11"/>
      <c r="J71" s="74" t="str" cm="1">
        <f t="array" ref="J71">IF(OR(H71="",I71=""),"",IF(INDEX('Ciclos Oficial'!$D$3:$D$23,IF(INDEX('Ciclos Oficial'!$D$3:$D$23,MATCH('Plano de Setup'!H71,'Ciclos Oficial'!$C$3:$C$23,0))&gt;INDEX('Ciclos Oficial'!$D$3:$D$23,MATCH('Plano de Setup'!I71,'Ciclos Oficial'!$C$3:$C$23,0)),MATCH('Plano de Setup'!H71,'Ciclos Oficial'!$C$3:$C$23,0),MATCH('Plano de Setup'!I71,'Ciclos Oficial'!$C$3:$C$23,0)))&gt;INDEX('Ciclos Oficial'!$E$3:$E$23,IF(INDEX('Ciclos Oficial'!$E$3:$E$23,MATCH(H71,'Ciclos Oficial'!$C$3:$C$23,0))&gt;INDEX('Ciclos Oficial'!$E$3:$E$23,MATCH(I71,'Ciclos Oficial'!$C$3:$C$23,0)),MATCH(H71,'Ciclos Oficial'!$C$3:$C$23,0),MATCH(I71,'Ciclos Oficial'!$C$3:$C$23,0))),INDEX('Ciclos Oficial'!$D$3:$D$23,IF(INDEX('Ciclos Oficial'!$D$3:$D$23,MATCH('Plano de Setup'!H71,'Ciclos Oficial'!$C$3:$C$23,0))&gt;INDEX('Ciclos Oficial'!$D$3:$D$23,MATCH('Plano de Setup'!I71,'Ciclos Oficial'!$C$3:$C$23,0)),MATCH('Plano de Setup'!H71,'Ciclos Oficial'!$C$3:$C$23,0),MATCH('Plano de Setup'!I71,'Ciclos Oficial'!$C$3:$C$23,0))),INDEX('Ciclos Oficial'!$E$3:$E$23,IF(INDEX('Ciclos Oficial'!$E$3:$E$23,MATCH(H71,'Ciclos Oficial'!$C$3:$C$23,0))&gt;INDEX('Ciclos Oficial'!$E$3:$E$23,MATCH(I71,'Ciclos Oficial'!$C$3:$C$23,0)),MATCH(H71,'Ciclos Oficial'!$C$3:$C$23,0),MATCH(I71,'Ciclos Oficial'!$C$3:$C$23,0)))))</f>
        <v/>
      </c>
      <c r="K71" s="1"/>
      <c r="L71" s="17"/>
      <c r="M71" s="19"/>
      <c r="N71" s="11"/>
      <c r="O71" s="11"/>
      <c r="P71" s="74" t="str" cm="1">
        <f t="array" ref="P71">IF(OR(N71="",O71=""),"",IF(INDEX('Ciclos Oficial'!$D$3:$D$23,IF(INDEX('Ciclos Oficial'!$D$3:$D$23,MATCH('Plano de Setup'!N71,'Ciclos Oficial'!$C$3:$C$23,0))&gt;INDEX('Ciclos Oficial'!$D$3:$D$23,MATCH('Plano de Setup'!O71,'Ciclos Oficial'!$C$3:$C$23,0)),MATCH('Plano de Setup'!N71,'Ciclos Oficial'!$C$3:$C$23,0),MATCH('Plano de Setup'!O71,'Ciclos Oficial'!$C$3:$C$23,0)))&gt;INDEX('Ciclos Oficial'!$E$3:$E$23,IF(INDEX('Ciclos Oficial'!$E$3:$E$23,MATCH(N71,'Ciclos Oficial'!$C$3:$C$23,0))&gt;INDEX('Ciclos Oficial'!$E$3:$E$23,MATCH(O71,'Ciclos Oficial'!$C$3:$C$23,0)),MATCH(N71,'Ciclos Oficial'!$C$3:$C$23,0),MATCH(O71,'Ciclos Oficial'!$C$3:$C$23,0))),INDEX('Ciclos Oficial'!$D$3:$D$23,IF(INDEX('Ciclos Oficial'!$D$3:$D$23,MATCH('Plano de Setup'!N71,'Ciclos Oficial'!$C$3:$C$23,0))&gt;INDEX('Ciclos Oficial'!$D$3:$D$23,MATCH('Plano de Setup'!O71,'Ciclos Oficial'!$C$3:$C$23,0)),MATCH('Plano de Setup'!N71,'Ciclos Oficial'!$C$3:$C$23,0),MATCH('Plano de Setup'!O71,'Ciclos Oficial'!$C$3:$C$23,0))),INDEX('Ciclos Oficial'!$E$3:$E$23,IF(INDEX('Ciclos Oficial'!$E$3:$E$23,MATCH(N71,'Ciclos Oficial'!$C$3:$C$23,0))&gt;INDEX('Ciclos Oficial'!$E$3:$E$23,MATCH(O71,'Ciclos Oficial'!$C$3:$C$23,0)),MATCH(N71,'Ciclos Oficial'!$C$3:$C$23,0),MATCH(O71,'Ciclos Oficial'!$C$3:$C$23,0)))))</f>
        <v/>
      </c>
      <c r="Q71" s="1"/>
      <c r="R71" s="1"/>
      <c r="S71" s="19"/>
      <c r="T71" s="78"/>
      <c r="U71" s="11"/>
      <c r="V71" s="74" t="str" cm="1">
        <f t="array" ref="V71">IF(OR(T71="",U71=""),"",IF(INDEX('Ciclos Oficial'!$D$3:$D$23,IF(INDEX('Ciclos Oficial'!$D$3:$D$23,MATCH('Plano de Setup'!T71,'Ciclos Oficial'!$C$3:$C$23,0))&gt;INDEX('Ciclos Oficial'!$D$3:$D$23,MATCH('Plano de Setup'!U71,'Ciclos Oficial'!$C$3:$C$23,0)),MATCH('Plano de Setup'!T71,'Ciclos Oficial'!$C$3:$C$23,0),MATCH('Plano de Setup'!U71,'Ciclos Oficial'!$C$3:$C$23,0)))&gt;INDEX('Ciclos Oficial'!$E$3:$E$23,IF(INDEX('Ciclos Oficial'!$E$3:$E$23,MATCH(T71,'Ciclos Oficial'!$C$3:$C$23,0))&gt;INDEX('Ciclos Oficial'!$E$3:$E$23,MATCH(U71,'Ciclos Oficial'!$C$3:$C$23,0)),MATCH(T71,'Ciclos Oficial'!$C$3:$C$23,0),MATCH(U71,'Ciclos Oficial'!$C$3:$C$23,0))),INDEX('Ciclos Oficial'!$D$3:$D$23,IF(INDEX('Ciclos Oficial'!$D$3:$D$23,MATCH('Plano de Setup'!T71,'Ciclos Oficial'!$C$3:$C$23,0))&gt;INDEX('Ciclos Oficial'!$D$3:$D$23,MATCH('Plano de Setup'!U71,'Ciclos Oficial'!$C$3:$C$23,0)),MATCH('Plano de Setup'!T71,'Ciclos Oficial'!$C$3:$C$23,0),MATCH('Plano de Setup'!U71,'Ciclos Oficial'!$C$3:$C$23,0))),INDEX('Ciclos Oficial'!$E$3:$E$23,IF(INDEX('Ciclos Oficial'!$E$3:$E$23,MATCH(T71,'Ciclos Oficial'!$C$3:$C$23,0))&gt;INDEX('Ciclos Oficial'!$E$3:$E$23,MATCH(U71,'Ciclos Oficial'!$C$3:$C$23,0)),MATCH(T71,'Ciclos Oficial'!$C$3:$C$23,0),MATCH(U71,'Ciclos Oficial'!$C$3:$C$23,0)))))</f>
        <v/>
      </c>
      <c r="W71" s="1"/>
      <c r="X71" s="17"/>
      <c r="Y71" s="19"/>
      <c r="Z71" s="11"/>
      <c r="AA71" s="11"/>
      <c r="AB71" s="74" t="str" cm="1">
        <f t="array" ref="AB71">IF(OR(Z71="",AA71=""),"",IF(INDEX('Ciclos Oficial'!$D$3:$D$23,IF(INDEX('Ciclos Oficial'!$D$3:$D$23,MATCH('Plano de Setup'!Z71,'Ciclos Oficial'!$C$3:$C$23,0))&gt;INDEX('Ciclos Oficial'!$D$3:$D$23,MATCH('Plano de Setup'!AA71,'Ciclos Oficial'!$C$3:$C$23,0)),MATCH('Plano de Setup'!Z71,'Ciclos Oficial'!$C$3:$C$23,0),MATCH('Plano de Setup'!AA71,'Ciclos Oficial'!$C$3:$C$23,0)))&gt;INDEX('Ciclos Oficial'!$E$3:$E$23,IF(INDEX('Ciclos Oficial'!$E$3:$E$23,MATCH(Z71,'Ciclos Oficial'!$C$3:$C$23,0))&gt;INDEX('Ciclos Oficial'!$E$3:$E$23,MATCH(AA71,'Ciclos Oficial'!$C$3:$C$23,0)),MATCH(Z71,'Ciclos Oficial'!$C$3:$C$23,0),MATCH(AA71,'Ciclos Oficial'!$C$3:$C$23,0))),INDEX('Ciclos Oficial'!$D$3:$D$23,IF(INDEX('Ciclos Oficial'!$D$3:$D$23,MATCH('Plano de Setup'!Z71,'Ciclos Oficial'!$C$3:$C$23,0))&gt;INDEX('Ciclos Oficial'!$D$3:$D$23,MATCH('Plano de Setup'!AA71,'Ciclos Oficial'!$C$3:$C$23,0)),MATCH('Plano de Setup'!Z71,'Ciclos Oficial'!$C$3:$C$23,0),MATCH('Plano de Setup'!AA71,'Ciclos Oficial'!$C$3:$C$23,0))),INDEX('Ciclos Oficial'!$E$3:$E$23,IF(INDEX('Ciclos Oficial'!$E$3:$E$23,MATCH(Z71,'Ciclos Oficial'!$C$3:$C$23,0))&gt;INDEX('Ciclos Oficial'!$E$3:$E$23,MATCH(AA71,'Ciclos Oficial'!$C$3:$C$23,0)),MATCH(Z71,'Ciclos Oficial'!$C$3:$C$23,0),MATCH(AA71,'Ciclos Oficial'!$C$3:$C$23,0)))))</f>
        <v/>
      </c>
      <c r="AC71" s="1"/>
      <c r="AD71" s="1"/>
      <c r="AE71" s="19"/>
      <c r="AF71" s="78"/>
      <c r="AG71" s="74" t="str">
        <f>IF(AF71="","",INDEX('Ciclos Oficial'!$I$3:$I$5,MATCH(AF71,'Ciclos Oficial'!$H$3:$H$5,0)))</f>
        <v/>
      </c>
      <c r="AH71" s="1"/>
      <c r="AI71" s="17"/>
      <c r="AJ71" s="19"/>
      <c r="AK71" s="78"/>
      <c r="AL71" s="74" t="str">
        <f>IF(AK71="","",INDEX('Ciclos Oficial'!$I$3:$I$5,MATCH(AK71,'Ciclos Oficial'!$H$3:$H$5,0)))</f>
        <v/>
      </c>
      <c r="AM71" s="1"/>
      <c r="AN71" s="17"/>
      <c r="AO71" s="19"/>
      <c r="AP71" s="78"/>
      <c r="AQ71" s="74" t="str">
        <f>IF(AP71="","",INDEX('Ciclos Oficial'!$I$3:$I$5,MATCH(AP71,'Ciclos Oficial'!$H$3:$H$5,0)))</f>
        <v/>
      </c>
      <c r="AR71" s="1"/>
      <c r="AS71" s="17"/>
    </row>
    <row r="72" spans="2:45" ht="14.25">
      <c r="B72" s="78"/>
      <c r="C72" s="11"/>
      <c r="D72" s="74" t="str" cm="1">
        <f t="array" ref="D72">IF(OR(B72="",C72=""),"",IF(INDEX('Ciclos Oficial'!$D$3:$D$23,IF(INDEX('Ciclos Oficial'!$D$3:$D$23,MATCH('Plano de Setup'!B72,'Ciclos Oficial'!$C$3:$C$23,0))&gt;INDEX('Ciclos Oficial'!$D$3:$D$23,MATCH('Plano de Setup'!C72,'Ciclos Oficial'!$C$3:$C$23,0)),MATCH('Plano de Setup'!B72,'Ciclos Oficial'!$C$3:$C$23,0),MATCH('Plano de Setup'!C72,'Ciclos Oficial'!$C$3:$C$23,0)))&gt;INDEX('Ciclos Oficial'!$E$3:$E$23,IF(INDEX('Ciclos Oficial'!$E$3:$E$23,MATCH(B72,'Ciclos Oficial'!$C$3:$C$23,0))&gt;INDEX('Ciclos Oficial'!$E$3:$E$23,MATCH(C72,'Ciclos Oficial'!$C$3:$C$23,0)),MATCH(B72,'Ciclos Oficial'!$C$3:$C$23,0),MATCH(C72,'Ciclos Oficial'!$C$3:$C$23,0))),INDEX('Ciclos Oficial'!$D$3:$D$23,IF(INDEX('Ciclos Oficial'!$D$3:$D$23,MATCH('Plano de Setup'!B72,'Ciclos Oficial'!$C$3:$C$23,0))&gt;INDEX('Ciclos Oficial'!$D$3:$D$23,MATCH('Plano de Setup'!C72,'Ciclos Oficial'!$C$3:$C$23,0)),MATCH('Plano de Setup'!B72,'Ciclos Oficial'!$C$3:$C$23,0),MATCH('Plano de Setup'!C72,'Ciclos Oficial'!$C$3:$C$23,0))),INDEX('Ciclos Oficial'!$E$3:$E$23,IF(INDEX('Ciclos Oficial'!$E$3:$E$23,MATCH(B72,'Ciclos Oficial'!$C$3:$C$23,0))&gt;INDEX('Ciclos Oficial'!$E$3:$E$23,MATCH(C72,'Ciclos Oficial'!$C$3:$C$23,0)),MATCH(B72,'Ciclos Oficial'!$C$3:$C$23,0),MATCH(C72,'Ciclos Oficial'!$C$3:$C$23,0)))))</f>
        <v/>
      </c>
      <c r="E72" s="12"/>
      <c r="F72" s="87"/>
      <c r="G72" s="19"/>
      <c r="H72" s="78"/>
      <c r="I72" s="11"/>
      <c r="J72" s="74" t="str" cm="1">
        <f t="array" ref="J72">IF(OR(H72="",I72=""),"",IF(INDEX('Ciclos Oficial'!$D$3:$D$23,IF(INDEX('Ciclos Oficial'!$D$3:$D$23,MATCH('Plano de Setup'!H72,'Ciclos Oficial'!$C$3:$C$23,0))&gt;INDEX('Ciclos Oficial'!$D$3:$D$23,MATCH('Plano de Setup'!I72,'Ciclos Oficial'!$C$3:$C$23,0)),MATCH('Plano de Setup'!H72,'Ciclos Oficial'!$C$3:$C$23,0),MATCH('Plano de Setup'!I72,'Ciclos Oficial'!$C$3:$C$23,0)))&gt;INDEX('Ciclos Oficial'!$E$3:$E$23,IF(INDEX('Ciclos Oficial'!$E$3:$E$23,MATCH(H72,'Ciclos Oficial'!$C$3:$C$23,0))&gt;INDEX('Ciclos Oficial'!$E$3:$E$23,MATCH(I72,'Ciclos Oficial'!$C$3:$C$23,0)),MATCH(H72,'Ciclos Oficial'!$C$3:$C$23,0),MATCH(I72,'Ciclos Oficial'!$C$3:$C$23,0))),INDEX('Ciclos Oficial'!$D$3:$D$23,IF(INDEX('Ciclos Oficial'!$D$3:$D$23,MATCH('Plano de Setup'!H72,'Ciclos Oficial'!$C$3:$C$23,0))&gt;INDEX('Ciclos Oficial'!$D$3:$D$23,MATCH('Plano de Setup'!I72,'Ciclos Oficial'!$C$3:$C$23,0)),MATCH('Plano de Setup'!H72,'Ciclos Oficial'!$C$3:$C$23,0),MATCH('Plano de Setup'!I72,'Ciclos Oficial'!$C$3:$C$23,0))),INDEX('Ciclos Oficial'!$E$3:$E$23,IF(INDEX('Ciclos Oficial'!$E$3:$E$23,MATCH(H72,'Ciclos Oficial'!$C$3:$C$23,0))&gt;INDEX('Ciclos Oficial'!$E$3:$E$23,MATCH(I72,'Ciclos Oficial'!$C$3:$C$23,0)),MATCH(H72,'Ciclos Oficial'!$C$3:$C$23,0),MATCH(I72,'Ciclos Oficial'!$C$3:$C$23,0)))))</f>
        <v/>
      </c>
      <c r="K72" s="1"/>
      <c r="L72" s="17"/>
      <c r="M72" s="19"/>
      <c r="N72" s="11"/>
      <c r="O72" s="11"/>
      <c r="P72" s="74" t="str" cm="1">
        <f t="array" ref="P72">IF(OR(N72="",O72=""),"",IF(INDEX('Ciclos Oficial'!$D$3:$D$23,IF(INDEX('Ciclos Oficial'!$D$3:$D$23,MATCH('Plano de Setup'!N72,'Ciclos Oficial'!$C$3:$C$23,0))&gt;INDEX('Ciclos Oficial'!$D$3:$D$23,MATCH('Plano de Setup'!O72,'Ciclos Oficial'!$C$3:$C$23,0)),MATCH('Plano de Setup'!N72,'Ciclos Oficial'!$C$3:$C$23,0),MATCH('Plano de Setup'!O72,'Ciclos Oficial'!$C$3:$C$23,0)))&gt;INDEX('Ciclos Oficial'!$E$3:$E$23,IF(INDEX('Ciclos Oficial'!$E$3:$E$23,MATCH(N72,'Ciclos Oficial'!$C$3:$C$23,0))&gt;INDEX('Ciclos Oficial'!$E$3:$E$23,MATCH(O72,'Ciclos Oficial'!$C$3:$C$23,0)),MATCH(N72,'Ciclos Oficial'!$C$3:$C$23,0),MATCH(O72,'Ciclos Oficial'!$C$3:$C$23,0))),INDEX('Ciclos Oficial'!$D$3:$D$23,IF(INDEX('Ciclos Oficial'!$D$3:$D$23,MATCH('Plano de Setup'!N72,'Ciclos Oficial'!$C$3:$C$23,0))&gt;INDEX('Ciclos Oficial'!$D$3:$D$23,MATCH('Plano de Setup'!O72,'Ciclos Oficial'!$C$3:$C$23,0)),MATCH('Plano de Setup'!N72,'Ciclos Oficial'!$C$3:$C$23,0),MATCH('Plano de Setup'!O72,'Ciclos Oficial'!$C$3:$C$23,0))),INDEX('Ciclos Oficial'!$E$3:$E$23,IF(INDEX('Ciclos Oficial'!$E$3:$E$23,MATCH(N72,'Ciclos Oficial'!$C$3:$C$23,0))&gt;INDEX('Ciclos Oficial'!$E$3:$E$23,MATCH(O72,'Ciclos Oficial'!$C$3:$C$23,0)),MATCH(N72,'Ciclos Oficial'!$C$3:$C$23,0),MATCH(O72,'Ciclos Oficial'!$C$3:$C$23,0)))))</f>
        <v/>
      </c>
      <c r="Q72" s="1"/>
      <c r="R72" s="1"/>
      <c r="S72" s="19"/>
      <c r="T72" s="78"/>
      <c r="U72" s="11"/>
      <c r="V72" s="74" t="str" cm="1">
        <f t="array" ref="V72">IF(OR(T72="",U72=""),"",IF(INDEX('Ciclos Oficial'!$D$3:$D$23,IF(INDEX('Ciclos Oficial'!$D$3:$D$23,MATCH('Plano de Setup'!T72,'Ciclos Oficial'!$C$3:$C$23,0))&gt;INDEX('Ciclos Oficial'!$D$3:$D$23,MATCH('Plano de Setup'!U72,'Ciclos Oficial'!$C$3:$C$23,0)),MATCH('Plano de Setup'!T72,'Ciclos Oficial'!$C$3:$C$23,0),MATCH('Plano de Setup'!U72,'Ciclos Oficial'!$C$3:$C$23,0)))&gt;INDEX('Ciclos Oficial'!$E$3:$E$23,IF(INDEX('Ciclos Oficial'!$E$3:$E$23,MATCH(T72,'Ciclos Oficial'!$C$3:$C$23,0))&gt;INDEX('Ciclos Oficial'!$E$3:$E$23,MATCH(U72,'Ciclos Oficial'!$C$3:$C$23,0)),MATCH(T72,'Ciclos Oficial'!$C$3:$C$23,0),MATCH(U72,'Ciclos Oficial'!$C$3:$C$23,0))),INDEX('Ciclos Oficial'!$D$3:$D$23,IF(INDEX('Ciclos Oficial'!$D$3:$D$23,MATCH('Plano de Setup'!T72,'Ciclos Oficial'!$C$3:$C$23,0))&gt;INDEX('Ciclos Oficial'!$D$3:$D$23,MATCH('Plano de Setup'!U72,'Ciclos Oficial'!$C$3:$C$23,0)),MATCH('Plano de Setup'!T72,'Ciclos Oficial'!$C$3:$C$23,0),MATCH('Plano de Setup'!U72,'Ciclos Oficial'!$C$3:$C$23,0))),INDEX('Ciclos Oficial'!$E$3:$E$23,IF(INDEX('Ciclos Oficial'!$E$3:$E$23,MATCH(T72,'Ciclos Oficial'!$C$3:$C$23,0))&gt;INDEX('Ciclos Oficial'!$E$3:$E$23,MATCH(U72,'Ciclos Oficial'!$C$3:$C$23,0)),MATCH(T72,'Ciclos Oficial'!$C$3:$C$23,0),MATCH(U72,'Ciclos Oficial'!$C$3:$C$23,0)))))</f>
        <v/>
      </c>
      <c r="W72" s="1"/>
      <c r="X72" s="17"/>
      <c r="Y72" s="19"/>
      <c r="Z72" s="11"/>
      <c r="AA72" s="11"/>
      <c r="AB72" s="74" t="str" cm="1">
        <f t="array" ref="AB72">IF(OR(Z72="",AA72=""),"",IF(INDEX('Ciclos Oficial'!$D$3:$D$23,IF(INDEX('Ciclos Oficial'!$D$3:$D$23,MATCH('Plano de Setup'!Z72,'Ciclos Oficial'!$C$3:$C$23,0))&gt;INDEX('Ciclos Oficial'!$D$3:$D$23,MATCH('Plano de Setup'!AA72,'Ciclos Oficial'!$C$3:$C$23,0)),MATCH('Plano de Setup'!Z72,'Ciclos Oficial'!$C$3:$C$23,0),MATCH('Plano de Setup'!AA72,'Ciclos Oficial'!$C$3:$C$23,0)))&gt;INDEX('Ciclos Oficial'!$E$3:$E$23,IF(INDEX('Ciclos Oficial'!$E$3:$E$23,MATCH(Z72,'Ciclos Oficial'!$C$3:$C$23,0))&gt;INDEX('Ciclos Oficial'!$E$3:$E$23,MATCH(AA72,'Ciclos Oficial'!$C$3:$C$23,0)),MATCH(Z72,'Ciclos Oficial'!$C$3:$C$23,0),MATCH(AA72,'Ciclos Oficial'!$C$3:$C$23,0))),INDEX('Ciclos Oficial'!$D$3:$D$23,IF(INDEX('Ciclos Oficial'!$D$3:$D$23,MATCH('Plano de Setup'!Z72,'Ciclos Oficial'!$C$3:$C$23,0))&gt;INDEX('Ciclos Oficial'!$D$3:$D$23,MATCH('Plano de Setup'!AA72,'Ciclos Oficial'!$C$3:$C$23,0)),MATCH('Plano de Setup'!Z72,'Ciclos Oficial'!$C$3:$C$23,0),MATCH('Plano de Setup'!AA72,'Ciclos Oficial'!$C$3:$C$23,0))),INDEX('Ciclos Oficial'!$E$3:$E$23,IF(INDEX('Ciclos Oficial'!$E$3:$E$23,MATCH(Z72,'Ciclos Oficial'!$C$3:$C$23,0))&gt;INDEX('Ciclos Oficial'!$E$3:$E$23,MATCH(AA72,'Ciclos Oficial'!$C$3:$C$23,0)),MATCH(Z72,'Ciclos Oficial'!$C$3:$C$23,0),MATCH(AA72,'Ciclos Oficial'!$C$3:$C$23,0)))))</f>
        <v/>
      </c>
      <c r="AC72" s="1"/>
      <c r="AD72" s="1"/>
      <c r="AE72" s="19"/>
      <c r="AF72" s="78"/>
      <c r="AG72" s="74" t="str">
        <f>IF(AF72="","",INDEX('Ciclos Oficial'!$I$3:$I$5,MATCH(AF72,'Ciclos Oficial'!$H$3:$H$5,0)))</f>
        <v/>
      </c>
      <c r="AH72" s="1"/>
      <c r="AI72" s="17"/>
      <c r="AJ72" s="19"/>
      <c r="AK72" s="78"/>
      <c r="AL72" s="74" t="str">
        <f>IF(AK72="","",INDEX('Ciclos Oficial'!$I$3:$I$5,MATCH(AK72,'Ciclos Oficial'!$H$3:$H$5,0)))</f>
        <v/>
      </c>
      <c r="AM72" s="1"/>
      <c r="AN72" s="17"/>
      <c r="AO72" s="19"/>
      <c r="AP72" s="78"/>
      <c r="AQ72" s="74" t="str">
        <f>IF(AP72="","",INDEX('Ciclos Oficial'!$I$3:$I$5,MATCH(AP72,'Ciclos Oficial'!$H$3:$H$5,0)))</f>
        <v/>
      </c>
      <c r="AR72" s="1"/>
      <c r="AS72" s="17"/>
    </row>
    <row r="73" spans="2:45" ht="14.25">
      <c r="B73" s="78"/>
      <c r="C73" s="11"/>
      <c r="D73" s="74" t="str" cm="1">
        <f t="array" ref="D73">IF(OR(B73="",C73=""),"",IF(INDEX('Ciclos Oficial'!$D$3:$D$23,IF(INDEX('Ciclos Oficial'!$D$3:$D$23,MATCH('Plano de Setup'!B73,'Ciclos Oficial'!$C$3:$C$23,0))&gt;INDEX('Ciclos Oficial'!$D$3:$D$23,MATCH('Plano de Setup'!C73,'Ciclos Oficial'!$C$3:$C$23,0)),MATCH('Plano de Setup'!B73,'Ciclos Oficial'!$C$3:$C$23,0),MATCH('Plano de Setup'!C73,'Ciclos Oficial'!$C$3:$C$23,0)))&gt;INDEX('Ciclos Oficial'!$E$3:$E$23,IF(INDEX('Ciclos Oficial'!$E$3:$E$23,MATCH(B73,'Ciclos Oficial'!$C$3:$C$23,0))&gt;INDEX('Ciclos Oficial'!$E$3:$E$23,MATCH(C73,'Ciclos Oficial'!$C$3:$C$23,0)),MATCH(B73,'Ciclos Oficial'!$C$3:$C$23,0),MATCH(C73,'Ciclos Oficial'!$C$3:$C$23,0))),INDEX('Ciclos Oficial'!$D$3:$D$23,IF(INDEX('Ciclos Oficial'!$D$3:$D$23,MATCH('Plano de Setup'!B73,'Ciclos Oficial'!$C$3:$C$23,0))&gt;INDEX('Ciclos Oficial'!$D$3:$D$23,MATCH('Plano de Setup'!C73,'Ciclos Oficial'!$C$3:$C$23,0)),MATCH('Plano de Setup'!B73,'Ciclos Oficial'!$C$3:$C$23,0),MATCH('Plano de Setup'!C73,'Ciclos Oficial'!$C$3:$C$23,0))),INDEX('Ciclos Oficial'!$E$3:$E$23,IF(INDEX('Ciclos Oficial'!$E$3:$E$23,MATCH(B73,'Ciclos Oficial'!$C$3:$C$23,0))&gt;INDEX('Ciclos Oficial'!$E$3:$E$23,MATCH(C73,'Ciclos Oficial'!$C$3:$C$23,0)),MATCH(B73,'Ciclos Oficial'!$C$3:$C$23,0),MATCH(C73,'Ciclos Oficial'!$C$3:$C$23,0)))))</f>
        <v/>
      </c>
      <c r="E73" s="12"/>
      <c r="F73" s="87"/>
      <c r="G73" s="19"/>
      <c r="H73" s="78"/>
      <c r="I73" s="11"/>
      <c r="J73" s="74" t="str" cm="1">
        <f t="array" ref="J73">IF(OR(H73="",I73=""),"",IF(INDEX('Ciclos Oficial'!$D$3:$D$23,IF(INDEX('Ciclos Oficial'!$D$3:$D$23,MATCH('Plano de Setup'!H73,'Ciclos Oficial'!$C$3:$C$23,0))&gt;INDEX('Ciclos Oficial'!$D$3:$D$23,MATCH('Plano de Setup'!I73,'Ciclos Oficial'!$C$3:$C$23,0)),MATCH('Plano de Setup'!H73,'Ciclos Oficial'!$C$3:$C$23,0),MATCH('Plano de Setup'!I73,'Ciclos Oficial'!$C$3:$C$23,0)))&gt;INDEX('Ciclos Oficial'!$E$3:$E$23,IF(INDEX('Ciclos Oficial'!$E$3:$E$23,MATCH(H73,'Ciclos Oficial'!$C$3:$C$23,0))&gt;INDEX('Ciclos Oficial'!$E$3:$E$23,MATCH(I73,'Ciclos Oficial'!$C$3:$C$23,0)),MATCH(H73,'Ciclos Oficial'!$C$3:$C$23,0),MATCH(I73,'Ciclos Oficial'!$C$3:$C$23,0))),INDEX('Ciclos Oficial'!$D$3:$D$23,IF(INDEX('Ciclos Oficial'!$D$3:$D$23,MATCH('Plano de Setup'!H73,'Ciclos Oficial'!$C$3:$C$23,0))&gt;INDEX('Ciclos Oficial'!$D$3:$D$23,MATCH('Plano de Setup'!I73,'Ciclos Oficial'!$C$3:$C$23,0)),MATCH('Plano de Setup'!H73,'Ciclos Oficial'!$C$3:$C$23,0),MATCH('Plano de Setup'!I73,'Ciclos Oficial'!$C$3:$C$23,0))),INDEX('Ciclos Oficial'!$E$3:$E$23,IF(INDEX('Ciclos Oficial'!$E$3:$E$23,MATCH(H73,'Ciclos Oficial'!$C$3:$C$23,0))&gt;INDEX('Ciclos Oficial'!$E$3:$E$23,MATCH(I73,'Ciclos Oficial'!$C$3:$C$23,0)),MATCH(H73,'Ciclos Oficial'!$C$3:$C$23,0),MATCH(I73,'Ciclos Oficial'!$C$3:$C$23,0)))))</f>
        <v/>
      </c>
      <c r="K73" s="1"/>
      <c r="L73" s="17"/>
      <c r="M73" s="19"/>
      <c r="N73" s="11"/>
      <c r="O73" s="11"/>
      <c r="P73" s="74" t="str" cm="1">
        <f t="array" ref="P73">IF(OR(N73="",O73=""),"",IF(INDEX('Ciclos Oficial'!$D$3:$D$23,IF(INDEX('Ciclos Oficial'!$D$3:$D$23,MATCH('Plano de Setup'!N73,'Ciclos Oficial'!$C$3:$C$23,0))&gt;INDEX('Ciclos Oficial'!$D$3:$D$23,MATCH('Plano de Setup'!O73,'Ciclos Oficial'!$C$3:$C$23,0)),MATCH('Plano de Setup'!N73,'Ciclos Oficial'!$C$3:$C$23,0),MATCH('Plano de Setup'!O73,'Ciclos Oficial'!$C$3:$C$23,0)))&gt;INDEX('Ciclos Oficial'!$E$3:$E$23,IF(INDEX('Ciclos Oficial'!$E$3:$E$23,MATCH(N73,'Ciclos Oficial'!$C$3:$C$23,0))&gt;INDEX('Ciclos Oficial'!$E$3:$E$23,MATCH(O73,'Ciclos Oficial'!$C$3:$C$23,0)),MATCH(N73,'Ciclos Oficial'!$C$3:$C$23,0),MATCH(O73,'Ciclos Oficial'!$C$3:$C$23,0))),INDEX('Ciclos Oficial'!$D$3:$D$23,IF(INDEX('Ciclos Oficial'!$D$3:$D$23,MATCH('Plano de Setup'!N73,'Ciclos Oficial'!$C$3:$C$23,0))&gt;INDEX('Ciclos Oficial'!$D$3:$D$23,MATCH('Plano de Setup'!O73,'Ciclos Oficial'!$C$3:$C$23,0)),MATCH('Plano de Setup'!N73,'Ciclos Oficial'!$C$3:$C$23,0),MATCH('Plano de Setup'!O73,'Ciclos Oficial'!$C$3:$C$23,0))),INDEX('Ciclos Oficial'!$E$3:$E$23,IF(INDEX('Ciclos Oficial'!$E$3:$E$23,MATCH(N73,'Ciclos Oficial'!$C$3:$C$23,0))&gt;INDEX('Ciclos Oficial'!$E$3:$E$23,MATCH(O73,'Ciclos Oficial'!$C$3:$C$23,0)),MATCH(N73,'Ciclos Oficial'!$C$3:$C$23,0),MATCH(O73,'Ciclos Oficial'!$C$3:$C$23,0)))))</f>
        <v/>
      </c>
      <c r="Q73" s="1"/>
      <c r="R73" s="1"/>
      <c r="S73" s="19"/>
      <c r="T73" s="78"/>
      <c r="U73" s="11"/>
      <c r="V73" s="74" t="str" cm="1">
        <f t="array" ref="V73">IF(OR(T73="",U73=""),"",IF(INDEX('Ciclos Oficial'!$D$3:$D$23,IF(INDEX('Ciclos Oficial'!$D$3:$D$23,MATCH('Plano de Setup'!T73,'Ciclos Oficial'!$C$3:$C$23,0))&gt;INDEX('Ciclos Oficial'!$D$3:$D$23,MATCH('Plano de Setup'!U73,'Ciclos Oficial'!$C$3:$C$23,0)),MATCH('Plano de Setup'!T73,'Ciclos Oficial'!$C$3:$C$23,0),MATCH('Plano de Setup'!U73,'Ciclos Oficial'!$C$3:$C$23,0)))&gt;INDEX('Ciclos Oficial'!$E$3:$E$23,IF(INDEX('Ciclos Oficial'!$E$3:$E$23,MATCH(T73,'Ciclos Oficial'!$C$3:$C$23,0))&gt;INDEX('Ciclos Oficial'!$E$3:$E$23,MATCH(U73,'Ciclos Oficial'!$C$3:$C$23,0)),MATCH(T73,'Ciclos Oficial'!$C$3:$C$23,0),MATCH(U73,'Ciclos Oficial'!$C$3:$C$23,0))),INDEX('Ciclos Oficial'!$D$3:$D$23,IF(INDEX('Ciclos Oficial'!$D$3:$D$23,MATCH('Plano de Setup'!T73,'Ciclos Oficial'!$C$3:$C$23,0))&gt;INDEX('Ciclos Oficial'!$D$3:$D$23,MATCH('Plano de Setup'!U73,'Ciclos Oficial'!$C$3:$C$23,0)),MATCH('Plano de Setup'!T73,'Ciclos Oficial'!$C$3:$C$23,0),MATCH('Plano de Setup'!U73,'Ciclos Oficial'!$C$3:$C$23,0))),INDEX('Ciclos Oficial'!$E$3:$E$23,IF(INDEX('Ciclos Oficial'!$E$3:$E$23,MATCH(T73,'Ciclos Oficial'!$C$3:$C$23,0))&gt;INDEX('Ciclos Oficial'!$E$3:$E$23,MATCH(U73,'Ciclos Oficial'!$C$3:$C$23,0)),MATCH(T73,'Ciclos Oficial'!$C$3:$C$23,0),MATCH(U73,'Ciclos Oficial'!$C$3:$C$23,0)))))</f>
        <v/>
      </c>
      <c r="W73" s="1"/>
      <c r="X73" s="17"/>
      <c r="Y73" s="19"/>
      <c r="Z73" s="11"/>
      <c r="AA73" s="11"/>
      <c r="AB73" s="74" t="str" cm="1">
        <f t="array" ref="AB73">IF(OR(Z73="",AA73=""),"",IF(INDEX('Ciclos Oficial'!$D$3:$D$23,IF(INDEX('Ciclos Oficial'!$D$3:$D$23,MATCH('Plano de Setup'!Z73,'Ciclos Oficial'!$C$3:$C$23,0))&gt;INDEX('Ciclos Oficial'!$D$3:$D$23,MATCH('Plano de Setup'!AA73,'Ciclos Oficial'!$C$3:$C$23,0)),MATCH('Plano de Setup'!Z73,'Ciclos Oficial'!$C$3:$C$23,0),MATCH('Plano de Setup'!AA73,'Ciclos Oficial'!$C$3:$C$23,0)))&gt;INDEX('Ciclos Oficial'!$E$3:$E$23,IF(INDEX('Ciclos Oficial'!$E$3:$E$23,MATCH(Z73,'Ciclos Oficial'!$C$3:$C$23,0))&gt;INDEX('Ciclos Oficial'!$E$3:$E$23,MATCH(AA73,'Ciclos Oficial'!$C$3:$C$23,0)),MATCH(Z73,'Ciclos Oficial'!$C$3:$C$23,0),MATCH(AA73,'Ciclos Oficial'!$C$3:$C$23,0))),INDEX('Ciclos Oficial'!$D$3:$D$23,IF(INDEX('Ciclos Oficial'!$D$3:$D$23,MATCH('Plano de Setup'!Z73,'Ciclos Oficial'!$C$3:$C$23,0))&gt;INDEX('Ciclos Oficial'!$D$3:$D$23,MATCH('Plano de Setup'!AA73,'Ciclos Oficial'!$C$3:$C$23,0)),MATCH('Plano de Setup'!Z73,'Ciclos Oficial'!$C$3:$C$23,0),MATCH('Plano de Setup'!AA73,'Ciclos Oficial'!$C$3:$C$23,0))),INDEX('Ciclos Oficial'!$E$3:$E$23,IF(INDEX('Ciclos Oficial'!$E$3:$E$23,MATCH(Z73,'Ciclos Oficial'!$C$3:$C$23,0))&gt;INDEX('Ciclos Oficial'!$E$3:$E$23,MATCH(AA73,'Ciclos Oficial'!$C$3:$C$23,0)),MATCH(Z73,'Ciclos Oficial'!$C$3:$C$23,0),MATCH(AA73,'Ciclos Oficial'!$C$3:$C$23,0)))))</f>
        <v/>
      </c>
      <c r="AC73" s="1"/>
      <c r="AD73" s="1"/>
      <c r="AE73" s="19"/>
      <c r="AF73" s="78"/>
      <c r="AG73" s="74" t="str">
        <f>IF(AF73="","",INDEX('Ciclos Oficial'!$I$3:$I$5,MATCH(AF73,'Ciclos Oficial'!$H$3:$H$5,0)))</f>
        <v/>
      </c>
      <c r="AH73" s="1"/>
      <c r="AI73" s="17"/>
      <c r="AJ73" s="19"/>
      <c r="AK73" s="78"/>
      <c r="AL73" s="74" t="str">
        <f>IF(AK73="","",INDEX('Ciclos Oficial'!$I$3:$I$5,MATCH(AK73,'Ciclos Oficial'!$H$3:$H$5,0)))</f>
        <v/>
      </c>
      <c r="AM73" s="1"/>
      <c r="AN73" s="17"/>
      <c r="AO73" s="19"/>
      <c r="AP73" s="78"/>
      <c r="AQ73" s="74" t="str">
        <f>IF(AP73="","",INDEX('Ciclos Oficial'!$I$3:$I$5,MATCH(AP73,'Ciclos Oficial'!$H$3:$H$5,0)))</f>
        <v/>
      </c>
      <c r="AR73" s="1"/>
      <c r="AS73" s="17"/>
    </row>
    <row r="74" spans="2:45" ht="14.25">
      <c r="B74" s="78"/>
      <c r="C74" s="11"/>
      <c r="D74" s="74" t="str" cm="1">
        <f t="array" ref="D74">IF(OR(B74="",C74=""),"",IF(INDEX('Ciclos Oficial'!$D$3:$D$23,IF(INDEX('Ciclos Oficial'!$D$3:$D$23,MATCH('Plano de Setup'!B74,'Ciclos Oficial'!$C$3:$C$23,0))&gt;INDEX('Ciclos Oficial'!$D$3:$D$23,MATCH('Plano de Setup'!C74,'Ciclos Oficial'!$C$3:$C$23,0)),MATCH('Plano de Setup'!B74,'Ciclos Oficial'!$C$3:$C$23,0),MATCH('Plano de Setup'!C74,'Ciclos Oficial'!$C$3:$C$23,0)))&gt;INDEX('Ciclos Oficial'!$E$3:$E$23,IF(INDEX('Ciclos Oficial'!$E$3:$E$23,MATCH(B74,'Ciclos Oficial'!$C$3:$C$23,0))&gt;INDEX('Ciclos Oficial'!$E$3:$E$23,MATCH(C74,'Ciclos Oficial'!$C$3:$C$23,0)),MATCH(B74,'Ciclos Oficial'!$C$3:$C$23,0),MATCH(C74,'Ciclos Oficial'!$C$3:$C$23,0))),INDEX('Ciclos Oficial'!$D$3:$D$23,IF(INDEX('Ciclos Oficial'!$D$3:$D$23,MATCH('Plano de Setup'!B74,'Ciclos Oficial'!$C$3:$C$23,0))&gt;INDEX('Ciclos Oficial'!$D$3:$D$23,MATCH('Plano de Setup'!C74,'Ciclos Oficial'!$C$3:$C$23,0)),MATCH('Plano de Setup'!B74,'Ciclos Oficial'!$C$3:$C$23,0),MATCH('Plano de Setup'!C74,'Ciclos Oficial'!$C$3:$C$23,0))),INDEX('Ciclos Oficial'!$E$3:$E$23,IF(INDEX('Ciclos Oficial'!$E$3:$E$23,MATCH(B74,'Ciclos Oficial'!$C$3:$C$23,0))&gt;INDEX('Ciclos Oficial'!$E$3:$E$23,MATCH(C74,'Ciclos Oficial'!$C$3:$C$23,0)),MATCH(B74,'Ciclos Oficial'!$C$3:$C$23,0),MATCH(C74,'Ciclos Oficial'!$C$3:$C$23,0)))))</f>
        <v/>
      </c>
      <c r="E74" s="12"/>
      <c r="F74" s="87"/>
      <c r="G74" s="19"/>
      <c r="H74" s="78"/>
      <c r="I74" s="11"/>
      <c r="J74" s="74" t="str" cm="1">
        <f t="array" ref="J74">IF(OR(H74="",I74=""),"",IF(INDEX('Ciclos Oficial'!$D$3:$D$23,IF(INDEX('Ciclos Oficial'!$D$3:$D$23,MATCH('Plano de Setup'!H74,'Ciclos Oficial'!$C$3:$C$23,0))&gt;INDEX('Ciclos Oficial'!$D$3:$D$23,MATCH('Plano de Setup'!I74,'Ciclos Oficial'!$C$3:$C$23,0)),MATCH('Plano de Setup'!H74,'Ciclos Oficial'!$C$3:$C$23,0),MATCH('Plano de Setup'!I74,'Ciclos Oficial'!$C$3:$C$23,0)))&gt;INDEX('Ciclos Oficial'!$E$3:$E$23,IF(INDEX('Ciclos Oficial'!$E$3:$E$23,MATCH(H74,'Ciclos Oficial'!$C$3:$C$23,0))&gt;INDEX('Ciclos Oficial'!$E$3:$E$23,MATCH(I74,'Ciclos Oficial'!$C$3:$C$23,0)),MATCH(H74,'Ciclos Oficial'!$C$3:$C$23,0),MATCH(I74,'Ciclos Oficial'!$C$3:$C$23,0))),INDEX('Ciclos Oficial'!$D$3:$D$23,IF(INDEX('Ciclos Oficial'!$D$3:$D$23,MATCH('Plano de Setup'!H74,'Ciclos Oficial'!$C$3:$C$23,0))&gt;INDEX('Ciclos Oficial'!$D$3:$D$23,MATCH('Plano de Setup'!I74,'Ciclos Oficial'!$C$3:$C$23,0)),MATCH('Plano de Setup'!H74,'Ciclos Oficial'!$C$3:$C$23,0),MATCH('Plano de Setup'!I74,'Ciclos Oficial'!$C$3:$C$23,0))),INDEX('Ciclos Oficial'!$E$3:$E$23,IF(INDEX('Ciclos Oficial'!$E$3:$E$23,MATCH(H74,'Ciclos Oficial'!$C$3:$C$23,0))&gt;INDEX('Ciclos Oficial'!$E$3:$E$23,MATCH(I74,'Ciclos Oficial'!$C$3:$C$23,0)),MATCH(H74,'Ciclos Oficial'!$C$3:$C$23,0),MATCH(I74,'Ciclos Oficial'!$C$3:$C$23,0)))))</f>
        <v/>
      </c>
      <c r="K74" s="1"/>
      <c r="L74" s="17"/>
      <c r="M74" s="19"/>
      <c r="N74" s="11"/>
      <c r="O74" s="11"/>
      <c r="P74" s="74" t="str" cm="1">
        <f t="array" ref="P74">IF(OR(N74="",O74=""),"",IF(INDEX('Ciclos Oficial'!$D$3:$D$23,IF(INDEX('Ciclos Oficial'!$D$3:$D$23,MATCH('Plano de Setup'!N74,'Ciclos Oficial'!$C$3:$C$23,0))&gt;INDEX('Ciclos Oficial'!$D$3:$D$23,MATCH('Plano de Setup'!O74,'Ciclos Oficial'!$C$3:$C$23,0)),MATCH('Plano de Setup'!N74,'Ciclos Oficial'!$C$3:$C$23,0),MATCH('Plano de Setup'!O74,'Ciclos Oficial'!$C$3:$C$23,0)))&gt;INDEX('Ciclos Oficial'!$E$3:$E$23,IF(INDEX('Ciclos Oficial'!$E$3:$E$23,MATCH(N74,'Ciclos Oficial'!$C$3:$C$23,0))&gt;INDEX('Ciclos Oficial'!$E$3:$E$23,MATCH(O74,'Ciclos Oficial'!$C$3:$C$23,0)),MATCH(N74,'Ciclos Oficial'!$C$3:$C$23,0),MATCH(O74,'Ciclos Oficial'!$C$3:$C$23,0))),INDEX('Ciclos Oficial'!$D$3:$D$23,IF(INDEX('Ciclos Oficial'!$D$3:$D$23,MATCH('Plano de Setup'!N74,'Ciclos Oficial'!$C$3:$C$23,0))&gt;INDEX('Ciclos Oficial'!$D$3:$D$23,MATCH('Plano de Setup'!O74,'Ciclos Oficial'!$C$3:$C$23,0)),MATCH('Plano de Setup'!N74,'Ciclos Oficial'!$C$3:$C$23,0),MATCH('Plano de Setup'!O74,'Ciclos Oficial'!$C$3:$C$23,0))),INDEX('Ciclos Oficial'!$E$3:$E$23,IF(INDEX('Ciclos Oficial'!$E$3:$E$23,MATCH(N74,'Ciclos Oficial'!$C$3:$C$23,0))&gt;INDEX('Ciclos Oficial'!$E$3:$E$23,MATCH(O74,'Ciclos Oficial'!$C$3:$C$23,0)),MATCH(N74,'Ciclos Oficial'!$C$3:$C$23,0),MATCH(O74,'Ciclos Oficial'!$C$3:$C$23,0)))))</f>
        <v/>
      </c>
      <c r="Q74" s="1"/>
      <c r="R74" s="1"/>
      <c r="S74" s="19"/>
      <c r="T74" s="78"/>
      <c r="U74" s="11"/>
      <c r="V74" s="74" t="str" cm="1">
        <f t="array" ref="V74">IF(OR(T74="",U74=""),"",IF(INDEX('Ciclos Oficial'!$D$3:$D$23,IF(INDEX('Ciclos Oficial'!$D$3:$D$23,MATCH('Plano de Setup'!T74,'Ciclos Oficial'!$C$3:$C$23,0))&gt;INDEX('Ciclos Oficial'!$D$3:$D$23,MATCH('Plano de Setup'!U74,'Ciclos Oficial'!$C$3:$C$23,0)),MATCH('Plano de Setup'!T74,'Ciclos Oficial'!$C$3:$C$23,0),MATCH('Plano de Setup'!U74,'Ciclos Oficial'!$C$3:$C$23,0)))&gt;INDEX('Ciclos Oficial'!$E$3:$E$23,IF(INDEX('Ciclos Oficial'!$E$3:$E$23,MATCH(T74,'Ciclos Oficial'!$C$3:$C$23,0))&gt;INDEX('Ciclos Oficial'!$E$3:$E$23,MATCH(U74,'Ciclos Oficial'!$C$3:$C$23,0)),MATCH(T74,'Ciclos Oficial'!$C$3:$C$23,0),MATCH(U74,'Ciclos Oficial'!$C$3:$C$23,0))),INDEX('Ciclos Oficial'!$D$3:$D$23,IF(INDEX('Ciclos Oficial'!$D$3:$D$23,MATCH('Plano de Setup'!T74,'Ciclos Oficial'!$C$3:$C$23,0))&gt;INDEX('Ciclos Oficial'!$D$3:$D$23,MATCH('Plano de Setup'!U74,'Ciclos Oficial'!$C$3:$C$23,0)),MATCH('Plano de Setup'!T74,'Ciclos Oficial'!$C$3:$C$23,0),MATCH('Plano de Setup'!U74,'Ciclos Oficial'!$C$3:$C$23,0))),INDEX('Ciclos Oficial'!$E$3:$E$23,IF(INDEX('Ciclos Oficial'!$E$3:$E$23,MATCH(T74,'Ciclos Oficial'!$C$3:$C$23,0))&gt;INDEX('Ciclos Oficial'!$E$3:$E$23,MATCH(U74,'Ciclos Oficial'!$C$3:$C$23,0)),MATCH(T74,'Ciclos Oficial'!$C$3:$C$23,0),MATCH(U74,'Ciclos Oficial'!$C$3:$C$23,0)))))</f>
        <v/>
      </c>
      <c r="W74" s="1"/>
      <c r="X74" s="17"/>
      <c r="Y74" s="19"/>
      <c r="Z74" s="11"/>
      <c r="AA74" s="11"/>
      <c r="AB74" s="74" t="str" cm="1">
        <f t="array" ref="AB74">IF(OR(Z74="",AA74=""),"",IF(INDEX('Ciclos Oficial'!$D$3:$D$23,IF(INDEX('Ciclos Oficial'!$D$3:$D$23,MATCH('Plano de Setup'!Z74,'Ciclos Oficial'!$C$3:$C$23,0))&gt;INDEX('Ciclos Oficial'!$D$3:$D$23,MATCH('Plano de Setup'!AA74,'Ciclos Oficial'!$C$3:$C$23,0)),MATCH('Plano de Setup'!Z74,'Ciclos Oficial'!$C$3:$C$23,0),MATCH('Plano de Setup'!AA74,'Ciclos Oficial'!$C$3:$C$23,0)))&gt;INDEX('Ciclos Oficial'!$E$3:$E$23,IF(INDEX('Ciclos Oficial'!$E$3:$E$23,MATCH(Z74,'Ciclos Oficial'!$C$3:$C$23,0))&gt;INDEX('Ciclos Oficial'!$E$3:$E$23,MATCH(AA74,'Ciclos Oficial'!$C$3:$C$23,0)),MATCH(Z74,'Ciclos Oficial'!$C$3:$C$23,0),MATCH(AA74,'Ciclos Oficial'!$C$3:$C$23,0))),INDEX('Ciclos Oficial'!$D$3:$D$23,IF(INDEX('Ciclos Oficial'!$D$3:$D$23,MATCH('Plano de Setup'!Z74,'Ciclos Oficial'!$C$3:$C$23,0))&gt;INDEX('Ciclos Oficial'!$D$3:$D$23,MATCH('Plano de Setup'!AA74,'Ciclos Oficial'!$C$3:$C$23,0)),MATCH('Plano de Setup'!Z74,'Ciclos Oficial'!$C$3:$C$23,0),MATCH('Plano de Setup'!AA74,'Ciclos Oficial'!$C$3:$C$23,0))),INDEX('Ciclos Oficial'!$E$3:$E$23,IF(INDEX('Ciclos Oficial'!$E$3:$E$23,MATCH(Z74,'Ciclos Oficial'!$C$3:$C$23,0))&gt;INDEX('Ciclos Oficial'!$E$3:$E$23,MATCH(AA74,'Ciclos Oficial'!$C$3:$C$23,0)),MATCH(Z74,'Ciclos Oficial'!$C$3:$C$23,0),MATCH(AA74,'Ciclos Oficial'!$C$3:$C$23,0)))))</f>
        <v/>
      </c>
      <c r="AC74" s="1"/>
      <c r="AD74" s="1"/>
      <c r="AE74" s="19"/>
      <c r="AF74" s="78"/>
      <c r="AG74" s="74" t="str">
        <f>IF(AF74="","",INDEX('Ciclos Oficial'!$I$3:$I$5,MATCH(AF74,'Ciclos Oficial'!$H$3:$H$5,0)))</f>
        <v/>
      </c>
      <c r="AH74" s="1"/>
      <c r="AI74" s="17"/>
      <c r="AJ74" s="19"/>
      <c r="AK74" s="78"/>
      <c r="AL74" s="74" t="str">
        <f>IF(AK74="","",INDEX('Ciclos Oficial'!$I$3:$I$5,MATCH(AK74,'Ciclos Oficial'!$H$3:$H$5,0)))</f>
        <v/>
      </c>
      <c r="AM74" s="1"/>
      <c r="AN74" s="17"/>
      <c r="AO74" s="19"/>
      <c r="AP74" s="78"/>
      <c r="AQ74" s="74" t="str">
        <f>IF(AP74="","",INDEX('Ciclos Oficial'!$I$3:$I$5,MATCH(AP74,'Ciclos Oficial'!$H$3:$H$5,0)))</f>
        <v/>
      </c>
      <c r="AR74" s="1"/>
      <c r="AS74" s="17"/>
    </row>
    <row r="75" spans="2:45" ht="14.25">
      <c r="B75" s="78"/>
      <c r="C75" s="11"/>
      <c r="D75" s="74" t="str" cm="1">
        <f t="array" ref="D75">IF(OR(B75="",C75=""),"",IF(INDEX('Ciclos Oficial'!$D$3:$D$23,IF(INDEX('Ciclos Oficial'!$D$3:$D$23,MATCH('Plano de Setup'!B75,'Ciclos Oficial'!$C$3:$C$23,0))&gt;INDEX('Ciclos Oficial'!$D$3:$D$23,MATCH('Plano de Setup'!C75,'Ciclos Oficial'!$C$3:$C$23,0)),MATCH('Plano de Setup'!B75,'Ciclos Oficial'!$C$3:$C$23,0),MATCH('Plano de Setup'!C75,'Ciclos Oficial'!$C$3:$C$23,0)))&gt;INDEX('Ciclos Oficial'!$E$3:$E$23,IF(INDEX('Ciclos Oficial'!$E$3:$E$23,MATCH(B75,'Ciclos Oficial'!$C$3:$C$23,0))&gt;INDEX('Ciclos Oficial'!$E$3:$E$23,MATCH(C75,'Ciclos Oficial'!$C$3:$C$23,0)),MATCH(B75,'Ciclos Oficial'!$C$3:$C$23,0),MATCH(C75,'Ciclos Oficial'!$C$3:$C$23,0))),INDEX('Ciclos Oficial'!$D$3:$D$23,IF(INDEX('Ciclos Oficial'!$D$3:$D$23,MATCH('Plano de Setup'!B75,'Ciclos Oficial'!$C$3:$C$23,0))&gt;INDEX('Ciclos Oficial'!$D$3:$D$23,MATCH('Plano de Setup'!C75,'Ciclos Oficial'!$C$3:$C$23,0)),MATCH('Plano de Setup'!B75,'Ciclos Oficial'!$C$3:$C$23,0),MATCH('Plano de Setup'!C75,'Ciclos Oficial'!$C$3:$C$23,0))),INDEX('Ciclos Oficial'!$E$3:$E$23,IF(INDEX('Ciclos Oficial'!$E$3:$E$23,MATCH(B75,'Ciclos Oficial'!$C$3:$C$23,0))&gt;INDEX('Ciclos Oficial'!$E$3:$E$23,MATCH(C75,'Ciclos Oficial'!$C$3:$C$23,0)),MATCH(B75,'Ciclos Oficial'!$C$3:$C$23,0),MATCH(C75,'Ciclos Oficial'!$C$3:$C$23,0)))))</f>
        <v/>
      </c>
      <c r="E75" s="12"/>
      <c r="F75" s="87"/>
      <c r="G75" s="19"/>
      <c r="H75" s="78"/>
      <c r="I75" s="11"/>
      <c r="J75" s="74" t="str" cm="1">
        <f t="array" ref="J75">IF(OR(H75="",I75=""),"",IF(INDEX('Ciclos Oficial'!$D$3:$D$23,IF(INDEX('Ciclos Oficial'!$D$3:$D$23,MATCH('Plano de Setup'!H75,'Ciclos Oficial'!$C$3:$C$23,0))&gt;INDEX('Ciclos Oficial'!$D$3:$D$23,MATCH('Plano de Setup'!I75,'Ciclos Oficial'!$C$3:$C$23,0)),MATCH('Plano de Setup'!H75,'Ciclos Oficial'!$C$3:$C$23,0),MATCH('Plano de Setup'!I75,'Ciclos Oficial'!$C$3:$C$23,0)))&gt;INDEX('Ciclos Oficial'!$E$3:$E$23,IF(INDEX('Ciclos Oficial'!$E$3:$E$23,MATCH(H75,'Ciclos Oficial'!$C$3:$C$23,0))&gt;INDEX('Ciclos Oficial'!$E$3:$E$23,MATCH(I75,'Ciclos Oficial'!$C$3:$C$23,0)),MATCH(H75,'Ciclos Oficial'!$C$3:$C$23,0),MATCH(I75,'Ciclos Oficial'!$C$3:$C$23,0))),INDEX('Ciclos Oficial'!$D$3:$D$23,IF(INDEX('Ciclos Oficial'!$D$3:$D$23,MATCH('Plano de Setup'!H75,'Ciclos Oficial'!$C$3:$C$23,0))&gt;INDEX('Ciclos Oficial'!$D$3:$D$23,MATCH('Plano de Setup'!I75,'Ciclos Oficial'!$C$3:$C$23,0)),MATCH('Plano de Setup'!H75,'Ciclos Oficial'!$C$3:$C$23,0),MATCH('Plano de Setup'!I75,'Ciclos Oficial'!$C$3:$C$23,0))),INDEX('Ciclos Oficial'!$E$3:$E$23,IF(INDEX('Ciclos Oficial'!$E$3:$E$23,MATCH(H75,'Ciclos Oficial'!$C$3:$C$23,0))&gt;INDEX('Ciclos Oficial'!$E$3:$E$23,MATCH(I75,'Ciclos Oficial'!$C$3:$C$23,0)),MATCH(H75,'Ciclos Oficial'!$C$3:$C$23,0),MATCH(I75,'Ciclos Oficial'!$C$3:$C$23,0)))))</f>
        <v/>
      </c>
      <c r="K75" s="1"/>
      <c r="L75" s="17"/>
      <c r="M75" s="19"/>
      <c r="N75" s="11"/>
      <c r="O75" s="11"/>
      <c r="P75" s="74" t="str" cm="1">
        <f t="array" ref="P75">IF(OR(N75="",O75=""),"",IF(INDEX('Ciclos Oficial'!$D$3:$D$23,IF(INDEX('Ciclos Oficial'!$D$3:$D$23,MATCH('Plano de Setup'!N75,'Ciclos Oficial'!$C$3:$C$23,0))&gt;INDEX('Ciclos Oficial'!$D$3:$D$23,MATCH('Plano de Setup'!O75,'Ciclos Oficial'!$C$3:$C$23,0)),MATCH('Plano de Setup'!N75,'Ciclos Oficial'!$C$3:$C$23,0),MATCH('Plano de Setup'!O75,'Ciclos Oficial'!$C$3:$C$23,0)))&gt;INDEX('Ciclos Oficial'!$E$3:$E$23,IF(INDEX('Ciclos Oficial'!$E$3:$E$23,MATCH(N75,'Ciclos Oficial'!$C$3:$C$23,0))&gt;INDEX('Ciclos Oficial'!$E$3:$E$23,MATCH(O75,'Ciclos Oficial'!$C$3:$C$23,0)),MATCH(N75,'Ciclos Oficial'!$C$3:$C$23,0),MATCH(O75,'Ciclos Oficial'!$C$3:$C$23,0))),INDEX('Ciclos Oficial'!$D$3:$D$23,IF(INDEX('Ciclos Oficial'!$D$3:$D$23,MATCH('Plano de Setup'!N75,'Ciclos Oficial'!$C$3:$C$23,0))&gt;INDEX('Ciclos Oficial'!$D$3:$D$23,MATCH('Plano de Setup'!O75,'Ciclos Oficial'!$C$3:$C$23,0)),MATCH('Plano de Setup'!N75,'Ciclos Oficial'!$C$3:$C$23,0),MATCH('Plano de Setup'!O75,'Ciclos Oficial'!$C$3:$C$23,0))),INDEX('Ciclos Oficial'!$E$3:$E$23,IF(INDEX('Ciclos Oficial'!$E$3:$E$23,MATCH(N75,'Ciclos Oficial'!$C$3:$C$23,0))&gt;INDEX('Ciclos Oficial'!$E$3:$E$23,MATCH(O75,'Ciclos Oficial'!$C$3:$C$23,0)),MATCH(N75,'Ciclos Oficial'!$C$3:$C$23,0),MATCH(O75,'Ciclos Oficial'!$C$3:$C$23,0)))))</f>
        <v/>
      </c>
      <c r="Q75" s="1"/>
      <c r="R75" s="1"/>
      <c r="S75" s="19"/>
      <c r="T75" s="78"/>
      <c r="U75" s="11"/>
      <c r="V75" s="74" t="str" cm="1">
        <f t="array" ref="V75">IF(OR(T75="",U75=""),"",IF(INDEX('Ciclos Oficial'!$D$3:$D$23,IF(INDEX('Ciclos Oficial'!$D$3:$D$23,MATCH('Plano de Setup'!T75,'Ciclos Oficial'!$C$3:$C$23,0))&gt;INDEX('Ciclos Oficial'!$D$3:$D$23,MATCH('Plano de Setup'!U75,'Ciclos Oficial'!$C$3:$C$23,0)),MATCH('Plano de Setup'!T75,'Ciclos Oficial'!$C$3:$C$23,0),MATCH('Plano de Setup'!U75,'Ciclos Oficial'!$C$3:$C$23,0)))&gt;INDEX('Ciclos Oficial'!$E$3:$E$23,IF(INDEX('Ciclos Oficial'!$E$3:$E$23,MATCH(T75,'Ciclos Oficial'!$C$3:$C$23,0))&gt;INDEX('Ciclos Oficial'!$E$3:$E$23,MATCH(U75,'Ciclos Oficial'!$C$3:$C$23,0)),MATCH(T75,'Ciclos Oficial'!$C$3:$C$23,0),MATCH(U75,'Ciclos Oficial'!$C$3:$C$23,0))),INDEX('Ciclos Oficial'!$D$3:$D$23,IF(INDEX('Ciclos Oficial'!$D$3:$D$23,MATCH('Plano de Setup'!T75,'Ciclos Oficial'!$C$3:$C$23,0))&gt;INDEX('Ciclos Oficial'!$D$3:$D$23,MATCH('Plano de Setup'!U75,'Ciclos Oficial'!$C$3:$C$23,0)),MATCH('Plano de Setup'!T75,'Ciclos Oficial'!$C$3:$C$23,0),MATCH('Plano de Setup'!U75,'Ciclos Oficial'!$C$3:$C$23,0))),INDEX('Ciclos Oficial'!$E$3:$E$23,IF(INDEX('Ciclos Oficial'!$E$3:$E$23,MATCH(T75,'Ciclos Oficial'!$C$3:$C$23,0))&gt;INDEX('Ciclos Oficial'!$E$3:$E$23,MATCH(U75,'Ciclos Oficial'!$C$3:$C$23,0)),MATCH(T75,'Ciclos Oficial'!$C$3:$C$23,0),MATCH(U75,'Ciclos Oficial'!$C$3:$C$23,0)))))</f>
        <v/>
      </c>
      <c r="W75" s="1"/>
      <c r="X75" s="17"/>
      <c r="Y75" s="19"/>
      <c r="Z75" s="11"/>
      <c r="AA75" s="11"/>
      <c r="AB75" s="74" t="str" cm="1">
        <f t="array" ref="AB75">IF(OR(Z75="",AA75=""),"",IF(INDEX('Ciclos Oficial'!$D$3:$D$23,IF(INDEX('Ciclos Oficial'!$D$3:$D$23,MATCH('Plano de Setup'!Z75,'Ciclos Oficial'!$C$3:$C$23,0))&gt;INDEX('Ciclos Oficial'!$D$3:$D$23,MATCH('Plano de Setup'!AA75,'Ciclos Oficial'!$C$3:$C$23,0)),MATCH('Plano de Setup'!Z75,'Ciclos Oficial'!$C$3:$C$23,0),MATCH('Plano de Setup'!AA75,'Ciclos Oficial'!$C$3:$C$23,0)))&gt;INDEX('Ciclos Oficial'!$E$3:$E$23,IF(INDEX('Ciclos Oficial'!$E$3:$E$23,MATCH(Z75,'Ciclos Oficial'!$C$3:$C$23,0))&gt;INDEX('Ciclos Oficial'!$E$3:$E$23,MATCH(AA75,'Ciclos Oficial'!$C$3:$C$23,0)),MATCH(Z75,'Ciclos Oficial'!$C$3:$C$23,0),MATCH(AA75,'Ciclos Oficial'!$C$3:$C$23,0))),INDEX('Ciclos Oficial'!$D$3:$D$23,IF(INDEX('Ciclos Oficial'!$D$3:$D$23,MATCH('Plano de Setup'!Z75,'Ciclos Oficial'!$C$3:$C$23,0))&gt;INDEX('Ciclos Oficial'!$D$3:$D$23,MATCH('Plano de Setup'!AA75,'Ciclos Oficial'!$C$3:$C$23,0)),MATCH('Plano de Setup'!Z75,'Ciclos Oficial'!$C$3:$C$23,0),MATCH('Plano de Setup'!AA75,'Ciclos Oficial'!$C$3:$C$23,0))),INDEX('Ciclos Oficial'!$E$3:$E$23,IF(INDEX('Ciclos Oficial'!$E$3:$E$23,MATCH(Z75,'Ciclos Oficial'!$C$3:$C$23,0))&gt;INDEX('Ciclos Oficial'!$E$3:$E$23,MATCH(AA75,'Ciclos Oficial'!$C$3:$C$23,0)),MATCH(Z75,'Ciclos Oficial'!$C$3:$C$23,0),MATCH(AA75,'Ciclos Oficial'!$C$3:$C$23,0)))))</f>
        <v/>
      </c>
      <c r="AC75" s="1"/>
      <c r="AD75" s="1"/>
      <c r="AE75" s="19"/>
      <c r="AF75" s="78"/>
      <c r="AG75" s="74" t="str">
        <f>IF(AF75="","",INDEX('Ciclos Oficial'!$I$3:$I$5,MATCH(AF75,'Ciclos Oficial'!$H$3:$H$5,0)))</f>
        <v/>
      </c>
      <c r="AH75" s="1"/>
      <c r="AI75" s="17"/>
      <c r="AJ75" s="19"/>
      <c r="AK75" s="78"/>
      <c r="AL75" s="74" t="str">
        <f>IF(AK75="","",INDEX('Ciclos Oficial'!$I$3:$I$5,MATCH(AK75,'Ciclos Oficial'!$H$3:$H$5,0)))</f>
        <v/>
      </c>
      <c r="AM75" s="1"/>
      <c r="AN75" s="17"/>
      <c r="AO75" s="19"/>
      <c r="AP75" s="78"/>
      <c r="AQ75" s="74" t="str">
        <f>IF(AP75="","",INDEX('Ciclos Oficial'!$I$3:$I$5,MATCH(AP75,'Ciclos Oficial'!$H$3:$H$5,0)))</f>
        <v/>
      </c>
      <c r="AR75" s="1"/>
      <c r="AS75" s="17"/>
    </row>
    <row r="76" spans="2:45" ht="14.25">
      <c r="B76" s="78"/>
      <c r="C76" s="11"/>
      <c r="D76" s="74" t="str" cm="1">
        <f t="array" ref="D76">IF(OR(B76="",C76=""),"",IF(INDEX('Ciclos Oficial'!$D$3:$D$23,IF(INDEX('Ciclos Oficial'!$D$3:$D$23,MATCH('Plano de Setup'!B76,'Ciclos Oficial'!$C$3:$C$23,0))&gt;INDEX('Ciclos Oficial'!$D$3:$D$23,MATCH('Plano de Setup'!C76,'Ciclos Oficial'!$C$3:$C$23,0)),MATCH('Plano de Setup'!B76,'Ciclos Oficial'!$C$3:$C$23,0),MATCH('Plano de Setup'!C76,'Ciclos Oficial'!$C$3:$C$23,0)))&gt;INDEX('Ciclos Oficial'!$E$3:$E$23,IF(INDEX('Ciclos Oficial'!$E$3:$E$23,MATCH(B76,'Ciclos Oficial'!$C$3:$C$23,0))&gt;INDEX('Ciclos Oficial'!$E$3:$E$23,MATCH(C76,'Ciclos Oficial'!$C$3:$C$23,0)),MATCH(B76,'Ciclos Oficial'!$C$3:$C$23,0),MATCH(C76,'Ciclos Oficial'!$C$3:$C$23,0))),INDEX('Ciclos Oficial'!$D$3:$D$23,IF(INDEX('Ciclos Oficial'!$D$3:$D$23,MATCH('Plano de Setup'!B76,'Ciclos Oficial'!$C$3:$C$23,0))&gt;INDEX('Ciclos Oficial'!$D$3:$D$23,MATCH('Plano de Setup'!C76,'Ciclos Oficial'!$C$3:$C$23,0)),MATCH('Plano de Setup'!B76,'Ciclos Oficial'!$C$3:$C$23,0),MATCH('Plano de Setup'!C76,'Ciclos Oficial'!$C$3:$C$23,0))),INDEX('Ciclos Oficial'!$E$3:$E$23,IF(INDEX('Ciclos Oficial'!$E$3:$E$23,MATCH(B76,'Ciclos Oficial'!$C$3:$C$23,0))&gt;INDEX('Ciclos Oficial'!$E$3:$E$23,MATCH(C76,'Ciclos Oficial'!$C$3:$C$23,0)),MATCH(B76,'Ciclos Oficial'!$C$3:$C$23,0),MATCH(C76,'Ciclos Oficial'!$C$3:$C$23,0)))))</f>
        <v/>
      </c>
      <c r="E76" s="12"/>
      <c r="F76" s="87"/>
      <c r="G76" s="19"/>
      <c r="H76" s="78"/>
      <c r="I76" s="11"/>
      <c r="J76" s="74" t="str" cm="1">
        <f t="array" ref="J76">IF(OR(H76="",I76=""),"",IF(INDEX('Ciclos Oficial'!$D$3:$D$23,IF(INDEX('Ciclos Oficial'!$D$3:$D$23,MATCH('Plano de Setup'!H76,'Ciclos Oficial'!$C$3:$C$23,0))&gt;INDEX('Ciclos Oficial'!$D$3:$D$23,MATCH('Plano de Setup'!I76,'Ciclos Oficial'!$C$3:$C$23,0)),MATCH('Plano de Setup'!H76,'Ciclos Oficial'!$C$3:$C$23,0),MATCH('Plano de Setup'!I76,'Ciclos Oficial'!$C$3:$C$23,0)))&gt;INDEX('Ciclos Oficial'!$E$3:$E$23,IF(INDEX('Ciclos Oficial'!$E$3:$E$23,MATCH(H76,'Ciclos Oficial'!$C$3:$C$23,0))&gt;INDEX('Ciclos Oficial'!$E$3:$E$23,MATCH(I76,'Ciclos Oficial'!$C$3:$C$23,0)),MATCH(H76,'Ciclos Oficial'!$C$3:$C$23,0),MATCH(I76,'Ciclos Oficial'!$C$3:$C$23,0))),INDEX('Ciclos Oficial'!$D$3:$D$23,IF(INDEX('Ciclos Oficial'!$D$3:$D$23,MATCH('Plano de Setup'!H76,'Ciclos Oficial'!$C$3:$C$23,0))&gt;INDEX('Ciclos Oficial'!$D$3:$D$23,MATCH('Plano de Setup'!I76,'Ciclos Oficial'!$C$3:$C$23,0)),MATCH('Plano de Setup'!H76,'Ciclos Oficial'!$C$3:$C$23,0),MATCH('Plano de Setup'!I76,'Ciclos Oficial'!$C$3:$C$23,0))),INDEX('Ciclos Oficial'!$E$3:$E$23,IF(INDEX('Ciclos Oficial'!$E$3:$E$23,MATCH(H76,'Ciclos Oficial'!$C$3:$C$23,0))&gt;INDEX('Ciclos Oficial'!$E$3:$E$23,MATCH(I76,'Ciclos Oficial'!$C$3:$C$23,0)),MATCH(H76,'Ciclos Oficial'!$C$3:$C$23,0),MATCH(I76,'Ciclos Oficial'!$C$3:$C$23,0)))))</f>
        <v/>
      </c>
      <c r="K76" s="1"/>
      <c r="L76" s="17"/>
      <c r="M76" s="19"/>
      <c r="N76" s="11"/>
      <c r="O76" s="11"/>
      <c r="P76" s="74" t="str" cm="1">
        <f t="array" ref="P76">IF(OR(N76="",O76=""),"",IF(INDEX('Ciclos Oficial'!$D$3:$D$23,IF(INDEX('Ciclos Oficial'!$D$3:$D$23,MATCH('Plano de Setup'!N76,'Ciclos Oficial'!$C$3:$C$23,0))&gt;INDEX('Ciclos Oficial'!$D$3:$D$23,MATCH('Plano de Setup'!O76,'Ciclos Oficial'!$C$3:$C$23,0)),MATCH('Plano de Setup'!N76,'Ciclos Oficial'!$C$3:$C$23,0),MATCH('Plano de Setup'!O76,'Ciclos Oficial'!$C$3:$C$23,0)))&gt;INDEX('Ciclos Oficial'!$E$3:$E$23,IF(INDEX('Ciclos Oficial'!$E$3:$E$23,MATCH(N76,'Ciclos Oficial'!$C$3:$C$23,0))&gt;INDEX('Ciclos Oficial'!$E$3:$E$23,MATCH(O76,'Ciclos Oficial'!$C$3:$C$23,0)),MATCH(N76,'Ciclos Oficial'!$C$3:$C$23,0),MATCH(O76,'Ciclos Oficial'!$C$3:$C$23,0))),INDEX('Ciclos Oficial'!$D$3:$D$23,IF(INDEX('Ciclos Oficial'!$D$3:$D$23,MATCH('Plano de Setup'!N76,'Ciclos Oficial'!$C$3:$C$23,0))&gt;INDEX('Ciclos Oficial'!$D$3:$D$23,MATCH('Plano de Setup'!O76,'Ciclos Oficial'!$C$3:$C$23,0)),MATCH('Plano de Setup'!N76,'Ciclos Oficial'!$C$3:$C$23,0),MATCH('Plano de Setup'!O76,'Ciclos Oficial'!$C$3:$C$23,0))),INDEX('Ciclos Oficial'!$E$3:$E$23,IF(INDEX('Ciclos Oficial'!$E$3:$E$23,MATCH(N76,'Ciclos Oficial'!$C$3:$C$23,0))&gt;INDEX('Ciclos Oficial'!$E$3:$E$23,MATCH(O76,'Ciclos Oficial'!$C$3:$C$23,0)),MATCH(N76,'Ciclos Oficial'!$C$3:$C$23,0),MATCH(O76,'Ciclos Oficial'!$C$3:$C$23,0)))))</f>
        <v/>
      </c>
      <c r="Q76" s="1"/>
      <c r="R76" s="1"/>
      <c r="S76" s="19"/>
      <c r="T76" s="78"/>
      <c r="U76" s="11"/>
      <c r="V76" s="74" t="str" cm="1">
        <f t="array" ref="V76">IF(OR(T76="",U76=""),"",IF(INDEX('Ciclos Oficial'!$D$3:$D$23,IF(INDEX('Ciclos Oficial'!$D$3:$D$23,MATCH('Plano de Setup'!T76,'Ciclos Oficial'!$C$3:$C$23,0))&gt;INDEX('Ciclos Oficial'!$D$3:$D$23,MATCH('Plano de Setup'!U76,'Ciclos Oficial'!$C$3:$C$23,0)),MATCH('Plano de Setup'!T76,'Ciclos Oficial'!$C$3:$C$23,0),MATCH('Plano de Setup'!U76,'Ciclos Oficial'!$C$3:$C$23,0)))&gt;INDEX('Ciclos Oficial'!$E$3:$E$23,IF(INDEX('Ciclos Oficial'!$E$3:$E$23,MATCH(T76,'Ciclos Oficial'!$C$3:$C$23,0))&gt;INDEX('Ciclos Oficial'!$E$3:$E$23,MATCH(U76,'Ciclos Oficial'!$C$3:$C$23,0)),MATCH(T76,'Ciclos Oficial'!$C$3:$C$23,0),MATCH(U76,'Ciclos Oficial'!$C$3:$C$23,0))),INDEX('Ciclos Oficial'!$D$3:$D$23,IF(INDEX('Ciclos Oficial'!$D$3:$D$23,MATCH('Plano de Setup'!T76,'Ciclos Oficial'!$C$3:$C$23,0))&gt;INDEX('Ciclos Oficial'!$D$3:$D$23,MATCH('Plano de Setup'!U76,'Ciclos Oficial'!$C$3:$C$23,0)),MATCH('Plano de Setup'!T76,'Ciclos Oficial'!$C$3:$C$23,0),MATCH('Plano de Setup'!U76,'Ciclos Oficial'!$C$3:$C$23,0))),INDEX('Ciclos Oficial'!$E$3:$E$23,IF(INDEX('Ciclos Oficial'!$E$3:$E$23,MATCH(T76,'Ciclos Oficial'!$C$3:$C$23,0))&gt;INDEX('Ciclos Oficial'!$E$3:$E$23,MATCH(U76,'Ciclos Oficial'!$C$3:$C$23,0)),MATCH(T76,'Ciclos Oficial'!$C$3:$C$23,0),MATCH(U76,'Ciclos Oficial'!$C$3:$C$23,0)))))</f>
        <v/>
      </c>
      <c r="W76" s="1"/>
      <c r="X76" s="17"/>
      <c r="Y76" s="19"/>
      <c r="Z76" s="11"/>
      <c r="AA76" s="11"/>
      <c r="AB76" s="74" t="str" cm="1">
        <f t="array" ref="AB76">IF(OR(Z76="",AA76=""),"",IF(INDEX('Ciclos Oficial'!$D$3:$D$23,IF(INDEX('Ciclos Oficial'!$D$3:$D$23,MATCH('Plano de Setup'!Z76,'Ciclos Oficial'!$C$3:$C$23,0))&gt;INDEX('Ciclos Oficial'!$D$3:$D$23,MATCH('Plano de Setup'!AA76,'Ciclos Oficial'!$C$3:$C$23,0)),MATCH('Plano de Setup'!Z76,'Ciclos Oficial'!$C$3:$C$23,0),MATCH('Plano de Setup'!AA76,'Ciclos Oficial'!$C$3:$C$23,0)))&gt;INDEX('Ciclos Oficial'!$E$3:$E$23,IF(INDEX('Ciclos Oficial'!$E$3:$E$23,MATCH(Z76,'Ciclos Oficial'!$C$3:$C$23,0))&gt;INDEX('Ciclos Oficial'!$E$3:$E$23,MATCH(AA76,'Ciclos Oficial'!$C$3:$C$23,0)),MATCH(Z76,'Ciclos Oficial'!$C$3:$C$23,0),MATCH(AA76,'Ciclos Oficial'!$C$3:$C$23,0))),INDEX('Ciclos Oficial'!$D$3:$D$23,IF(INDEX('Ciclos Oficial'!$D$3:$D$23,MATCH('Plano de Setup'!Z76,'Ciclos Oficial'!$C$3:$C$23,0))&gt;INDEX('Ciclos Oficial'!$D$3:$D$23,MATCH('Plano de Setup'!AA76,'Ciclos Oficial'!$C$3:$C$23,0)),MATCH('Plano de Setup'!Z76,'Ciclos Oficial'!$C$3:$C$23,0),MATCH('Plano de Setup'!AA76,'Ciclos Oficial'!$C$3:$C$23,0))),INDEX('Ciclos Oficial'!$E$3:$E$23,IF(INDEX('Ciclos Oficial'!$E$3:$E$23,MATCH(Z76,'Ciclos Oficial'!$C$3:$C$23,0))&gt;INDEX('Ciclos Oficial'!$E$3:$E$23,MATCH(AA76,'Ciclos Oficial'!$C$3:$C$23,0)),MATCH(Z76,'Ciclos Oficial'!$C$3:$C$23,0),MATCH(AA76,'Ciclos Oficial'!$C$3:$C$23,0)))))</f>
        <v/>
      </c>
      <c r="AC76" s="1"/>
      <c r="AD76" s="1"/>
      <c r="AE76" s="19"/>
      <c r="AF76" s="78"/>
      <c r="AG76" s="74" t="str">
        <f>IF(AF76="","",INDEX('Ciclos Oficial'!$I$3:$I$5,MATCH(AF76,'Ciclos Oficial'!$H$3:$H$5,0)))</f>
        <v/>
      </c>
      <c r="AH76" s="1"/>
      <c r="AI76" s="17"/>
      <c r="AJ76" s="19"/>
      <c r="AK76" s="78"/>
      <c r="AL76" s="74" t="str">
        <f>IF(AK76="","",INDEX('Ciclos Oficial'!$I$3:$I$5,MATCH(AK76,'Ciclos Oficial'!$H$3:$H$5,0)))</f>
        <v/>
      </c>
      <c r="AM76" s="1"/>
      <c r="AN76" s="17"/>
      <c r="AO76" s="19"/>
      <c r="AP76" s="78"/>
      <c r="AQ76" s="74" t="str">
        <f>IF(AP76="","",INDEX('Ciclos Oficial'!$I$3:$I$5,MATCH(AP76,'Ciclos Oficial'!$H$3:$H$5,0)))</f>
        <v/>
      </c>
      <c r="AR76" s="1"/>
      <c r="AS76" s="17"/>
    </row>
    <row r="77" spans="2:45" ht="14.25">
      <c r="B77" s="78"/>
      <c r="C77" s="11"/>
      <c r="D77" s="74" t="str" cm="1">
        <f t="array" ref="D77">IF(OR(B77="",C77=""),"",IF(INDEX('Ciclos Oficial'!$D$3:$D$23,IF(INDEX('Ciclos Oficial'!$D$3:$D$23,MATCH('Plano de Setup'!B77,'Ciclos Oficial'!$C$3:$C$23,0))&gt;INDEX('Ciclos Oficial'!$D$3:$D$23,MATCH('Plano de Setup'!C77,'Ciclos Oficial'!$C$3:$C$23,0)),MATCH('Plano de Setup'!B77,'Ciclos Oficial'!$C$3:$C$23,0),MATCH('Plano de Setup'!C77,'Ciclos Oficial'!$C$3:$C$23,0)))&gt;INDEX('Ciclos Oficial'!$E$3:$E$23,IF(INDEX('Ciclos Oficial'!$E$3:$E$23,MATCH(B77,'Ciclos Oficial'!$C$3:$C$23,0))&gt;INDEX('Ciclos Oficial'!$E$3:$E$23,MATCH(C77,'Ciclos Oficial'!$C$3:$C$23,0)),MATCH(B77,'Ciclos Oficial'!$C$3:$C$23,0),MATCH(C77,'Ciclos Oficial'!$C$3:$C$23,0))),INDEX('Ciclos Oficial'!$D$3:$D$23,IF(INDEX('Ciclos Oficial'!$D$3:$D$23,MATCH('Plano de Setup'!B77,'Ciclos Oficial'!$C$3:$C$23,0))&gt;INDEX('Ciclos Oficial'!$D$3:$D$23,MATCH('Plano de Setup'!C77,'Ciclos Oficial'!$C$3:$C$23,0)),MATCH('Plano de Setup'!B77,'Ciclos Oficial'!$C$3:$C$23,0),MATCH('Plano de Setup'!C77,'Ciclos Oficial'!$C$3:$C$23,0))),INDEX('Ciclos Oficial'!$E$3:$E$23,IF(INDEX('Ciclos Oficial'!$E$3:$E$23,MATCH(B77,'Ciclos Oficial'!$C$3:$C$23,0))&gt;INDEX('Ciclos Oficial'!$E$3:$E$23,MATCH(C77,'Ciclos Oficial'!$C$3:$C$23,0)),MATCH(B77,'Ciclos Oficial'!$C$3:$C$23,0),MATCH(C77,'Ciclos Oficial'!$C$3:$C$23,0)))))</f>
        <v/>
      </c>
      <c r="E77" s="12"/>
      <c r="F77" s="87"/>
      <c r="G77" s="19"/>
      <c r="H77" s="78"/>
      <c r="I77" s="11"/>
      <c r="J77" s="74" t="str" cm="1">
        <f t="array" ref="J77">IF(OR(H77="",I77=""),"",IF(INDEX('Ciclos Oficial'!$D$3:$D$23,IF(INDEX('Ciclos Oficial'!$D$3:$D$23,MATCH('Plano de Setup'!H77,'Ciclos Oficial'!$C$3:$C$23,0))&gt;INDEX('Ciclos Oficial'!$D$3:$D$23,MATCH('Plano de Setup'!I77,'Ciclos Oficial'!$C$3:$C$23,0)),MATCH('Plano de Setup'!H77,'Ciclos Oficial'!$C$3:$C$23,0),MATCH('Plano de Setup'!I77,'Ciclos Oficial'!$C$3:$C$23,0)))&gt;INDEX('Ciclos Oficial'!$E$3:$E$23,IF(INDEX('Ciclos Oficial'!$E$3:$E$23,MATCH(H77,'Ciclos Oficial'!$C$3:$C$23,0))&gt;INDEX('Ciclos Oficial'!$E$3:$E$23,MATCH(I77,'Ciclos Oficial'!$C$3:$C$23,0)),MATCH(H77,'Ciclos Oficial'!$C$3:$C$23,0),MATCH(I77,'Ciclos Oficial'!$C$3:$C$23,0))),INDEX('Ciclos Oficial'!$D$3:$D$23,IF(INDEX('Ciclos Oficial'!$D$3:$D$23,MATCH('Plano de Setup'!H77,'Ciclos Oficial'!$C$3:$C$23,0))&gt;INDEX('Ciclos Oficial'!$D$3:$D$23,MATCH('Plano de Setup'!I77,'Ciclos Oficial'!$C$3:$C$23,0)),MATCH('Plano de Setup'!H77,'Ciclos Oficial'!$C$3:$C$23,0),MATCH('Plano de Setup'!I77,'Ciclos Oficial'!$C$3:$C$23,0))),INDEX('Ciclos Oficial'!$E$3:$E$23,IF(INDEX('Ciclos Oficial'!$E$3:$E$23,MATCH(H77,'Ciclos Oficial'!$C$3:$C$23,0))&gt;INDEX('Ciclos Oficial'!$E$3:$E$23,MATCH(I77,'Ciclos Oficial'!$C$3:$C$23,0)),MATCH(H77,'Ciclos Oficial'!$C$3:$C$23,0),MATCH(I77,'Ciclos Oficial'!$C$3:$C$23,0)))))</f>
        <v/>
      </c>
      <c r="K77" s="1"/>
      <c r="L77" s="17"/>
      <c r="M77" s="19"/>
      <c r="N77" s="11"/>
      <c r="O77" s="11"/>
      <c r="P77" s="74" t="str" cm="1">
        <f t="array" ref="P77">IF(OR(N77="",O77=""),"",IF(INDEX('Ciclos Oficial'!$D$3:$D$23,IF(INDEX('Ciclos Oficial'!$D$3:$D$23,MATCH('Plano de Setup'!N77,'Ciclos Oficial'!$C$3:$C$23,0))&gt;INDEX('Ciclos Oficial'!$D$3:$D$23,MATCH('Plano de Setup'!O77,'Ciclos Oficial'!$C$3:$C$23,0)),MATCH('Plano de Setup'!N77,'Ciclos Oficial'!$C$3:$C$23,0),MATCH('Plano de Setup'!O77,'Ciclos Oficial'!$C$3:$C$23,0)))&gt;INDEX('Ciclos Oficial'!$E$3:$E$23,IF(INDEX('Ciclos Oficial'!$E$3:$E$23,MATCH(N77,'Ciclos Oficial'!$C$3:$C$23,0))&gt;INDEX('Ciclos Oficial'!$E$3:$E$23,MATCH(O77,'Ciclos Oficial'!$C$3:$C$23,0)),MATCH(N77,'Ciclos Oficial'!$C$3:$C$23,0),MATCH(O77,'Ciclos Oficial'!$C$3:$C$23,0))),INDEX('Ciclos Oficial'!$D$3:$D$23,IF(INDEX('Ciclos Oficial'!$D$3:$D$23,MATCH('Plano de Setup'!N77,'Ciclos Oficial'!$C$3:$C$23,0))&gt;INDEX('Ciclos Oficial'!$D$3:$D$23,MATCH('Plano de Setup'!O77,'Ciclos Oficial'!$C$3:$C$23,0)),MATCH('Plano de Setup'!N77,'Ciclos Oficial'!$C$3:$C$23,0),MATCH('Plano de Setup'!O77,'Ciclos Oficial'!$C$3:$C$23,0))),INDEX('Ciclos Oficial'!$E$3:$E$23,IF(INDEX('Ciclos Oficial'!$E$3:$E$23,MATCH(N77,'Ciclos Oficial'!$C$3:$C$23,0))&gt;INDEX('Ciclos Oficial'!$E$3:$E$23,MATCH(O77,'Ciclos Oficial'!$C$3:$C$23,0)),MATCH(N77,'Ciclos Oficial'!$C$3:$C$23,0),MATCH(O77,'Ciclos Oficial'!$C$3:$C$23,0)))))</f>
        <v/>
      </c>
      <c r="Q77" s="1"/>
      <c r="R77" s="1"/>
      <c r="S77" s="19"/>
      <c r="T77" s="78"/>
      <c r="U77" s="11"/>
      <c r="V77" s="74" t="str" cm="1">
        <f t="array" ref="V77">IF(OR(T77="",U77=""),"",IF(INDEX('Ciclos Oficial'!$D$3:$D$23,IF(INDEX('Ciclos Oficial'!$D$3:$D$23,MATCH('Plano de Setup'!T77,'Ciclos Oficial'!$C$3:$C$23,0))&gt;INDEX('Ciclos Oficial'!$D$3:$D$23,MATCH('Plano de Setup'!U77,'Ciclos Oficial'!$C$3:$C$23,0)),MATCH('Plano de Setup'!T77,'Ciclos Oficial'!$C$3:$C$23,0),MATCH('Plano de Setup'!U77,'Ciclos Oficial'!$C$3:$C$23,0)))&gt;INDEX('Ciclos Oficial'!$E$3:$E$23,IF(INDEX('Ciclos Oficial'!$E$3:$E$23,MATCH(T77,'Ciclos Oficial'!$C$3:$C$23,0))&gt;INDEX('Ciclos Oficial'!$E$3:$E$23,MATCH(U77,'Ciclos Oficial'!$C$3:$C$23,0)),MATCH(T77,'Ciclos Oficial'!$C$3:$C$23,0),MATCH(U77,'Ciclos Oficial'!$C$3:$C$23,0))),INDEX('Ciclos Oficial'!$D$3:$D$23,IF(INDEX('Ciclos Oficial'!$D$3:$D$23,MATCH('Plano de Setup'!T77,'Ciclos Oficial'!$C$3:$C$23,0))&gt;INDEX('Ciclos Oficial'!$D$3:$D$23,MATCH('Plano de Setup'!U77,'Ciclos Oficial'!$C$3:$C$23,0)),MATCH('Plano de Setup'!T77,'Ciclos Oficial'!$C$3:$C$23,0),MATCH('Plano de Setup'!U77,'Ciclos Oficial'!$C$3:$C$23,0))),INDEX('Ciclos Oficial'!$E$3:$E$23,IF(INDEX('Ciclos Oficial'!$E$3:$E$23,MATCH(T77,'Ciclos Oficial'!$C$3:$C$23,0))&gt;INDEX('Ciclos Oficial'!$E$3:$E$23,MATCH(U77,'Ciclos Oficial'!$C$3:$C$23,0)),MATCH(T77,'Ciclos Oficial'!$C$3:$C$23,0),MATCH(U77,'Ciclos Oficial'!$C$3:$C$23,0)))))</f>
        <v/>
      </c>
      <c r="W77" s="1"/>
      <c r="X77" s="17"/>
      <c r="Y77" s="19"/>
      <c r="Z77" s="11"/>
      <c r="AA77" s="11"/>
      <c r="AB77" s="74" t="str" cm="1">
        <f t="array" ref="AB77">IF(OR(Z77="",AA77=""),"",IF(INDEX('Ciclos Oficial'!$D$3:$D$23,IF(INDEX('Ciclos Oficial'!$D$3:$D$23,MATCH('Plano de Setup'!Z77,'Ciclos Oficial'!$C$3:$C$23,0))&gt;INDEX('Ciclos Oficial'!$D$3:$D$23,MATCH('Plano de Setup'!AA77,'Ciclos Oficial'!$C$3:$C$23,0)),MATCH('Plano de Setup'!Z77,'Ciclos Oficial'!$C$3:$C$23,0),MATCH('Plano de Setup'!AA77,'Ciclos Oficial'!$C$3:$C$23,0)))&gt;INDEX('Ciclos Oficial'!$E$3:$E$23,IF(INDEX('Ciclos Oficial'!$E$3:$E$23,MATCH(Z77,'Ciclos Oficial'!$C$3:$C$23,0))&gt;INDEX('Ciclos Oficial'!$E$3:$E$23,MATCH(AA77,'Ciclos Oficial'!$C$3:$C$23,0)),MATCH(Z77,'Ciclos Oficial'!$C$3:$C$23,0),MATCH(AA77,'Ciclos Oficial'!$C$3:$C$23,0))),INDEX('Ciclos Oficial'!$D$3:$D$23,IF(INDEX('Ciclos Oficial'!$D$3:$D$23,MATCH('Plano de Setup'!Z77,'Ciclos Oficial'!$C$3:$C$23,0))&gt;INDEX('Ciclos Oficial'!$D$3:$D$23,MATCH('Plano de Setup'!AA77,'Ciclos Oficial'!$C$3:$C$23,0)),MATCH('Plano de Setup'!Z77,'Ciclos Oficial'!$C$3:$C$23,0),MATCH('Plano de Setup'!AA77,'Ciclos Oficial'!$C$3:$C$23,0))),INDEX('Ciclos Oficial'!$E$3:$E$23,IF(INDEX('Ciclos Oficial'!$E$3:$E$23,MATCH(Z77,'Ciclos Oficial'!$C$3:$C$23,0))&gt;INDEX('Ciclos Oficial'!$E$3:$E$23,MATCH(AA77,'Ciclos Oficial'!$C$3:$C$23,0)),MATCH(Z77,'Ciclos Oficial'!$C$3:$C$23,0),MATCH(AA77,'Ciclos Oficial'!$C$3:$C$23,0)))))</f>
        <v/>
      </c>
      <c r="AC77" s="1"/>
      <c r="AD77" s="1"/>
      <c r="AE77" s="19"/>
      <c r="AF77" s="78"/>
      <c r="AG77" s="74" t="str">
        <f>IF(AF77="","",INDEX('Ciclos Oficial'!$I$3:$I$5,MATCH(AF77,'Ciclos Oficial'!$H$3:$H$5,0)))</f>
        <v/>
      </c>
      <c r="AH77" s="1"/>
      <c r="AI77" s="17"/>
      <c r="AJ77" s="19"/>
      <c r="AK77" s="78"/>
      <c r="AL77" s="74" t="str">
        <f>IF(AK77="","",INDEX('Ciclos Oficial'!$I$3:$I$5,MATCH(AK77,'Ciclos Oficial'!$H$3:$H$5,0)))</f>
        <v/>
      </c>
      <c r="AM77" s="1"/>
      <c r="AN77" s="17"/>
      <c r="AO77" s="19"/>
      <c r="AP77" s="78"/>
      <c r="AQ77" s="74" t="str">
        <f>IF(AP77="","",INDEX('Ciclos Oficial'!$I$3:$I$5,MATCH(AP77,'Ciclos Oficial'!$H$3:$H$5,0)))</f>
        <v/>
      </c>
      <c r="AR77" s="1"/>
      <c r="AS77" s="17"/>
    </row>
    <row r="78" spans="2:45" ht="14.25">
      <c r="B78" s="78"/>
      <c r="C78" s="11"/>
      <c r="D78" s="74" t="str" cm="1">
        <f t="array" ref="D78">IF(OR(B78="",C78=""),"",IF(INDEX('Ciclos Oficial'!$D$3:$D$23,IF(INDEX('Ciclos Oficial'!$D$3:$D$23,MATCH('Plano de Setup'!B78,'Ciclos Oficial'!$C$3:$C$23,0))&gt;INDEX('Ciclos Oficial'!$D$3:$D$23,MATCH('Plano de Setup'!C78,'Ciclos Oficial'!$C$3:$C$23,0)),MATCH('Plano de Setup'!B78,'Ciclos Oficial'!$C$3:$C$23,0),MATCH('Plano de Setup'!C78,'Ciclos Oficial'!$C$3:$C$23,0)))&gt;INDEX('Ciclos Oficial'!$E$3:$E$23,IF(INDEX('Ciclos Oficial'!$E$3:$E$23,MATCH(B78,'Ciclos Oficial'!$C$3:$C$23,0))&gt;INDEX('Ciclos Oficial'!$E$3:$E$23,MATCH(C78,'Ciclos Oficial'!$C$3:$C$23,0)),MATCH(B78,'Ciclos Oficial'!$C$3:$C$23,0),MATCH(C78,'Ciclos Oficial'!$C$3:$C$23,0))),INDEX('Ciclos Oficial'!$D$3:$D$23,IF(INDEX('Ciclos Oficial'!$D$3:$D$23,MATCH('Plano de Setup'!B78,'Ciclos Oficial'!$C$3:$C$23,0))&gt;INDEX('Ciclos Oficial'!$D$3:$D$23,MATCH('Plano de Setup'!C78,'Ciclos Oficial'!$C$3:$C$23,0)),MATCH('Plano de Setup'!B78,'Ciclos Oficial'!$C$3:$C$23,0),MATCH('Plano de Setup'!C78,'Ciclos Oficial'!$C$3:$C$23,0))),INDEX('Ciclos Oficial'!$E$3:$E$23,IF(INDEX('Ciclos Oficial'!$E$3:$E$23,MATCH(B78,'Ciclos Oficial'!$C$3:$C$23,0))&gt;INDEX('Ciclos Oficial'!$E$3:$E$23,MATCH(C78,'Ciclos Oficial'!$C$3:$C$23,0)),MATCH(B78,'Ciclos Oficial'!$C$3:$C$23,0),MATCH(C78,'Ciclos Oficial'!$C$3:$C$23,0)))))</f>
        <v/>
      </c>
      <c r="E78" s="12"/>
      <c r="F78" s="87"/>
      <c r="G78" s="19"/>
      <c r="H78" s="78"/>
      <c r="I78" s="11"/>
      <c r="J78" s="74" t="str" cm="1">
        <f t="array" ref="J78">IF(OR(H78="",I78=""),"",IF(INDEX('Ciclos Oficial'!$D$3:$D$23,IF(INDEX('Ciclos Oficial'!$D$3:$D$23,MATCH('Plano de Setup'!H78,'Ciclos Oficial'!$C$3:$C$23,0))&gt;INDEX('Ciclos Oficial'!$D$3:$D$23,MATCH('Plano de Setup'!I78,'Ciclos Oficial'!$C$3:$C$23,0)),MATCH('Plano de Setup'!H78,'Ciclos Oficial'!$C$3:$C$23,0),MATCH('Plano de Setup'!I78,'Ciclos Oficial'!$C$3:$C$23,0)))&gt;INDEX('Ciclos Oficial'!$E$3:$E$23,IF(INDEX('Ciclos Oficial'!$E$3:$E$23,MATCH(H78,'Ciclos Oficial'!$C$3:$C$23,0))&gt;INDEX('Ciclos Oficial'!$E$3:$E$23,MATCH(I78,'Ciclos Oficial'!$C$3:$C$23,0)),MATCH(H78,'Ciclos Oficial'!$C$3:$C$23,0),MATCH(I78,'Ciclos Oficial'!$C$3:$C$23,0))),INDEX('Ciclos Oficial'!$D$3:$D$23,IF(INDEX('Ciclos Oficial'!$D$3:$D$23,MATCH('Plano de Setup'!H78,'Ciclos Oficial'!$C$3:$C$23,0))&gt;INDEX('Ciclos Oficial'!$D$3:$D$23,MATCH('Plano de Setup'!I78,'Ciclos Oficial'!$C$3:$C$23,0)),MATCH('Plano de Setup'!H78,'Ciclos Oficial'!$C$3:$C$23,0),MATCH('Plano de Setup'!I78,'Ciclos Oficial'!$C$3:$C$23,0))),INDEX('Ciclos Oficial'!$E$3:$E$23,IF(INDEX('Ciclos Oficial'!$E$3:$E$23,MATCH(H78,'Ciclos Oficial'!$C$3:$C$23,0))&gt;INDEX('Ciclos Oficial'!$E$3:$E$23,MATCH(I78,'Ciclos Oficial'!$C$3:$C$23,0)),MATCH(H78,'Ciclos Oficial'!$C$3:$C$23,0),MATCH(I78,'Ciclos Oficial'!$C$3:$C$23,0)))))</f>
        <v/>
      </c>
      <c r="K78" s="1"/>
      <c r="L78" s="17"/>
      <c r="M78" s="19"/>
      <c r="N78" s="11"/>
      <c r="O78" s="11"/>
      <c r="P78" s="74" t="str" cm="1">
        <f t="array" ref="P78">IF(OR(N78="",O78=""),"",IF(INDEX('Ciclos Oficial'!$D$3:$D$23,IF(INDEX('Ciclos Oficial'!$D$3:$D$23,MATCH('Plano de Setup'!N78,'Ciclos Oficial'!$C$3:$C$23,0))&gt;INDEX('Ciclos Oficial'!$D$3:$D$23,MATCH('Plano de Setup'!O78,'Ciclos Oficial'!$C$3:$C$23,0)),MATCH('Plano de Setup'!N78,'Ciclos Oficial'!$C$3:$C$23,0),MATCH('Plano de Setup'!O78,'Ciclos Oficial'!$C$3:$C$23,0)))&gt;INDEX('Ciclos Oficial'!$E$3:$E$23,IF(INDEX('Ciclos Oficial'!$E$3:$E$23,MATCH(N78,'Ciclos Oficial'!$C$3:$C$23,0))&gt;INDEX('Ciclos Oficial'!$E$3:$E$23,MATCH(O78,'Ciclos Oficial'!$C$3:$C$23,0)),MATCH(N78,'Ciclos Oficial'!$C$3:$C$23,0),MATCH(O78,'Ciclos Oficial'!$C$3:$C$23,0))),INDEX('Ciclos Oficial'!$D$3:$D$23,IF(INDEX('Ciclos Oficial'!$D$3:$D$23,MATCH('Plano de Setup'!N78,'Ciclos Oficial'!$C$3:$C$23,0))&gt;INDEX('Ciclos Oficial'!$D$3:$D$23,MATCH('Plano de Setup'!O78,'Ciclos Oficial'!$C$3:$C$23,0)),MATCH('Plano de Setup'!N78,'Ciclos Oficial'!$C$3:$C$23,0),MATCH('Plano de Setup'!O78,'Ciclos Oficial'!$C$3:$C$23,0))),INDEX('Ciclos Oficial'!$E$3:$E$23,IF(INDEX('Ciclos Oficial'!$E$3:$E$23,MATCH(N78,'Ciclos Oficial'!$C$3:$C$23,0))&gt;INDEX('Ciclos Oficial'!$E$3:$E$23,MATCH(O78,'Ciclos Oficial'!$C$3:$C$23,0)),MATCH(N78,'Ciclos Oficial'!$C$3:$C$23,0),MATCH(O78,'Ciclos Oficial'!$C$3:$C$23,0)))))</f>
        <v/>
      </c>
      <c r="Q78" s="1"/>
      <c r="R78" s="1"/>
      <c r="S78" s="19"/>
      <c r="T78" s="78"/>
      <c r="U78" s="11"/>
      <c r="V78" s="74" t="str" cm="1">
        <f t="array" ref="V78">IF(OR(T78="",U78=""),"",IF(INDEX('Ciclos Oficial'!$D$3:$D$23,IF(INDEX('Ciclos Oficial'!$D$3:$D$23,MATCH('Plano de Setup'!T78,'Ciclos Oficial'!$C$3:$C$23,0))&gt;INDEX('Ciclos Oficial'!$D$3:$D$23,MATCH('Plano de Setup'!U78,'Ciclos Oficial'!$C$3:$C$23,0)),MATCH('Plano de Setup'!T78,'Ciclos Oficial'!$C$3:$C$23,0),MATCH('Plano de Setup'!U78,'Ciclos Oficial'!$C$3:$C$23,0)))&gt;INDEX('Ciclos Oficial'!$E$3:$E$23,IF(INDEX('Ciclos Oficial'!$E$3:$E$23,MATCH(T78,'Ciclos Oficial'!$C$3:$C$23,0))&gt;INDEX('Ciclos Oficial'!$E$3:$E$23,MATCH(U78,'Ciclos Oficial'!$C$3:$C$23,0)),MATCH(T78,'Ciclos Oficial'!$C$3:$C$23,0),MATCH(U78,'Ciclos Oficial'!$C$3:$C$23,0))),INDEX('Ciclos Oficial'!$D$3:$D$23,IF(INDEX('Ciclos Oficial'!$D$3:$D$23,MATCH('Plano de Setup'!T78,'Ciclos Oficial'!$C$3:$C$23,0))&gt;INDEX('Ciclos Oficial'!$D$3:$D$23,MATCH('Plano de Setup'!U78,'Ciclos Oficial'!$C$3:$C$23,0)),MATCH('Plano de Setup'!T78,'Ciclos Oficial'!$C$3:$C$23,0),MATCH('Plano de Setup'!U78,'Ciclos Oficial'!$C$3:$C$23,0))),INDEX('Ciclos Oficial'!$E$3:$E$23,IF(INDEX('Ciclos Oficial'!$E$3:$E$23,MATCH(T78,'Ciclos Oficial'!$C$3:$C$23,0))&gt;INDEX('Ciclos Oficial'!$E$3:$E$23,MATCH(U78,'Ciclos Oficial'!$C$3:$C$23,0)),MATCH(T78,'Ciclos Oficial'!$C$3:$C$23,0),MATCH(U78,'Ciclos Oficial'!$C$3:$C$23,0)))))</f>
        <v/>
      </c>
      <c r="W78" s="1"/>
      <c r="X78" s="17"/>
      <c r="Y78" s="19"/>
      <c r="Z78" s="11"/>
      <c r="AA78" s="11"/>
      <c r="AB78" s="74" t="str" cm="1">
        <f t="array" ref="AB78">IF(OR(Z78="",AA78=""),"",IF(INDEX('Ciclos Oficial'!$D$3:$D$23,IF(INDEX('Ciclos Oficial'!$D$3:$D$23,MATCH('Plano de Setup'!Z78,'Ciclos Oficial'!$C$3:$C$23,0))&gt;INDEX('Ciclos Oficial'!$D$3:$D$23,MATCH('Plano de Setup'!AA78,'Ciclos Oficial'!$C$3:$C$23,0)),MATCH('Plano de Setup'!Z78,'Ciclos Oficial'!$C$3:$C$23,0),MATCH('Plano de Setup'!AA78,'Ciclos Oficial'!$C$3:$C$23,0)))&gt;INDEX('Ciclos Oficial'!$E$3:$E$23,IF(INDEX('Ciclos Oficial'!$E$3:$E$23,MATCH(Z78,'Ciclos Oficial'!$C$3:$C$23,0))&gt;INDEX('Ciclos Oficial'!$E$3:$E$23,MATCH(AA78,'Ciclos Oficial'!$C$3:$C$23,0)),MATCH(Z78,'Ciclos Oficial'!$C$3:$C$23,0),MATCH(AA78,'Ciclos Oficial'!$C$3:$C$23,0))),INDEX('Ciclos Oficial'!$D$3:$D$23,IF(INDEX('Ciclos Oficial'!$D$3:$D$23,MATCH('Plano de Setup'!Z78,'Ciclos Oficial'!$C$3:$C$23,0))&gt;INDEX('Ciclos Oficial'!$D$3:$D$23,MATCH('Plano de Setup'!AA78,'Ciclos Oficial'!$C$3:$C$23,0)),MATCH('Plano de Setup'!Z78,'Ciclos Oficial'!$C$3:$C$23,0),MATCH('Plano de Setup'!AA78,'Ciclos Oficial'!$C$3:$C$23,0))),INDEX('Ciclos Oficial'!$E$3:$E$23,IF(INDEX('Ciclos Oficial'!$E$3:$E$23,MATCH(Z78,'Ciclos Oficial'!$C$3:$C$23,0))&gt;INDEX('Ciclos Oficial'!$E$3:$E$23,MATCH(AA78,'Ciclos Oficial'!$C$3:$C$23,0)),MATCH(Z78,'Ciclos Oficial'!$C$3:$C$23,0),MATCH(AA78,'Ciclos Oficial'!$C$3:$C$23,0)))))</f>
        <v/>
      </c>
      <c r="AC78" s="1"/>
      <c r="AD78" s="1"/>
      <c r="AE78" s="19"/>
      <c r="AF78" s="78"/>
      <c r="AG78" s="74" t="str">
        <f>IF(AF78="","",INDEX('Ciclos Oficial'!$I$3:$I$5,MATCH(AF78,'Ciclos Oficial'!$H$3:$H$5,0)))</f>
        <v/>
      </c>
      <c r="AH78" s="1"/>
      <c r="AI78" s="17"/>
      <c r="AJ78" s="19"/>
      <c r="AK78" s="78"/>
      <c r="AL78" s="74" t="str">
        <f>IF(AK78="","",INDEX('Ciclos Oficial'!$I$3:$I$5,MATCH(AK78,'Ciclos Oficial'!$H$3:$H$5,0)))</f>
        <v/>
      </c>
      <c r="AM78" s="1"/>
      <c r="AN78" s="17"/>
      <c r="AO78" s="19"/>
      <c r="AP78" s="78"/>
      <c r="AQ78" s="74" t="str">
        <f>IF(AP78="","",INDEX('Ciclos Oficial'!$I$3:$I$5,MATCH(AP78,'Ciclos Oficial'!$H$3:$H$5,0)))</f>
        <v/>
      </c>
      <c r="AR78" s="1"/>
      <c r="AS78" s="17"/>
    </row>
    <row r="79" spans="2:45" ht="14.25">
      <c r="B79" s="78"/>
      <c r="C79" s="11"/>
      <c r="D79" s="74" t="str" cm="1">
        <f t="array" ref="D79">IF(OR(B79="",C79=""),"",IF(INDEX('Ciclos Oficial'!$D$3:$D$23,IF(INDEX('Ciclos Oficial'!$D$3:$D$23,MATCH('Plano de Setup'!B79,'Ciclos Oficial'!$C$3:$C$23,0))&gt;INDEX('Ciclos Oficial'!$D$3:$D$23,MATCH('Plano de Setup'!C79,'Ciclos Oficial'!$C$3:$C$23,0)),MATCH('Plano de Setup'!B79,'Ciclos Oficial'!$C$3:$C$23,0),MATCH('Plano de Setup'!C79,'Ciclos Oficial'!$C$3:$C$23,0)))&gt;INDEX('Ciclos Oficial'!$E$3:$E$23,IF(INDEX('Ciclos Oficial'!$E$3:$E$23,MATCH(B79,'Ciclos Oficial'!$C$3:$C$23,0))&gt;INDEX('Ciclos Oficial'!$E$3:$E$23,MATCH(C79,'Ciclos Oficial'!$C$3:$C$23,0)),MATCH(B79,'Ciclos Oficial'!$C$3:$C$23,0),MATCH(C79,'Ciclos Oficial'!$C$3:$C$23,0))),INDEX('Ciclos Oficial'!$D$3:$D$23,IF(INDEX('Ciclos Oficial'!$D$3:$D$23,MATCH('Plano de Setup'!B79,'Ciclos Oficial'!$C$3:$C$23,0))&gt;INDEX('Ciclos Oficial'!$D$3:$D$23,MATCH('Plano de Setup'!C79,'Ciclos Oficial'!$C$3:$C$23,0)),MATCH('Plano de Setup'!B79,'Ciclos Oficial'!$C$3:$C$23,0),MATCH('Plano de Setup'!C79,'Ciclos Oficial'!$C$3:$C$23,0))),INDEX('Ciclos Oficial'!$E$3:$E$23,IF(INDEX('Ciclos Oficial'!$E$3:$E$23,MATCH(B79,'Ciclos Oficial'!$C$3:$C$23,0))&gt;INDEX('Ciclos Oficial'!$E$3:$E$23,MATCH(C79,'Ciclos Oficial'!$C$3:$C$23,0)),MATCH(B79,'Ciclos Oficial'!$C$3:$C$23,0),MATCH(C79,'Ciclos Oficial'!$C$3:$C$23,0)))))</f>
        <v/>
      </c>
      <c r="E79" s="12"/>
      <c r="F79" s="87"/>
      <c r="G79" s="19"/>
      <c r="H79" s="78"/>
      <c r="I79" s="11"/>
      <c r="J79" s="74" t="str" cm="1">
        <f t="array" ref="J79">IF(OR(H79="",I79=""),"",IF(INDEX('Ciclos Oficial'!$D$3:$D$23,IF(INDEX('Ciclos Oficial'!$D$3:$D$23,MATCH('Plano de Setup'!H79,'Ciclos Oficial'!$C$3:$C$23,0))&gt;INDEX('Ciclos Oficial'!$D$3:$D$23,MATCH('Plano de Setup'!I79,'Ciclos Oficial'!$C$3:$C$23,0)),MATCH('Plano de Setup'!H79,'Ciclos Oficial'!$C$3:$C$23,0),MATCH('Plano de Setup'!I79,'Ciclos Oficial'!$C$3:$C$23,0)))&gt;INDEX('Ciclos Oficial'!$E$3:$E$23,IF(INDEX('Ciclos Oficial'!$E$3:$E$23,MATCH(H79,'Ciclos Oficial'!$C$3:$C$23,0))&gt;INDEX('Ciclos Oficial'!$E$3:$E$23,MATCH(I79,'Ciclos Oficial'!$C$3:$C$23,0)),MATCH(H79,'Ciclos Oficial'!$C$3:$C$23,0),MATCH(I79,'Ciclos Oficial'!$C$3:$C$23,0))),INDEX('Ciclos Oficial'!$D$3:$D$23,IF(INDEX('Ciclos Oficial'!$D$3:$D$23,MATCH('Plano de Setup'!H79,'Ciclos Oficial'!$C$3:$C$23,0))&gt;INDEX('Ciclos Oficial'!$D$3:$D$23,MATCH('Plano de Setup'!I79,'Ciclos Oficial'!$C$3:$C$23,0)),MATCH('Plano de Setup'!H79,'Ciclos Oficial'!$C$3:$C$23,0),MATCH('Plano de Setup'!I79,'Ciclos Oficial'!$C$3:$C$23,0))),INDEX('Ciclos Oficial'!$E$3:$E$23,IF(INDEX('Ciclos Oficial'!$E$3:$E$23,MATCH(H79,'Ciclos Oficial'!$C$3:$C$23,0))&gt;INDEX('Ciclos Oficial'!$E$3:$E$23,MATCH(I79,'Ciclos Oficial'!$C$3:$C$23,0)),MATCH(H79,'Ciclos Oficial'!$C$3:$C$23,0),MATCH(I79,'Ciclos Oficial'!$C$3:$C$23,0)))))</f>
        <v/>
      </c>
      <c r="K79" s="1"/>
      <c r="L79" s="17"/>
      <c r="M79" s="19"/>
      <c r="N79" s="11"/>
      <c r="O79" s="11"/>
      <c r="P79" s="74" t="str" cm="1">
        <f t="array" ref="P79">IF(OR(N79="",O79=""),"",IF(INDEX('Ciclos Oficial'!$D$3:$D$23,IF(INDEX('Ciclos Oficial'!$D$3:$D$23,MATCH('Plano de Setup'!N79,'Ciclos Oficial'!$C$3:$C$23,0))&gt;INDEX('Ciclos Oficial'!$D$3:$D$23,MATCH('Plano de Setup'!O79,'Ciclos Oficial'!$C$3:$C$23,0)),MATCH('Plano de Setup'!N79,'Ciclos Oficial'!$C$3:$C$23,0),MATCH('Plano de Setup'!O79,'Ciclos Oficial'!$C$3:$C$23,0)))&gt;INDEX('Ciclos Oficial'!$E$3:$E$23,IF(INDEX('Ciclos Oficial'!$E$3:$E$23,MATCH(N79,'Ciclos Oficial'!$C$3:$C$23,0))&gt;INDEX('Ciclos Oficial'!$E$3:$E$23,MATCH(O79,'Ciclos Oficial'!$C$3:$C$23,0)),MATCH(N79,'Ciclos Oficial'!$C$3:$C$23,0),MATCH(O79,'Ciclos Oficial'!$C$3:$C$23,0))),INDEX('Ciclos Oficial'!$D$3:$D$23,IF(INDEX('Ciclos Oficial'!$D$3:$D$23,MATCH('Plano de Setup'!N79,'Ciclos Oficial'!$C$3:$C$23,0))&gt;INDEX('Ciclos Oficial'!$D$3:$D$23,MATCH('Plano de Setup'!O79,'Ciclos Oficial'!$C$3:$C$23,0)),MATCH('Plano de Setup'!N79,'Ciclos Oficial'!$C$3:$C$23,0),MATCH('Plano de Setup'!O79,'Ciclos Oficial'!$C$3:$C$23,0))),INDEX('Ciclos Oficial'!$E$3:$E$23,IF(INDEX('Ciclos Oficial'!$E$3:$E$23,MATCH(N79,'Ciclos Oficial'!$C$3:$C$23,0))&gt;INDEX('Ciclos Oficial'!$E$3:$E$23,MATCH(O79,'Ciclos Oficial'!$C$3:$C$23,0)),MATCH(N79,'Ciclos Oficial'!$C$3:$C$23,0),MATCH(O79,'Ciclos Oficial'!$C$3:$C$23,0)))))</f>
        <v/>
      </c>
      <c r="Q79" s="1"/>
      <c r="R79" s="1"/>
      <c r="S79" s="19"/>
      <c r="T79" s="78"/>
      <c r="U79" s="11"/>
      <c r="V79" s="74" t="str" cm="1">
        <f t="array" ref="V79">IF(OR(T79="",U79=""),"",IF(INDEX('Ciclos Oficial'!$D$3:$D$23,IF(INDEX('Ciclos Oficial'!$D$3:$D$23,MATCH('Plano de Setup'!T79,'Ciclos Oficial'!$C$3:$C$23,0))&gt;INDEX('Ciclos Oficial'!$D$3:$D$23,MATCH('Plano de Setup'!U79,'Ciclos Oficial'!$C$3:$C$23,0)),MATCH('Plano de Setup'!T79,'Ciclos Oficial'!$C$3:$C$23,0),MATCH('Plano de Setup'!U79,'Ciclos Oficial'!$C$3:$C$23,0)))&gt;INDEX('Ciclos Oficial'!$E$3:$E$23,IF(INDEX('Ciclos Oficial'!$E$3:$E$23,MATCH(T79,'Ciclos Oficial'!$C$3:$C$23,0))&gt;INDEX('Ciclos Oficial'!$E$3:$E$23,MATCH(U79,'Ciclos Oficial'!$C$3:$C$23,0)),MATCH(T79,'Ciclos Oficial'!$C$3:$C$23,0),MATCH(U79,'Ciclos Oficial'!$C$3:$C$23,0))),INDEX('Ciclos Oficial'!$D$3:$D$23,IF(INDEX('Ciclos Oficial'!$D$3:$D$23,MATCH('Plano de Setup'!T79,'Ciclos Oficial'!$C$3:$C$23,0))&gt;INDEX('Ciclos Oficial'!$D$3:$D$23,MATCH('Plano de Setup'!U79,'Ciclos Oficial'!$C$3:$C$23,0)),MATCH('Plano de Setup'!T79,'Ciclos Oficial'!$C$3:$C$23,0),MATCH('Plano de Setup'!U79,'Ciclos Oficial'!$C$3:$C$23,0))),INDEX('Ciclos Oficial'!$E$3:$E$23,IF(INDEX('Ciclos Oficial'!$E$3:$E$23,MATCH(T79,'Ciclos Oficial'!$C$3:$C$23,0))&gt;INDEX('Ciclos Oficial'!$E$3:$E$23,MATCH(U79,'Ciclos Oficial'!$C$3:$C$23,0)),MATCH(T79,'Ciclos Oficial'!$C$3:$C$23,0),MATCH(U79,'Ciclos Oficial'!$C$3:$C$23,0)))))</f>
        <v/>
      </c>
      <c r="W79" s="1"/>
      <c r="X79" s="17"/>
      <c r="Y79" s="19"/>
      <c r="Z79" s="11"/>
      <c r="AA79" s="11"/>
      <c r="AB79" s="74" t="str" cm="1">
        <f t="array" ref="AB79">IF(OR(Z79="",AA79=""),"",IF(INDEX('Ciclos Oficial'!$D$3:$D$23,IF(INDEX('Ciclos Oficial'!$D$3:$D$23,MATCH('Plano de Setup'!Z79,'Ciclos Oficial'!$C$3:$C$23,0))&gt;INDEX('Ciclos Oficial'!$D$3:$D$23,MATCH('Plano de Setup'!AA79,'Ciclos Oficial'!$C$3:$C$23,0)),MATCH('Plano de Setup'!Z79,'Ciclos Oficial'!$C$3:$C$23,0),MATCH('Plano de Setup'!AA79,'Ciclos Oficial'!$C$3:$C$23,0)))&gt;INDEX('Ciclos Oficial'!$E$3:$E$23,IF(INDEX('Ciclos Oficial'!$E$3:$E$23,MATCH(Z79,'Ciclos Oficial'!$C$3:$C$23,0))&gt;INDEX('Ciclos Oficial'!$E$3:$E$23,MATCH(AA79,'Ciclos Oficial'!$C$3:$C$23,0)),MATCH(Z79,'Ciclos Oficial'!$C$3:$C$23,0),MATCH(AA79,'Ciclos Oficial'!$C$3:$C$23,0))),INDEX('Ciclos Oficial'!$D$3:$D$23,IF(INDEX('Ciclos Oficial'!$D$3:$D$23,MATCH('Plano de Setup'!Z79,'Ciclos Oficial'!$C$3:$C$23,0))&gt;INDEX('Ciclos Oficial'!$D$3:$D$23,MATCH('Plano de Setup'!AA79,'Ciclos Oficial'!$C$3:$C$23,0)),MATCH('Plano de Setup'!Z79,'Ciclos Oficial'!$C$3:$C$23,0),MATCH('Plano de Setup'!AA79,'Ciclos Oficial'!$C$3:$C$23,0))),INDEX('Ciclos Oficial'!$E$3:$E$23,IF(INDEX('Ciclos Oficial'!$E$3:$E$23,MATCH(Z79,'Ciclos Oficial'!$C$3:$C$23,0))&gt;INDEX('Ciclos Oficial'!$E$3:$E$23,MATCH(AA79,'Ciclos Oficial'!$C$3:$C$23,0)),MATCH(Z79,'Ciclos Oficial'!$C$3:$C$23,0),MATCH(AA79,'Ciclos Oficial'!$C$3:$C$23,0)))))</f>
        <v/>
      </c>
      <c r="AC79" s="1"/>
      <c r="AD79" s="1"/>
      <c r="AE79" s="19"/>
      <c r="AF79" s="78"/>
      <c r="AG79" s="74" t="str">
        <f>IF(AF79="","",INDEX('Ciclos Oficial'!$I$3:$I$5,MATCH(AF79,'Ciclos Oficial'!$H$3:$H$5,0)))</f>
        <v/>
      </c>
      <c r="AH79" s="1"/>
      <c r="AI79" s="17"/>
      <c r="AJ79" s="19"/>
      <c r="AK79" s="78"/>
      <c r="AL79" s="74" t="str">
        <f>IF(AK79="","",INDEX('Ciclos Oficial'!$I$3:$I$5,MATCH(AK79,'Ciclos Oficial'!$H$3:$H$5,0)))</f>
        <v/>
      </c>
      <c r="AM79" s="1"/>
      <c r="AN79" s="17"/>
      <c r="AO79" s="19"/>
      <c r="AP79" s="78"/>
      <c r="AQ79" s="74" t="str">
        <f>IF(AP79="","",INDEX('Ciclos Oficial'!$I$3:$I$5,MATCH(AP79,'Ciclos Oficial'!$H$3:$H$5,0)))</f>
        <v/>
      </c>
      <c r="AR79" s="1"/>
      <c r="AS79" s="17"/>
    </row>
    <row r="80" spans="2:45" ht="14.25">
      <c r="B80" s="78"/>
      <c r="C80" s="11"/>
      <c r="D80" s="74" t="str" cm="1">
        <f t="array" ref="D80">IF(OR(B80="",C80=""),"",IF(INDEX('Ciclos Oficial'!$D$3:$D$23,IF(INDEX('Ciclos Oficial'!$D$3:$D$23,MATCH('Plano de Setup'!B80,'Ciclos Oficial'!$C$3:$C$23,0))&gt;INDEX('Ciclos Oficial'!$D$3:$D$23,MATCH('Plano de Setup'!C80,'Ciclos Oficial'!$C$3:$C$23,0)),MATCH('Plano de Setup'!B80,'Ciclos Oficial'!$C$3:$C$23,0),MATCH('Plano de Setup'!C80,'Ciclos Oficial'!$C$3:$C$23,0)))&gt;INDEX('Ciclos Oficial'!$E$3:$E$23,IF(INDEX('Ciclos Oficial'!$E$3:$E$23,MATCH(B80,'Ciclos Oficial'!$C$3:$C$23,0))&gt;INDEX('Ciclos Oficial'!$E$3:$E$23,MATCH(C80,'Ciclos Oficial'!$C$3:$C$23,0)),MATCH(B80,'Ciclos Oficial'!$C$3:$C$23,0),MATCH(C80,'Ciclos Oficial'!$C$3:$C$23,0))),INDEX('Ciclos Oficial'!$D$3:$D$23,IF(INDEX('Ciclos Oficial'!$D$3:$D$23,MATCH('Plano de Setup'!B80,'Ciclos Oficial'!$C$3:$C$23,0))&gt;INDEX('Ciclos Oficial'!$D$3:$D$23,MATCH('Plano de Setup'!C80,'Ciclos Oficial'!$C$3:$C$23,0)),MATCH('Plano de Setup'!B80,'Ciclos Oficial'!$C$3:$C$23,0),MATCH('Plano de Setup'!C80,'Ciclos Oficial'!$C$3:$C$23,0))),INDEX('Ciclos Oficial'!$E$3:$E$23,IF(INDEX('Ciclos Oficial'!$E$3:$E$23,MATCH(B80,'Ciclos Oficial'!$C$3:$C$23,0))&gt;INDEX('Ciclos Oficial'!$E$3:$E$23,MATCH(C80,'Ciclos Oficial'!$C$3:$C$23,0)),MATCH(B80,'Ciclos Oficial'!$C$3:$C$23,0),MATCH(C80,'Ciclos Oficial'!$C$3:$C$23,0)))))</f>
        <v/>
      </c>
      <c r="E80" s="12"/>
      <c r="F80" s="87"/>
      <c r="G80" s="19"/>
      <c r="H80" s="78"/>
      <c r="I80" s="11"/>
      <c r="J80" s="74" t="str" cm="1">
        <f t="array" ref="J80">IF(OR(H80="",I80=""),"",IF(INDEX('Ciclos Oficial'!$D$3:$D$23,IF(INDEX('Ciclos Oficial'!$D$3:$D$23,MATCH('Plano de Setup'!H80,'Ciclos Oficial'!$C$3:$C$23,0))&gt;INDEX('Ciclos Oficial'!$D$3:$D$23,MATCH('Plano de Setup'!I80,'Ciclos Oficial'!$C$3:$C$23,0)),MATCH('Plano de Setup'!H80,'Ciclos Oficial'!$C$3:$C$23,0),MATCH('Plano de Setup'!I80,'Ciclos Oficial'!$C$3:$C$23,0)))&gt;INDEX('Ciclos Oficial'!$E$3:$E$23,IF(INDEX('Ciclos Oficial'!$E$3:$E$23,MATCH(H80,'Ciclos Oficial'!$C$3:$C$23,0))&gt;INDEX('Ciclos Oficial'!$E$3:$E$23,MATCH(I80,'Ciclos Oficial'!$C$3:$C$23,0)),MATCH(H80,'Ciclos Oficial'!$C$3:$C$23,0),MATCH(I80,'Ciclos Oficial'!$C$3:$C$23,0))),INDEX('Ciclos Oficial'!$D$3:$D$23,IF(INDEX('Ciclos Oficial'!$D$3:$D$23,MATCH('Plano de Setup'!H80,'Ciclos Oficial'!$C$3:$C$23,0))&gt;INDEX('Ciclos Oficial'!$D$3:$D$23,MATCH('Plano de Setup'!I80,'Ciclos Oficial'!$C$3:$C$23,0)),MATCH('Plano de Setup'!H80,'Ciclos Oficial'!$C$3:$C$23,0),MATCH('Plano de Setup'!I80,'Ciclos Oficial'!$C$3:$C$23,0))),INDEX('Ciclos Oficial'!$E$3:$E$23,IF(INDEX('Ciclos Oficial'!$E$3:$E$23,MATCH(H80,'Ciclos Oficial'!$C$3:$C$23,0))&gt;INDEX('Ciclos Oficial'!$E$3:$E$23,MATCH(I80,'Ciclos Oficial'!$C$3:$C$23,0)),MATCH(H80,'Ciclos Oficial'!$C$3:$C$23,0),MATCH(I80,'Ciclos Oficial'!$C$3:$C$23,0)))))</f>
        <v/>
      </c>
      <c r="K80" s="1"/>
      <c r="L80" s="17"/>
      <c r="M80" s="19"/>
      <c r="N80" s="11"/>
      <c r="O80" s="11"/>
      <c r="P80" s="74" t="str" cm="1">
        <f t="array" ref="P80">IF(OR(N80="",O80=""),"",IF(INDEX('Ciclos Oficial'!$D$3:$D$23,IF(INDEX('Ciclos Oficial'!$D$3:$D$23,MATCH('Plano de Setup'!N80,'Ciclos Oficial'!$C$3:$C$23,0))&gt;INDEX('Ciclos Oficial'!$D$3:$D$23,MATCH('Plano de Setup'!O80,'Ciclos Oficial'!$C$3:$C$23,0)),MATCH('Plano de Setup'!N80,'Ciclos Oficial'!$C$3:$C$23,0),MATCH('Plano de Setup'!O80,'Ciclos Oficial'!$C$3:$C$23,0)))&gt;INDEX('Ciclos Oficial'!$E$3:$E$23,IF(INDEX('Ciclos Oficial'!$E$3:$E$23,MATCH(N80,'Ciclos Oficial'!$C$3:$C$23,0))&gt;INDEX('Ciclos Oficial'!$E$3:$E$23,MATCH(O80,'Ciclos Oficial'!$C$3:$C$23,0)),MATCH(N80,'Ciclos Oficial'!$C$3:$C$23,0),MATCH(O80,'Ciclos Oficial'!$C$3:$C$23,0))),INDEX('Ciclos Oficial'!$D$3:$D$23,IF(INDEX('Ciclos Oficial'!$D$3:$D$23,MATCH('Plano de Setup'!N80,'Ciclos Oficial'!$C$3:$C$23,0))&gt;INDEX('Ciclos Oficial'!$D$3:$D$23,MATCH('Plano de Setup'!O80,'Ciclos Oficial'!$C$3:$C$23,0)),MATCH('Plano de Setup'!N80,'Ciclos Oficial'!$C$3:$C$23,0),MATCH('Plano de Setup'!O80,'Ciclos Oficial'!$C$3:$C$23,0))),INDEX('Ciclos Oficial'!$E$3:$E$23,IF(INDEX('Ciclos Oficial'!$E$3:$E$23,MATCH(N80,'Ciclos Oficial'!$C$3:$C$23,0))&gt;INDEX('Ciclos Oficial'!$E$3:$E$23,MATCH(O80,'Ciclos Oficial'!$C$3:$C$23,0)),MATCH(N80,'Ciclos Oficial'!$C$3:$C$23,0),MATCH(O80,'Ciclos Oficial'!$C$3:$C$23,0)))))</f>
        <v/>
      </c>
      <c r="Q80" s="1"/>
      <c r="R80" s="1"/>
      <c r="S80" s="19"/>
      <c r="T80" s="78"/>
      <c r="U80" s="11"/>
      <c r="V80" s="74" t="str" cm="1">
        <f t="array" ref="V80">IF(OR(T80="",U80=""),"",IF(INDEX('Ciclos Oficial'!$D$3:$D$23,IF(INDEX('Ciclos Oficial'!$D$3:$D$23,MATCH('Plano de Setup'!T80,'Ciclos Oficial'!$C$3:$C$23,0))&gt;INDEX('Ciclos Oficial'!$D$3:$D$23,MATCH('Plano de Setup'!U80,'Ciclos Oficial'!$C$3:$C$23,0)),MATCH('Plano de Setup'!T80,'Ciclos Oficial'!$C$3:$C$23,0),MATCH('Plano de Setup'!U80,'Ciclos Oficial'!$C$3:$C$23,0)))&gt;INDEX('Ciclos Oficial'!$E$3:$E$23,IF(INDEX('Ciclos Oficial'!$E$3:$E$23,MATCH(T80,'Ciclos Oficial'!$C$3:$C$23,0))&gt;INDEX('Ciclos Oficial'!$E$3:$E$23,MATCH(U80,'Ciclos Oficial'!$C$3:$C$23,0)),MATCH(T80,'Ciclos Oficial'!$C$3:$C$23,0),MATCH(U80,'Ciclos Oficial'!$C$3:$C$23,0))),INDEX('Ciclos Oficial'!$D$3:$D$23,IF(INDEX('Ciclos Oficial'!$D$3:$D$23,MATCH('Plano de Setup'!T80,'Ciclos Oficial'!$C$3:$C$23,0))&gt;INDEX('Ciclos Oficial'!$D$3:$D$23,MATCH('Plano de Setup'!U80,'Ciclos Oficial'!$C$3:$C$23,0)),MATCH('Plano de Setup'!T80,'Ciclos Oficial'!$C$3:$C$23,0),MATCH('Plano de Setup'!U80,'Ciclos Oficial'!$C$3:$C$23,0))),INDEX('Ciclos Oficial'!$E$3:$E$23,IF(INDEX('Ciclos Oficial'!$E$3:$E$23,MATCH(T80,'Ciclos Oficial'!$C$3:$C$23,0))&gt;INDEX('Ciclos Oficial'!$E$3:$E$23,MATCH(U80,'Ciclos Oficial'!$C$3:$C$23,0)),MATCH(T80,'Ciclos Oficial'!$C$3:$C$23,0),MATCH(U80,'Ciclos Oficial'!$C$3:$C$23,0)))))</f>
        <v/>
      </c>
      <c r="W80" s="1"/>
      <c r="X80" s="17"/>
      <c r="Y80" s="19"/>
      <c r="Z80" s="11"/>
      <c r="AA80" s="11"/>
      <c r="AB80" s="74" t="str" cm="1">
        <f t="array" ref="AB80">IF(OR(Z80="",AA80=""),"",IF(INDEX('Ciclos Oficial'!$D$3:$D$23,IF(INDEX('Ciclos Oficial'!$D$3:$D$23,MATCH('Plano de Setup'!Z80,'Ciclos Oficial'!$C$3:$C$23,0))&gt;INDEX('Ciclos Oficial'!$D$3:$D$23,MATCH('Plano de Setup'!AA80,'Ciclos Oficial'!$C$3:$C$23,0)),MATCH('Plano de Setup'!Z80,'Ciclos Oficial'!$C$3:$C$23,0),MATCH('Plano de Setup'!AA80,'Ciclos Oficial'!$C$3:$C$23,0)))&gt;INDEX('Ciclos Oficial'!$E$3:$E$23,IF(INDEX('Ciclos Oficial'!$E$3:$E$23,MATCH(Z80,'Ciclos Oficial'!$C$3:$C$23,0))&gt;INDEX('Ciclos Oficial'!$E$3:$E$23,MATCH(AA80,'Ciclos Oficial'!$C$3:$C$23,0)),MATCH(Z80,'Ciclos Oficial'!$C$3:$C$23,0),MATCH(AA80,'Ciclos Oficial'!$C$3:$C$23,0))),INDEX('Ciclos Oficial'!$D$3:$D$23,IF(INDEX('Ciclos Oficial'!$D$3:$D$23,MATCH('Plano de Setup'!Z80,'Ciclos Oficial'!$C$3:$C$23,0))&gt;INDEX('Ciclos Oficial'!$D$3:$D$23,MATCH('Plano de Setup'!AA80,'Ciclos Oficial'!$C$3:$C$23,0)),MATCH('Plano de Setup'!Z80,'Ciclos Oficial'!$C$3:$C$23,0),MATCH('Plano de Setup'!AA80,'Ciclos Oficial'!$C$3:$C$23,0))),INDEX('Ciclos Oficial'!$E$3:$E$23,IF(INDEX('Ciclos Oficial'!$E$3:$E$23,MATCH(Z80,'Ciclos Oficial'!$C$3:$C$23,0))&gt;INDEX('Ciclos Oficial'!$E$3:$E$23,MATCH(AA80,'Ciclos Oficial'!$C$3:$C$23,0)),MATCH(Z80,'Ciclos Oficial'!$C$3:$C$23,0),MATCH(AA80,'Ciclos Oficial'!$C$3:$C$23,0)))))</f>
        <v/>
      </c>
      <c r="AC80" s="1"/>
      <c r="AD80" s="1"/>
      <c r="AE80" s="19"/>
      <c r="AF80" s="78"/>
      <c r="AG80" s="74" t="str">
        <f>IF(AF80="","",INDEX('Ciclos Oficial'!$I$3:$I$5,MATCH(AF80,'Ciclos Oficial'!$H$3:$H$5,0)))</f>
        <v/>
      </c>
      <c r="AH80" s="1"/>
      <c r="AI80" s="17"/>
      <c r="AJ80" s="19"/>
      <c r="AK80" s="78"/>
      <c r="AL80" s="74" t="str">
        <f>IF(AK80="","",INDEX('Ciclos Oficial'!$I$3:$I$5,MATCH(AK80,'Ciclos Oficial'!$H$3:$H$5,0)))</f>
        <v/>
      </c>
      <c r="AM80" s="1"/>
      <c r="AN80" s="17"/>
      <c r="AO80" s="19"/>
      <c r="AP80" s="78"/>
      <c r="AQ80" s="74" t="str">
        <f>IF(AP80="","",INDEX('Ciclos Oficial'!$I$3:$I$5,MATCH(AP80,'Ciclos Oficial'!$H$3:$H$5,0)))</f>
        <v/>
      </c>
      <c r="AR80" s="1"/>
      <c r="AS80" s="17"/>
    </row>
    <row r="81" spans="2:45" ht="14.25">
      <c r="B81" s="78"/>
      <c r="C81" s="11"/>
      <c r="D81" s="74" t="str" cm="1">
        <f t="array" ref="D81">IF(OR(B81="",C81=""),"",IF(INDEX('Ciclos Oficial'!$D$3:$D$23,IF(INDEX('Ciclos Oficial'!$D$3:$D$23,MATCH('Plano de Setup'!B81,'Ciclos Oficial'!$C$3:$C$23,0))&gt;INDEX('Ciclos Oficial'!$D$3:$D$23,MATCH('Plano de Setup'!C81,'Ciclos Oficial'!$C$3:$C$23,0)),MATCH('Plano de Setup'!B81,'Ciclos Oficial'!$C$3:$C$23,0),MATCH('Plano de Setup'!C81,'Ciclos Oficial'!$C$3:$C$23,0)))&gt;INDEX('Ciclos Oficial'!$E$3:$E$23,IF(INDEX('Ciclos Oficial'!$E$3:$E$23,MATCH(B81,'Ciclos Oficial'!$C$3:$C$23,0))&gt;INDEX('Ciclos Oficial'!$E$3:$E$23,MATCH(C81,'Ciclos Oficial'!$C$3:$C$23,0)),MATCH(B81,'Ciclos Oficial'!$C$3:$C$23,0),MATCH(C81,'Ciclos Oficial'!$C$3:$C$23,0))),INDEX('Ciclos Oficial'!$D$3:$D$23,IF(INDEX('Ciclos Oficial'!$D$3:$D$23,MATCH('Plano de Setup'!B81,'Ciclos Oficial'!$C$3:$C$23,0))&gt;INDEX('Ciclos Oficial'!$D$3:$D$23,MATCH('Plano de Setup'!C81,'Ciclos Oficial'!$C$3:$C$23,0)),MATCH('Plano de Setup'!B81,'Ciclos Oficial'!$C$3:$C$23,0),MATCH('Plano de Setup'!C81,'Ciclos Oficial'!$C$3:$C$23,0))),INDEX('Ciclos Oficial'!$E$3:$E$23,IF(INDEX('Ciclos Oficial'!$E$3:$E$23,MATCH(B81,'Ciclos Oficial'!$C$3:$C$23,0))&gt;INDEX('Ciclos Oficial'!$E$3:$E$23,MATCH(C81,'Ciclos Oficial'!$C$3:$C$23,0)),MATCH(B81,'Ciclos Oficial'!$C$3:$C$23,0),MATCH(C81,'Ciclos Oficial'!$C$3:$C$23,0)))))</f>
        <v/>
      </c>
      <c r="E81" s="12"/>
      <c r="F81" s="87"/>
      <c r="G81" s="19"/>
      <c r="H81" s="78"/>
      <c r="I81" s="11"/>
      <c r="J81" s="74" t="str" cm="1">
        <f t="array" ref="J81">IF(OR(H81="",I81=""),"",IF(INDEX('Ciclos Oficial'!$D$3:$D$23,IF(INDEX('Ciclos Oficial'!$D$3:$D$23,MATCH('Plano de Setup'!H81,'Ciclos Oficial'!$C$3:$C$23,0))&gt;INDEX('Ciclos Oficial'!$D$3:$D$23,MATCH('Plano de Setup'!I81,'Ciclos Oficial'!$C$3:$C$23,0)),MATCH('Plano de Setup'!H81,'Ciclos Oficial'!$C$3:$C$23,0),MATCH('Plano de Setup'!I81,'Ciclos Oficial'!$C$3:$C$23,0)))&gt;INDEX('Ciclos Oficial'!$E$3:$E$23,IF(INDEX('Ciclos Oficial'!$E$3:$E$23,MATCH(H81,'Ciclos Oficial'!$C$3:$C$23,0))&gt;INDEX('Ciclos Oficial'!$E$3:$E$23,MATCH(I81,'Ciclos Oficial'!$C$3:$C$23,0)),MATCH(H81,'Ciclos Oficial'!$C$3:$C$23,0),MATCH(I81,'Ciclos Oficial'!$C$3:$C$23,0))),INDEX('Ciclos Oficial'!$D$3:$D$23,IF(INDEX('Ciclos Oficial'!$D$3:$D$23,MATCH('Plano de Setup'!H81,'Ciclos Oficial'!$C$3:$C$23,0))&gt;INDEX('Ciclos Oficial'!$D$3:$D$23,MATCH('Plano de Setup'!I81,'Ciclos Oficial'!$C$3:$C$23,0)),MATCH('Plano de Setup'!H81,'Ciclos Oficial'!$C$3:$C$23,0),MATCH('Plano de Setup'!I81,'Ciclos Oficial'!$C$3:$C$23,0))),INDEX('Ciclos Oficial'!$E$3:$E$23,IF(INDEX('Ciclos Oficial'!$E$3:$E$23,MATCH(H81,'Ciclos Oficial'!$C$3:$C$23,0))&gt;INDEX('Ciclos Oficial'!$E$3:$E$23,MATCH(I81,'Ciclos Oficial'!$C$3:$C$23,0)),MATCH(H81,'Ciclos Oficial'!$C$3:$C$23,0),MATCH(I81,'Ciclos Oficial'!$C$3:$C$23,0)))))</f>
        <v/>
      </c>
      <c r="K81" s="1"/>
      <c r="L81" s="17"/>
      <c r="M81" s="19"/>
      <c r="N81" s="11"/>
      <c r="O81" s="11"/>
      <c r="P81" s="74" t="str" cm="1">
        <f t="array" ref="P81">IF(OR(N81="",O81=""),"",IF(INDEX('Ciclos Oficial'!$D$3:$D$23,IF(INDEX('Ciclos Oficial'!$D$3:$D$23,MATCH('Plano de Setup'!N81,'Ciclos Oficial'!$C$3:$C$23,0))&gt;INDEX('Ciclos Oficial'!$D$3:$D$23,MATCH('Plano de Setup'!O81,'Ciclos Oficial'!$C$3:$C$23,0)),MATCH('Plano de Setup'!N81,'Ciclos Oficial'!$C$3:$C$23,0),MATCH('Plano de Setup'!O81,'Ciclos Oficial'!$C$3:$C$23,0)))&gt;INDEX('Ciclos Oficial'!$E$3:$E$23,IF(INDEX('Ciclos Oficial'!$E$3:$E$23,MATCH(N81,'Ciclos Oficial'!$C$3:$C$23,0))&gt;INDEX('Ciclos Oficial'!$E$3:$E$23,MATCH(O81,'Ciclos Oficial'!$C$3:$C$23,0)),MATCH(N81,'Ciclos Oficial'!$C$3:$C$23,0),MATCH(O81,'Ciclos Oficial'!$C$3:$C$23,0))),INDEX('Ciclos Oficial'!$D$3:$D$23,IF(INDEX('Ciclos Oficial'!$D$3:$D$23,MATCH('Plano de Setup'!N81,'Ciclos Oficial'!$C$3:$C$23,0))&gt;INDEX('Ciclos Oficial'!$D$3:$D$23,MATCH('Plano de Setup'!O81,'Ciclos Oficial'!$C$3:$C$23,0)),MATCH('Plano de Setup'!N81,'Ciclos Oficial'!$C$3:$C$23,0),MATCH('Plano de Setup'!O81,'Ciclos Oficial'!$C$3:$C$23,0))),INDEX('Ciclos Oficial'!$E$3:$E$23,IF(INDEX('Ciclos Oficial'!$E$3:$E$23,MATCH(N81,'Ciclos Oficial'!$C$3:$C$23,0))&gt;INDEX('Ciclos Oficial'!$E$3:$E$23,MATCH(O81,'Ciclos Oficial'!$C$3:$C$23,0)),MATCH(N81,'Ciclos Oficial'!$C$3:$C$23,0),MATCH(O81,'Ciclos Oficial'!$C$3:$C$23,0)))))</f>
        <v/>
      </c>
      <c r="Q81" s="1"/>
      <c r="R81" s="1"/>
      <c r="S81" s="19"/>
      <c r="T81" s="78"/>
      <c r="U81" s="11"/>
      <c r="V81" s="74" t="str" cm="1">
        <f t="array" ref="V81">IF(OR(T81="",U81=""),"",IF(INDEX('Ciclos Oficial'!$D$3:$D$23,IF(INDEX('Ciclos Oficial'!$D$3:$D$23,MATCH('Plano de Setup'!T81,'Ciclos Oficial'!$C$3:$C$23,0))&gt;INDEX('Ciclos Oficial'!$D$3:$D$23,MATCH('Plano de Setup'!U81,'Ciclos Oficial'!$C$3:$C$23,0)),MATCH('Plano de Setup'!T81,'Ciclos Oficial'!$C$3:$C$23,0),MATCH('Plano de Setup'!U81,'Ciclos Oficial'!$C$3:$C$23,0)))&gt;INDEX('Ciclos Oficial'!$E$3:$E$23,IF(INDEX('Ciclos Oficial'!$E$3:$E$23,MATCH(T81,'Ciclos Oficial'!$C$3:$C$23,0))&gt;INDEX('Ciclos Oficial'!$E$3:$E$23,MATCH(U81,'Ciclos Oficial'!$C$3:$C$23,0)),MATCH(T81,'Ciclos Oficial'!$C$3:$C$23,0),MATCH(U81,'Ciclos Oficial'!$C$3:$C$23,0))),INDEX('Ciclos Oficial'!$D$3:$D$23,IF(INDEX('Ciclos Oficial'!$D$3:$D$23,MATCH('Plano de Setup'!T81,'Ciclos Oficial'!$C$3:$C$23,0))&gt;INDEX('Ciclos Oficial'!$D$3:$D$23,MATCH('Plano de Setup'!U81,'Ciclos Oficial'!$C$3:$C$23,0)),MATCH('Plano de Setup'!T81,'Ciclos Oficial'!$C$3:$C$23,0),MATCH('Plano de Setup'!U81,'Ciclos Oficial'!$C$3:$C$23,0))),INDEX('Ciclos Oficial'!$E$3:$E$23,IF(INDEX('Ciclos Oficial'!$E$3:$E$23,MATCH(T81,'Ciclos Oficial'!$C$3:$C$23,0))&gt;INDEX('Ciclos Oficial'!$E$3:$E$23,MATCH(U81,'Ciclos Oficial'!$C$3:$C$23,0)),MATCH(T81,'Ciclos Oficial'!$C$3:$C$23,0),MATCH(U81,'Ciclos Oficial'!$C$3:$C$23,0)))))</f>
        <v/>
      </c>
      <c r="W81" s="1"/>
      <c r="X81" s="17"/>
      <c r="Y81" s="19"/>
      <c r="Z81" s="11"/>
      <c r="AA81" s="11"/>
      <c r="AB81" s="74" t="str" cm="1">
        <f t="array" ref="AB81">IF(OR(Z81="",AA81=""),"",IF(INDEX('Ciclos Oficial'!$D$3:$D$23,IF(INDEX('Ciclos Oficial'!$D$3:$D$23,MATCH('Plano de Setup'!Z81,'Ciclos Oficial'!$C$3:$C$23,0))&gt;INDEX('Ciclos Oficial'!$D$3:$D$23,MATCH('Plano de Setup'!AA81,'Ciclos Oficial'!$C$3:$C$23,0)),MATCH('Plano de Setup'!Z81,'Ciclos Oficial'!$C$3:$C$23,0),MATCH('Plano de Setup'!AA81,'Ciclos Oficial'!$C$3:$C$23,0)))&gt;INDEX('Ciclos Oficial'!$E$3:$E$23,IF(INDEX('Ciclos Oficial'!$E$3:$E$23,MATCH(Z81,'Ciclos Oficial'!$C$3:$C$23,0))&gt;INDEX('Ciclos Oficial'!$E$3:$E$23,MATCH(AA81,'Ciclos Oficial'!$C$3:$C$23,0)),MATCH(Z81,'Ciclos Oficial'!$C$3:$C$23,0),MATCH(AA81,'Ciclos Oficial'!$C$3:$C$23,0))),INDEX('Ciclos Oficial'!$D$3:$D$23,IF(INDEX('Ciclos Oficial'!$D$3:$D$23,MATCH('Plano de Setup'!Z81,'Ciclos Oficial'!$C$3:$C$23,0))&gt;INDEX('Ciclos Oficial'!$D$3:$D$23,MATCH('Plano de Setup'!AA81,'Ciclos Oficial'!$C$3:$C$23,0)),MATCH('Plano de Setup'!Z81,'Ciclos Oficial'!$C$3:$C$23,0),MATCH('Plano de Setup'!AA81,'Ciclos Oficial'!$C$3:$C$23,0))),INDEX('Ciclos Oficial'!$E$3:$E$23,IF(INDEX('Ciclos Oficial'!$E$3:$E$23,MATCH(Z81,'Ciclos Oficial'!$C$3:$C$23,0))&gt;INDEX('Ciclos Oficial'!$E$3:$E$23,MATCH(AA81,'Ciclos Oficial'!$C$3:$C$23,0)),MATCH(Z81,'Ciclos Oficial'!$C$3:$C$23,0),MATCH(AA81,'Ciclos Oficial'!$C$3:$C$23,0)))))</f>
        <v/>
      </c>
      <c r="AC81" s="1"/>
      <c r="AD81" s="1"/>
      <c r="AE81" s="19"/>
      <c r="AF81" s="78"/>
      <c r="AG81" s="74" t="str">
        <f>IF(AF81="","",INDEX('Ciclos Oficial'!$I$3:$I$5,MATCH(AF81,'Ciclos Oficial'!$H$3:$H$5,0)))</f>
        <v/>
      </c>
      <c r="AH81" s="1"/>
      <c r="AI81" s="17"/>
      <c r="AJ81" s="19"/>
      <c r="AK81" s="78"/>
      <c r="AL81" s="74" t="str">
        <f>IF(AK81="","",INDEX('Ciclos Oficial'!$I$3:$I$5,MATCH(AK81,'Ciclos Oficial'!$H$3:$H$5,0)))</f>
        <v/>
      </c>
      <c r="AM81" s="1"/>
      <c r="AN81" s="17"/>
      <c r="AO81" s="19"/>
      <c r="AP81" s="78"/>
      <c r="AQ81" s="74" t="str">
        <f>IF(AP81="","",INDEX('Ciclos Oficial'!$I$3:$I$5,MATCH(AP81,'Ciclos Oficial'!$H$3:$H$5,0)))</f>
        <v/>
      </c>
      <c r="AR81" s="1"/>
      <c r="AS81" s="17"/>
    </row>
    <row r="82" spans="2:45" ht="14.25">
      <c r="B82" s="78"/>
      <c r="C82" s="11"/>
      <c r="D82" s="74" t="str" cm="1">
        <f t="array" ref="D82">IF(OR(B82="",C82=""),"",IF(INDEX('Ciclos Oficial'!$D$3:$D$23,IF(INDEX('Ciclos Oficial'!$D$3:$D$23,MATCH('Plano de Setup'!B82,'Ciclos Oficial'!$C$3:$C$23,0))&gt;INDEX('Ciclos Oficial'!$D$3:$D$23,MATCH('Plano de Setup'!C82,'Ciclos Oficial'!$C$3:$C$23,0)),MATCH('Plano de Setup'!B82,'Ciclos Oficial'!$C$3:$C$23,0),MATCH('Plano de Setup'!C82,'Ciclos Oficial'!$C$3:$C$23,0)))&gt;INDEX('Ciclos Oficial'!$E$3:$E$23,IF(INDEX('Ciclos Oficial'!$E$3:$E$23,MATCH(B82,'Ciclos Oficial'!$C$3:$C$23,0))&gt;INDEX('Ciclos Oficial'!$E$3:$E$23,MATCH(C82,'Ciclos Oficial'!$C$3:$C$23,0)),MATCH(B82,'Ciclos Oficial'!$C$3:$C$23,0),MATCH(C82,'Ciclos Oficial'!$C$3:$C$23,0))),INDEX('Ciclos Oficial'!$D$3:$D$23,IF(INDEX('Ciclos Oficial'!$D$3:$D$23,MATCH('Plano de Setup'!B82,'Ciclos Oficial'!$C$3:$C$23,0))&gt;INDEX('Ciclos Oficial'!$D$3:$D$23,MATCH('Plano de Setup'!C82,'Ciclos Oficial'!$C$3:$C$23,0)),MATCH('Plano de Setup'!B82,'Ciclos Oficial'!$C$3:$C$23,0),MATCH('Plano de Setup'!C82,'Ciclos Oficial'!$C$3:$C$23,0))),INDEX('Ciclos Oficial'!$E$3:$E$23,IF(INDEX('Ciclos Oficial'!$E$3:$E$23,MATCH(B82,'Ciclos Oficial'!$C$3:$C$23,0))&gt;INDEX('Ciclos Oficial'!$E$3:$E$23,MATCH(C82,'Ciclos Oficial'!$C$3:$C$23,0)),MATCH(B82,'Ciclos Oficial'!$C$3:$C$23,0),MATCH(C82,'Ciclos Oficial'!$C$3:$C$23,0)))))</f>
        <v/>
      </c>
      <c r="E82" s="12"/>
      <c r="F82" s="87"/>
      <c r="G82" s="19"/>
      <c r="H82" s="78"/>
      <c r="I82" s="11"/>
      <c r="J82" s="74" t="str" cm="1">
        <f t="array" ref="J82">IF(OR(H82="",I82=""),"",IF(INDEX('Ciclos Oficial'!$D$3:$D$23,IF(INDEX('Ciclos Oficial'!$D$3:$D$23,MATCH('Plano de Setup'!H82,'Ciclos Oficial'!$C$3:$C$23,0))&gt;INDEX('Ciclos Oficial'!$D$3:$D$23,MATCH('Plano de Setup'!I82,'Ciclos Oficial'!$C$3:$C$23,0)),MATCH('Plano de Setup'!H82,'Ciclos Oficial'!$C$3:$C$23,0),MATCH('Plano de Setup'!I82,'Ciclos Oficial'!$C$3:$C$23,0)))&gt;INDEX('Ciclos Oficial'!$E$3:$E$23,IF(INDEX('Ciclos Oficial'!$E$3:$E$23,MATCH(H82,'Ciclos Oficial'!$C$3:$C$23,0))&gt;INDEX('Ciclos Oficial'!$E$3:$E$23,MATCH(I82,'Ciclos Oficial'!$C$3:$C$23,0)),MATCH(H82,'Ciclos Oficial'!$C$3:$C$23,0),MATCH(I82,'Ciclos Oficial'!$C$3:$C$23,0))),INDEX('Ciclos Oficial'!$D$3:$D$23,IF(INDEX('Ciclos Oficial'!$D$3:$D$23,MATCH('Plano de Setup'!H82,'Ciclos Oficial'!$C$3:$C$23,0))&gt;INDEX('Ciclos Oficial'!$D$3:$D$23,MATCH('Plano de Setup'!I82,'Ciclos Oficial'!$C$3:$C$23,0)),MATCH('Plano de Setup'!H82,'Ciclos Oficial'!$C$3:$C$23,0),MATCH('Plano de Setup'!I82,'Ciclos Oficial'!$C$3:$C$23,0))),INDEX('Ciclos Oficial'!$E$3:$E$23,IF(INDEX('Ciclos Oficial'!$E$3:$E$23,MATCH(H82,'Ciclos Oficial'!$C$3:$C$23,0))&gt;INDEX('Ciclos Oficial'!$E$3:$E$23,MATCH(I82,'Ciclos Oficial'!$C$3:$C$23,0)),MATCH(H82,'Ciclos Oficial'!$C$3:$C$23,0),MATCH(I82,'Ciclos Oficial'!$C$3:$C$23,0)))))</f>
        <v/>
      </c>
      <c r="K82" s="1"/>
      <c r="L82" s="17"/>
      <c r="M82" s="19"/>
      <c r="N82" s="11"/>
      <c r="O82" s="11"/>
      <c r="P82" s="74" t="str" cm="1">
        <f t="array" ref="P82">IF(OR(N82="",O82=""),"",IF(INDEX('Ciclos Oficial'!$D$3:$D$23,IF(INDEX('Ciclos Oficial'!$D$3:$D$23,MATCH('Plano de Setup'!N82,'Ciclos Oficial'!$C$3:$C$23,0))&gt;INDEX('Ciclos Oficial'!$D$3:$D$23,MATCH('Plano de Setup'!O82,'Ciclos Oficial'!$C$3:$C$23,0)),MATCH('Plano de Setup'!N82,'Ciclos Oficial'!$C$3:$C$23,0),MATCH('Plano de Setup'!O82,'Ciclos Oficial'!$C$3:$C$23,0)))&gt;INDEX('Ciclos Oficial'!$E$3:$E$23,IF(INDEX('Ciclos Oficial'!$E$3:$E$23,MATCH(N82,'Ciclos Oficial'!$C$3:$C$23,0))&gt;INDEX('Ciclos Oficial'!$E$3:$E$23,MATCH(O82,'Ciclos Oficial'!$C$3:$C$23,0)),MATCH(N82,'Ciclos Oficial'!$C$3:$C$23,0),MATCH(O82,'Ciclos Oficial'!$C$3:$C$23,0))),INDEX('Ciclos Oficial'!$D$3:$D$23,IF(INDEX('Ciclos Oficial'!$D$3:$D$23,MATCH('Plano de Setup'!N82,'Ciclos Oficial'!$C$3:$C$23,0))&gt;INDEX('Ciclos Oficial'!$D$3:$D$23,MATCH('Plano de Setup'!O82,'Ciclos Oficial'!$C$3:$C$23,0)),MATCH('Plano de Setup'!N82,'Ciclos Oficial'!$C$3:$C$23,0),MATCH('Plano de Setup'!O82,'Ciclos Oficial'!$C$3:$C$23,0))),INDEX('Ciclos Oficial'!$E$3:$E$23,IF(INDEX('Ciclos Oficial'!$E$3:$E$23,MATCH(N82,'Ciclos Oficial'!$C$3:$C$23,0))&gt;INDEX('Ciclos Oficial'!$E$3:$E$23,MATCH(O82,'Ciclos Oficial'!$C$3:$C$23,0)),MATCH(N82,'Ciclos Oficial'!$C$3:$C$23,0),MATCH(O82,'Ciclos Oficial'!$C$3:$C$23,0)))))</f>
        <v/>
      </c>
      <c r="Q82" s="1"/>
      <c r="R82" s="1"/>
      <c r="S82" s="19"/>
      <c r="T82" s="78"/>
      <c r="U82" s="11"/>
      <c r="V82" s="74" t="str" cm="1">
        <f t="array" ref="V82">IF(OR(T82="",U82=""),"",IF(INDEX('Ciclos Oficial'!$D$3:$D$23,IF(INDEX('Ciclos Oficial'!$D$3:$D$23,MATCH('Plano de Setup'!T82,'Ciclos Oficial'!$C$3:$C$23,0))&gt;INDEX('Ciclos Oficial'!$D$3:$D$23,MATCH('Plano de Setup'!U82,'Ciclos Oficial'!$C$3:$C$23,0)),MATCH('Plano de Setup'!T82,'Ciclos Oficial'!$C$3:$C$23,0),MATCH('Plano de Setup'!U82,'Ciclos Oficial'!$C$3:$C$23,0)))&gt;INDEX('Ciclos Oficial'!$E$3:$E$23,IF(INDEX('Ciclos Oficial'!$E$3:$E$23,MATCH(T82,'Ciclos Oficial'!$C$3:$C$23,0))&gt;INDEX('Ciclos Oficial'!$E$3:$E$23,MATCH(U82,'Ciclos Oficial'!$C$3:$C$23,0)),MATCH(T82,'Ciclos Oficial'!$C$3:$C$23,0),MATCH(U82,'Ciclos Oficial'!$C$3:$C$23,0))),INDEX('Ciclos Oficial'!$D$3:$D$23,IF(INDEX('Ciclos Oficial'!$D$3:$D$23,MATCH('Plano de Setup'!T82,'Ciclos Oficial'!$C$3:$C$23,0))&gt;INDEX('Ciclos Oficial'!$D$3:$D$23,MATCH('Plano de Setup'!U82,'Ciclos Oficial'!$C$3:$C$23,0)),MATCH('Plano de Setup'!T82,'Ciclos Oficial'!$C$3:$C$23,0),MATCH('Plano de Setup'!U82,'Ciclos Oficial'!$C$3:$C$23,0))),INDEX('Ciclos Oficial'!$E$3:$E$23,IF(INDEX('Ciclos Oficial'!$E$3:$E$23,MATCH(T82,'Ciclos Oficial'!$C$3:$C$23,0))&gt;INDEX('Ciclos Oficial'!$E$3:$E$23,MATCH(U82,'Ciclos Oficial'!$C$3:$C$23,0)),MATCH(T82,'Ciclos Oficial'!$C$3:$C$23,0),MATCH(U82,'Ciclos Oficial'!$C$3:$C$23,0)))))</f>
        <v/>
      </c>
      <c r="W82" s="1"/>
      <c r="X82" s="17"/>
      <c r="Y82" s="19"/>
      <c r="Z82" s="11"/>
      <c r="AA82" s="11"/>
      <c r="AB82" s="74" t="str" cm="1">
        <f t="array" ref="AB82">IF(OR(Z82="",AA82=""),"",IF(INDEX('Ciclos Oficial'!$D$3:$D$23,IF(INDEX('Ciclos Oficial'!$D$3:$D$23,MATCH('Plano de Setup'!Z82,'Ciclos Oficial'!$C$3:$C$23,0))&gt;INDEX('Ciclos Oficial'!$D$3:$D$23,MATCH('Plano de Setup'!AA82,'Ciclos Oficial'!$C$3:$C$23,0)),MATCH('Plano de Setup'!Z82,'Ciclos Oficial'!$C$3:$C$23,0),MATCH('Plano de Setup'!AA82,'Ciclos Oficial'!$C$3:$C$23,0)))&gt;INDEX('Ciclos Oficial'!$E$3:$E$23,IF(INDEX('Ciclos Oficial'!$E$3:$E$23,MATCH(Z82,'Ciclos Oficial'!$C$3:$C$23,0))&gt;INDEX('Ciclos Oficial'!$E$3:$E$23,MATCH(AA82,'Ciclos Oficial'!$C$3:$C$23,0)),MATCH(Z82,'Ciclos Oficial'!$C$3:$C$23,0),MATCH(AA82,'Ciclos Oficial'!$C$3:$C$23,0))),INDEX('Ciclos Oficial'!$D$3:$D$23,IF(INDEX('Ciclos Oficial'!$D$3:$D$23,MATCH('Plano de Setup'!Z82,'Ciclos Oficial'!$C$3:$C$23,0))&gt;INDEX('Ciclos Oficial'!$D$3:$D$23,MATCH('Plano de Setup'!AA82,'Ciclos Oficial'!$C$3:$C$23,0)),MATCH('Plano de Setup'!Z82,'Ciclos Oficial'!$C$3:$C$23,0),MATCH('Plano de Setup'!AA82,'Ciclos Oficial'!$C$3:$C$23,0))),INDEX('Ciclos Oficial'!$E$3:$E$23,IF(INDEX('Ciclos Oficial'!$E$3:$E$23,MATCH(Z82,'Ciclos Oficial'!$C$3:$C$23,0))&gt;INDEX('Ciclos Oficial'!$E$3:$E$23,MATCH(AA82,'Ciclos Oficial'!$C$3:$C$23,0)),MATCH(Z82,'Ciclos Oficial'!$C$3:$C$23,0),MATCH(AA82,'Ciclos Oficial'!$C$3:$C$23,0)))))</f>
        <v/>
      </c>
      <c r="AC82" s="1"/>
      <c r="AD82" s="1"/>
      <c r="AE82" s="19"/>
      <c r="AF82" s="78"/>
      <c r="AG82" s="74" t="str">
        <f>IF(AF82="","",INDEX('Ciclos Oficial'!$I$3:$I$5,MATCH(AF82,'Ciclos Oficial'!$H$3:$H$5,0)))</f>
        <v/>
      </c>
      <c r="AH82" s="1"/>
      <c r="AI82" s="17"/>
      <c r="AJ82" s="19"/>
      <c r="AK82" s="78"/>
      <c r="AL82" s="74" t="str">
        <f>IF(AK82="","",INDEX('Ciclos Oficial'!$I$3:$I$5,MATCH(AK82,'Ciclos Oficial'!$H$3:$H$5,0)))</f>
        <v/>
      </c>
      <c r="AM82" s="1"/>
      <c r="AN82" s="17"/>
      <c r="AO82" s="19"/>
      <c r="AP82" s="78"/>
      <c r="AQ82" s="74" t="str">
        <f>IF(AP82="","",INDEX('Ciclos Oficial'!$I$3:$I$5,MATCH(AP82,'Ciclos Oficial'!$H$3:$H$5,0)))</f>
        <v/>
      </c>
      <c r="AR82" s="1"/>
      <c r="AS82" s="17"/>
    </row>
    <row r="83" spans="2:45" ht="14.25">
      <c r="B83" s="78"/>
      <c r="C83" s="11"/>
      <c r="D83" s="74" t="str" cm="1">
        <f t="array" ref="D83">IF(OR(B83="",C83=""),"",IF(INDEX('Ciclos Oficial'!$D$3:$D$23,IF(INDEX('Ciclos Oficial'!$D$3:$D$23,MATCH('Plano de Setup'!B83,'Ciclos Oficial'!$C$3:$C$23,0))&gt;INDEX('Ciclos Oficial'!$D$3:$D$23,MATCH('Plano de Setup'!C83,'Ciclos Oficial'!$C$3:$C$23,0)),MATCH('Plano de Setup'!B83,'Ciclos Oficial'!$C$3:$C$23,0),MATCH('Plano de Setup'!C83,'Ciclos Oficial'!$C$3:$C$23,0)))&gt;INDEX('Ciclos Oficial'!$E$3:$E$23,IF(INDEX('Ciclos Oficial'!$E$3:$E$23,MATCH(B83,'Ciclos Oficial'!$C$3:$C$23,0))&gt;INDEX('Ciclos Oficial'!$E$3:$E$23,MATCH(C83,'Ciclos Oficial'!$C$3:$C$23,0)),MATCH(B83,'Ciclos Oficial'!$C$3:$C$23,0),MATCH(C83,'Ciclos Oficial'!$C$3:$C$23,0))),INDEX('Ciclos Oficial'!$D$3:$D$23,IF(INDEX('Ciclos Oficial'!$D$3:$D$23,MATCH('Plano de Setup'!B83,'Ciclos Oficial'!$C$3:$C$23,0))&gt;INDEX('Ciclos Oficial'!$D$3:$D$23,MATCH('Plano de Setup'!C83,'Ciclos Oficial'!$C$3:$C$23,0)),MATCH('Plano de Setup'!B83,'Ciclos Oficial'!$C$3:$C$23,0),MATCH('Plano de Setup'!C83,'Ciclos Oficial'!$C$3:$C$23,0))),INDEX('Ciclos Oficial'!$E$3:$E$23,IF(INDEX('Ciclos Oficial'!$E$3:$E$23,MATCH(B83,'Ciclos Oficial'!$C$3:$C$23,0))&gt;INDEX('Ciclos Oficial'!$E$3:$E$23,MATCH(C83,'Ciclos Oficial'!$C$3:$C$23,0)),MATCH(B83,'Ciclos Oficial'!$C$3:$C$23,0),MATCH(C83,'Ciclos Oficial'!$C$3:$C$23,0)))))</f>
        <v/>
      </c>
      <c r="E83" s="12"/>
      <c r="F83" s="87"/>
      <c r="G83" s="19"/>
      <c r="H83" s="78"/>
      <c r="I83" s="11"/>
      <c r="J83" s="74" t="str" cm="1">
        <f t="array" ref="J83">IF(OR(H83="",I83=""),"",IF(INDEX('Ciclos Oficial'!$D$3:$D$23,IF(INDEX('Ciclos Oficial'!$D$3:$D$23,MATCH('Plano de Setup'!H83,'Ciclos Oficial'!$C$3:$C$23,0))&gt;INDEX('Ciclos Oficial'!$D$3:$D$23,MATCH('Plano de Setup'!I83,'Ciclos Oficial'!$C$3:$C$23,0)),MATCH('Plano de Setup'!H83,'Ciclos Oficial'!$C$3:$C$23,0),MATCH('Plano de Setup'!I83,'Ciclos Oficial'!$C$3:$C$23,0)))&gt;INDEX('Ciclos Oficial'!$E$3:$E$23,IF(INDEX('Ciclos Oficial'!$E$3:$E$23,MATCH(H83,'Ciclos Oficial'!$C$3:$C$23,0))&gt;INDEX('Ciclos Oficial'!$E$3:$E$23,MATCH(I83,'Ciclos Oficial'!$C$3:$C$23,0)),MATCH(H83,'Ciclos Oficial'!$C$3:$C$23,0),MATCH(I83,'Ciclos Oficial'!$C$3:$C$23,0))),INDEX('Ciclos Oficial'!$D$3:$D$23,IF(INDEX('Ciclos Oficial'!$D$3:$D$23,MATCH('Plano de Setup'!H83,'Ciclos Oficial'!$C$3:$C$23,0))&gt;INDEX('Ciclos Oficial'!$D$3:$D$23,MATCH('Plano de Setup'!I83,'Ciclos Oficial'!$C$3:$C$23,0)),MATCH('Plano de Setup'!H83,'Ciclos Oficial'!$C$3:$C$23,0),MATCH('Plano de Setup'!I83,'Ciclos Oficial'!$C$3:$C$23,0))),INDEX('Ciclos Oficial'!$E$3:$E$23,IF(INDEX('Ciclos Oficial'!$E$3:$E$23,MATCH(H83,'Ciclos Oficial'!$C$3:$C$23,0))&gt;INDEX('Ciclos Oficial'!$E$3:$E$23,MATCH(I83,'Ciclos Oficial'!$C$3:$C$23,0)),MATCH(H83,'Ciclos Oficial'!$C$3:$C$23,0),MATCH(I83,'Ciclos Oficial'!$C$3:$C$23,0)))))</f>
        <v/>
      </c>
      <c r="K83" s="1"/>
      <c r="L83" s="17"/>
      <c r="M83" s="19"/>
      <c r="N83" s="11"/>
      <c r="O83" s="11"/>
      <c r="P83" s="74" t="str" cm="1">
        <f t="array" ref="P83">IF(OR(N83="",O83=""),"",IF(INDEX('Ciclos Oficial'!$D$3:$D$23,IF(INDEX('Ciclos Oficial'!$D$3:$D$23,MATCH('Plano de Setup'!N83,'Ciclos Oficial'!$C$3:$C$23,0))&gt;INDEX('Ciclos Oficial'!$D$3:$D$23,MATCH('Plano de Setup'!O83,'Ciclos Oficial'!$C$3:$C$23,0)),MATCH('Plano de Setup'!N83,'Ciclos Oficial'!$C$3:$C$23,0),MATCH('Plano de Setup'!O83,'Ciclos Oficial'!$C$3:$C$23,0)))&gt;INDEX('Ciclos Oficial'!$E$3:$E$23,IF(INDEX('Ciclos Oficial'!$E$3:$E$23,MATCH(N83,'Ciclos Oficial'!$C$3:$C$23,0))&gt;INDEX('Ciclos Oficial'!$E$3:$E$23,MATCH(O83,'Ciclos Oficial'!$C$3:$C$23,0)),MATCH(N83,'Ciclos Oficial'!$C$3:$C$23,0),MATCH(O83,'Ciclos Oficial'!$C$3:$C$23,0))),INDEX('Ciclos Oficial'!$D$3:$D$23,IF(INDEX('Ciclos Oficial'!$D$3:$D$23,MATCH('Plano de Setup'!N83,'Ciclos Oficial'!$C$3:$C$23,0))&gt;INDEX('Ciclos Oficial'!$D$3:$D$23,MATCH('Plano de Setup'!O83,'Ciclos Oficial'!$C$3:$C$23,0)),MATCH('Plano de Setup'!N83,'Ciclos Oficial'!$C$3:$C$23,0),MATCH('Plano de Setup'!O83,'Ciclos Oficial'!$C$3:$C$23,0))),INDEX('Ciclos Oficial'!$E$3:$E$23,IF(INDEX('Ciclos Oficial'!$E$3:$E$23,MATCH(N83,'Ciclos Oficial'!$C$3:$C$23,0))&gt;INDEX('Ciclos Oficial'!$E$3:$E$23,MATCH(O83,'Ciclos Oficial'!$C$3:$C$23,0)),MATCH(N83,'Ciclos Oficial'!$C$3:$C$23,0),MATCH(O83,'Ciclos Oficial'!$C$3:$C$23,0)))))</f>
        <v/>
      </c>
      <c r="Q83" s="1"/>
      <c r="R83" s="1"/>
      <c r="S83" s="19"/>
      <c r="T83" s="78"/>
      <c r="U83" s="11"/>
      <c r="V83" s="74" t="str" cm="1">
        <f t="array" ref="V83">IF(OR(T83="",U83=""),"",IF(INDEX('Ciclos Oficial'!$D$3:$D$23,IF(INDEX('Ciclos Oficial'!$D$3:$D$23,MATCH('Plano de Setup'!T83,'Ciclos Oficial'!$C$3:$C$23,0))&gt;INDEX('Ciclos Oficial'!$D$3:$D$23,MATCH('Plano de Setup'!U83,'Ciclos Oficial'!$C$3:$C$23,0)),MATCH('Plano de Setup'!T83,'Ciclos Oficial'!$C$3:$C$23,0),MATCH('Plano de Setup'!U83,'Ciclos Oficial'!$C$3:$C$23,0)))&gt;INDEX('Ciclos Oficial'!$E$3:$E$23,IF(INDEX('Ciclos Oficial'!$E$3:$E$23,MATCH(T83,'Ciclos Oficial'!$C$3:$C$23,0))&gt;INDEX('Ciclos Oficial'!$E$3:$E$23,MATCH(U83,'Ciclos Oficial'!$C$3:$C$23,0)),MATCH(T83,'Ciclos Oficial'!$C$3:$C$23,0),MATCH(U83,'Ciclos Oficial'!$C$3:$C$23,0))),INDEX('Ciclos Oficial'!$D$3:$D$23,IF(INDEX('Ciclos Oficial'!$D$3:$D$23,MATCH('Plano de Setup'!T83,'Ciclos Oficial'!$C$3:$C$23,0))&gt;INDEX('Ciclos Oficial'!$D$3:$D$23,MATCH('Plano de Setup'!U83,'Ciclos Oficial'!$C$3:$C$23,0)),MATCH('Plano de Setup'!T83,'Ciclos Oficial'!$C$3:$C$23,0),MATCH('Plano de Setup'!U83,'Ciclos Oficial'!$C$3:$C$23,0))),INDEX('Ciclos Oficial'!$E$3:$E$23,IF(INDEX('Ciclos Oficial'!$E$3:$E$23,MATCH(T83,'Ciclos Oficial'!$C$3:$C$23,0))&gt;INDEX('Ciclos Oficial'!$E$3:$E$23,MATCH(U83,'Ciclos Oficial'!$C$3:$C$23,0)),MATCH(T83,'Ciclos Oficial'!$C$3:$C$23,0),MATCH(U83,'Ciclos Oficial'!$C$3:$C$23,0)))))</f>
        <v/>
      </c>
      <c r="W83" s="1"/>
      <c r="X83" s="17"/>
      <c r="Y83" s="19"/>
      <c r="Z83" s="11"/>
      <c r="AA83" s="11"/>
      <c r="AB83" s="74" t="str" cm="1">
        <f t="array" ref="AB83">IF(OR(Z83="",AA83=""),"",IF(INDEX('Ciclos Oficial'!$D$3:$D$23,IF(INDEX('Ciclos Oficial'!$D$3:$D$23,MATCH('Plano de Setup'!Z83,'Ciclos Oficial'!$C$3:$C$23,0))&gt;INDEX('Ciclos Oficial'!$D$3:$D$23,MATCH('Plano de Setup'!AA83,'Ciclos Oficial'!$C$3:$C$23,0)),MATCH('Plano de Setup'!Z83,'Ciclos Oficial'!$C$3:$C$23,0),MATCH('Plano de Setup'!AA83,'Ciclos Oficial'!$C$3:$C$23,0)))&gt;INDEX('Ciclos Oficial'!$E$3:$E$23,IF(INDEX('Ciclos Oficial'!$E$3:$E$23,MATCH(Z83,'Ciclos Oficial'!$C$3:$C$23,0))&gt;INDEX('Ciclos Oficial'!$E$3:$E$23,MATCH(AA83,'Ciclos Oficial'!$C$3:$C$23,0)),MATCH(Z83,'Ciclos Oficial'!$C$3:$C$23,0),MATCH(AA83,'Ciclos Oficial'!$C$3:$C$23,0))),INDEX('Ciclos Oficial'!$D$3:$D$23,IF(INDEX('Ciclos Oficial'!$D$3:$D$23,MATCH('Plano de Setup'!Z83,'Ciclos Oficial'!$C$3:$C$23,0))&gt;INDEX('Ciclos Oficial'!$D$3:$D$23,MATCH('Plano de Setup'!AA83,'Ciclos Oficial'!$C$3:$C$23,0)),MATCH('Plano de Setup'!Z83,'Ciclos Oficial'!$C$3:$C$23,0),MATCH('Plano de Setup'!AA83,'Ciclos Oficial'!$C$3:$C$23,0))),INDEX('Ciclos Oficial'!$E$3:$E$23,IF(INDEX('Ciclos Oficial'!$E$3:$E$23,MATCH(Z83,'Ciclos Oficial'!$C$3:$C$23,0))&gt;INDEX('Ciclos Oficial'!$E$3:$E$23,MATCH(AA83,'Ciclos Oficial'!$C$3:$C$23,0)),MATCH(Z83,'Ciclos Oficial'!$C$3:$C$23,0),MATCH(AA83,'Ciclos Oficial'!$C$3:$C$23,0)))))</f>
        <v/>
      </c>
      <c r="AC83" s="1"/>
      <c r="AD83" s="1"/>
      <c r="AE83" s="19"/>
      <c r="AF83" s="78"/>
      <c r="AG83" s="74" t="str">
        <f>IF(AF83="","",INDEX('Ciclos Oficial'!$I$3:$I$5,MATCH(AF83,'Ciclos Oficial'!$H$3:$H$5,0)))</f>
        <v/>
      </c>
      <c r="AH83" s="1"/>
      <c r="AI83" s="17"/>
      <c r="AJ83" s="19"/>
      <c r="AK83" s="78"/>
      <c r="AL83" s="74" t="str">
        <f>IF(AK83="","",INDEX('Ciclos Oficial'!$I$3:$I$5,MATCH(AK83,'Ciclos Oficial'!$H$3:$H$5,0)))</f>
        <v/>
      </c>
      <c r="AM83" s="1"/>
      <c r="AN83" s="17"/>
      <c r="AO83" s="19"/>
      <c r="AP83" s="78"/>
      <c r="AQ83" s="74" t="str">
        <f>IF(AP83="","",INDEX('Ciclos Oficial'!$I$3:$I$5,MATCH(AP83,'Ciclos Oficial'!$H$3:$H$5,0)))</f>
        <v/>
      </c>
      <c r="AR83" s="1"/>
      <c r="AS83" s="17"/>
    </row>
    <row r="84" spans="2:45" ht="14.25">
      <c r="B84" s="78"/>
      <c r="C84" s="11"/>
      <c r="D84" s="74" t="str" cm="1">
        <f t="array" ref="D84">IF(OR(B84="",C84=""),"",IF(INDEX('Ciclos Oficial'!$D$3:$D$23,IF(INDEX('Ciclos Oficial'!$D$3:$D$23,MATCH('Plano de Setup'!B84,'Ciclos Oficial'!$C$3:$C$23,0))&gt;INDEX('Ciclos Oficial'!$D$3:$D$23,MATCH('Plano de Setup'!C84,'Ciclos Oficial'!$C$3:$C$23,0)),MATCH('Plano de Setup'!B84,'Ciclos Oficial'!$C$3:$C$23,0),MATCH('Plano de Setup'!C84,'Ciclos Oficial'!$C$3:$C$23,0)))&gt;INDEX('Ciclos Oficial'!$E$3:$E$23,IF(INDEX('Ciclos Oficial'!$E$3:$E$23,MATCH(B84,'Ciclos Oficial'!$C$3:$C$23,0))&gt;INDEX('Ciclos Oficial'!$E$3:$E$23,MATCH(C84,'Ciclos Oficial'!$C$3:$C$23,0)),MATCH(B84,'Ciclos Oficial'!$C$3:$C$23,0),MATCH(C84,'Ciclos Oficial'!$C$3:$C$23,0))),INDEX('Ciclos Oficial'!$D$3:$D$23,IF(INDEX('Ciclos Oficial'!$D$3:$D$23,MATCH('Plano de Setup'!B84,'Ciclos Oficial'!$C$3:$C$23,0))&gt;INDEX('Ciclos Oficial'!$D$3:$D$23,MATCH('Plano de Setup'!C84,'Ciclos Oficial'!$C$3:$C$23,0)),MATCH('Plano de Setup'!B84,'Ciclos Oficial'!$C$3:$C$23,0),MATCH('Plano de Setup'!C84,'Ciclos Oficial'!$C$3:$C$23,0))),INDEX('Ciclos Oficial'!$E$3:$E$23,IF(INDEX('Ciclos Oficial'!$E$3:$E$23,MATCH(B84,'Ciclos Oficial'!$C$3:$C$23,0))&gt;INDEX('Ciclos Oficial'!$E$3:$E$23,MATCH(C84,'Ciclos Oficial'!$C$3:$C$23,0)),MATCH(B84,'Ciclos Oficial'!$C$3:$C$23,0),MATCH(C84,'Ciclos Oficial'!$C$3:$C$23,0)))))</f>
        <v/>
      </c>
      <c r="E84" s="12"/>
      <c r="F84" s="87"/>
      <c r="G84" s="19"/>
      <c r="H84" s="78"/>
      <c r="I84" s="11"/>
      <c r="J84" s="74" t="str" cm="1">
        <f t="array" ref="J84">IF(OR(H84="",I84=""),"",IF(INDEX('Ciclos Oficial'!$D$3:$D$23,IF(INDEX('Ciclos Oficial'!$D$3:$D$23,MATCH('Plano de Setup'!H84,'Ciclos Oficial'!$C$3:$C$23,0))&gt;INDEX('Ciclos Oficial'!$D$3:$D$23,MATCH('Plano de Setup'!I84,'Ciclos Oficial'!$C$3:$C$23,0)),MATCH('Plano de Setup'!H84,'Ciclos Oficial'!$C$3:$C$23,0),MATCH('Plano de Setup'!I84,'Ciclos Oficial'!$C$3:$C$23,0)))&gt;INDEX('Ciclos Oficial'!$E$3:$E$23,IF(INDEX('Ciclos Oficial'!$E$3:$E$23,MATCH(H84,'Ciclos Oficial'!$C$3:$C$23,0))&gt;INDEX('Ciclos Oficial'!$E$3:$E$23,MATCH(I84,'Ciclos Oficial'!$C$3:$C$23,0)),MATCH(H84,'Ciclos Oficial'!$C$3:$C$23,0),MATCH(I84,'Ciclos Oficial'!$C$3:$C$23,0))),INDEX('Ciclos Oficial'!$D$3:$D$23,IF(INDEX('Ciclos Oficial'!$D$3:$D$23,MATCH('Plano de Setup'!H84,'Ciclos Oficial'!$C$3:$C$23,0))&gt;INDEX('Ciclos Oficial'!$D$3:$D$23,MATCH('Plano de Setup'!I84,'Ciclos Oficial'!$C$3:$C$23,0)),MATCH('Plano de Setup'!H84,'Ciclos Oficial'!$C$3:$C$23,0),MATCH('Plano de Setup'!I84,'Ciclos Oficial'!$C$3:$C$23,0))),INDEX('Ciclos Oficial'!$E$3:$E$23,IF(INDEX('Ciclos Oficial'!$E$3:$E$23,MATCH(H84,'Ciclos Oficial'!$C$3:$C$23,0))&gt;INDEX('Ciclos Oficial'!$E$3:$E$23,MATCH(I84,'Ciclos Oficial'!$C$3:$C$23,0)),MATCH(H84,'Ciclos Oficial'!$C$3:$C$23,0),MATCH(I84,'Ciclos Oficial'!$C$3:$C$23,0)))))</f>
        <v/>
      </c>
      <c r="K84" s="1"/>
      <c r="L84" s="17"/>
      <c r="M84" s="19"/>
      <c r="N84" s="11"/>
      <c r="O84" s="11"/>
      <c r="P84" s="74" t="str" cm="1">
        <f t="array" ref="P84">IF(OR(N84="",O84=""),"",IF(INDEX('Ciclos Oficial'!$D$3:$D$23,IF(INDEX('Ciclos Oficial'!$D$3:$D$23,MATCH('Plano de Setup'!N84,'Ciclos Oficial'!$C$3:$C$23,0))&gt;INDEX('Ciclos Oficial'!$D$3:$D$23,MATCH('Plano de Setup'!O84,'Ciclos Oficial'!$C$3:$C$23,0)),MATCH('Plano de Setup'!N84,'Ciclos Oficial'!$C$3:$C$23,0),MATCH('Plano de Setup'!O84,'Ciclos Oficial'!$C$3:$C$23,0)))&gt;INDEX('Ciclos Oficial'!$E$3:$E$23,IF(INDEX('Ciclos Oficial'!$E$3:$E$23,MATCH(N84,'Ciclos Oficial'!$C$3:$C$23,0))&gt;INDEX('Ciclos Oficial'!$E$3:$E$23,MATCH(O84,'Ciclos Oficial'!$C$3:$C$23,0)),MATCH(N84,'Ciclos Oficial'!$C$3:$C$23,0),MATCH(O84,'Ciclos Oficial'!$C$3:$C$23,0))),INDEX('Ciclos Oficial'!$D$3:$D$23,IF(INDEX('Ciclos Oficial'!$D$3:$D$23,MATCH('Plano de Setup'!N84,'Ciclos Oficial'!$C$3:$C$23,0))&gt;INDEX('Ciclos Oficial'!$D$3:$D$23,MATCH('Plano de Setup'!O84,'Ciclos Oficial'!$C$3:$C$23,0)),MATCH('Plano de Setup'!N84,'Ciclos Oficial'!$C$3:$C$23,0),MATCH('Plano de Setup'!O84,'Ciclos Oficial'!$C$3:$C$23,0))),INDEX('Ciclos Oficial'!$E$3:$E$23,IF(INDEX('Ciclos Oficial'!$E$3:$E$23,MATCH(N84,'Ciclos Oficial'!$C$3:$C$23,0))&gt;INDEX('Ciclos Oficial'!$E$3:$E$23,MATCH(O84,'Ciclos Oficial'!$C$3:$C$23,0)),MATCH(N84,'Ciclos Oficial'!$C$3:$C$23,0),MATCH(O84,'Ciclos Oficial'!$C$3:$C$23,0)))))</f>
        <v/>
      </c>
      <c r="Q84" s="1"/>
      <c r="R84" s="1"/>
      <c r="S84" s="19"/>
      <c r="T84" s="78"/>
      <c r="U84" s="11"/>
      <c r="V84" s="74" t="str" cm="1">
        <f t="array" ref="V84">IF(OR(T84="",U84=""),"",IF(INDEX('Ciclos Oficial'!$D$3:$D$23,IF(INDEX('Ciclos Oficial'!$D$3:$D$23,MATCH('Plano de Setup'!T84,'Ciclos Oficial'!$C$3:$C$23,0))&gt;INDEX('Ciclos Oficial'!$D$3:$D$23,MATCH('Plano de Setup'!U84,'Ciclos Oficial'!$C$3:$C$23,0)),MATCH('Plano de Setup'!T84,'Ciclos Oficial'!$C$3:$C$23,0),MATCH('Plano de Setup'!U84,'Ciclos Oficial'!$C$3:$C$23,0)))&gt;INDEX('Ciclos Oficial'!$E$3:$E$23,IF(INDEX('Ciclos Oficial'!$E$3:$E$23,MATCH(T84,'Ciclos Oficial'!$C$3:$C$23,0))&gt;INDEX('Ciclos Oficial'!$E$3:$E$23,MATCH(U84,'Ciclos Oficial'!$C$3:$C$23,0)),MATCH(T84,'Ciclos Oficial'!$C$3:$C$23,0),MATCH(U84,'Ciclos Oficial'!$C$3:$C$23,0))),INDEX('Ciclos Oficial'!$D$3:$D$23,IF(INDEX('Ciclos Oficial'!$D$3:$D$23,MATCH('Plano de Setup'!T84,'Ciclos Oficial'!$C$3:$C$23,0))&gt;INDEX('Ciclos Oficial'!$D$3:$D$23,MATCH('Plano de Setup'!U84,'Ciclos Oficial'!$C$3:$C$23,0)),MATCH('Plano de Setup'!T84,'Ciclos Oficial'!$C$3:$C$23,0),MATCH('Plano de Setup'!U84,'Ciclos Oficial'!$C$3:$C$23,0))),INDEX('Ciclos Oficial'!$E$3:$E$23,IF(INDEX('Ciclos Oficial'!$E$3:$E$23,MATCH(T84,'Ciclos Oficial'!$C$3:$C$23,0))&gt;INDEX('Ciclos Oficial'!$E$3:$E$23,MATCH(U84,'Ciclos Oficial'!$C$3:$C$23,0)),MATCH(T84,'Ciclos Oficial'!$C$3:$C$23,0),MATCH(U84,'Ciclos Oficial'!$C$3:$C$23,0)))))</f>
        <v/>
      </c>
      <c r="W84" s="1"/>
      <c r="X84" s="17"/>
      <c r="Y84" s="19"/>
      <c r="Z84" s="11"/>
      <c r="AA84" s="11"/>
      <c r="AB84" s="74" t="str" cm="1">
        <f t="array" ref="AB84">IF(OR(Z84="",AA84=""),"",IF(INDEX('Ciclos Oficial'!$D$3:$D$23,IF(INDEX('Ciclos Oficial'!$D$3:$D$23,MATCH('Plano de Setup'!Z84,'Ciclos Oficial'!$C$3:$C$23,0))&gt;INDEX('Ciclos Oficial'!$D$3:$D$23,MATCH('Plano de Setup'!AA84,'Ciclos Oficial'!$C$3:$C$23,0)),MATCH('Plano de Setup'!Z84,'Ciclos Oficial'!$C$3:$C$23,0),MATCH('Plano de Setup'!AA84,'Ciclos Oficial'!$C$3:$C$23,0)))&gt;INDEX('Ciclos Oficial'!$E$3:$E$23,IF(INDEX('Ciclos Oficial'!$E$3:$E$23,MATCH(Z84,'Ciclos Oficial'!$C$3:$C$23,0))&gt;INDEX('Ciclos Oficial'!$E$3:$E$23,MATCH(AA84,'Ciclos Oficial'!$C$3:$C$23,0)),MATCH(Z84,'Ciclos Oficial'!$C$3:$C$23,0),MATCH(AA84,'Ciclos Oficial'!$C$3:$C$23,0))),INDEX('Ciclos Oficial'!$D$3:$D$23,IF(INDEX('Ciclos Oficial'!$D$3:$D$23,MATCH('Plano de Setup'!Z84,'Ciclos Oficial'!$C$3:$C$23,0))&gt;INDEX('Ciclos Oficial'!$D$3:$D$23,MATCH('Plano de Setup'!AA84,'Ciclos Oficial'!$C$3:$C$23,0)),MATCH('Plano de Setup'!Z84,'Ciclos Oficial'!$C$3:$C$23,0),MATCH('Plano de Setup'!AA84,'Ciclos Oficial'!$C$3:$C$23,0))),INDEX('Ciclos Oficial'!$E$3:$E$23,IF(INDEX('Ciclos Oficial'!$E$3:$E$23,MATCH(Z84,'Ciclos Oficial'!$C$3:$C$23,0))&gt;INDEX('Ciclos Oficial'!$E$3:$E$23,MATCH(AA84,'Ciclos Oficial'!$C$3:$C$23,0)),MATCH(Z84,'Ciclos Oficial'!$C$3:$C$23,0),MATCH(AA84,'Ciclos Oficial'!$C$3:$C$23,0)))))</f>
        <v/>
      </c>
      <c r="AC84" s="1"/>
      <c r="AD84" s="1"/>
      <c r="AE84" s="19"/>
      <c r="AF84" s="78"/>
      <c r="AG84" s="74" t="str">
        <f>IF(AF84="","",INDEX('Ciclos Oficial'!$I$3:$I$5,MATCH(AF84,'Ciclos Oficial'!$H$3:$H$5,0)))</f>
        <v/>
      </c>
      <c r="AH84" s="1"/>
      <c r="AI84" s="17"/>
      <c r="AJ84" s="19"/>
      <c r="AK84" s="78"/>
      <c r="AL84" s="74" t="str">
        <f>IF(AK84="","",INDEX('Ciclos Oficial'!$I$3:$I$5,MATCH(AK84,'Ciclos Oficial'!$H$3:$H$5,0)))</f>
        <v/>
      </c>
      <c r="AM84" s="1"/>
      <c r="AN84" s="17"/>
      <c r="AO84" s="19"/>
      <c r="AP84" s="78"/>
      <c r="AQ84" s="74" t="str">
        <f>IF(AP84="","",INDEX('Ciclos Oficial'!$I$3:$I$5,MATCH(AP84,'Ciclos Oficial'!$H$3:$H$5,0)))</f>
        <v/>
      </c>
      <c r="AR84" s="1"/>
      <c r="AS84" s="17"/>
    </row>
    <row r="85" spans="2:45" ht="14.25">
      <c r="B85" s="78"/>
      <c r="C85" s="11"/>
      <c r="D85" s="74" t="str" cm="1">
        <f t="array" ref="D85">IF(OR(B85="",C85=""),"",IF(INDEX('Ciclos Oficial'!$D$3:$D$23,IF(INDEX('Ciclos Oficial'!$D$3:$D$23,MATCH('Plano de Setup'!B85,'Ciclos Oficial'!$C$3:$C$23,0))&gt;INDEX('Ciclos Oficial'!$D$3:$D$23,MATCH('Plano de Setup'!C85,'Ciclos Oficial'!$C$3:$C$23,0)),MATCH('Plano de Setup'!B85,'Ciclos Oficial'!$C$3:$C$23,0),MATCH('Plano de Setup'!C85,'Ciclos Oficial'!$C$3:$C$23,0)))&gt;INDEX('Ciclos Oficial'!$E$3:$E$23,IF(INDEX('Ciclos Oficial'!$E$3:$E$23,MATCH(B85,'Ciclos Oficial'!$C$3:$C$23,0))&gt;INDEX('Ciclos Oficial'!$E$3:$E$23,MATCH(C85,'Ciclos Oficial'!$C$3:$C$23,0)),MATCH(B85,'Ciclos Oficial'!$C$3:$C$23,0),MATCH(C85,'Ciclos Oficial'!$C$3:$C$23,0))),INDEX('Ciclos Oficial'!$D$3:$D$23,IF(INDEX('Ciclos Oficial'!$D$3:$D$23,MATCH('Plano de Setup'!B85,'Ciclos Oficial'!$C$3:$C$23,0))&gt;INDEX('Ciclos Oficial'!$D$3:$D$23,MATCH('Plano de Setup'!C85,'Ciclos Oficial'!$C$3:$C$23,0)),MATCH('Plano de Setup'!B85,'Ciclos Oficial'!$C$3:$C$23,0),MATCH('Plano de Setup'!C85,'Ciclos Oficial'!$C$3:$C$23,0))),INDEX('Ciclos Oficial'!$E$3:$E$23,IF(INDEX('Ciclos Oficial'!$E$3:$E$23,MATCH(B85,'Ciclos Oficial'!$C$3:$C$23,0))&gt;INDEX('Ciclos Oficial'!$E$3:$E$23,MATCH(C85,'Ciclos Oficial'!$C$3:$C$23,0)),MATCH(B85,'Ciclos Oficial'!$C$3:$C$23,0),MATCH(C85,'Ciclos Oficial'!$C$3:$C$23,0)))))</f>
        <v/>
      </c>
      <c r="E85" s="12"/>
      <c r="F85" s="87"/>
      <c r="G85" s="19"/>
      <c r="H85" s="78"/>
      <c r="I85" s="11"/>
      <c r="J85" s="74" t="str" cm="1">
        <f t="array" ref="J85">IF(OR(H85="",I85=""),"",IF(INDEX('Ciclos Oficial'!$D$3:$D$23,IF(INDEX('Ciclos Oficial'!$D$3:$D$23,MATCH('Plano de Setup'!H85,'Ciclos Oficial'!$C$3:$C$23,0))&gt;INDEX('Ciclos Oficial'!$D$3:$D$23,MATCH('Plano de Setup'!I85,'Ciclos Oficial'!$C$3:$C$23,0)),MATCH('Plano de Setup'!H85,'Ciclos Oficial'!$C$3:$C$23,0),MATCH('Plano de Setup'!I85,'Ciclos Oficial'!$C$3:$C$23,0)))&gt;INDEX('Ciclos Oficial'!$E$3:$E$23,IF(INDEX('Ciclos Oficial'!$E$3:$E$23,MATCH(H85,'Ciclos Oficial'!$C$3:$C$23,0))&gt;INDEX('Ciclos Oficial'!$E$3:$E$23,MATCH(I85,'Ciclos Oficial'!$C$3:$C$23,0)),MATCH(H85,'Ciclos Oficial'!$C$3:$C$23,0),MATCH(I85,'Ciclos Oficial'!$C$3:$C$23,0))),INDEX('Ciclos Oficial'!$D$3:$D$23,IF(INDEX('Ciclos Oficial'!$D$3:$D$23,MATCH('Plano de Setup'!H85,'Ciclos Oficial'!$C$3:$C$23,0))&gt;INDEX('Ciclos Oficial'!$D$3:$D$23,MATCH('Plano de Setup'!I85,'Ciclos Oficial'!$C$3:$C$23,0)),MATCH('Plano de Setup'!H85,'Ciclos Oficial'!$C$3:$C$23,0),MATCH('Plano de Setup'!I85,'Ciclos Oficial'!$C$3:$C$23,0))),INDEX('Ciclos Oficial'!$E$3:$E$23,IF(INDEX('Ciclos Oficial'!$E$3:$E$23,MATCH(H85,'Ciclos Oficial'!$C$3:$C$23,0))&gt;INDEX('Ciclos Oficial'!$E$3:$E$23,MATCH(I85,'Ciclos Oficial'!$C$3:$C$23,0)),MATCH(H85,'Ciclos Oficial'!$C$3:$C$23,0),MATCH(I85,'Ciclos Oficial'!$C$3:$C$23,0)))))</f>
        <v/>
      </c>
      <c r="K85" s="1"/>
      <c r="L85" s="17"/>
      <c r="M85" s="19"/>
      <c r="N85" s="11"/>
      <c r="O85" s="11"/>
      <c r="P85" s="74" t="str" cm="1">
        <f t="array" ref="P85">IF(OR(N85="",O85=""),"",IF(INDEX('Ciclos Oficial'!$D$3:$D$23,IF(INDEX('Ciclos Oficial'!$D$3:$D$23,MATCH('Plano de Setup'!N85,'Ciclos Oficial'!$C$3:$C$23,0))&gt;INDEX('Ciclos Oficial'!$D$3:$D$23,MATCH('Plano de Setup'!O85,'Ciclos Oficial'!$C$3:$C$23,0)),MATCH('Plano de Setup'!N85,'Ciclos Oficial'!$C$3:$C$23,0),MATCH('Plano de Setup'!O85,'Ciclos Oficial'!$C$3:$C$23,0)))&gt;INDEX('Ciclos Oficial'!$E$3:$E$23,IF(INDEX('Ciclos Oficial'!$E$3:$E$23,MATCH(N85,'Ciclos Oficial'!$C$3:$C$23,0))&gt;INDEX('Ciclos Oficial'!$E$3:$E$23,MATCH(O85,'Ciclos Oficial'!$C$3:$C$23,0)),MATCH(N85,'Ciclos Oficial'!$C$3:$C$23,0),MATCH(O85,'Ciclos Oficial'!$C$3:$C$23,0))),INDEX('Ciclos Oficial'!$D$3:$D$23,IF(INDEX('Ciclos Oficial'!$D$3:$D$23,MATCH('Plano de Setup'!N85,'Ciclos Oficial'!$C$3:$C$23,0))&gt;INDEX('Ciclos Oficial'!$D$3:$D$23,MATCH('Plano de Setup'!O85,'Ciclos Oficial'!$C$3:$C$23,0)),MATCH('Plano de Setup'!N85,'Ciclos Oficial'!$C$3:$C$23,0),MATCH('Plano de Setup'!O85,'Ciclos Oficial'!$C$3:$C$23,0))),INDEX('Ciclos Oficial'!$E$3:$E$23,IF(INDEX('Ciclos Oficial'!$E$3:$E$23,MATCH(N85,'Ciclos Oficial'!$C$3:$C$23,0))&gt;INDEX('Ciclos Oficial'!$E$3:$E$23,MATCH(O85,'Ciclos Oficial'!$C$3:$C$23,0)),MATCH(N85,'Ciclos Oficial'!$C$3:$C$23,0),MATCH(O85,'Ciclos Oficial'!$C$3:$C$23,0)))))</f>
        <v/>
      </c>
      <c r="Q85" s="1"/>
      <c r="R85" s="1"/>
      <c r="S85" s="19"/>
      <c r="T85" s="78"/>
      <c r="U85" s="11"/>
      <c r="V85" s="74" t="str" cm="1">
        <f t="array" ref="V85">IF(OR(T85="",U85=""),"",IF(INDEX('Ciclos Oficial'!$D$3:$D$23,IF(INDEX('Ciclos Oficial'!$D$3:$D$23,MATCH('Plano de Setup'!T85,'Ciclos Oficial'!$C$3:$C$23,0))&gt;INDEX('Ciclos Oficial'!$D$3:$D$23,MATCH('Plano de Setup'!U85,'Ciclos Oficial'!$C$3:$C$23,0)),MATCH('Plano de Setup'!T85,'Ciclos Oficial'!$C$3:$C$23,0),MATCH('Plano de Setup'!U85,'Ciclos Oficial'!$C$3:$C$23,0)))&gt;INDEX('Ciclos Oficial'!$E$3:$E$23,IF(INDEX('Ciclos Oficial'!$E$3:$E$23,MATCH(T85,'Ciclos Oficial'!$C$3:$C$23,0))&gt;INDEX('Ciclos Oficial'!$E$3:$E$23,MATCH(U85,'Ciclos Oficial'!$C$3:$C$23,0)),MATCH(T85,'Ciclos Oficial'!$C$3:$C$23,0),MATCH(U85,'Ciclos Oficial'!$C$3:$C$23,0))),INDEX('Ciclos Oficial'!$D$3:$D$23,IF(INDEX('Ciclos Oficial'!$D$3:$D$23,MATCH('Plano de Setup'!T85,'Ciclos Oficial'!$C$3:$C$23,0))&gt;INDEX('Ciclos Oficial'!$D$3:$D$23,MATCH('Plano de Setup'!U85,'Ciclos Oficial'!$C$3:$C$23,0)),MATCH('Plano de Setup'!T85,'Ciclos Oficial'!$C$3:$C$23,0),MATCH('Plano de Setup'!U85,'Ciclos Oficial'!$C$3:$C$23,0))),INDEX('Ciclos Oficial'!$E$3:$E$23,IF(INDEX('Ciclos Oficial'!$E$3:$E$23,MATCH(T85,'Ciclos Oficial'!$C$3:$C$23,0))&gt;INDEX('Ciclos Oficial'!$E$3:$E$23,MATCH(U85,'Ciclos Oficial'!$C$3:$C$23,0)),MATCH(T85,'Ciclos Oficial'!$C$3:$C$23,0),MATCH(U85,'Ciclos Oficial'!$C$3:$C$23,0)))))</f>
        <v/>
      </c>
      <c r="W85" s="1"/>
      <c r="X85" s="17"/>
      <c r="Y85" s="19"/>
      <c r="Z85" s="11"/>
      <c r="AA85" s="11"/>
      <c r="AB85" s="74" t="str" cm="1">
        <f t="array" ref="AB85">IF(OR(Z85="",AA85=""),"",IF(INDEX('Ciclos Oficial'!$D$3:$D$23,IF(INDEX('Ciclos Oficial'!$D$3:$D$23,MATCH('Plano de Setup'!Z85,'Ciclos Oficial'!$C$3:$C$23,0))&gt;INDEX('Ciclos Oficial'!$D$3:$D$23,MATCH('Plano de Setup'!AA85,'Ciclos Oficial'!$C$3:$C$23,0)),MATCH('Plano de Setup'!Z85,'Ciclos Oficial'!$C$3:$C$23,0),MATCH('Plano de Setup'!AA85,'Ciclos Oficial'!$C$3:$C$23,0)))&gt;INDEX('Ciclos Oficial'!$E$3:$E$23,IF(INDEX('Ciclos Oficial'!$E$3:$E$23,MATCH(Z85,'Ciclos Oficial'!$C$3:$C$23,0))&gt;INDEX('Ciclos Oficial'!$E$3:$E$23,MATCH(AA85,'Ciclos Oficial'!$C$3:$C$23,0)),MATCH(Z85,'Ciclos Oficial'!$C$3:$C$23,0),MATCH(AA85,'Ciclos Oficial'!$C$3:$C$23,0))),INDEX('Ciclos Oficial'!$D$3:$D$23,IF(INDEX('Ciclos Oficial'!$D$3:$D$23,MATCH('Plano de Setup'!Z85,'Ciclos Oficial'!$C$3:$C$23,0))&gt;INDEX('Ciclos Oficial'!$D$3:$D$23,MATCH('Plano de Setup'!AA85,'Ciclos Oficial'!$C$3:$C$23,0)),MATCH('Plano de Setup'!Z85,'Ciclos Oficial'!$C$3:$C$23,0),MATCH('Plano de Setup'!AA85,'Ciclos Oficial'!$C$3:$C$23,0))),INDEX('Ciclos Oficial'!$E$3:$E$23,IF(INDEX('Ciclos Oficial'!$E$3:$E$23,MATCH(Z85,'Ciclos Oficial'!$C$3:$C$23,0))&gt;INDEX('Ciclos Oficial'!$E$3:$E$23,MATCH(AA85,'Ciclos Oficial'!$C$3:$C$23,0)),MATCH(Z85,'Ciclos Oficial'!$C$3:$C$23,0),MATCH(AA85,'Ciclos Oficial'!$C$3:$C$23,0)))))</f>
        <v/>
      </c>
      <c r="AC85" s="1"/>
      <c r="AD85" s="1"/>
      <c r="AE85" s="19"/>
      <c r="AF85" s="78"/>
      <c r="AG85" s="74" t="str">
        <f>IF(AF85="","",INDEX('Ciclos Oficial'!$I$3:$I$5,MATCH(AF85,'Ciclos Oficial'!$H$3:$H$5,0)))</f>
        <v/>
      </c>
      <c r="AH85" s="1"/>
      <c r="AI85" s="17"/>
      <c r="AJ85" s="19"/>
      <c r="AK85" s="78"/>
      <c r="AL85" s="74" t="str">
        <f>IF(AK85="","",INDEX('Ciclos Oficial'!$I$3:$I$5,MATCH(AK85,'Ciclos Oficial'!$H$3:$H$5,0)))</f>
        <v/>
      </c>
      <c r="AM85" s="1"/>
      <c r="AN85" s="17"/>
      <c r="AO85" s="19"/>
      <c r="AP85" s="78"/>
      <c r="AQ85" s="74" t="str">
        <f>IF(AP85="","",INDEX('Ciclos Oficial'!$I$3:$I$5,MATCH(AP85,'Ciclos Oficial'!$H$3:$H$5,0)))</f>
        <v/>
      </c>
      <c r="AR85" s="1"/>
      <c r="AS85" s="17"/>
    </row>
    <row r="86" spans="2:45" ht="14.25">
      <c r="B86" s="78"/>
      <c r="C86" s="11"/>
      <c r="D86" s="74" t="str" cm="1">
        <f t="array" ref="D86">IF(OR(B86="",C86=""),"",IF(INDEX('Ciclos Oficial'!$D$3:$D$23,IF(INDEX('Ciclos Oficial'!$D$3:$D$23,MATCH('Plano de Setup'!B86,'Ciclos Oficial'!$C$3:$C$23,0))&gt;INDEX('Ciclos Oficial'!$D$3:$D$23,MATCH('Plano de Setup'!C86,'Ciclos Oficial'!$C$3:$C$23,0)),MATCH('Plano de Setup'!B86,'Ciclos Oficial'!$C$3:$C$23,0),MATCH('Plano de Setup'!C86,'Ciclos Oficial'!$C$3:$C$23,0)))&gt;INDEX('Ciclos Oficial'!$E$3:$E$23,IF(INDEX('Ciclos Oficial'!$E$3:$E$23,MATCH(B86,'Ciclos Oficial'!$C$3:$C$23,0))&gt;INDEX('Ciclos Oficial'!$E$3:$E$23,MATCH(C86,'Ciclos Oficial'!$C$3:$C$23,0)),MATCH(B86,'Ciclos Oficial'!$C$3:$C$23,0),MATCH(C86,'Ciclos Oficial'!$C$3:$C$23,0))),INDEX('Ciclos Oficial'!$D$3:$D$23,IF(INDEX('Ciclos Oficial'!$D$3:$D$23,MATCH('Plano de Setup'!B86,'Ciclos Oficial'!$C$3:$C$23,0))&gt;INDEX('Ciclos Oficial'!$D$3:$D$23,MATCH('Plano de Setup'!C86,'Ciclos Oficial'!$C$3:$C$23,0)),MATCH('Plano de Setup'!B86,'Ciclos Oficial'!$C$3:$C$23,0),MATCH('Plano de Setup'!C86,'Ciclos Oficial'!$C$3:$C$23,0))),INDEX('Ciclos Oficial'!$E$3:$E$23,IF(INDEX('Ciclos Oficial'!$E$3:$E$23,MATCH(B86,'Ciclos Oficial'!$C$3:$C$23,0))&gt;INDEX('Ciclos Oficial'!$E$3:$E$23,MATCH(C86,'Ciclos Oficial'!$C$3:$C$23,0)),MATCH(B86,'Ciclos Oficial'!$C$3:$C$23,0),MATCH(C86,'Ciclos Oficial'!$C$3:$C$23,0)))))</f>
        <v/>
      </c>
      <c r="E86" s="12"/>
      <c r="F86" s="87"/>
      <c r="G86" s="19"/>
      <c r="H86" s="78"/>
      <c r="I86" s="11"/>
      <c r="J86" s="74" t="str" cm="1">
        <f t="array" ref="J86">IF(OR(H86="",I86=""),"",IF(INDEX('Ciclos Oficial'!$D$3:$D$23,IF(INDEX('Ciclos Oficial'!$D$3:$D$23,MATCH('Plano de Setup'!H86,'Ciclos Oficial'!$C$3:$C$23,0))&gt;INDEX('Ciclos Oficial'!$D$3:$D$23,MATCH('Plano de Setup'!I86,'Ciclos Oficial'!$C$3:$C$23,0)),MATCH('Plano de Setup'!H86,'Ciclos Oficial'!$C$3:$C$23,0),MATCH('Plano de Setup'!I86,'Ciclos Oficial'!$C$3:$C$23,0)))&gt;INDEX('Ciclos Oficial'!$E$3:$E$23,IF(INDEX('Ciclos Oficial'!$E$3:$E$23,MATCH(H86,'Ciclos Oficial'!$C$3:$C$23,0))&gt;INDEX('Ciclos Oficial'!$E$3:$E$23,MATCH(I86,'Ciclos Oficial'!$C$3:$C$23,0)),MATCH(H86,'Ciclos Oficial'!$C$3:$C$23,0),MATCH(I86,'Ciclos Oficial'!$C$3:$C$23,0))),INDEX('Ciclos Oficial'!$D$3:$D$23,IF(INDEX('Ciclos Oficial'!$D$3:$D$23,MATCH('Plano de Setup'!H86,'Ciclos Oficial'!$C$3:$C$23,0))&gt;INDEX('Ciclos Oficial'!$D$3:$D$23,MATCH('Plano de Setup'!I86,'Ciclos Oficial'!$C$3:$C$23,0)),MATCH('Plano de Setup'!H86,'Ciclos Oficial'!$C$3:$C$23,0),MATCH('Plano de Setup'!I86,'Ciclos Oficial'!$C$3:$C$23,0))),INDEX('Ciclos Oficial'!$E$3:$E$23,IF(INDEX('Ciclos Oficial'!$E$3:$E$23,MATCH(H86,'Ciclos Oficial'!$C$3:$C$23,0))&gt;INDEX('Ciclos Oficial'!$E$3:$E$23,MATCH(I86,'Ciclos Oficial'!$C$3:$C$23,0)),MATCH(H86,'Ciclos Oficial'!$C$3:$C$23,0),MATCH(I86,'Ciclos Oficial'!$C$3:$C$23,0)))))</f>
        <v/>
      </c>
      <c r="K86" s="1"/>
      <c r="L86" s="17"/>
      <c r="M86" s="19"/>
      <c r="N86" s="11"/>
      <c r="O86" s="11"/>
      <c r="P86" s="74" t="str" cm="1">
        <f t="array" ref="P86">IF(OR(N86="",O86=""),"",IF(INDEX('Ciclos Oficial'!$D$3:$D$23,IF(INDEX('Ciclos Oficial'!$D$3:$D$23,MATCH('Plano de Setup'!N86,'Ciclos Oficial'!$C$3:$C$23,0))&gt;INDEX('Ciclos Oficial'!$D$3:$D$23,MATCH('Plano de Setup'!O86,'Ciclos Oficial'!$C$3:$C$23,0)),MATCH('Plano de Setup'!N86,'Ciclos Oficial'!$C$3:$C$23,0),MATCH('Plano de Setup'!O86,'Ciclos Oficial'!$C$3:$C$23,0)))&gt;INDEX('Ciclos Oficial'!$E$3:$E$23,IF(INDEX('Ciclos Oficial'!$E$3:$E$23,MATCH(N86,'Ciclos Oficial'!$C$3:$C$23,0))&gt;INDEX('Ciclos Oficial'!$E$3:$E$23,MATCH(O86,'Ciclos Oficial'!$C$3:$C$23,0)),MATCH(N86,'Ciclos Oficial'!$C$3:$C$23,0),MATCH(O86,'Ciclos Oficial'!$C$3:$C$23,0))),INDEX('Ciclos Oficial'!$D$3:$D$23,IF(INDEX('Ciclos Oficial'!$D$3:$D$23,MATCH('Plano de Setup'!N86,'Ciclos Oficial'!$C$3:$C$23,0))&gt;INDEX('Ciclos Oficial'!$D$3:$D$23,MATCH('Plano de Setup'!O86,'Ciclos Oficial'!$C$3:$C$23,0)),MATCH('Plano de Setup'!N86,'Ciclos Oficial'!$C$3:$C$23,0),MATCH('Plano de Setup'!O86,'Ciclos Oficial'!$C$3:$C$23,0))),INDEX('Ciclos Oficial'!$E$3:$E$23,IF(INDEX('Ciclos Oficial'!$E$3:$E$23,MATCH(N86,'Ciclos Oficial'!$C$3:$C$23,0))&gt;INDEX('Ciclos Oficial'!$E$3:$E$23,MATCH(O86,'Ciclos Oficial'!$C$3:$C$23,0)),MATCH(N86,'Ciclos Oficial'!$C$3:$C$23,0),MATCH(O86,'Ciclos Oficial'!$C$3:$C$23,0)))))</f>
        <v/>
      </c>
      <c r="Q86" s="1"/>
      <c r="R86" s="1"/>
      <c r="S86" s="19"/>
      <c r="T86" s="78"/>
      <c r="U86" s="11"/>
      <c r="V86" s="74" t="str" cm="1">
        <f t="array" ref="V86">IF(OR(T86="",U86=""),"",IF(INDEX('Ciclos Oficial'!$D$3:$D$23,IF(INDEX('Ciclos Oficial'!$D$3:$D$23,MATCH('Plano de Setup'!T86,'Ciclos Oficial'!$C$3:$C$23,0))&gt;INDEX('Ciclos Oficial'!$D$3:$D$23,MATCH('Plano de Setup'!U86,'Ciclos Oficial'!$C$3:$C$23,0)),MATCH('Plano de Setup'!T86,'Ciclos Oficial'!$C$3:$C$23,0),MATCH('Plano de Setup'!U86,'Ciclos Oficial'!$C$3:$C$23,0)))&gt;INDEX('Ciclos Oficial'!$E$3:$E$23,IF(INDEX('Ciclos Oficial'!$E$3:$E$23,MATCH(T86,'Ciclos Oficial'!$C$3:$C$23,0))&gt;INDEX('Ciclos Oficial'!$E$3:$E$23,MATCH(U86,'Ciclos Oficial'!$C$3:$C$23,0)),MATCH(T86,'Ciclos Oficial'!$C$3:$C$23,0),MATCH(U86,'Ciclos Oficial'!$C$3:$C$23,0))),INDEX('Ciclos Oficial'!$D$3:$D$23,IF(INDEX('Ciclos Oficial'!$D$3:$D$23,MATCH('Plano de Setup'!T86,'Ciclos Oficial'!$C$3:$C$23,0))&gt;INDEX('Ciclos Oficial'!$D$3:$D$23,MATCH('Plano de Setup'!U86,'Ciclos Oficial'!$C$3:$C$23,0)),MATCH('Plano de Setup'!T86,'Ciclos Oficial'!$C$3:$C$23,0),MATCH('Plano de Setup'!U86,'Ciclos Oficial'!$C$3:$C$23,0))),INDEX('Ciclos Oficial'!$E$3:$E$23,IF(INDEX('Ciclos Oficial'!$E$3:$E$23,MATCH(T86,'Ciclos Oficial'!$C$3:$C$23,0))&gt;INDEX('Ciclos Oficial'!$E$3:$E$23,MATCH(U86,'Ciclos Oficial'!$C$3:$C$23,0)),MATCH(T86,'Ciclos Oficial'!$C$3:$C$23,0),MATCH(U86,'Ciclos Oficial'!$C$3:$C$23,0)))))</f>
        <v/>
      </c>
      <c r="W86" s="1"/>
      <c r="X86" s="17"/>
      <c r="Y86" s="19"/>
      <c r="Z86" s="11"/>
      <c r="AA86" s="11"/>
      <c r="AB86" s="74" t="str" cm="1">
        <f t="array" ref="AB86">IF(OR(Z86="",AA86=""),"",IF(INDEX('Ciclos Oficial'!$D$3:$D$23,IF(INDEX('Ciclos Oficial'!$D$3:$D$23,MATCH('Plano de Setup'!Z86,'Ciclos Oficial'!$C$3:$C$23,0))&gt;INDEX('Ciclos Oficial'!$D$3:$D$23,MATCH('Plano de Setup'!AA86,'Ciclos Oficial'!$C$3:$C$23,0)),MATCH('Plano de Setup'!Z86,'Ciclos Oficial'!$C$3:$C$23,0),MATCH('Plano de Setup'!AA86,'Ciclos Oficial'!$C$3:$C$23,0)))&gt;INDEX('Ciclos Oficial'!$E$3:$E$23,IF(INDEX('Ciclos Oficial'!$E$3:$E$23,MATCH(Z86,'Ciclos Oficial'!$C$3:$C$23,0))&gt;INDEX('Ciclos Oficial'!$E$3:$E$23,MATCH(AA86,'Ciclos Oficial'!$C$3:$C$23,0)),MATCH(Z86,'Ciclos Oficial'!$C$3:$C$23,0),MATCH(AA86,'Ciclos Oficial'!$C$3:$C$23,0))),INDEX('Ciclos Oficial'!$D$3:$D$23,IF(INDEX('Ciclos Oficial'!$D$3:$D$23,MATCH('Plano de Setup'!Z86,'Ciclos Oficial'!$C$3:$C$23,0))&gt;INDEX('Ciclos Oficial'!$D$3:$D$23,MATCH('Plano de Setup'!AA86,'Ciclos Oficial'!$C$3:$C$23,0)),MATCH('Plano de Setup'!Z86,'Ciclos Oficial'!$C$3:$C$23,0),MATCH('Plano de Setup'!AA86,'Ciclos Oficial'!$C$3:$C$23,0))),INDEX('Ciclos Oficial'!$E$3:$E$23,IF(INDEX('Ciclos Oficial'!$E$3:$E$23,MATCH(Z86,'Ciclos Oficial'!$C$3:$C$23,0))&gt;INDEX('Ciclos Oficial'!$E$3:$E$23,MATCH(AA86,'Ciclos Oficial'!$C$3:$C$23,0)),MATCH(Z86,'Ciclos Oficial'!$C$3:$C$23,0),MATCH(AA86,'Ciclos Oficial'!$C$3:$C$23,0)))))</f>
        <v/>
      </c>
      <c r="AC86" s="1"/>
      <c r="AD86" s="1"/>
      <c r="AE86" s="19"/>
      <c r="AF86" s="78"/>
      <c r="AG86" s="74" t="str">
        <f>IF(AF86="","",INDEX('Ciclos Oficial'!$I$3:$I$5,MATCH(AF86,'Ciclos Oficial'!$H$3:$H$5,0)))</f>
        <v/>
      </c>
      <c r="AH86" s="1"/>
      <c r="AI86" s="17"/>
      <c r="AJ86" s="19"/>
      <c r="AK86" s="78"/>
      <c r="AL86" s="74" t="str">
        <f>IF(AK86="","",INDEX('Ciclos Oficial'!$I$3:$I$5,MATCH(AK86,'Ciclos Oficial'!$H$3:$H$5,0)))</f>
        <v/>
      </c>
      <c r="AM86" s="1"/>
      <c r="AN86" s="17"/>
      <c r="AO86" s="19"/>
      <c r="AP86" s="78"/>
      <c r="AQ86" s="74" t="str">
        <f>IF(AP86="","",INDEX('Ciclos Oficial'!$I$3:$I$5,MATCH(AP86,'Ciclos Oficial'!$H$3:$H$5,0)))</f>
        <v/>
      </c>
      <c r="AR86" s="1"/>
      <c r="AS86" s="17"/>
    </row>
    <row r="87" spans="2:45" ht="14.25">
      <c r="B87" s="78"/>
      <c r="C87" s="11"/>
      <c r="D87" s="74" t="str" cm="1">
        <f t="array" ref="D87">IF(OR(B87="",C87=""),"",IF(INDEX('Ciclos Oficial'!$D$3:$D$23,IF(INDEX('Ciclos Oficial'!$D$3:$D$23,MATCH('Plano de Setup'!B87,'Ciclos Oficial'!$C$3:$C$23,0))&gt;INDEX('Ciclos Oficial'!$D$3:$D$23,MATCH('Plano de Setup'!C87,'Ciclos Oficial'!$C$3:$C$23,0)),MATCH('Plano de Setup'!B87,'Ciclos Oficial'!$C$3:$C$23,0),MATCH('Plano de Setup'!C87,'Ciclos Oficial'!$C$3:$C$23,0)))&gt;INDEX('Ciclos Oficial'!$E$3:$E$23,IF(INDEX('Ciclos Oficial'!$E$3:$E$23,MATCH(B87,'Ciclos Oficial'!$C$3:$C$23,0))&gt;INDEX('Ciclos Oficial'!$E$3:$E$23,MATCH(C87,'Ciclos Oficial'!$C$3:$C$23,0)),MATCH(B87,'Ciclos Oficial'!$C$3:$C$23,0),MATCH(C87,'Ciclos Oficial'!$C$3:$C$23,0))),INDEX('Ciclos Oficial'!$D$3:$D$23,IF(INDEX('Ciclos Oficial'!$D$3:$D$23,MATCH('Plano de Setup'!B87,'Ciclos Oficial'!$C$3:$C$23,0))&gt;INDEX('Ciclos Oficial'!$D$3:$D$23,MATCH('Plano de Setup'!C87,'Ciclos Oficial'!$C$3:$C$23,0)),MATCH('Plano de Setup'!B87,'Ciclos Oficial'!$C$3:$C$23,0),MATCH('Plano de Setup'!C87,'Ciclos Oficial'!$C$3:$C$23,0))),INDEX('Ciclos Oficial'!$E$3:$E$23,IF(INDEX('Ciclos Oficial'!$E$3:$E$23,MATCH(B87,'Ciclos Oficial'!$C$3:$C$23,0))&gt;INDEX('Ciclos Oficial'!$E$3:$E$23,MATCH(C87,'Ciclos Oficial'!$C$3:$C$23,0)),MATCH(B87,'Ciclos Oficial'!$C$3:$C$23,0),MATCH(C87,'Ciclos Oficial'!$C$3:$C$23,0)))))</f>
        <v/>
      </c>
      <c r="E87" s="12"/>
      <c r="F87" s="87"/>
      <c r="G87" s="19"/>
      <c r="H87" s="78"/>
      <c r="I87" s="11"/>
      <c r="J87" s="74" t="str" cm="1">
        <f t="array" ref="J87">IF(OR(H87="",I87=""),"",IF(INDEX('Ciclos Oficial'!$D$3:$D$23,IF(INDEX('Ciclos Oficial'!$D$3:$D$23,MATCH('Plano de Setup'!H87,'Ciclos Oficial'!$C$3:$C$23,0))&gt;INDEX('Ciclos Oficial'!$D$3:$D$23,MATCH('Plano de Setup'!I87,'Ciclos Oficial'!$C$3:$C$23,0)),MATCH('Plano de Setup'!H87,'Ciclos Oficial'!$C$3:$C$23,0),MATCH('Plano de Setup'!I87,'Ciclos Oficial'!$C$3:$C$23,0)))&gt;INDEX('Ciclos Oficial'!$E$3:$E$23,IF(INDEX('Ciclos Oficial'!$E$3:$E$23,MATCH(H87,'Ciclos Oficial'!$C$3:$C$23,0))&gt;INDEX('Ciclos Oficial'!$E$3:$E$23,MATCH(I87,'Ciclos Oficial'!$C$3:$C$23,0)),MATCH(H87,'Ciclos Oficial'!$C$3:$C$23,0),MATCH(I87,'Ciclos Oficial'!$C$3:$C$23,0))),INDEX('Ciclos Oficial'!$D$3:$D$23,IF(INDEX('Ciclos Oficial'!$D$3:$D$23,MATCH('Plano de Setup'!H87,'Ciclos Oficial'!$C$3:$C$23,0))&gt;INDEX('Ciclos Oficial'!$D$3:$D$23,MATCH('Plano de Setup'!I87,'Ciclos Oficial'!$C$3:$C$23,0)),MATCH('Plano de Setup'!H87,'Ciclos Oficial'!$C$3:$C$23,0),MATCH('Plano de Setup'!I87,'Ciclos Oficial'!$C$3:$C$23,0))),INDEX('Ciclos Oficial'!$E$3:$E$23,IF(INDEX('Ciclos Oficial'!$E$3:$E$23,MATCH(H87,'Ciclos Oficial'!$C$3:$C$23,0))&gt;INDEX('Ciclos Oficial'!$E$3:$E$23,MATCH(I87,'Ciclos Oficial'!$C$3:$C$23,0)),MATCH(H87,'Ciclos Oficial'!$C$3:$C$23,0),MATCH(I87,'Ciclos Oficial'!$C$3:$C$23,0)))))</f>
        <v/>
      </c>
      <c r="K87" s="1"/>
      <c r="L87" s="17"/>
      <c r="M87" s="19"/>
      <c r="N87" s="11"/>
      <c r="O87" s="11"/>
      <c r="P87" s="74" t="str" cm="1">
        <f t="array" ref="P87">IF(OR(N87="",O87=""),"",IF(INDEX('Ciclos Oficial'!$D$3:$D$23,IF(INDEX('Ciclos Oficial'!$D$3:$D$23,MATCH('Plano de Setup'!N87,'Ciclos Oficial'!$C$3:$C$23,0))&gt;INDEX('Ciclos Oficial'!$D$3:$D$23,MATCH('Plano de Setup'!O87,'Ciclos Oficial'!$C$3:$C$23,0)),MATCH('Plano de Setup'!N87,'Ciclos Oficial'!$C$3:$C$23,0),MATCH('Plano de Setup'!O87,'Ciclos Oficial'!$C$3:$C$23,0)))&gt;INDEX('Ciclos Oficial'!$E$3:$E$23,IF(INDEX('Ciclos Oficial'!$E$3:$E$23,MATCH(N87,'Ciclos Oficial'!$C$3:$C$23,0))&gt;INDEX('Ciclos Oficial'!$E$3:$E$23,MATCH(O87,'Ciclos Oficial'!$C$3:$C$23,0)),MATCH(N87,'Ciclos Oficial'!$C$3:$C$23,0),MATCH(O87,'Ciclos Oficial'!$C$3:$C$23,0))),INDEX('Ciclos Oficial'!$D$3:$D$23,IF(INDEX('Ciclos Oficial'!$D$3:$D$23,MATCH('Plano de Setup'!N87,'Ciclos Oficial'!$C$3:$C$23,0))&gt;INDEX('Ciclos Oficial'!$D$3:$D$23,MATCH('Plano de Setup'!O87,'Ciclos Oficial'!$C$3:$C$23,0)),MATCH('Plano de Setup'!N87,'Ciclos Oficial'!$C$3:$C$23,0),MATCH('Plano de Setup'!O87,'Ciclos Oficial'!$C$3:$C$23,0))),INDEX('Ciclos Oficial'!$E$3:$E$23,IF(INDEX('Ciclos Oficial'!$E$3:$E$23,MATCH(N87,'Ciclos Oficial'!$C$3:$C$23,0))&gt;INDEX('Ciclos Oficial'!$E$3:$E$23,MATCH(O87,'Ciclos Oficial'!$C$3:$C$23,0)),MATCH(N87,'Ciclos Oficial'!$C$3:$C$23,0),MATCH(O87,'Ciclos Oficial'!$C$3:$C$23,0)))))</f>
        <v/>
      </c>
      <c r="Q87" s="1"/>
      <c r="R87" s="1"/>
      <c r="S87" s="19"/>
      <c r="T87" s="78"/>
      <c r="U87" s="11"/>
      <c r="V87" s="74" t="str" cm="1">
        <f t="array" ref="V87">IF(OR(T87="",U87=""),"",IF(INDEX('Ciclos Oficial'!$D$3:$D$23,IF(INDEX('Ciclos Oficial'!$D$3:$D$23,MATCH('Plano de Setup'!T87,'Ciclos Oficial'!$C$3:$C$23,0))&gt;INDEX('Ciclos Oficial'!$D$3:$D$23,MATCH('Plano de Setup'!U87,'Ciclos Oficial'!$C$3:$C$23,0)),MATCH('Plano de Setup'!T87,'Ciclos Oficial'!$C$3:$C$23,0),MATCH('Plano de Setup'!U87,'Ciclos Oficial'!$C$3:$C$23,0)))&gt;INDEX('Ciclos Oficial'!$E$3:$E$23,IF(INDEX('Ciclos Oficial'!$E$3:$E$23,MATCH(T87,'Ciclos Oficial'!$C$3:$C$23,0))&gt;INDEX('Ciclos Oficial'!$E$3:$E$23,MATCH(U87,'Ciclos Oficial'!$C$3:$C$23,0)),MATCH(T87,'Ciclos Oficial'!$C$3:$C$23,0),MATCH(U87,'Ciclos Oficial'!$C$3:$C$23,0))),INDEX('Ciclos Oficial'!$D$3:$D$23,IF(INDEX('Ciclos Oficial'!$D$3:$D$23,MATCH('Plano de Setup'!T87,'Ciclos Oficial'!$C$3:$C$23,0))&gt;INDEX('Ciclos Oficial'!$D$3:$D$23,MATCH('Plano de Setup'!U87,'Ciclos Oficial'!$C$3:$C$23,0)),MATCH('Plano de Setup'!T87,'Ciclos Oficial'!$C$3:$C$23,0),MATCH('Plano de Setup'!U87,'Ciclos Oficial'!$C$3:$C$23,0))),INDEX('Ciclos Oficial'!$E$3:$E$23,IF(INDEX('Ciclos Oficial'!$E$3:$E$23,MATCH(T87,'Ciclos Oficial'!$C$3:$C$23,0))&gt;INDEX('Ciclos Oficial'!$E$3:$E$23,MATCH(U87,'Ciclos Oficial'!$C$3:$C$23,0)),MATCH(T87,'Ciclos Oficial'!$C$3:$C$23,0),MATCH(U87,'Ciclos Oficial'!$C$3:$C$23,0)))))</f>
        <v/>
      </c>
      <c r="W87" s="1"/>
      <c r="X87" s="17"/>
      <c r="Y87" s="19"/>
      <c r="Z87" s="11"/>
      <c r="AA87" s="11"/>
      <c r="AB87" s="74" t="str" cm="1">
        <f t="array" ref="AB87">IF(OR(Z87="",AA87=""),"",IF(INDEX('Ciclos Oficial'!$D$3:$D$23,IF(INDEX('Ciclos Oficial'!$D$3:$D$23,MATCH('Plano de Setup'!Z87,'Ciclos Oficial'!$C$3:$C$23,0))&gt;INDEX('Ciclos Oficial'!$D$3:$D$23,MATCH('Plano de Setup'!AA87,'Ciclos Oficial'!$C$3:$C$23,0)),MATCH('Plano de Setup'!Z87,'Ciclos Oficial'!$C$3:$C$23,0),MATCH('Plano de Setup'!AA87,'Ciclos Oficial'!$C$3:$C$23,0)))&gt;INDEX('Ciclos Oficial'!$E$3:$E$23,IF(INDEX('Ciclos Oficial'!$E$3:$E$23,MATCH(Z87,'Ciclos Oficial'!$C$3:$C$23,0))&gt;INDEX('Ciclos Oficial'!$E$3:$E$23,MATCH(AA87,'Ciclos Oficial'!$C$3:$C$23,0)),MATCH(Z87,'Ciclos Oficial'!$C$3:$C$23,0),MATCH(AA87,'Ciclos Oficial'!$C$3:$C$23,0))),INDEX('Ciclos Oficial'!$D$3:$D$23,IF(INDEX('Ciclos Oficial'!$D$3:$D$23,MATCH('Plano de Setup'!Z87,'Ciclos Oficial'!$C$3:$C$23,0))&gt;INDEX('Ciclos Oficial'!$D$3:$D$23,MATCH('Plano de Setup'!AA87,'Ciclos Oficial'!$C$3:$C$23,0)),MATCH('Plano de Setup'!Z87,'Ciclos Oficial'!$C$3:$C$23,0),MATCH('Plano de Setup'!AA87,'Ciclos Oficial'!$C$3:$C$23,0))),INDEX('Ciclos Oficial'!$E$3:$E$23,IF(INDEX('Ciclos Oficial'!$E$3:$E$23,MATCH(Z87,'Ciclos Oficial'!$C$3:$C$23,0))&gt;INDEX('Ciclos Oficial'!$E$3:$E$23,MATCH(AA87,'Ciclos Oficial'!$C$3:$C$23,0)),MATCH(Z87,'Ciclos Oficial'!$C$3:$C$23,0),MATCH(AA87,'Ciclos Oficial'!$C$3:$C$23,0)))))</f>
        <v/>
      </c>
      <c r="AC87" s="1"/>
      <c r="AD87" s="1"/>
      <c r="AE87" s="19"/>
      <c r="AF87" s="78"/>
      <c r="AG87" s="74" t="str">
        <f>IF(AF87="","",INDEX('Ciclos Oficial'!$I$3:$I$5,MATCH(AF87,'Ciclos Oficial'!$H$3:$H$5,0)))</f>
        <v/>
      </c>
      <c r="AH87" s="1"/>
      <c r="AI87" s="17"/>
      <c r="AJ87" s="19"/>
      <c r="AK87" s="78"/>
      <c r="AL87" s="74" t="str">
        <f>IF(AK87="","",INDEX('Ciclos Oficial'!$I$3:$I$5,MATCH(AK87,'Ciclos Oficial'!$H$3:$H$5,0)))</f>
        <v/>
      </c>
      <c r="AM87" s="1"/>
      <c r="AN87" s="17"/>
      <c r="AO87" s="19"/>
      <c r="AP87" s="78"/>
      <c r="AQ87" s="74" t="str">
        <f>IF(AP87="","",INDEX('Ciclos Oficial'!$I$3:$I$5,MATCH(AP87,'Ciclos Oficial'!$H$3:$H$5,0)))</f>
        <v/>
      </c>
      <c r="AR87" s="1"/>
      <c r="AS87" s="17"/>
    </row>
    <row r="88" spans="2:45" ht="14.25">
      <c r="B88" s="78"/>
      <c r="C88" s="11"/>
      <c r="D88" s="74" t="str" cm="1">
        <f t="array" ref="D88">IF(OR(B88="",C88=""),"",IF(INDEX('Ciclos Oficial'!$D$3:$D$23,IF(INDEX('Ciclos Oficial'!$D$3:$D$23,MATCH('Plano de Setup'!B88,'Ciclos Oficial'!$C$3:$C$23,0))&gt;INDEX('Ciclos Oficial'!$D$3:$D$23,MATCH('Plano de Setup'!C88,'Ciclos Oficial'!$C$3:$C$23,0)),MATCH('Plano de Setup'!B88,'Ciclos Oficial'!$C$3:$C$23,0),MATCH('Plano de Setup'!C88,'Ciclos Oficial'!$C$3:$C$23,0)))&gt;INDEX('Ciclos Oficial'!$E$3:$E$23,IF(INDEX('Ciclos Oficial'!$E$3:$E$23,MATCH(B88,'Ciclos Oficial'!$C$3:$C$23,0))&gt;INDEX('Ciclos Oficial'!$E$3:$E$23,MATCH(C88,'Ciclos Oficial'!$C$3:$C$23,0)),MATCH(B88,'Ciclos Oficial'!$C$3:$C$23,0),MATCH(C88,'Ciclos Oficial'!$C$3:$C$23,0))),INDEX('Ciclos Oficial'!$D$3:$D$23,IF(INDEX('Ciclos Oficial'!$D$3:$D$23,MATCH('Plano de Setup'!B88,'Ciclos Oficial'!$C$3:$C$23,0))&gt;INDEX('Ciclos Oficial'!$D$3:$D$23,MATCH('Plano de Setup'!C88,'Ciclos Oficial'!$C$3:$C$23,0)),MATCH('Plano de Setup'!B88,'Ciclos Oficial'!$C$3:$C$23,0),MATCH('Plano de Setup'!C88,'Ciclos Oficial'!$C$3:$C$23,0))),INDEX('Ciclos Oficial'!$E$3:$E$23,IF(INDEX('Ciclos Oficial'!$E$3:$E$23,MATCH(B88,'Ciclos Oficial'!$C$3:$C$23,0))&gt;INDEX('Ciclos Oficial'!$E$3:$E$23,MATCH(C88,'Ciclos Oficial'!$C$3:$C$23,0)),MATCH(B88,'Ciclos Oficial'!$C$3:$C$23,0),MATCH(C88,'Ciclos Oficial'!$C$3:$C$23,0)))))</f>
        <v/>
      </c>
      <c r="E88" s="12"/>
      <c r="F88" s="87"/>
      <c r="G88" s="19"/>
      <c r="H88" s="78"/>
      <c r="I88" s="11"/>
      <c r="J88" s="74" t="str" cm="1">
        <f t="array" ref="J88">IF(OR(H88="",I88=""),"",IF(INDEX('Ciclos Oficial'!$D$3:$D$23,IF(INDEX('Ciclos Oficial'!$D$3:$D$23,MATCH('Plano de Setup'!H88,'Ciclos Oficial'!$C$3:$C$23,0))&gt;INDEX('Ciclos Oficial'!$D$3:$D$23,MATCH('Plano de Setup'!I88,'Ciclos Oficial'!$C$3:$C$23,0)),MATCH('Plano de Setup'!H88,'Ciclos Oficial'!$C$3:$C$23,0),MATCH('Plano de Setup'!I88,'Ciclos Oficial'!$C$3:$C$23,0)))&gt;INDEX('Ciclos Oficial'!$E$3:$E$23,IF(INDEX('Ciclos Oficial'!$E$3:$E$23,MATCH(H88,'Ciclos Oficial'!$C$3:$C$23,0))&gt;INDEX('Ciclos Oficial'!$E$3:$E$23,MATCH(I88,'Ciclos Oficial'!$C$3:$C$23,0)),MATCH(H88,'Ciclos Oficial'!$C$3:$C$23,0),MATCH(I88,'Ciclos Oficial'!$C$3:$C$23,0))),INDEX('Ciclos Oficial'!$D$3:$D$23,IF(INDEX('Ciclos Oficial'!$D$3:$D$23,MATCH('Plano de Setup'!H88,'Ciclos Oficial'!$C$3:$C$23,0))&gt;INDEX('Ciclos Oficial'!$D$3:$D$23,MATCH('Plano de Setup'!I88,'Ciclos Oficial'!$C$3:$C$23,0)),MATCH('Plano de Setup'!H88,'Ciclos Oficial'!$C$3:$C$23,0),MATCH('Plano de Setup'!I88,'Ciclos Oficial'!$C$3:$C$23,0))),INDEX('Ciclos Oficial'!$E$3:$E$23,IF(INDEX('Ciclos Oficial'!$E$3:$E$23,MATCH(H88,'Ciclos Oficial'!$C$3:$C$23,0))&gt;INDEX('Ciclos Oficial'!$E$3:$E$23,MATCH(I88,'Ciclos Oficial'!$C$3:$C$23,0)),MATCH(H88,'Ciclos Oficial'!$C$3:$C$23,0),MATCH(I88,'Ciclos Oficial'!$C$3:$C$23,0)))))</f>
        <v/>
      </c>
      <c r="K88" s="1"/>
      <c r="L88" s="17"/>
      <c r="M88" s="19"/>
      <c r="N88" s="11"/>
      <c r="O88" s="11"/>
      <c r="P88" s="74" t="str" cm="1">
        <f t="array" ref="P88">IF(OR(N88="",O88=""),"",IF(INDEX('Ciclos Oficial'!$D$3:$D$23,IF(INDEX('Ciclos Oficial'!$D$3:$D$23,MATCH('Plano de Setup'!N88,'Ciclos Oficial'!$C$3:$C$23,0))&gt;INDEX('Ciclos Oficial'!$D$3:$D$23,MATCH('Plano de Setup'!O88,'Ciclos Oficial'!$C$3:$C$23,0)),MATCH('Plano de Setup'!N88,'Ciclos Oficial'!$C$3:$C$23,0),MATCH('Plano de Setup'!O88,'Ciclos Oficial'!$C$3:$C$23,0)))&gt;INDEX('Ciclos Oficial'!$E$3:$E$23,IF(INDEX('Ciclos Oficial'!$E$3:$E$23,MATCH(N88,'Ciclos Oficial'!$C$3:$C$23,0))&gt;INDEX('Ciclos Oficial'!$E$3:$E$23,MATCH(O88,'Ciclos Oficial'!$C$3:$C$23,0)),MATCH(N88,'Ciclos Oficial'!$C$3:$C$23,0),MATCH(O88,'Ciclos Oficial'!$C$3:$C$23,0))),INDEX('Ciclos Oficial'!$D$3:$D$23,IF(INDEX('Ciclos Oficial'!$D$3:$D$23,MATCH('Plano de Setup'!N88,'Ciclos Oficial'!$C$3:$C$23,0))&gt;INDEX('Ciclos Oficial'!$D$3:$D$23,MATCH('Plano de Setup'!O88,'Ciclos Oficial'!$C$3:$C$23,0)),MATCH('Plano de Setup'!N88,'Ciclos Oficial'!$C$3:$C$23,0),MATCH('Plano de Setup'!O88,'Ciclos Oficial'!$C$3:$C$23,0))),INDEX('Ciclos Oficial'!$E$3:$E$23,IF(INDEX('Ciclos Oficial'!$E$3:$E$23,MATCH(N88,'Ciclos Oficial'!$C$3:$C$23,0))&gt;INDEX('Ciclos Oficial'!$E$3:$E$23,MATCH(O88,'Ciclos Oficial'!$C$3:$C$23,0)),MATCH(N88,'Ciclos Oficial'!$C$3:$C$23,0),MATCH(O88,'Ciclos Oficial'!$C$3:$C$23,0)))))</f>
        <v/>
      </c>
      <c r="Q88" s="1"/>
      <c r="R88" s="1"/>
      <c r="S88" s="19"/>
      <c r="T88" s="78"/>
      <c r="U88" s="11"/>
      <c r="V88" s="74" t="str" cm="1">
        <f t="array" ref="V88">IF(OR(T88="",U88=""),"",IF(INDEX('Ciclos Oficial'!$D$3:$D$23,IF(INDEX('Ciclos Oficial'!$D$3:$D$23,MATCH('Plano de Setup'!T88,'Ciclos Oficial'!$C$3:$C$23,0))&gt;INDEX('Ciclos Oficial'!$D$3:$D$23,MATCH('Plano de Setup'!U88,'Ciclos Oficial'!$C$3:$C$23,0)),MATCH('Plano de Setup'!T88,'Ciclos Oficial'!$C$3:$C$23,0),MATCH('Plano de Setup'!U88,'Ciclos Oficial'!$C$3:$C$23,0)))&gt;INDEX('Ciclos Oficial'!$E$3:$E$23,IF(INDEX('Ciclos Oficial'!$E$3:$E$23,MATCH(T88,'Ciclos Oficial'!$C$3:$C$23,0))&gt;INDEX('Ciclos Oficial'!$E$3:$E$23,MATCH(U88,'Ciclos Oficial'!$C$3:$C$23,0)),MATCH(T88,'Ciclos Oficial'!$C$3:$C$23,0),MATCH(U88,'Ciclos Oficial'!$C$3:$C$23,0))),INDEX('Ciclos Oficial'!$D$3:$D$23,IF(INDEX('Ciclos Oficial'!$D$3:$D$23,MATCH('Plano de Setup'!T88,'Ciclos Oficial'!$C$3:$C$23,0))&gt;INDEX('Ciclos Oficial'!$D$3:$D$23,MATCH('Plano de Setup'!U88,'Ciclos Oficial'!$C$3:$C$23,0)),MATCH('Plano de Setup'!T88,'Ciclos Oficial'!$C$3:$C$23,0),MATCH('Plano de Setup'!U88,'Ciclos Oficial'!$C$3:$C$23,0))),INDEX('Ciclos Oficial'!$E$3:$E$23,IF(INDEX('Ciclos Oficial'!$E$3:$E$23,MATCH(T88,'Ciclos Oficial'!$C$3:$C$23,0))&gt;INDEX('Ciclos Oficial'!$E$3:$E$23,MATCH(U88,'Ciclos Oficial'!$C$3:$C$23,0)),MATCH(T88,'Ciclos Oficial'!$C$3:$C$23,0),MATCH(U88,'Ciclos Oficial'!$C$3:$C$23,0)))))</f>
        <v/>
      </c>
      <c r="W88" s="1"/>
      <c r="X88" s="17"/>
      <c r="Y88" s="19"/>
      <c r="Z88" s="11"/>
      <c r="AA88" s="11"/>
      <c r="AB88" s="74" t="str" cm="1">
        <f t="array" ref="AB88">IF(OR(Z88="",AA88=""),"",IF(INDEX('Ciclos Oficial'!$D$3:$D$23,IF(INDEX('Ciclos Oficial'!$D$3:$D$23,MATCH('Plano de Setup'!Z88,'Ciclos Oficial'!$C$3:$C$23,0))&gt;INDEX('Ciclos Oficial'!$D$3:$D$23,MATCH('Plano de Setup'!AA88,'Ciclos Oficial'!$C$3:$C$23,0)),MATCH('Plano de Setup'!Z88,'Ciclos Oficial'!$C$3:$C$23,0),MATCH('Plano de Setup'!AA88,'Ciclos Oficial'!$C$3:$C$23,0)))&gt;INDEX('Ciclos Oficial'!$E$3:$E$23,IF(INDEX('Ciclos Oficial'!$E$3:$E$23,MATCH(Z88,'Ciclos Oficial'!$C$3:$C$23,0))&gt;INDEX('Ciclos Oficial'!$E$3:$E$23,MATCH(AA88,'Ciclos Oficial'!$C$3:$C$23,0)),MATCH(Z88,'Ciclos Oficial'!$C$3:$C$23,0),MATCH(AA88,'Ciclos Oficial'!$C$3:$C$23,0))),INDEX('Ciclos Oficial'!$D$3:$D$23,IF(INDEX('Ciclos Oficial'!$D$3:$D$23,MATCH('Plano de Setup'!Z88,'Ciclos Oficial'!$C$3:$C$23,0))&gt;INDEX('Ciclos Oficial'!$D$3:$D$23,MATCH('Plano de Setup'!AA88,'Ciclos Oficial'!$C$3:$C$23,0)),MATCH('Plano de Setup'!Z88,'Ciclos Oficial'!$C$3:$C$23,0),MATCH('Plano de Setup'!AA88,'Ciclos Oficial'!$C$3:$C$23,0))),INDEX('Ciclos Oficial'!$E$3:$E$23,IF(INDEX('Ciclos Oficial'!$E$3:$E$23,MATCH(Z88,'Ciclos Oficial'!$C$3:$C$23,0))&gt;INDEX('Ciclos Oficial'!$E$3:$E$23,MATCH(AA88,'Ciclos Oficial'!$C$3:$C$23,0)),MATCH(Z88,'Ciclos Oficial'!$C$3:$C$23,0),MATCH(AA88,'Ciclos Oficial'!$C$3:$C$23,0)))))</f>
        <v/>
      </c>
      <c r="AC88" s="1"/>
      <c r="AD88" s="1"/>
      <c r="AE88" s="19"/>
      <c r="AF88" s="78"/>
      <c r="AG88" s="74" t="str">
        <f>IF(AF88="","",INDEX('Ciclos Oficial'!$I$3:$I$5,MATCH(AF88,'Ciclos Oficial'!$H$3:$H$5,0)))</f>
        <v/>
      </c>
      <c r="AH88" s="1"/>
      <c r="AI88" s="17"/>
      <c r="AJ88" s="19"/>
      <c r="AK88" s="78"/>
      <c r="AL88" s="74" t="str">
        <f>IF(AK88="","",INDEX('Ciclos Oficial'!$I$3:$I$5,MATCH(AK88,'Ciclos Oficial'!$H$3:$H$5,0)))</f>
        <v/>
      </c>
      <c r="AM88" s="1"/>
      <c r="AN88" s="17"/>
      <c r="AO88" s="19"/>
      <c r="AP88" s="78"/>
      <c r="AQ88" s="74" t="str">
        <f>IF(AP88="","",INDEX('Ciclos Oficial'!$I$3:$I$5,MATCH(AP88,'Ciclos Oficial'!$H$3:$H$5,0)))</f>
        <v/>
      </c>
      <c r="AR88" s="1"/>
      <c r="AS88" s="17"/>
    </row>
    <row r="89" spans="2:45" ht="14.25">
      <c r="B89" s="78"/>
      <c r="C89" s="11"/>
      <c r="D89" s="74" t="str" cm="1">
        <f t="array" ref="D89">IF(OR(B89="",C89=""),"",IF(INDEX('Ciclos Oficial'!$D$3:$D$23,IF(INDEX('Ciclos Oficial'!$D$3:$D$23,MATCH('Plano de Setup'!B89,'Ciclos Oficial'!$C$3:$C$23,0))&gt;INDEX('Ciclos Oficial'!$D$3:$D$23,MATCH('Plano de Setup'!C89,'Ciclos Oficial'!$C$3:$C$23,0)),MATCH('Plano de Setup'!B89,'Ciclos Oficial'!$C$3:$C$23,0),MATCH('Plano de Setup'!C89,'Ciclos Oficial'!$C$3:$C$23,0)))&gt;INDEX('Ciclos Oficial'!$E$3:$E$23,IF(INDEX('Ciclos Oficial'!$E$3:$E$23,MATCH(B89,'Ciclos Oficial'!$C$3:$C$23,0))&gt;INDEX('Ciclos Oficial'!$E$3:$E$23,MATCH(C89,'Ciclos Oficial'!$C$3:$C$23,0)),MATCH(B89,'Ciclos Oficial'!$C$3:$C$23,0),MATCH(C89,'Ciclos Oficial'!$C$3:$C$23,0))),INDEX('Ciclos Oficial'!$D$3:$D$23,IF(INDEX('Ciclos Oficial'!$D$3:$D$23,MATCH('Plano de Setup'!B89,'Ciclos Oficial'!$C$3:$C$23,0))&gt;INDEX('Ciclos Oficial'!$D$3:$D$23,MATCH('Plano de Setup'!C89,'Ciclos Oficial'!$C$3:$C$23,0)),MATCH('Plano de Setup'!B89,'Ciclos Oficial'!$C$3:$C$23,0),MATCH('Plano de Setup'!C89,'Ciclos Oficial'!$C$3:$C$23,0))),INDEX('Ciclos Oficial'!$E$3:$E$23,IF(INDEX('Ciclos Oficial'!$E$3:$E$23,MATCH(B89,'Ciclos Oficial'!$C$3:$C$23,0))&gt;INDEX('Ciclos Oficial'!$E$3:$E$23,MATCH(C89,'Ciclos Oficial'!$C$3:$C$23,0)),MATCH(B89,'Ciclos Oficial'!$C$3:$C$23,0),MATCH(C89,'Ciclos Oficial'!$C$3:$C$23,0)))))</f>
        <v/>
      </c>
      <c r="E89" s="12"/>
      <c r="F89" s="87"/>
      <c r="G89" s="19"/>
      <c r="H89" s="78"/>
      <c r="I89" s="11"/>
      <c r="J89" s="74" t="str" cm="1">
        <f t="array" ref="J89">IF(OR(H89="",I89=""),"",IF(INDEX('Ciclos Oficial'!$D$3:$D$23,IF(INDEX('Ciclos Oficial'!$D$3:$D$23,MATCH('Plano de Setup'!H89,'Ciclos Oficial'!$C$3:$C$23,0))&gt;INDEX('Ciclos Oficial'!$D$3:$D$23,MATCH('Plano de Setup'!I89,'Ciclos Oficial'!$C$3:$C$23,0)),MATCH('Plano de Setup'!H89,'Ciclos Oficial'!$C$3:$C$23,0),MATCH('Plano de Setup'!I89,'Ciclos Oficial'!$C$3:$C$23,0)))&gt;INDEX('Ciclos Oficial'!$E$3:$E$23,IF(INDEX('Ciclos Oficial'!$E$3:$E$23,MATCH(H89,'Ciclos Oficial'!$C$3:$C$23,0))&gt;INDEX('Ciclos Oficial'!$E$3:$E$23,MATCH(I89,'Ciclos Oficial'!$C$3:$C$23,0)),MATCH(H89,'Ciclos Oficial'!$C$3:$C$23,0),MATCH(I89,'Ciclos Oficial'!$C$3:$C$23,0))),INDEX('Ciclos Oficial'!$D$3:$D$23,IF(INDEX('Ciclos Oficial'!$D$3:$D$23,MATCH('Plano de Setup'!H89,'Ciclos Oficial'!$C$3:$C$23,0))&gt;INDEX('Ciclos Oficial'!$D$3:$D$23,MATCH('Plano de Setup'!I89,'Ciclos Oficial'!$C$3:$C$23,0)),MATCH('Plano de Setup'!H89,'Ciclos Oficial'!$C$3:$C$23,0),MATCH('Plano de Setup'!I89,'Ciclos Oficial'!$C$3:$C$23,0))),INDEX('Ciclos Oficial'!$E$3:$E$23,IF(INDEX('Ciclos Oficial'!$E$3:$E$23,MATCH(H89,'Ciclos Oficial'!$C$3:$C$23,0))&gt;INDEX('Ciclos Oficial'!$E$3:$E$23,MATCH(I89,'Ciclos Oficial'!$C$3:$C$23,0)),MATCH(H89,'Ciclos Oficial'!$C$3:$C$23,0),MATCH(I89,'Ciclos Oficial'!$C$3:$C$23,0)))))</f>
        <v/>
      </c>
      <c r="K89" s="1"/>
      <c r="L89" s="17"/>
      <c r="M89" s="19"/>
      <c r="N89" s="11"/>
      <c r="O89" s="11"/>
      <c r="P89" s="74" t="str" cm="1">
        <f t="array" ref="P89">IF(OR(N89="",O89=""),"",IF(INDEX('Ciclos Oficial'!$D$3:$D$23,IF(INDEX('Ciclos Oficial'!$D$3:$D$23,MATCH('Plano de Setup'!N89,'Ciclos Oficial'!$C$3:$C$23,0))&gt;INDEX('Ciclos Oficial'!$D$3:$D$23,MATCH('Plano de Setup'!O89,'Ciclos Oficial'!$C$3:$C$23,0)),MATCH('Plano de Setup'!N89,'Ciclos Oficial'!$C$3:$C$23,0),MATCH('Plano de Setup'!O89,'Ciclos Oficial'!$C$3:$C$23,0)))&gt;INDEX('Ciclos Oficial'!$E$3:$E$23,IF(INDEX('Ciclos Oficial'!$E$3:$E$23,MATCH(N89,'Ciclos Oficial'!$C$3:$C$23,0))&gt;INDEX('Ciclos Oficial'!$E$3:$E$23,MATCH(O89,'Ciclos Oficial'!$C$3:$C$23,0)),MATCH(N89,'Ciclos Oficial'!$C$3:$C$23,0),MATCH(O89,'Ciclos Oficial'!$C$3:$C$23,0))),INDEX('Ciclos Oficial'!$D$3:$D$23,IF(INDEX('Ciclos Oficial'!$D$3:$D$23,MATCH('Plano de Setup'!N89,'Ciclos Oficial'!$C$3:$C$23,0))&gt;INDEX('Ciclos Oficial'!$D$3:$D$23,MATCH('Plano de Setup'!O89,'Ciclos Oficial'!$C$3:$C$23,0)),MATCH('Plano de Setup'!N89,'Ciclos Oficial'!$C$3:$C$23,0),MATCH('Plano de Setup'!O89,'Ciclos Oficial'!$C$3:$C$23,0))),INDEX('Ciclos Oficial'!$E$3:$E$23,IF(INDEX('Ciclos Oficial'!$E$3:$E$23,MATCH(N89,'Ciclos Oficial'!$C$3:$C$23,0))&gt;INDEX('Ciclos Oficial'!$E$3:$E$23,MATCH(O89,'Ciclos Oficial'!$C$3:$C$23,0)),MATCH(N89,'Ciclos Oficial'!$C$3:$C$23,0),MATCH(O89,'Ciclos Oficial'!$C$3:$C$23,0)))))</f>
        <v/>
      </c>
      <c r="Q89" s="1"/>
      <c r="R89" s="1"/>
      <c r="S89" s="19"/>
      <c r="T89" s="78"/>
      <c r="U89" s="11"/>
      <c r="V89" s="74" t="str" cm="1">
        <f t="array" ref="V89">IF(OR(T89="",U89=""),"",IF(INDEX('Ciclos Oficial'!$D$3:$D$23,IF(INDEX('Ciclos Oficial'!$D$3:$D$23,MATCH('Plano de Setup'!T89,'Ciclos Oficial'!$C$3:$C$23,0))&gt;INDEX('Ciclos Oficial'!$D$3:$D$23,MATCH('Plano de Setup'!U89,'Ciclos Oficial'!$C$3:$C$23,0)),MATCH('Plano de Setup'!T89,'Ciclos Oficial'!$C$3:$C$23,0),MATCH('Plano de Setup'!U89,'Ciclos Oficial'!$C$3:$C$23,0)))&gt;INDEX('Ciclos Oficial'!$E$3:$E$23,IF(INDEX('Ciclos Oficial'!$E$3:$E$23,MATCH(T89,'Ciclos Oficial'!$C$3:$C$23,0))&gt;INDEX('Ciclos Oficial'!$E$3:$E$23,MATCH(U89,'Ciclos Oficial'!$C$3:$C$23,0)),MATCH(T89,'Ciclos Oficial'!$C$3:$C$23,0),MATCH(U89,'Ciclos Oficial'!$C$3:$C$23,0))),INDEX('Ciclos Oficial'!$D$3:$D$23,IF(INDEX('Ciclos Oficial'!$D$3:$D$23,MATCH('Plano de Setup'!T89,'Ciclos Oficial'!$C$3:$C$23,0))&gt;INDEX('Ciclos Oficial'!$D$3:$D$23,MATCH('Plano de Setup'!U89,'Ciclos Oficial'!$C$3:$C$23,0)),MATCH('Plano de Setup'!T89,'Ciclos Oficial'!$C$3:$C$23,0),MATCH('Plano de Setup'!U89,'Ciclos Oficial'!$C$3:$C$23,0))),INDEX('Ciclos Oficial'!$E$3:$E$23,IF(INDEX('Ciclos Oficial'!$E$3:$E$23,MATCH(T89,'Ciclos Oficial'!$C$3:$C$23,0))&gt;INDEX('Ciclos Oficial'!$E$3:$E$23,MATCH(U89,'Ciclos Oficial'!$C$3:$C$23,0)),MATCH(T89,'Ciclos Oficial'!$C$3:$C$23,0),MATCH(U89,'Ciclos Oficial'!$C$3:$C$23,0)))))</f>
        <v/>
      </c>
      <c r="W89" s="1"/>
      <c r="X89" s="17"/>
      <c r="Y89" s="19"/>
      <c r="Z89" s="11"/>
      <c r="AA89" s="11"/>
      <c r="AB89" s="74" t="str" cm="1">
        <f t="array" ref="AB89">IF(OR(Z89="",AA89=""),"",IF(INDEX('Ciclos Oficial'!$D$3:$D$23,IF(INDEX('Ciclos Oficial'!$D$3:$D$23,MATCH('Plano de Setup'!Z89,'Ciclos Oficial'!$C$3:$C$23,0))&gt;INDEX('Ciclos Oficial'!$D$3:$D$23,MATCH('Plano de Setup'!AA89,'Ciclos Oficial'!$C$3:$C$23,0)),MATCH('Plano de Setup'!Z89,'Ciclos Oficial'!$C$3:$C$23,0),MATCH('Plano de Setup'!AA89,'Ciclos Oficial'!$C$3:$C$23,0)))&gt;INDEX('Ciclos Oficial'!$E$3:$E$23,IF(INDEX('Ciclos Oficial'!$E$3:$E$23,MATCH(Z89,'Ciclos Oficial'!$C$3:$C$23,0))&gt;INDEX('Ciclos Oficial'!$E$3:$E$23,MATCH(AA89,'Ciclos Oficial'!$C$3:$C$23,0)),MATCH(Z89,'Ciclos Oficial'!$C$3:$C$23,0),MATCH(AA89,'Ciclos Oficial'!$C$3:$C$23,0))),INDEX('Ciclos Oficial'!$D$3:$D$23,IF(INDEX('Ciclos Oficial'!$D$3:$D$23,MATCH('Plano de Setup'!Z89,'Ciclos Oficial'!$C$3:$C$23,0))&gt;INDEX('Ciclos Oficial'!$D$3:$D$23,MATCH('Plano de Setup'!AA89,'Ciclos Oficial'!$C$3:$C$23,0)),MATCH('Plano de Setup'!Z89,'Ciclos Oficial'!$C$3:$C$23,0),MATCH('Plano de Setup'!AA89,'Ciclos Oficial'!$C$3:$C$23,0))),INDEX('Ciclos Oficial'!$E$3:$E$23,IF(INDEX('Ciclos Oficial'!$E$3:$E$23,MATCH(Z89,'Ciclos Oficial'!$C$3:$C$23,0))&gt;INDEX('Ciclos Oficial'!$E$3:$E$23,MATCH(AA89,'Ciclos Oficial'!$C$3:$C$23,0)),MATCH(Z89,'Ciclos Oficial'!$C$3:$C$23,0),MATCH(AA89,'Ciclos Oficial'!$C$3:$C$23,0)))))</f>
        <v/>
      </c>
      <c r="AC89" s="1"/>
      <c r="AD89" s="1"/>
      <c r="AE89" s="19"/>
      <c r="AF89" s="78"/>
      <c r="AG89" s="74" t="str">
        <f>IF(AF89="","",INDEX('Ciclos Oficial'!$I$3:$I$5,MATCH(AF89,'Ciclos Oficial'!$H$3:$H$5,0)))</f>
        <v/>
      </c>
      <c r="AH89" s="1"/>
      <c r="AI89" s="17"/>
      <c r="AJ89" s="19"/>
      <c r="AK89" s="78"/>
      <c r="AL89" s="74" t="str">
        <f>IF(AK89="","",INDEX('Ciclos Oficial'!$I$3:$I$5,MATCH(AK89,'Ciclos Oficial'!$H$3:$H$5,0)))</f>
        <v/>
      </c>
      <c r="AM89" s="1"/>
      <c r="AN89" s="17"/>
      <c r="AO89" s="19"/>
      <c r="AP89" s="78"/>
      <c r="AQ89" s="74" t="str">
        <f>IF(AP89="","",INDEX('Ciclos Oficial'!$I$3:$I$5,MATCH(AP89,'Ciclos Oficial'!$H$3:$H$5,0)))</f>
        <v/>
      </c>
      <c r="AR89" s="1"/>
      <c r="AS89" s="17"/>
    </row>
    <row r="90" spans="2:45" ht="14.25">
      <c r="B90" s="78"/>
      <c r="C90" s="11"/>
      <c r="D90" s="74" t="str" cm="1">
        <f t="array" ref="D90">IF(OR(B90="",C90=""),"",IF(INDEX('Ciclos Oficial'!$D$3:$D$23,IF(INDEX('Ciclos Oficial'!$D$3:$D$23,MATCH('Plano de Setup'!B90,'Ciclos Oficial'!$C$3:$C$23,0))&gt;INDEX('Ciclos Oficial'!$D$3:$D$23,MATCH('Plano de Setup'!C90,'Ciclos Oficial'!$C$3:$C$23,0)),MATCH('Plano de Setup'!B90,'Ciclos Oficial'!$C$3:$C$23,0),MATCH('Plano de Setup'!C90,'Ciclos Oficial'!$C$3:$C$23,0)))&gt;INDEX('Ciclos Oficial'!$E$3:$E$23,IF(INDEX('Ciclos Oficial'!$E$3:$E$23,MATCH(B90,'Ciclos Oficial'!$C$3:$C$23,0))&gt;INDEX('Ciclos Oficial'!$E$3:$E$23,MATCH(C90,'Ciclos Oficial'!$C$3:$C$23,0)),MATCH(B90,'Ciclos Oficial'!$C$3:$C$23,0),MATCH(C90,'Ciclos Oficial'!$C$3:$C$23,0))),INDEX('Ciclos Oficial'!$D$3:$D$23,IF(INDEX('Ciclos Oficial'!$D$3:$D$23,MATCH('Plano de Setup'!B90,'Ciclos Oficial'!$C$3:$C$23,0))&gt;INDEX('Ciclos Oficial'!$D$3:$D$23,MATCH('Plano de Setup'!C90,'Ciclos Oficial'!$C$3:$C$23,0)),MATCH('Plano de Setup'!B90,'Ciclos Oficial'!$C$3:$C$23,0),MATCH('Plano de Setup'!C90,'Ciclos Oficial'!$C$3:$C$23,0))),INDEX('Ciclos Oficial'!$E$3:$E$23,IF(INDEX('Ciclos Oficial'!$E$3:$E$23,MATCH(B90,'Ciclos Oficial'!$C$3:$C$23,0))&gt;INDEX('Ciclos Oficial'!$E$3:$E$23,MATCH(C90,'Ciclos Oficial'!$C$3:$C$23,0)),MATCH(B90,'Ciclos Oficial'!$C$3:$C$23,0),MATCH(C90,'Ciclos Oficial'!$C$3:$C$23,0)))))</f>
        <v/>
      </c>
      <c r="E90" s="12"/>
      <c r="F90" s="87"/>
      <c r="G90" s="19"/>
      <c r="H90" s="78"/>
      <c r="I90" s="11"/>
      <c r="J90" s="74" t="str" cm="1">
        <f t="array" ref="J90">IF(OR(H90="",I90=""),"",IF(INDEX('Ciclos Oficial'!$D$3:$D$23,IF(INDEX('Ciclos Oficial'!$D$3:$D$23,MATCH('Plano de Setup'!H90,'Ciclos Oficial'!$C$3:$C$23,0))&gt;INDEX('Ciclos Oficial'!$D$3:$D$23,MATCH('Plano de Setup'!I90,'Ciclos Oficial'!$C$3:$C$23,0)),MATCH('Plano de Setup'!H90,'Ciclos Oficial'!$C$3:$C$23,0),MATCH('Plano de Setup'!I90,'Ciclos Oficial'!$C$3:$C$23,0)))&gt;INDEX('Ciclos Oficial'!$E$3:$E$23,IF(INDEX('Ciclos Oficial'!$E$3:$E$23,MATCH(H90,'Ciclos Oficial'!$C$3:$C$23,0))&gt;INDEX('Ciclos Oficial'!$E$3:$E$23,MATCH(I90,'Ciclos Oficial'!$C$3:$C$23,0)),MATCH(H90,'Ciclos Oficial'!$C$3:$C$23,0),MATCH(I90,'Ciclos Oficial'!$C$3:$C$23,0))),INDEX('Ciclos Oficial'!$D$3:$D$23,IF(INDEX('Ciclos Oficial'!$D$3:$D$23,MATCH('Plano de Setup'!H90,'Ciclos Oficial'!$C$3:$C$23,0))&gt;INDEX('Ciclos Oficial'!$D$3:$D$23,MATCH('Plano de Setup'!I90,'Ciclos Oficial'!$C$3:$C$23,0)),MATCH('Plano de Setup'!H90,'Ciclos Oficial'!$C$3:$C$23,0),MATCH('Plano de Setup'!I90,'Ciclos Oficial'!$C$3:$C$23,0))),INDEX('Ciclos Oficial'!$E$3:$E$23,IF(INDEX('Ciclos Oficial'!$E$3:$E$23,MATCH(H90,'Ciclos Oficial'!$C$3:$C$23,0))&gt;INDEX('Ciclos Oficial'!$E$3:$E$23,MATCH(I90,'Ciclos Oficial'!$C$3:$C$23,0)),MATCH(H90,'Ciclos Oficial'!$C$3:$C$23,0),MATCH(I90,'Ciclos Oficial'!$C$3:$C$23,0)))))</f>
        <v/>
      </c>
      <c r="K90" s="1"/>
      <c r="L90" s="17"/>
      <c r="M90" s="19"/>
      <c r="N90" s="11"/>
      <c r="O90" s="11"/>
      <c r="P90" s="74" t="str" cm="1">
        <f t="array" ref="P90">IF(OR(N90="",O90=""),"",IF(INDEX('Ciclos Oficial'!$D$3:$D$23,IF(INDEX('Ciclos Oficial'!$D$3:$D$23,MATCH('Plano de Setup'!N90,'Ciclos Oficial'!$C$3:$C$23,0))&gt;INDEX('Ciclos Oficial'!$D$3:$D$23,MATCH('Plano de Setup'!O90,'Ciclos Oficial'!$C$3:$C$23,0)),MATCH('Plano de Setup'!N90,'Ciclos Oficial'!$C$3:$C$23,0),MATCH('Plano de Setup'!O90,'Ciclos Oficial'!$C$3:$C$23,0)))&gt;INDEX('Ciclos Oficial'!$E$3:$E$23,IF(INDEX('Ciclos Oficial'!$E$3:$E$23,MATCH(N90,'Ciclos Oficial'!$C$3:$C$23,0))&gt;INDEX('Ciclos Oficial'!$E$3:$E$23,MATCH(O90,'Ciclos Oficial'!$C$3:$C$23,0)),MATCH(N90,'Ciclos Oficial'!$C$3:$C$23,0),MATCH(O90,'Ciclos Oficial'!$C$3:$C$23,0))),INDEX('Ciclos Oficial'!$D$3:$D$23,IF(INDEX('Ciclos Oficial'!$D$3:$D$23,MATCH('Plano de Setup'!N90,'Ciclos Oficial'!$C$3:$C$23,0))&gt;INDEX('Ciclos Oficial'!$D$3:$D$23,MATCH('Plano de Setup'!O90,'Ciclos Oficial'!$C$3:$C$23,0)),MATCH('Plano de Setup'!N90,'Ciclos Oficial'!$C$3:$C$23,0),MATCH('Plano de Setup'!O90,'Ciclos Oficial'!$C$3:$C$23,0))),INDEX('Ciclos Oficial'!$E$3:$E$23,IF(INDEX('Ciclos Oficial'!$E$3:$E$23,MATCH(N90,'Ciclos Oficial'!$C$3:$C$23,0))&gt;INDEX('Ciclos Oficial'!$E$3:$E$23,MATCH(O90,'Ciclos Oficial'!$C$3:$C$23,0)),MATCH(N90,'Ciclos Oficial'!$C$3:$C$23,0),MATCH(O90,'Ciclos Oficial'!$C$3:$C$23,0)))))</f>
        <v/>
      </c>
      <c r="Q90" s="1"/>
      <c r="R90" s="1"/>
      <c r="S90" s="19"/>
      <c r="T90" s="78"/>
      <c r="U90" s="11"/>
      <c r="V90" s="74" t="str" cm="1">
        <f t="array" ref="V90">IF(OR(T90="",U90=""),"",IF(INDEX('Ciclos Oficial'!$D$3:$D$23,IF(INDEX('Ciclos Oficial'!$D$3:$D$23,MATCH('Plano de Setup'!T90,'Ciclos Oficial'!$C$3:$C$23,0))&gt;INDEX('Ciclos Oficial'!$D$3:$D$23,MATCH('Plano de Setup'!U90,'Ciclos Oficial'!$C$3:$C$23,0)),MATCH('Plano de Setup'!T90,'Ciclos Oficial'!$C$3:$C$23,0),MATCH('Plano de Setup'!U90,'Ciclos Oficial'!$C$3:$C$23,0)))&gt;INDEX('Ciclos Oficial'!$E$3:$E$23,IF(INDEX('Ciclos Oficial'!$E$3:$E$23,MATCH(T90,'Ciclos Oficial'!$C$3:$C$23,0))&gt;INDEX('Ciclos Oficial'!$E$3:$E$23,MATCH(U90,'Ciclos Oficial'!$C$3:$C$23,0)),MATCH(T90,'Ciclos Oficial'!$C$3:$C$23,0),MATCH(U90,'Ciclos Oficial'!$C$3:$C$23,0))),INDEX('Ciclos Oficial'!$D$3:$D$23,IF(INDEX('Ciclos Oficial'!$D$3:$D$23,MATCH('Plano de Setup'!T90,'Ciclos Oficial'!$C$3:$C$23,0))&gt;INDEX('Ciclos Oficial'!$D$3:$D$23,MATCH('Plano de Setup'!U90,'Ciclos Oficial'!$C$3:$C$23,0)),MATCH('Plano de Setup'!T90,'Ciclos Oficial'!$C$3:$C$23,0),MATCH('Plano de Setup'!U90,'Ciclos Oficial'!$C$3:$C$23,0))),INDEX('Ciclos Oficial'!$E$3:$E$23,IF(INDEX('Ciclos Oficial'!$E$3:$E$23,MATCH(T90,'Ciclos Oficial'!$C$3:$C$23,0))&gt;INDEX('Ciclos Oficial'!$E$3:$E$23,MATCH(U90,'Ciclos Oficial'!$C$3:$C$23,0)),MATCH(T90,'Ciclos Oficial'!$C$3:$C$23,0),MATCH(U90,'Ciclos Oficial'!$C$3:$C$23,0)))))</f>
        <v/>
      </c>
      <c r="W90" s="1"/>
      <c r="X90" s="17"/>
      <c r="Y90" s="19"/>
      <c r="Z90" s="11"/>
      <c r="AA90" s="11"/>
      <c r="AB90" s="74" t="str" cm="1">
        <f t="array" ref="AB90">IF(OR(Z90="",AA90=""),"",IF(INDEX('Ciclos Oficial'!$D$3:$D$23,IF(INDEX('Ciclos Oficial'!$D$3:$D$23,MATCH('Plano de Setup'!Z90,'Ciclos Oficial'!$C$3:$C$23,0))&gt;INDEX('Ciclos Oficial'!$D$3:$D$23,MATCH('Plano de Setup'!AA90,'Ciclos Oficial'!$C$3:$C$23,0)),MATCH('Plano de Setup'!Z90,'Ciclos Oficial'!$C$3:$C$23,0),MATCH('Plano de Setup'!AA90,'Ciclos Oficial'!$C$3:$C$23,0)))&gt;INDEX('Ciclos Oficial'!$E$3:$E$23,IF(INDEX('Ciclos Oficial'!$E$3:$E$23,MATCH(Z90,'Ciclos Oficial'!$C$3:$C$23,0))&gt;INDEX('Ciclos Oficial'!$E$3:$E$23,MATCH(AA90,'Ciclos Oficial'!$C$3:$C$23,0)),MATCH(Z90,'Ciclos Oficial'!$C$3:$C$23,0),MATCH(AA90,'Ciclos Oficial'!$C$3:$C$23,0))),INDEX('Ciclos Oficial'!$D$3:$D$23,IF(INDEX('Ciclos Oficial'!$D$3:$D$23,MATCH('Plano de Setup'!Z90,'Ciclos Oficial'!$C$3:$C$23,0))&gt;INDEX('Ciclos Oficial'!$D$3:$D$23,MATCH('Plano de Setup'!AA90,'Ciclos Oficial'!$C$3:$C$23,0)),MATCH('Plano de Setup'!Z90,'Ciclos Oficial'!$C$3:$C$23,0),MATCH('Plano de Setup'!AA90,'Ciclos Oficial'!$C$3:$C$23,0))),INDEX('Ciclos Oficial'!$E$3:$E$23,IF(INDEX('Ciclos Oficial'!$E$3:$E$23,MATCH(Z90,'Ciclos Oficial'!$C$3:$C$23,0))&gt;INDEX('Ciclos Oficial'!$E$3:$E$23,MATCH(AA90,'Ciclos Oficial'!$C$3:$C$23,0)),MATCH(Z90,'Ciclos Oficial'!$C$3:$C$23,0),MATCH(AA90,'Ciclos Oficial'!$C$3:$C$23,0)))))</f>
        <v/>
      </c>
      <c r="AC90" s="1"/>
      <c r="AD90" s="1"/>
      <c r="AE90" s="19"/>
      <c r="AF90" s="78"/>
      <c r="AG90" s="74" t="str">
        <f>IF(AF90="","",INDEX('Ciclos Oficial'!$I$3:$I$5,MATCH(AF90,'Ciclos Oficial'!$H$3:$H$5,0)))</f>
        <v/>
      </c>
      <c r="AH90" s="1"/>
      <c r="AI90" s="17"/>
      <c r="AJ90" s="19"/>
      <c r="AK90" s="78"/>
      <c r="AL90" s="74" t="str">
        <f>IF(AK90="","",INDEX('Ciclos Oficial'!$I$3:$I$5,MATCH(AK90,'Ciclos Oficial'!$H$3:$H$5,0)))</f>
        <v/>
      </c>
      <c r="AM90" s="1"/>
      <c r="AN90" s="17"/>
      <c r="AO90" s="19"/>
      <c r="AP90" s="78"/>
      <c r="AQ90" s="74" t="str">
        <f>IF(AP90="","",INDEX('Ciclos Oficial'!$I$3:$I$5,MATCH(AP90,'Ciclos Oficial'!$H$3:$H$5,0)))</f>
        <v/>
      </c>
      <c r="AR90" s="1"/>
      <c r="AS90" s="17"/>
    </row>
    <row r="91" spans="2:45" ht="14.25">
      <c r="B91" s="78"/>
      <c r="C91" s="11"/>
      <c r="D91" s="74" t="str" cm="1">
        <f t="array" ref="D91">IF(OR(B91="",C91=""),"",IF(INDEX('Ciclos Oficial'!$D$3:$D$23,IF(INDEX('Ciclos Oficial'!$D$3:$D$23,MATCH('Plano de Setup'!B91,'Ciclos Oficial'!$C$3:$C$23,0))&gt;INDEX('Ciclos Oficial'!$D$3:$D$23,MATCH('Plano de Setup'!C91,'Ciclos Oficial'!$C$3:$C$23,0)),MATCH('Plano de Setup'!B91,'Ciclos Oficial'!$C$3:$C$23,0),MATCH('Plano de Setup'!C91,'Ciclos Oficial'!$C$3:$C$23,0)))&gt;INDEX('Ciclos Oficial'!$E$3:$E$23,IF(INDEX('Ciclos Oficial'!$E$3:$E$23,MATCH(B91,'Ciclos Oficial'!$C$3:$C$23,0))&gt;INDEX('Ciclos Oficial'!$E$3:$E$23,MATCH(C91,'Ciclos Oficial'!$C$3:$C$23,0)),MATCH(B91,'Ciclos Oficial'!$C$3:$C$23,0),MATCH(C91,'Ciclos Oficial'!$C$3:$C$23,0))),INDEX('Ciclos Oficial'!$D$3:$D$23,IF(INDEX('Ciclos Oficial'!$D$3:$D$23,MATCH('Plano de Setup'!B91,'Ciclos Oficial'!$C$3:$C$23,0))&gt;INDEX('Ciclos Oficial'!$D$3:$D$23,MATCH('Plano de Setup'!C91,'Ciclos Oficial'!$C$3:$C$23,0)),MATCH('Plano de Setup'!B91,'Ciclos Oficial'!$C$3:$C$23,0),MATCH('Plano de Setup'!C91,'Ciclos Oficial'!$C$3:$C$23,0))),INDEX('Ciclos Oficial'!$E$3:$E$23,IF(INDEX('Ciclos Oficial'!$E$3:$E$23,MATCH(B91,'Ciclos Oficial'!$C$3:$C$23,0))&gt;INDEX('Ciclos Oficial'!$E$3:$E$23,MATCH(C91,'Ciclos Oficial'!$C$3:$C$23,0)),MATCH(B91,'Ciclos Oficial'!$C$3:$C$23,0),MATCH(C91,'Ciclos Oficial'!$C$3:$C$23,0)))))</f>
        <v/>
      </c>
      <c r="E91" s="12"/>
      <c r="F91" s="87"/>
      <c r="G91" s="19"/>
      <c r="H91" s="78"/>
      <c r="I91" s="11"/>
      <c r="J91" s="74" t="str" cm="1">
        <f t="array" ref="J91">IF(OR(H91="",I91=""),"",IF(INDEX('Ciclos Oficial'!$D$3:$D$23,IF(INDEX('Ciclos Oficial'!$D$3:$D$23,MATCH('Plano de Setup'!H91,'Ciclos Oficial'!$C$3:$C$23,0))&gt;INDEX('Ciclos Oficial'!$D$3:$D$23,MATCH('Plano de Setup'!I91,'Ciclos Oficial'!$C$3:$C$23,0)),MATCH('Plano de Setup'!H91,'Ciclos Oficial'!$C$3:$C$23,0),MATCH('Plano de Setup'!I91,'Ciclos Oficial'!$C$3:$C$23,0)))&gt;INDEX('Ciclos Oficial'!$E$3:$E$23,IF(INDEX('Ciclos Oficial'!$E$3:$E$23,MATCH(H91,'Ciclos Oficial'!$C$3:$C$23,0))&gt;INDEX('Ciclos Oficial'!$E$3:$E$23,MATCH(I91,'Ciclos Oficial'!$C$3:$C$23,0)),MATCH(H91,'Ciclos Oficial'!$C$3:$C$23,0),MATCH(I91,'Ciclos Oficial'!$C$3:$C$23,0))),INDEX('Ciclos Oficial'!$D$3:$D$23,IF(INDEX('Ciclos Oficial'!$D$3:$D$23,MATCH('Plano de Setup'!H91,'Ciclos Oficial'!$C$3:$C$23,0))&gt;INDEX('Ciclos Oficial'!$D$3:$D$23,MATCH('Plano de Setup'!I91,'Ciclos Oficial'!$C$3:$C$23,0)),MATCH('Plano de Setup'!H91,'Ciclos Oficial'!$C$3:$C$23,0),MATCH('Plano de Setup'!I91,'Ciclos Oficial'!$C$3:$C$23,0))),INDEX('Ciclos Oficial'!$E$3:$E$23,IF(INDEX('Ciclos Oficial'!$E$3:$E$23,MATCH(H91,'Ciclos Oficial'!$C$3:$C$23,0))&gt;INDEX('Ciclos Oficial'!$E$3:$E$23,MATCH(I91,'Ciclos Oficial'!$C$3:$C$23,0)),MATCH(H91,'Ciclos Oficial'!$C$3:$C$23,0),MATCH(I91,'Ciclos Oficial'!$C$3:$C$23,0)))))</f>
        <v/>
      </c>
      <c r="K91" s="1"/>
      <c r="L91" s="17"/>
      <c r="M91" s="19"/>
      <c r="N91" s="11"/>
      <c r="O91" s="11"/>
      <c r="P91" s="74" t="str" cm="1">
        <f t="array" ref="P91">IF(OR(N91="",O91=""),"",IF(INDEX('Ciclos Oficial'!$D$3:$D$23,IF(INDEX('Ciclos Oficial'!$D$3:$D$23,MATCH('Plano de Setup'!N91,'Ciclos Oficial'!$C$3:$C$23,0))&gt;INDEX('Ciclos Oficial'!$D$3:$D$23,MATCH('Plano de Setup'!O91,'Ciclos Oficial'!$C$3:$C$23,0)),MATCH('Plano de Setup'!N91,'Ciclos Oficial'!$C$3:$C$23,0),MATCH('Plano de Setup'!O91,'Ciclos Oficial'!$C$3:$C$23,0)))&gt;INDEX('Ciclos Oficial'!$E$3:$E$23,IF(INDEX('Ciclos Oficial'!$E$3:$E$23,MATCH(N91,'Ciclos Oficial'!$C$3:$C$23,0))&gt;INDEX('Ciclos Oficial'!$E$3:$E$23,MATCH(O91,'Ciclos Oficial'!$C$3:$C$23,0)),MATCH(N91,'Ciclos Oficial'!$C$3:$C$23,0),MATCH(O91,'Ciclos Oficial'!$C$3:$C$23,0))),INDEX('Ciclos Oficial'!$D$3:$D$23,IF(INDEX('Ciclos Oficial'!$D$3:$D$23,MATCH('Plano de Setup'!N91,'Ciclos Oficial'!$C$3:$C$23,0))&gt;INDEX('Ciclos Oficial'!$D$3:$D$23,MATCH('Plano de Setup'!O91,'Ciclos Oficial'!$C$3:$C$23,0)),MATCH('Plano de Setup'!N91,'Ciclos Oficial'!$C$3:$C$23,0),MATCH('Plano de Setup'!O91,'Ciclos Oficial'!$C$3:$C$23,0))),INDEX('Ciclos Oficial'!$E$3:$E$23,IF(INDEX('Ciclos Oficial'!$E$3:$E$23,MATCH(N91,'Ciclos Oficial'!$C$3:$C$23,0))&gt;INDEX('Ciclos Oficial'!$E$3:$E$23,MATCH(O91,'Ciclos Oficial'!$C$3:$C$23,0)),MATCH(N91,'Ciclos Oficial'!$C$3:$C$23,0),MATCH(O91,'Ciclos Oficial'!$C$3:$C$23,0)))))</f>
        <v/>
      </c>
      <c r="Q91" s="1"/>
      <c r="R91" s="1"/>
      <c r="S91" s="19"/>
      <c r="T91" s="78"/>
      <c r="U91" s="11"/>
      <c r="V91" s="74" t="str" cm="1">
        <f t="array" ref="V91">IF(OR(T91="",U91=""),"",IF(INDEX('Ciclos Oficial'!$D$3:$D$23,IF(INDEX('Ciclos Oficial'!$D$3:$D$23,MATCH('Plano de Setup'!T91,'Ciclos Oficial'!$C$3:$C$23,0))&gt;INDEX('Ciclos Oficial'!$D$3:$D$23,MATCH('Plano de Setup'!U91,'Ciclos Oficial'!$C$3:$C$23,0)),MATCH('Plano de Setup'!T91,'Ciclos Oficial'!$C$3:$C$23,0),MATCH('Plano de Setup'!U91,'Ciclos Oficial'!$C$3:$C$23,0)))&gt;INDEX('Ciclos Oficial'!$E$3:$E$23,IF(INDEX('Ciclos Oficial'!$E$3:$E$23,MATCH(T91,'Ciclos Oficial'!$C$3:$C$23,0))&gt;INDEX('Ciclos Oficial'!$E$3:$E$23,MATCH(U91,'Ciclos Oficial'!$C$3:$C$23,0)),MATCH(T91,'Ciclos Oficial'!$C$3:$C$23,0),MATCH(U91,'Ciclos Oficial'!$C$3:$C$23,0))),INDEX('Ciclos Oficial'!$D$3:$D$23,IF(INDEX('Ciclos Oficial'!$D$3:$D$23,MATCH('Plano de Setup'!T91,'Ciclos Oficial'!$C$3:$C$23,0))&gt;INDEX('Ciclos Oficial'!$D$3:$D$23,MATCH('Plano de Setup'!U91,'Ciclos Oficial'!$C$3:$C$23,0)),MATCH('Plano de Setup'!T91,'Ciclos Oficial'!$C$3:$C$23,0),MATCH('Plano de Setup'!U91,'Ciclos Oficial'!$C$3:$C$23,0))),INDEX('Ciclos Oficial'!$E$3:$E$23,IF(INDEX('Ciclos Oficial'!$E$3:$E$23,MATCH(T91,'Ciclos Oficial'!$C$3:$C$23,0))&gt;INDEX('Ciclos Oficial'!$E$3:$E$23,MATCH(U91,'Ciclos Oficial'!$C$3:$C$23,0)),MATCH(T91,'Ciclos Oficial'!$C$3:$C$23,0),MATCH(U91,'Ciclos Oficial'!$C$3:$C$23,0)))))</f>
        <v/>
      </c>
      <c r="W91" s="1"/>
      <c r="X91" s="17"/>
      <c r="Y91" s="19"/>
      <c r="Z91" s="11"/>
      <c r="AA91" s="11"/>
      <c r="AB91" s="74" t="str" cm="1">
        <f t="array" ref="AB91">IF(OR(Z91="",AA91=""),"",IF(INDEX('Ciclos Oficial'!$D$3:$D$23,IF(INDEX('Ciclos Oficial'!$D$3:$D$23,MATCH('Plano de Setup'!Z91,'Ciclos Oficial'!$C$3:$C$23,0))&gt;INDEX('Ciclos Oficial'!$D$3:$D$23,MATCH('Plano de Setup'!AA91,'Ciclos Oficial'!$C$3:$C$23,0)),MATCH('Plano de Setup'!Z91,'Ciclos Oficial'!$C$3:$C$23,0),MATCH('Plano de Setup'!AA91,'Ciclos Oficial'!$C$3:$C$23,0)))&gt;INDEX('Ciclos Oficial'!$E$3:$E$23,IF(INDEX('Ciclos Oficial'!$E$3:$E$23,MATCH(Z91,'Ciclos Oficial'!$C$3:$C$23,0))&gt;INDEX('Ciclos Oficial'!$E$3:$E$23,MATCH(AA91,'Ciclos Oficial'!$C$3:$C$23,0)),MATCH(Z91,'Ciclos Oficial'!$C$3:$C$23,0),MATCH(AA91,'Ciclos Oficial'!$C$3:$C$23,0))),INDEX('Ciclos Oficial'!$D$3:$D$23,IF(INDEX('Ciclos Oficial'!$D$3:$D$23,MATCH('Plano de Setup'!Z91,'Ciclos Oficial'!$C$3:$C$23,0))&gt;INDEX('Ciclos Oficial'!$D$3:$D$23,MATCH('Plano de Setup'!AA91,'Ciclos Oficial'!$C$3:$C$23,0)),MATCH('Plano de Setup'!Z91,'Ciclos Oficial'!$C$3:$C$23,0),MATCH('Plano de Setup'!AA91,'Ciclos Oficial'!$C$3:$C$23,0))),INDEX('Ciclos Oficial'!$E$3:$E$23,IF(INDEX('Ciclos Oficial'!$E$3:$E$23,MATCH(Z91,'Ciclos Oficial'!$C$3:$C$23,0))&gt;INDEX('Ciclos Oficial'!$E$3:$E$23,MATCH(AA91,'Ciclos Oficial'!$C$3:$C$23,0)),MATCH(Z91,'Ciclos Oficial'!$C$3:$C$23,0),MATCH(AA91,'Ciclos Oficial'!$C$3:$C$23,0)))))</f>
        <v/>
      </c>
      <c r="AC91" s="1"/>
      <c r="AD91" s="1"/>
      <c r="AE91" s="19"/>
      <c r="AF91" s="78"/>
      <c r="AG91" s="74" t="str">
        <f>IF(AF91="","",INDEX('Ciclos Oficial'!$I$3:$I$5,MATCH(AF91,'Ciclos Oficial'!$H$3:$H$5,0)))</f>
        <v/>
      </c>
      <c r="AH91" s="1"/>
      <c r="AI91" s="17"/>
      <c r="AJ91" s="19"/>
      <c r="AK91" s="78"/>
      <c r="AL91" s="74" t="str">
        <f>IF(AK91="","",INDEX('Ciclos Oficial'!$I$3:$I$5,MATCH(AK91,'Ciclos Oficial'!$H$3:$H$5,0)))</f>
        <v/>
      </c>
      <c r="AM91" s="1"/>
      <c r="AN91" s="17"/>
      <c r="AO91" s="19"/>
      <c r="AP91" s="78"/>
      <c r="AQ91" s="74" t="str">
        <f>IF(AP91="","",INDEX('Ciclos Oficial'!$I$3:$I$5,MATCH(AP91,'Ciclos Oficial'!$H$3:$H$5,0)))</f>
        <v/>
      </c>
      <c r="AR91" s="1"/>
      <c r="AS91" s="17"/>
    </row>
    <row r="92" spans="2:45" ht="14.25">
      <c r="B92" s="78"/>
      <c r="C92" s="11"/>
      <c r="D92" s="74" t="str" cm="1">
        <f t="array" ref="D92">IF(OR(B92="",C92=""),"",IF(INDEX('Ciclos Oficial'!$D$3:$D$23,IF(INDEX('Ciclos Oficial'!$D$3:$D$23,MATCH('Plano de Setup'!B92,'Ciclos Oficial'!$C$3:$C$23,0))&gt;INDEX('Ciclos Oficial'!$D$3:$D$23,MATCH('Plano de Setup'!C92,'Ciclos Oficial'!$C$3:$C$23,0)),MATCH('Plano de Setup'!B92,'Ciclos Oficial'!$C$3:$C$23,0),MATCH('Plano de Setup'!C92,'Ciclos Oficial'!$C$3:$C$23,0)))&gt;INDEX('Ciclos Oficial'!$E$3:$E$23,IF(INDEX('Ciclos Oficial'!$E$3:$E$23,MATCH(B92,'Ciclos Oficial'!$C$3:$C$23,0))&gt;INDEX('Ciclos Oficial'!$E$3:$E$23,MATCH(C92,'Ciclos Oficial'!$C$3:$C$23,0)),MATCH(B92,'Ciclos Oficial'!$C$3:$C$23,0),MATCH(C92,'Ciclos Oficial'!$C$3:$C$23,0))),INDEX('Ciclos Oficial'!$D$3:$D$23,IF(INDEX('Ciclos Oficial'!$D$3:$D$23,MATCH('Plano de Setup'!B92,'Ciclos Oficial'!$C$3:$C$23,0))&gt;INDEX('Ciclos Oficial'!$D$3:$D$23,MATCH('Plano de Setup'!C92,'Ciclos Oficial'!$C$3:$C$23,0)),MATCH('Plano de Setup'!B92,'Ciclos Oficial'!$C$3:$C$23,0),MATCH('Plano de Setup'!C92,'Ciclos Oficial'!$C$3:$C$23,0))),INDEX('Ciclos Oficial'!$E$3:$E$23,IF(INDEX('Ciclos Oficial'!$E$3:$E$23,MATCH(B92,'Ciclos Oficial'!$C$3:$C$23,0))&gt;INDEX('Ciclos Oficial'!$E$3:$E$23,MATCH(C92,'Ciclos Oficial'!$C$3:$C$23,0)),MATCH(B92,'Ciclos Oficial'!$C$3:$C$23,0),MATCH(C92,'Ciclos Oficial'!$C$3:$C$23,0)))))</f>
        <v/>
      </c>
      <c r="E92" s="12"/>
      <c r="F92" s="87"/>
      <c r="G92" s="19"/>
      <c r="H92" s="78"/>
      <c r="I92" s="11"/>
      <c r="J92" s="74" t="str" cm="1">
        <f t="array" ref="J92">IF(OR(H92="",I92=""),"",IF(INDEX('Ciclos Oficial'!$D$3:$D$23,IF(INDEX('Ciclos Oficial'!$D$3:$D$23,MATCH('Plano de Setup'!H92,'Ciclos Oficial'!$C$3:$C$23,0))&gt;INDEX('Ciclos Oficial'!$D$3:$D$23,MATCH('Plano de Setup'!I92,'Ciclos Oficial'!$C$3:$C$23,0)),MATCH('Plano de Setup'!H92,'Ciclos Oficial'!$C$3:$C$23,0),MATCH('Plano de Setup'!I92,'Ciclos Oficial'!$C$3:$C$23,0)))&gt;INDEX('Ciclos Oficial'!$E$3:$E$23,IF(INDEX('Ciclos Oficial'!$E$3:$E$23,MATCH(H92,'Ciclos Oficial'!$C$3:$C$23,0))&gt;INDEX('Ciclos Oficial'!$E$3:$E$23,MATCH(I92,'Ciclos Oficial'!$C$3:$C$23,0)),MATCH(H92,'Ciclos Oficial'!$C$3:$C$23,0),MATCH(I92,'Ciclos Oficial'!$C$3:$C$23,0))),INDEX('Ciclos Oficial'!$D$3:$D$23,IF(INDEX('Ciclos Oficial'!$D$3:$D$23,MATCH('Plano de Setup'!H92,'Ciclos Oficial'!$C$3:$C$23,0))&gt;INDEX('Ciclos Oficial'!$D$3:$D$23,MATCH('Plano de Setup'!I92,'Ciclos Oficial'!$C$3:$C$23,0)),MATCH('Plano de Setup'!H92,'Ciclos Oficial'!$C$3:$C$23,0),MATCH('Plano de Setup'!I92,'Ciclos Oficial'!$C$3:$C$23,0))),INDEX('Ciclos Oficial'!$E$3:$E$23,IF(INDEX('Ciclos Oficial'!$E$3:$E$23,MATCH(H92,'Ciclos Oficial'!$C$3:$C$23,0))&gt;INDEX('Ciclos Oficial'!$E$3:$E$23,MATCH(I92,'Ciclos Oficial'!$C$3:$C$23,0)),MATCH(H92,'Ciclos Oficial'!$C$3:$C$23,0),MATCH(I92,'Ciclos Oficial'!$C$3:$C$23,0)))))</f>
        <v/>
      </c>
      <c r="K92" s="1"/>
      <c r="L92" s="17"/>
      <c r="M92" s="19"/>
      <c r="N92" s="11"/>
      <c r="O92" s="11"/>
      <c r="P92" s="74" t="str" cm="1">
        <f t="array" ref="P92">IF(OR(N92="",O92=""),"",IF(INDEX('Ciclos Oficial'!$D$3:$D$23,IF(INDEX('Ciclos Oficial'!$D$3:$D$23,MATCH('Plano de Setup'!N92,'Ciclos Oficial'!$C$3:$C$23,0))&gt;INDEX('Ciclos Oficial'!$D$3:$D$23,MATCH('Plano de Setup'!O92,'Ciclos Oficial'!$C$3:$C$23,0)),MATCH('Plano de Setup'!N92,'Ciclos Oficial'!$C$3:$C$23,0),MATCH('Plano de Setup'!O92,'Ciclos Oficial'!$C$3:$C$23,0)))&gt;INDEX('Ciclos Oficial'!$E$3:$E$23,IF(INDEX('Ciclos Oficial'!$E$3:$E$23,MATCH(N92,'Ciclos Oficial'!$C$3:$C$23,0))&gt;INDEX('Ciclos Oficial'!$E$3:$E$23,MATCH(O92,'Ciclos Oficial'!$C$3:$C$23,0)),MATCH(N92,'Ciclos Oficial'!$C$3:$C$23,0),MATCH(O92,'Ciclos Oficial'!$C$3:$C$23,0))),INDEX('Ciclos Oficial'!$D$3:$D$23,IF(INDEX('Ciclos Oficial'!$D$3:$D$23,MATCH('Plano de Setup'!N92,'Ciclos Oficial'!$C$3:$C$23,0))&gt;INDEX('Ciclos Oficial'!$D$3:$D$23,MATCH('Plano de Setup'!O92,'Ciclos Oficial'!$C$3:$C$23,0)),MATCH('Plano de Setup'!N92,'Ciclos Oficial'!$C$3:$C$23,0),MATCH('Plano de Setup'!O92,'Ciclos Oficial'!$C$3:$C$23,0))),INDEX('Ciclos Oficial'!$E$3:$E$23,IF(INDEX('Ciclos Oficial'!$E$3:$E$23,MATCH(N92,'Ciclos Oficial'!$C$3:$C$23,0))&gt;INDEX('Ciclos Oficial'!$E$3:$E$23,MATCH(O92,'Ciclos Oficial'!$C$3:$C$23,0)),MATCH(N92,'Ciclos Oficial'!$C$3:$C$23,0),MATCH(O92,'Ciclos Oficial'!$C$3:$C$23,0)))))</f>
        <v/>
      </c>
      <c r="Q92" s="1"/>
      <c r="R92" s="1"/>
      <c r="S92" s="19"/>
      <c r="T92" s="78"/>
      <c r="U92" s="11"/>
      <c r="V92" s="74" t="str" cm="1">
        <f t="array" ref="V92">IF(OR(T92="",U92=""),"",IF(INDEX('Ciclos Oficial'!$D$3:$D$23,IF(INDEX('Ciclos Oficial'!$D$3:$D$23,MATCH('Plano de Setup'!T92,'Ciclos Oficial'!$C$3:$C$23,0))&gt;INDEX('Ciclos Oficial'!$D$3:$D$23,MATCH('Plano de Setup'!U92,'Ciclos Oficial'!$C$3:$C$23,0)),MATCH('Plano de Setup'!T92,'Ciclos Oficial'!$C$3:$C$23,0),MATCH('Plano de Setup'!U92,'Ciclos Oficial'!$C$3:$C$23,0)))&gt;INDEX('Ciclos Oficial'!$E$3:$E$23,IF(INDEX('Ciclos Oficial'!$E$3:$E$23,MATCH(T92,'Ciclos Oficial'!$C$3:$C$23,0))&gt;INDEX('Ciclos Oficial'!$E$3:$E$23,MATCH(U92,'Ciclos Oficial'!$C$3:$C$23,0)),MATCH(T92,'Ciclos Oficial'!$C$3:$C$23,0),MATCH(U92,'Ciclos Oficial'!$C$3:$C$23,0))),INDEX('Ciclos Oficial'!$D$3:$D$23,IF(INDEX('Ciclos Oficial'!$D$3:$D$23,MATCH('Plano de Setup'!T92,'Ciclos Oficial'!$C$3:$C$23,0))&gt;INDEX('Ciclos Oficial'!$D$3:$D$23,MATCH('Plano de Setup'!U92,'Ciclos Oficial'!$C$3:$C$23,0)),MATCH('Plano de Setup'!T92,'Ciclos Oficial'!$C$3:$C$23,0),MATCH('Plano de Setup'!U92,'Ciclos Oficial'!$C$3:$C$23,0))),INDEX('Ciclos Oficial'!$E$3:$E$23,IF(INDEX('Ciclos Oficial'!$E$3:$E$23,MATCH(T92,'Ciclos Oficial'!$C$3:$C$23,0))&gt;INDEX('Ciclos Oficial'!$E$3:$E$23,MATCH(U92,'Ciclos Oficial'!$C$3:$C$23,0)),MATCH(T92,'Ciclos Oficial'!$C$3:$C$23,0),MATCH(U92,'Ciclos Oficial'!$C$3:$C$23,0)))))</f>
        <v/>
      </c>
      <c r="W92" s="1"/>
      <c r="X92" s="17"/>
      <c r="Y92" s="19"/>
      <c r="Z92" s="11"/>
      <c r="AA92" s="11"/>
      <c r="AB92" s="74" t="str" cm="1">
        <f t="array" ref="AB92">IF(OR(Z92="",AA92=""),"",IF(INDEX('Ciclos Oficial'!$D$3:$D$23,IF(INDEX('Ciclos Oficial'!$D$3:$D$23,MATCH('Plano de Setup'!Z92,'Ciclos Oficial'!$C$3:$C$23,0))&gt;INDEX('Ciclos Oficial'!$D$3:$D$23,MATCH('Plano de Setup'!AA92,'Ciclos Oficial'!$C$3:$C$23,0)),MATCH('Plano de Setup'!Z92,'Ciclos Oficial'!$C$3:$C$23,0),MATCH('Plano de Setup'!AA92,'Ciclos Oficial'!$C$3:$C$23,0)))&gt;INDEX('Ciclos Oficial'!$E$3:$E$23,IF(INDEX('Ciclos Oficial'!$E$3:$E$23,MATCH(Z92,'Ciclos Oficial'!$C$3:$C$23,0))&gt;INDEX('Ciclos Oficial'!$E$3:$E$23,MATCH(AA92,'Ciclos Oficial'!$C$3:$C$23,0)),MATCH(Z92,'Ciclos Oficial'!$C$3:$C$23,0),MATCH(AA92,'Ciclos Oficial'!$C$3:$C$23,0))),INDEX('Ciclos Oficial'!$D$3:$D$23,IF(INDEX('Ciclos Oficial'!$D$3:$D$23,MATCH('Plano de Setup'!Z92,'Ciclos Oficial'!$C$3:$C$23,0))&gt;INDEX('Ciclos Oficial'!$D$3:$D$23,MATCH('Plano de Setup'!AA92,'Ciclos Oficial'!$C$3:$C$23,0)),MATCH('Plano de Setup'!Z92,'Ciclos Oficial'!$C$3:$C$23,0),MATCH('Plano de Setup'!AA92,'Ciclos Oficial'!$C$3:$C$23,0))),INDEX('Ciclos Oficial'!$E$3:$E$23,IF(INDEX('Ciclos Oficial'!$E$3:$E$23,MATCH(Z92,'Ciclos Oficial'!$C$3:$C$23,0))&gt;INDEX('Ciclos Oficial'!$E$3:$E$23,MATCH(AA92,'Ciclos Oficial'!$C$3:$C$23,0)),MATCH(Z92,'Ciclos Oficial'!$C$3:$C$23,0),MATCH(AA92,'Ciclos Oficial'!$C$3:$C$23,0)))))</f>
        <v/>
      </c>
      <c r="AC92" s="1"/>
      <c r="AD92" s="1"/>
      <c r="AE92" s="19"/>
      <c r="AF92" s="78"/>
      <c r="AG92" s="74" t="str">
        <f>IF(AF92="","",INDEX('Ciclos Oficial'!$I$3:$I$5,MATCH(AF92,'Ciclos Oficial'!$H$3:$H$5,0)))</f>
        <v/>
      </c>
      <c r="AH92" s="1"/>
      <c r="AI92" s="17"/>
      <c r="AJ92" s="19"/>
      <c r="AK92" s="78"/>
      <c r="AL92" s="74" t="str">
        <f>IF(AK92="","",INDEX('Ciclos Oficial'!$I$3:$I$5,MATCH(AK92,'Ciclos Oficial'!$H$3:$H$5,0)))</f>
        <v/>
      </c>
      <c r="AM92" s="1"/>
      <c r="AN92" s="17"/>
      <c r="AO92" s="19"/>
      <c r="AP92" s="78"/>
      <c r="AQ92" s="74" t="str">
        <f>IF(AP92="","",INDEX('Ciclos Oficial'!$I$3:$I$5,MATCH(AP92,'Ciclos Oficial'!$H$3:$H$5,0)))</f>
        <v/>
      </c>
      <c r="AR92" s="1"/>
      <c r="AS92" s="17"/>
    </row>
    <row r="93" spans="2:45" ht="14.25">
      <c r="B93" s="78"/>
      <c r="C93" s="11"/>
      <c r="D93" s="74" t="str" cm="1">
        <f t="array" ref="D93">IF(OR(B93="",C93=""),"",IF(INDEX('Ciclos Oficial'!$D$3:$D$23,IF(INDEX('Ciclos Oficial'!$D$3:$D$23,MATCH('Plano de Setup'!B93,'Ciclos Oficial'!$C$3:$C$23,0))&gt;INDEX('Ciclos Oficial'!$D$3:$D$23,MATCH('Plano de Setup'!C93,'Ciclos Oficial'!$C$3:$C$23,0)),MATCH('Plano de Setup'!B93,'Ciclos Oficial'!$C$3:$C$23,0),MATCH('Plano de Setup'!C93,'Ciclos Oficial'!$C$3:$C$23,0)))&gt;INDEX('Ciclos Oficial'!$E$3:$E$23,IF(INDEX('Ciclos Oficial'!$E$3:$E$23,MATCH(B93,'Ciclos Oficial'!$C$3:$C$23,0))&gt;INDEX('Ciclos Oficial'!$E$3:$E$23,MATCH(C93,'Ciclos Oficial'!$C$3:$C$23,0)),MATCH(B93,'Ciclos Oficial'!$C$3:$C$23,0),MATCH(C93,'Ciclos Oficial'!$C$3:$C$23,0))),INDEX('Ciclos Oficial'!$D$3:$D$23,IF(INDEX('Ciclos Oficial'!$D$3:$D$23,MATCH('Plano de Setup'!B93,'Ciclos Oficial'!$C$3:$C$23,0))&gt;INDEX('Ciclos Oficial'!$D$3:$D$23,MATCH('Plano de Setup'!C93,'Ciclos Oficial'!$C$3:$C$23,0)),MATCH('Plano de Setup'!B93,'Ciclos Oficial'!$C$3:$C$23,0),MATCH('Plano de Setup'!C93,'Ciclos Oficial'!$C$3:$C$23,0))),INDEX('Ciclos Oficial'!$E$3:$E$23,IF(INDEX('Ciclos Oficial'!$E$3:$E$23,MATCH(B93,'Ciclos Oficial'!$C$3:$C$23,0))&gt;INDEX('Ciclos Oficial'!$E$3:$E$23,MATCH(C93,'Ciclos Oficial'!$C$3:$C$23,0)),MATCH(B93,'Ciclos Oficial'!$C$3:$C$23,0),MATCH(C93,'Ciclos Oficial'!$C$3:$C$23,0)))))</f>
        <v/>
      </c>
      <c r="E93" s="12"/>
      <c r="F93" s="87"/>
      <c r="G93" s="19"/>
      <c r="H93" s="78"/>
      <c r="I93" s="11"/>
      <c r="J93" s="74" t="str" cm="1">
        <f t="array" ref="J93">IF(OR(H93="",I93=""),"",IF(INDEX('Ciclos Oficial'!$D$3:$D$23,IF(INDEX('Ciclos Oficial'!$D$3:$D$23,MATCH('Plano de Setup'!H93,'Ciclos Oficial'!$C$3:$C$23,0))&gt;INDEX('Ciclos Oficial'!$D$3:$D$23,MATCH('Plano de Setup'!I93,'Ciclos Oficial'!$C$3:$C$23,0)),MATCH('Plano de Setup'!H93,'Ciclos Oficial'!$C$3:$C$23,0),MATCH('Plano de Setup'!I93,'Ciclos Oficial'!$C$3:$C$23,0)))&gt;INDEX('Ciclos Oficial'!$E$3:$E$23,IF(INDEX('Ciclos Oficial'!$E$3:$E$23,MATCH(H93,'Ciclos Oficial'!$C$3:$C$23,0))&gt;INDEX('Ciclos Oficial'!$E$3:$E$23,MATCH(I93,'Ciclos Oficial'!$C$3:$C$23,0)),MATCH(H93,'Ciclos Oficial'!$C$3:$C$23,0),MATCH(I93,'Ciclos Oficial'!$C$3:$C$23,0))),INDEX('Ciclos Oficial'!$D$3:$D$23,IF(INDEX('Ciclos Oficial'!$D$3:$D$23,MATCH('Plano de Setup'!H93,'Ciclos Oficial'!$C$3:$C$23,0))&gt;INDEX('Ciclos Oficial'!$D$3:$D$23,MATCH('Plano de Setup'!I93,'Ciclos Oficial'!$C$3:$C$23,0)),MATCH('Plano de Setup'!H93,'Ciclos Oficial'!$C$3:$C$23,0),MATCH('Plano de Setup'!I93,'Ciclos Oficial'!$C$3:$C$23,0))),INDEX('Ciclos Oficial'!$E$3:$E$23,IF(INDEX('Ciclos Oficial'!$E$3:$E$23,MATCH(H93,'Ciclos Oficial'!$C$3:$C$23,0))&gt;INDEX('Ciclos Oficial'!$E$3:$E$23,MATCH(I93,'Ciclos Oficial'!$C$3:$C$23,0)),MATCH(H93,'Ciclos Oficial'!$C$3:$C$23,0),MATCH(I93,'Ciclos Oficial'!$C$3:$C$23,0)))))</f>
        <v/>
      </c>
      <c r="K93" s="1"/>
      <c r="L93" s="17"/>
      <c r="M93" s="19"/>
      <c r="N93" s="11"/>
      <c r="O93" s="11"/>
      <c r="P93" s="74" t="str" cm="1">
        <f t="array" ref="P93">IF(OR(N93="",O93=""),"",IF(INDEX('Ciclos Oficial'!$D$3:$D$23,IF(INDEX('Ciclos Oficial'!$D$3:$D$23,MATCH('Plano de Setup'!N93,'Ciclos Oficial'!$C$3:$C$23,0))&gt;INDEX('Ciclos Oficial'!$D$3:$D$23,MATCH('Plano de Setup'!O93,'Ciclos Oficial'!$C$3:$C$23,0)),MATCH('Plano de Setup'!N93,'Ciclos Oficial'!$C$3:$C$23,0),MATCH('Plano de Setup'!O93,'Ciclos Oficial'!$C$3:$C$23,0)))&gt;INDEX('Ciclos Oficial'!$E$3:$E$23,IF(INDEX('Ciclos Oficial'!$E$3:$E$23,MATCH(N93,'Ciclos Oficial'!$C$3:$C$23,0))&gt;INDEX('Ciclos Oficial'!$E$3:$E$23,MATCH(O93,'Ciclos Oficial'!$C$3:$C$23,0)),MATCH(N93,'Ciclos Oficial'!$C$3:$C$23,0),MATCH(O93,'Ciclos Oficial'!$C$3:$C$23,0))),INDEX('Ciclos Oficial'!$D$3:$D$23,IF(INDEX('Ciclos Oficial'!$D$3:$D$23,MATCH('Plano de Setup'!N93,'Ciclos Oficial'!$C$3:$C$23,0))&gt;INDEX('Ciclos Oficial'!$D$3:$D$23,MATCH('Plano de Setup'!O93,'Ciclos Oficial'!$C$3:$C$23,0)),MATCH('Plano de Setup'!N93,'Ciclos Oficial'!$C$3:$C$23,0),MATCH('Plano de Setup'!O93,'Ciclos Oficial'!$C$3:$C$23,0))),INDEX('Ciclos Oficial'!$E$3:$E$23,IF(INDEX('Ciclos Oficial'!$E$3:$E$23,MATCH(N93,'Ciclos Oficial'!$C$3:$C$23,0))&gt;INDEX('Ciclos Oficial'!$E$3:$E$23,MATCH(O93,'Ciclos Oficial'!$C$3:$C$23,0)),MATCH(N93,'Ciclos Oficial'!$C$3:$C$23,0),MATCH(O93,'Ciclos Oficial'!$C$3:$C$23,0)))))</f>
        <v/>
      </c>
      <c r="Q93" s="1"/>
      <c r="R93" s="1"/>
      <c r="S93" s="19"/>
      <c r="T93" s="78"/>
      <c r="U93" s="11"/>
      <c r="V93" s="74" t="str" cm="1">
        <f t="array" ref="V93">IF(OR(T93="",U93=""),"",IF(INDEX('Ciclos Oficial'!$D$3:$D$23,IF(INDEX('Ciclos Oficial'!$D$3:$D$23,MATCH('Plano de Setup'!T93,'Ciclos Oficial'!$C$3:$C$23,0))&gt;INDEX('Ciclos Oficial'!$D$3:$D$23,MATCH('Plano de Setup'!U93,'Ciclos Oficial'!$C$3:$C$23,0)),MATCH('Plano de Setup'!T93,'Ciclos Oficial'!$C$3:$C$23,0),MATCH('Plano de Setup'!U93,'Ciclos Oficial'!$C$3:$C$23,0)))&gt;INDEX('Ciclos Oficial'!$E$3:$E$23,IF(INDEX('Ciclos Oficial'!$E$3:$E$23,MATCH(T93,'Ciclos Oficial'!$C$3:$C$23,0))&gt;INDEX('Ciclos Oficial'!$E$3:$E$23,MATCH(U93,'Ciclos Oficial'!$C$3:$C$23,0)),MATCH(T93,'Ciclos Oficial'!$C$3:$C$23,0),MATCH(U93,'Ciclos Oficial'!$C$3:$C$23,0))),INDEX('Ciclos Oficial'!$D$3:$D$23,IF(INDEX('Ciclos Oficial'!$D$3:$D$23,MATCH('Plano de Setup'!T93,'Ciclos Oficial'!$C$3:$C$23,0))&gt;INDEX('Ciclos Oficial'!$D$3:$D$23,MATCH('Plano de Setup'!U93,'Ciclos Oficial'!$C$3:$C$23,0)),MATCH('Plano de Setup'!T93,'Ciclos Oficial'!$C$3:$C$23,0),MATCH('Plano de Setup'!U93,'Ciclos Oficial'!$C$3:$C$23,0))),INDEX('Ciclos Oficial'!$E$3:$E$23,IF(INDEX('Ciclos Oficial'!$E$3:$E$23,MATCH(T93,'Ciclos Oficial'!$C$3:$C$23,0))&gt;INDEX('Ciclos Oficial'!$E$3:$E$23,MATCH(U93,'Ciclos Oficial'!$C$3:$C$23,0)),MATCH(T93,'Ciclos Oficial'!$C$3:$C$23,0),MATCH(U93,'Ciclos Oficial'!$C$3:$C$23,0)))))</f>
        <v/>
      </c>
      <c r="W93" s="1"/>
      <c r="X93" s="17"/>
      <c r="Y93" s="19"/>
      <c r="Z93" s="11"/>
      <c r="AA93" s="11"/>
      <c r="AB93" s="74" t="str" cm="1">
        <f t="array" ref="AB93">IF(OR(Z93="",AA93=""),"",IF(INDEX('Ciclos Oficial'!$D$3:$D$23,IF(INDEX('Ciclos Oficial'!$D$3:$D$23,MATCH('Plano de Setup'!Z93,'Ciclos Oficial'!$C$3:$C$23,0))&gt;INDEX('Ciclos Oficial'!$D$3:$D$23,MATCH('Plano de Setup'!AA93,'Ciclos Oficial'!$C$3:$C$23,0)),MATCH('Plano de Setup'!Z93,'Ciclos Oficial'!$C$3:$C$23,0),MATCH('Plano de Setup'!AA93,'Ciclos Oficial'!$C$3:$C$23,0)))&gt;INDEX('Ciclos Oficial'!$E$3:$E$23,IF(INDEX('Ciclos Oficial'!$E$3:$E$23,MATCH(Z93,'Ciclos Oficial'!$C$3:$C$23,0))&gt;INDEX('Ciclos Oficial'!$E$3:$E$23,MATCH(AA93,'Ciclos Oficial'!$C$3:$C$23,0)),MATCH(Z93,'Ciclos Oficial'!$C$3:$C$23,0),MATCH(AA93,'Ciclos Oficial'!$C$3:$C$23,0))),INDEX('Ciclos Oficial'!$D$3:$D$23,IF(INDEX('Ciclos Oficial'!$D$3:$D$23,MATCH('Plano de Setup'!Z93,'Ciclos Oficial'!$C$3:$C$23,0))&gt;INDEX('Ciclos Oficial'!$D$3:$D$23,MATCH('Plano de Setup'!AA93,'Ciclos Oficial'!$C$3:$C$23,0)),MATCH('Plano de Setup'!Z93,'Ciclos Oficial'!$C$3:$C$23,0),MATCH('Plano de Setup'!AA93,'Ciclos Oficial'!$C$3:$C$23,0))),INDEX('Ciclos Oficial'!$E$3:$E$23,IF(INDEX('Ciclos Oficial'!$E$3:$E$23,MATCH(Z93,'Ciclos Oficial'!$C$3:$C$23,0))&gt;INDEX('Ciclos Oficial'!$E$3:$E$23,MATCH(AA93,'Ciclos Oficial'!$C$3:$C$23,0)),MATCH(Z93,'Ciclos Oficial'!$C$3:$C$23,0),MATCH(AA93,'Ciclos Oficial'!$C$3:$C$23,0)))))</f>
        <v/>
      </c>
      <c r="AC93" s="1"/>
      <c r="AD93" s="1"/>
      <c r="AE93" s="19"/>
      <c r="AF93" s="78"/>
      <c r="AG93" s="74" t="str">
        <f>IF(AF93="","",INDEX('Ciclos Oficial'!$I$3:$I$5,MATCH(AF93,'Ciclos Oficial'!$H$3:$H$5,0)))</f>
        <v/>
      </c>
      <c r="AH93" s="1"/>
      <c r="AI93" s="17"/>
      <c r="AJ93" s="19"/>
      <c r="AK93" s="78"/>
      <c r="AL93" s="74" t="str">
        <f>IF(AK93="","",INDEX('Ciclos Oficial'!$I$3:$I$5,MATCH(AK93,'Ciclos Oficial'!$H$3:$H$5,0)))</f>
        <v/>
      </c>
      <c r="AM93" s="1"/>
      <c r="AN93" s="17"/>
      <c r="AO93" s="19"/>
      <c r="AP93" s="78"/>
      <c r="AQ93" s="74" t="str">
        <f>IF(AP93="","",INDEX('Ciclos Oficial'!$I$3:$I$5,MATCH(AP93,'Ciclos Oficial'!$H$3:$H$5,0)))</f>
        <v/>
      </c>
      <c r="AR93" s="1"/>
      <c r="AS93" s="17"/>
    </row>
    <row r="94" spans="2:45" ht="14.25">
      <c r="B94" s="78"/>
      <c r="C94" s="11"/>
      <c r="D94" s="74" t="str" cm="1">
        <f t="array" ref="D94">IF(OR(B94="",C94=""),"",IF(INDEX('Ciclos Oficial'!$D$3:$D$23,IF(INDEX('Ciclos Oficial'!$D$3:$D$23,MATCH('Plano de Setup'!B94,'Ciclos Oficial'!$C$3:$C$23,0))&gt;INDEX('Ciclos Oficial'!$D$3:$D$23,MATCH('Plano de Setup'!C94,'Ciclos Oficial'!$C$3:$C$23,0)),MATCH('Plano de Setup'!B94,'Ciclos Oficial'!$C$3:$C$23,0),MATCH('Plano de Setup'!C94,'Ciclos Oficial'!$C$3:$C$23,0)))&gt;INDEX('Ciclos Oficial'!$E$3:$E$23,IF(INDEX('Ciclos Oficial'!$E$3:$E$23,MATCH(B94,'Ciclos Oficial'!$C$3:$C$23,0))&gt;INDEX('Ciclos Oficial'!$E$3:$E$23,MATCH(C94,'Ciclos Oficial'!$C$3:$C$23,0)),MATCH(B94,'Ciclos Oficial'!$C$3:$C$23,0),MATCH(C94,'Ciclos Oficial'!$C$3:$C$23,0))),INDEX('Ciclos Oficial'!$D$3:$D$23,IF(INDEX('Ciclos Oficial'!$D$3:$D$23,MATCH('Plano de Setup'!B94,'Ciclos Oficial'!$C$3:$C$23,0))&gt;INDEX('Ciclos Oficial'!$D$3:$D$23,MATCH('Plano de Setup'!C94,'Ciclos Oficial'!$C$3:$C$23,0)),MATCH('Plano de Setup'!B94,'Ciclos Oficial'!$C$3:$C$23,0),MATCH('Plano de Setup'!C94,'Ciclos Oficial'!$C$3:$C$23,0))),INDEX('Ciclos Oficial'!$E$3:$E$23,IF(INDEX('Ciclos Oficial'!$E$3:$E$23,MATCH(B94,'Ciclos Oficial'!$C$3:$C$23,0))&gt;INDEX('Ciclos Oficial'!$E$3:$E$23,MATCH(C94,'Ciclos Oficial'!$C$3:$C$23,0)),MATCH(B94,'Ciclos Oficial'!$C$3:$C$23,0),MATCH(C94,'Ciclos Oficial'!$C$3:$C$23,0)))))</f>
        <v/>
      </c>
      <c r="E94" s="12"/>
      <c r="F94" s="87"/>
      <c r="G94" s="19"/>
      <c r="H94" s="78"/>
      <c r="I94" s="11"/>
      <c r="J94" s="74" t="str" cm="1">
        <f t="array" ref="J94">IF(OR(H94="",I94=""),"",IF(INDEX('Ciclos Oficial'!$D$3:$D$23,IF(INDEX('Ciclos Oficial'!$D$3:$D$23,MATCH('Plano de Setup'!H94,'Ciclos Oficial'!$C$3:$C$23,0))&gt;INDEX('Ciclos Oficial'!$D$3:$D$23,MATCH('Plano de Setup'!I94,'Ciclos Oficial'!$C$3:$C$23,0)),MATCH('Plano de Setup'!H94,'Ciclos Oficial'!$C$3:$C$23,0),MATCH('Plano de Setup'!I94,'Ciclos Oficial'!$C$3:$C$23,0)))&gt;INDEX('Ciclos Oficial'!$E$3:$E$23,IF(INDEX('Ciclos Oficial'!$E$3:$E$23,MATCH(H94,'Ciclos Oficial'!$C$3:$C$23,0))&gt;INDEX('Ciclos Oficial'!$E$3:$E$23,MATCH(I94,'Ciclos Oficial'!$C$3:$C$23,0)),MATCH(H94,'Ciclos Oficial'!$C$3:$C$23,0),MATCH(I94,'Ciclos Oficial'!$C$3:$C$23,0))),INDEX('Ciclos Oficial'!$D$3:$D$23,IF(INDEX('Ciclos Oficial'!$D$3:$D$23,MATCH('Plano de Setup'!H94,'Ciclos Oficial'!$C$3:$C$23,0))&gt;INDEX('Ciclos Oficial'!$D$3:$D$23,MATCH('Plano de Setup'!I94,'Ciclos Oficial'!$C$3:$C$23,0)),MATCH('Plano de Setup'!H94,'Ciclos Oficial'!$C$3:$C$23,0),MATCH('Plano de Setup'!I94,'Ciclos Oficial'!$C$3:$C$23,0))),INDEX('Ciclos Oficial'!$E$3:$E$23,IF(INDEX('Ciclos Oficial'!$E$3:$E$23,MATCH(H94,'Ciclos Oficial'!$C$3:$C$23,0))&gt;INDEX('Ciclos Oficial'!$E$3:$E$23,MATCH(I94,'Ciclos Oficial'!$C$3:$C$23,0)),MATCH(H94,'Ciclos Oficial'!$C$3:$C$23,0),MATCH(I94,'Ciclos Oficial'!$C$3:$C$23,0)))))</f>
        <v/>
      </c>
      <c r="K94" s="1"/>
      <c r="L94" s="17"/>
      <c r="M94" s="19"/>
      <c r="N94" s="11"/>
      <c r="O94" s="11"/>
      <c r="P94" s="74" t="str" cm="1">
        <f t="array" ref="P94">IF(OR(N94="",O94=""),"",IF(INDEX('Ciclos Oficial'!$D$3:$D$23,IF(INDEX('Ciclos Oficial'!$D$3:$D$23,MATCH('Plano de Setup'!N94,'Ciclos Oficial'!$C$3:$C$23,0))&gt;INDEX('Ciclos Oficial'!$D$3:$D$23,MATCH('Plano de Setup'!O94,'Ciclos Oficial'!$C$3:$C$23,0)),MATCH('Plano de Setup'!N94,'Ciclos Oficial'!$C$3:$C$23,0),MATCH('Plano de Setup'!O94,'Ciclos Oficial'!$C$3:$C$23,0)))&gt;INDEX('Ciclos Oficial'!$E$3:$E$23,IF(INDEX('Ciclos Oficial'!$E$3:$E$23,MATCH(N94,'Ciclos Oficial'!$C$3:$C$23,0))&gt;INDEX('Ciclos Oficial'!$E$3:$E$23,MATCH(O94,'Ciclos Oficial'!$C$3:$C$23,0)),MATCH(N94,'Ciclos Oficial'!$C$3:$C$23,0),MATCH(O94,'Ciclos Oficial'!$C$3:$C$23,0))),INDEX('Ciclos Oficial'!$D$3:$D$23,IF(INDEX('Ciclos Oficial'!$D$3:$D$23,MATCH('Plano de Setup'!N94,'Ciclos Oficial'!$C$3:$C$23,0))&gt;INDEX('Ciclos Oficial'!$D$3:$D$23,MATCH('Plano de Setup'!O94,'Ciclos Oficial'!$C$3:$C$23,0)),MATCH('Plano de Setup'!N94,'Ciclos Oficial'!$C$3:$C$23,0),MATCH('Plano de Setup'!O94,'Ciclos Oficial'!$C$3:$C$23,0))),INDEX('Ciclos Oficial'!$E$3:$E$23,IF(INDEX('Ciclos Oficial'!$E$3:$E$23,MATCH(N94,'Ciclos Oficial'!$C$3:$C$23,0))&gt;INDEX('Ciclos Oficial'!$E$3:$E$23,MATCH(O94,'Ciclos Oficial'!$C$3:$C$23,0)),MATCH(N94,'Ciclos Oficial'!$C$3:$C$23,0),MATCH(O94,'Ciclos Oficial'!$C$3:$C$23,0)))))</f>
        <v/>
      </c>
      <c r="Q94" s="1"/>
      <c r="R94" s="1"/>
      <c r="S94" s="19"/>
      <c r="T94" s="78"/>
      <c r="U94" s="11"/>
      <c r="V94" s="74" t="str" cm="1">
        <f t="array" ref="V94">IF(OR(T94="",U94=""),"",IF(INDEX('Ciclos Oficial'!$D$3:$D$23,IF(INDEX('Ciclos Oficial'!$D$3:$D$23,MATCH('Plano de Setup'!T94,'Ciclos Oficial'!$C$3:$C$23,0))&gt;INDEX('Ciclos Oficial'!$D$3:$D$23,MATCH('Plano de Setup'!U94,'Ciclos Oficial'!$C$3:$C$23,0)),MATCH('Plano de Setup'!T94,'Ciclos Oficial'!$C$3:$C$23,0),MATCH('Plano de Setup'!U94,'Ciclos Oficial'!$C$3:$C$23,0)))&gt;INDEX('Ciclos Oficial'!$E$3:$E$23,IF(INDEX('Ciclos Oficial'!$E$3:$E$23,MATCH(T94,'Ciclos Oficial'!$C$3:$C$23,0))&gt;INDEX('Ciclos Oficial'!$E$3:$E$23,MATCH(U94,'Ciclos Oficial'!$C$3:$C$23,0)),MATCH(T94,'Ciclos Oficial'!$C$3:$C$23,0),MATCH(U94,'Ciclos Oficial'!$C$3:$C$23,0))),INDEX('Ciclos Oficial'!$D$3:$D$23,IF(INDEX('Ciclos Oficial'!$D$3:$D$23,MATCH('Plano de Setup'!T94,'Ciclos Oficial'!$C$3:$C$23,0))&gt;INDEX('Ciclos Oficial'!$D$3:$D$23,MATCH('Plano de Setup'!U94,'Ciclos Oficial'!$C$3:$C$23,0)),MATCH('Plano de Setup'!T94,'Ciclos Oficial'!$C$3:$C$23,0),MATCH('Plano de Setup'!U94,'Ciclos Oficial'!$C$3:$C$23,0))),INDEX('Ciclos Oficial'!$E$3:$E$23,IF(INDEX('Ciclos Oficial'!$E$3:$E$23,MATCH(T94,'Ciclos Oficial'!$C$3:$C$23,0))&gt;INDEX('Ciclos Oficial'!$E$3:$E$23,MATCH(U94,'Ciclos Oficial'!$C$3:$C$23,0)),MATCH(T94,'Ciclos Oficial'!$C$3:$C$23,0),MATCH(U94,'Ciclos Oficial'!$C$3:$C$23,0)))))</f>
        <v/>
      </c>
      <c r="W94" s="1"/>
      <c r="X94" s="17"/>
      <c r="Y94" s="19"/>
      <c r="Z94" s="11"/>
      <c r="AA94" s="11"/>
      <c r="AB94" s="74" t="str" cm="1">
        <f t="array" ref="AB94">IF(OR(Z94="",AA94=""),"",IF(INDEX('Ciclos Oficial'!$D$3:$D$23,IF(INDEX('Ciclos Oficial'!$D$3:$D$23,MATCH('Plano de Setup'!Z94,'Ciclos Oficial'!$C$3:$C$23,0))&gt;INDEX('Ciclos Oficial'!$D$3:$D$23,MATCH('Plano de Setup'!AA94,'Ciclos Oficial'!$C$3:$C$23,0)),MATCH('Plano de Setup'!Z94,'Ciclos Oficial'!$C$3:$C$23,0),MATCH('Plano de Setup'!AA94,'Ciclos Oficial'!$C$3:$C$23,0)))&gt;INDEX('Ciclos Oficial'!$E$3:$E$23,IF(INDEX('Ciclos Oficial'!$E$3:$E$23,MATCH(Z94,'Ciclos Oficial'!$C$3:$C$23,0))&gt;INDEX('Ciclos Oficial'!$E$3:$E$23,MATCH(AA94,'Ciclos Oficial'!$C$3:$C$23,0)),MATCH(Z94,'Ciclos Oficial'!$C$3:$C$23,0),MATCH(AA94,'Ciclos Oficial'!$C$3:$C$23,0))),INDEX('Ciclos Oficial'!$D$3:$D$23,IF(INDEX('Ciclos Oficial'!$D$3:$D$23,MATCH('Plano de Setup'!Z94,'Ciclos Oficial'!$C$3:$C$23,0))&gt;INDEX('Ciclos Oficial'!$D$3:$D$23,MATCH('Plano de Setup'!AA94,'Ciclos Oficial'!$C$3:$C$23,0)),MATCH('Plano de Setup'!Z94,'Ciclos Oficial'!$C$3:$C$23,0),MATCH('Plano de Setup'!AA94,'Ciclos Oficial'!$C$3:$C$23,0))),INDEX('Ciclos Oficial'!$E$3:$E$23,IF(INDEX('Ciclos Oficial'!$E$3:$E$23,MATCH(Z94,'Ciclos Oficial'!$C$3:$C$23,0))&gt;INDEX('Ciclos Oficial'!$E$3:$E$23,MATCH(AA94,'Ciclos Oficial'!$C$3:$C$23,0)),MATCH(Z94,'Ciclos Oficial'!$C$3:$C$23,0),MATCH(AA94,'Ciclos Oficial'!$C$3:$C$23,0)))))</f>
        <v/>
      </c>
      <c r="AC94" s="1"/>
      <c r="AD94" s="1"/>
      <c r="AE94" s="19"/>
      <c r="AF94" s="78"/>
      <c r="AG94" s="74" t="str">
        <f>IF(AF94="","",INDEX('Ciclos Oficial'!$I$3:$I$5,MATCH(AF94,'Ciclos Oficial'!$H$3:$H$5,0)))</f>
        <v/>
      </c>
      <c r="AH94" s="1"/>
      <c r="AI94" s="17"/>
      <c r="AJ94" s="19"/>
      <c r="AK94" s="78"/>
      <c r="AL94" s="74" t="str">
        <f>IF(AK94="","",INDEX('Ciclos Oficial'!$I$3:$I$5,MATCH(AK94,'Ciclos Oficial'!$H$3:$H$5,0)))</f>
        <v/>
      </c>
      <c r="AM94" s="1"/>
      <c r="AN94" s="17"/>
      <c r="AO94" s="19"/>
      <c r="AP94" s="78"/>
      <c r="AQ94" s="74" t="str">
        <f>IF(AP94="","",INDEX('Ciclos Oficial'!$I$3:$I$5,MATCH(AP94,'Ciclos Oficial'!$H$3:$H$5,0)))</f>
        <v/>
      </c>
      <c r="AR94" s="1"/>
      <c r="AS94" s="17"/>
    </row>
    <row r="95" spans="2:45" ht="14.25">
      <c r="B95" s="78"/>
      <c r="C95" s="11"/>
      <c r="D95" s="74" t="str" cm="1">
        <f t="array" ref="D95">IF(OR(B95="",C95=""),"",IF(INDEX('Ciclos Oficial'!$D$3:$D$23,IF(INDEX('Ciclos Oficial'!$D$3:$D$23,MATCH('Plano de Setup'!B95,'Ciclos Oficial'!$C$3:$C$23,0))&gt;INDEX('Ciclos Oficial'!$D$3:$D$23,MATCH('Plano de Setup'!C95,'Ciclos Oficial'!$C$3:$C$23,0)),MATCH('Plano de Setup'!B95,'Ciclos Oficial'!$C$3:$C$23,0),MATCH('Plano de Setup'!C95,'Ciclos Oficial'!$C$3:$C$23,0)))&gt;INDEX('Ciclos Oficial'!$E$3:$E$23,IF(INDEX('Ciclos Oficial'!$E$3:$E$23,MATCH(B95,'Ciclos Oficial'!$C$3:$C$23,0))&gt;INDEX('Ciclos Oficial'!$E$3:$E$23,MATCH(C95,'Ciclos Oficial'!$C$3:$C$23,0)),MATCH(B95,'Ciclos Oficial'!$C$3:$C$23,0),MATCH(C95,'Ciclos Oficial'!$C$3:$C$23,0))),INDEX('Ciclos Oficial'!$D$3:$D$23,IF(INDEX('Ciclos Oficial'!$D$3:$D$23,MATCH('Plano de Setup'!B95,'Ciclos Oficial'!$C$3:$C$23,0))&gt;INDEX('Ciclos Oficial'!$D$3:$D$23,MATCH('Plano de Setup'!C95,'Ciclos Oficial'!$C$3:$C$23,0)),MATCH('Plano de Setup'!B95,'Ciclos Oficial'!$C$3:$C$23,0),MATCH('Plano de Setup'!C95,'Ciclos Oficial'!$C$3:$C$23,0))),INDEX('Ciclos Oficial'!$E$3:$E$23,IF(INDEX('Ciclos Oficial'!$E$3:$E$23,MATCH(B95,'Ciclos Oficial'!$C$3:$C$23,0))&gt;INDEX('Ciclos Oficial'!$E$3:$E$23,MATCH(C95,'Ciclos Oficial'!$C$3:$C$23,0)),MATCH(B95,'Ciclos Oficial'!$C$3:$C$23,0),MATCH(C95,'Ciclos Oficial'!$C$3:$C$23,0)))))</f>
        <v/>
      </c>
      <c r="E95" s="12"/>
      <c r="F95" s="87"/>
      <c r="G95" s="19"/>
      <c r="H95" s="78"/>
      <c r="I95" s="11"/>
      <c r="J95" s="74" t="str" cm="1">
        <f t="array" ref="J95">IF(OR(H95="",I95=""),"",IF(INDEX('Ciclos Oficial'!$D$3:$D$23,IF(INDEX('Ciclos Oficial'!$D$3:$D$23,MATCH('Plano de Setup'!H95,'Ciclos Oficial'!$C$3:$C$23,0))&gt;INDEX('Ciclos Oficial'!$D$3:$D$23,MATCH('Plano de Setup'!I95,'Ciclos Oficial'!$C$3:$C$23,0)),MATCH('Plano de Setup'!H95,'Ciclos Oficial'!$C$3:$C$23,0),MATCH('Plano de Setup'!I95,'Ciclos Oficial'!$C$3:$C$23,0)))&gt;INDEX('Ciclos Oficial'!$E$3:$E$23,IF(INDEX('Ciclos Oficial'!$E$3:$E$23,MATCH(H95,'Ciclos Oficial'!$C$3:$C$23,0))&gt;INDEX('Ciclos Oficial'!$E$3:$E$23,MATCH(I95,'Ciclos Oficial'!$C$3:$C$23,0)),MATCH(H95,'Ciclos Oficial'!$C$3:$C$23,0),MATCH(I95,'Ciclos Oficial'!$C$3:$C$23,0))),INDEX('Ciclos Oficial'!$D$3:$D$23,IF(INDEX('Ciclos Oficial'!$D$3:$D$23,MATCH('Plano de Setup'!H95,'Ciclos Oficial'!$C$3:$C$23,0))&gt;INDEX('Ciclos Oficial'!$D$3:$D$23,MATCH('Plano de Setup'!I95,'Ciclos Oficial'!$C$3:$C$23,0)),MATCH('Plano de Setup'!H95,'Ciclos Oficial'!$C$3:$C$23,0),MATCH('Plano de Setup'!I95,'Ciclos Oficial'!$C$3:$C$23,0))),INDEX('Ciclos Oficial'!$E$3:$E$23,IF(INDEX('Ciclos Oficial'!$E$3:$E$23,MATCH(H95,'Ciclos Oficial'!$C$3:$C$23,0))&gt;INDEX('Ciclos Oficial'!$E$3:$E$23,MATCH(I95,'Ciclos Oficial'!$C$3:$C$23,0)),MATCH(H95,'Ciclos Oficial'!$C$3:$C$23,0),MATCH(I95,'Ciclos Oficial'!$C$3:$C$23,0)))))</f>
        <v/>
      </c>
      <c r="K95" s="1"/>
      <c r="L95" s="17"/>
      <c r="M95" s="19"/>
      <c r="N95" s="11"/>
      <c r="O95" s="11"/>
      <c r="P95" s="74" t="str" cm="1">
        <f t="array" ref="P95">IF(OR(N95="",O95=""),"",IF(INDEX('Ciclos Oficial'!$D$3:$D$23,IF(INDEX('Ciclos Oficial'!$D$3:$D$23,MATCH('Plano de Setup'!N95,'Ciclos Oficial'!$C$3:$C$23,0))&gt;INDEX('Ciclos Oficial'!$D$3:$D$23,MATCH('Plano de Setup'!O95,'Ciclos Oficial'!$C$3:$C$23,0)),MATCH('Plano de Setup'!N95,'Ciclos Oficial'!$C$3:$C$23,0),MATCH('Plano de Setup'!O95,'Ciclos Oficial'!$C$3:$C$23,0)))&gt;INDEX('Ciclos Oficial'!$E$3:$E$23,IF(INDEX('Ciclos Oficial'!$E$3:$E$23,MATCH(N95,'Ciclos Oficial'!$C$3:$C$23,0))&gt;INDEX('Ciclos Oficial'!$E$3:$E$23,MATCH(O95,'Ciclos Oficial'!$C$3:$C$23,0)),MATCH(N95,'Ciclos Oficial'!$C$3:$C$23,0),MATCH(O95,'Ciclos Oficial'!$C$3:$C$23,0))),INDEX('Ciclos Oficial'!$D$3:$D$23,IF(INDEX('Ciclos Oficial'!$D$3:$D$23,MATCH('Plano de Setup'!N95,'Ciclos Oficial'!$C$3:$C$23,0))&gt;INDEX('Ciclos Oficial'!$D$3:$D$23,MATCH('Plano de Setup'!O95,'Ciclos Oficial'!$C$3:$C$23,0)),MATCH('Plano de Setup'!N95,'Ciclos Oficial'!$C$3:$C$23,0),MATCH('Plano de Setup'!O95,'Ciclos Oficial'!$C$3:$C$23,0))),INDEX('Ciclos Oficial'!$E$3:$E$23,IF(INDEX('Ciclos Oficial'!$E$3:$E$23,MATCH(N95,'Ciclos Oficial'!$C$3:$C$23,0))&gt;INDEX('Ciclos Oficial'!$E$3:$E$23,MATCH(O95,'Ciclos Oficial'!$C$3:$C$23,0)),MATCH(N95,'Ciclos Oficial'!$C$3:$C$23,0),MATCH(O95,'Ciclos Oficial'!$C$3:$C$23,0)))))</f>
        <v/>
      </c>
      <c r="Q95" s="1"/>
      <c r="R95" s="1"/>
      <c r="S95" s="19"/>
      <c r="T95" s="78"/>
      <c r="U95" s="11"/>
      <c r="V95" s="74" t="str" cm="1">
        <f t="array" ref="V95">IF(OR(T95="",U95=""),"",IF(INDEX('Ciclos Oficial'!$D$3:$D$23,IF(INDEX('Ciclos Oficial'!$D$3:$D$23,MATCH('Plano de Setup'!T95,'Ciclos Oficial'!$C$3:$C$23,0))&gt;INDEX('Ciclos Oficial'!$D$3:$D$23,MATCH('Plano de Setup'!U95,'Ciclos Oficial'!$C$3:$C$23,0)),MATCH('Plano de Setup'!T95,'Ciclos Oficial'!$C$3:$C$23,0),MATCH('Plano de Setup'!U95,'Ciclos Oficial'!$C$3:$C$23,0)))&gt;INDEX('Ciclos Oficial'!$E$3:$E$23,IF(INDEX('Ciclos Oficial'!$E$3:$E$23,MATCH(T95,'Ciclos Oficial'!$C$3:$C$23,0))&gt;INDEX('Ciclos Oficial'!$E$3:$E$23,MATCH(U95,'Ciclos Oficial'!$C$3:$C$23,0)),MATCH(T95,'Ciclos Oficial'!$C$3:$C$23,0),MATCH(U95,'Ciclos Oficial'!$C$3:$C$23,0))),INDEX('Ciclos Oficial'!$D$3:$D$23,IF(INDEX('Ciclos Oficial'!$D$3:$D$23,MATCH('Plano de Setup'!T95,'Ciclos Oficial'!$C$3:$C$23,0))&gt;INDEX('Ciclos Oficial'!$D$3:$D$23,MATCH('Plano de Setup'!U95,'Ciclos Oficial'!$C$3:$C$23,0)),MATCH('Plano de Setup'!T95,'Ciclos Oficial'!$C$3:$C$23,0),MATCH('Plano de Setup'!U95,'Ciclos Oficial'!$C$3:$C$23,0))),INDEX('Ciclos Oficial'!$E$3:$E$23,IF(INDEX('Ciclos Oficial'!$E$3:$E$23,MATCH(T95,'Ciclos Oficial'!$C$3:$C$23,0))&gt;INDEX('Ciclos Oficial'!$E$3:$E$23,MATCH(U95,'Ciclos Oficial'!$C$3:$C$23,0)),MATCH(T95,'Ciclos Oficial'!$C$3:$C$23,0),MATCH(U95,'Ciclos Oficial'!$C$3:$C$23,0)))))</f>
        <v/>
      </c>
      <c r="W95" s="1"/>
      <c r="X95" s="17"/>
      <c r="Y95" s="19"/>
      <c r="Z95" s="11"/>
      <c r="AA95" s="11"/>
      <c r="AB95" s="74" t="str" cm="1">
        <f t="array" ref="AB95">IF(OR(Z95="",AA95=""),"",IF(INDEX('Ciclos Oficial'!$D$3:$D$23,IF(INDEX('Ciclos Oficial'!$D$3:$D$23,MATCH('Plano de Setup'!Z95,'Ciclos Oficial'!$C$3:$C$23,0))&gt;INDEX('Ciclos Oficial'!$D$3:$D$23,MATCH('Plano de Setup'!AA95,'Ciclos Oficial'!$C$3:$C$23,0)),MATCH('Plano de Setup'!Z95,'Ciclos Oficial'!$C$3:$C$23,0),MATCH('Plano de Setup'!AA95,'Ciclos Oficial'!$C$3:$C$23,0)))&gt;INDEX('Ciclos Oficial'!$E$3:$E$23,IF(INDEX('Ciclos Oficial'!$E$3:$E$23,MATCH(Z95,'Ciclos Oficial'!$C$3:$C$23,0))&gt;INDEX('Ciclos Oficial'!$E$3:$E$23,MATCH(AA95,'Ciclos Oficial'!$C$3:$C$23,0)),MATCH(Z95,'Ciclos Oficial'!$C$3:$C$23,0),MATCH(AA95,'Ciclos Oficial'!$C$3:$C$23,0))),INDEX('Ciclos Oficial'!$D$3:$D$23,IF(INDEX('Ciclos Oficial'!$D$3:$D$23,MATCH('Plano de Setup'!Z95,'Ciclos Oficial'!$C$3:$C$23,0))&gt;INDEX('Ciclos Oficial'!$D$3:$D$23,MATCH('Plano de Setup'!AA95,'Ciclos Oficial'!$C$3:$C$23,0)),MATCH('Plano de Setup'!Z95,'Ciclos Oficial'!$C$3:$C$23,0),MATCH('Plano de Setup'!AA95,'Ciclos Oficial'!$C$3:$C$23,0))),INDEX('Ciclos Oficial'!$E$3:$E$23,IF(INDEX('Ciclos Oficial'!$E$3:$E$23,MATCH(Z95,'Ciclos Oficial'!$C$3:$C$23,0))&gt;INDEX('Ciclos Oficial'!$E$3:$E$23,MATCH(AA95,'Ciclos Oficial'!$C$3:$C$23,0)),MATCH(Z95,'Ciclos Oficial'!$C$3:$C$23,0),MATCH(AA95,'Ciclos Oficial'!$C$3:$C$23,0)))))</f>
        <v/>
      </c>
      <c r="AC95" s="1"/>
      <c r="AD95" s="1"/>
      <c r="AE95" s="19"/>
      <c r="AF95" s="78"/>
      <c r="AG95" s="74" t="str">
        <f>IF(AF95="","",INDEX('Ciclos Oficial'!$I$3:$I$5,MATCH(AF95,'Ciclos Oficial'!$H$3:$H$5,0)))</f>
        <v/>
      </c>
      <c r="AH95" s="1"/>
      <c r="AI95" s="17"/>
      <c r="AJ95" s="19"/>
      <c r="AK95" s="78"/>
      <c r="AL95" s="74" t="str">
        <f>IF(AK95="","",INDEX('Ciclos Oficial'!$I$3:$I$5,MATCH(AK95,'Ciclos Oficial'!$H$3:$H$5,0)))</f>
        <v/>
      </c>
      <c r="AM95" s="1"/>
      <c r="AN95" s="17"/>
      <c r="AO95" s="19"/>
      <c r="AP95" s="78"/>
      <c r="AQ95" s="74" t="str">
        <f>IF(AP95="","",INDEX('Ciclos Oficial'!$I$3:$I$5,MATCH(AP95,'Ciclos Oficial'!$H$3:$H$5,0)))</f>
        <v/>
      </c>
      <c r="AR95" s="1"/>
      <c r="AS95" s="17"/>
    </row>
    <row r="96" spans="2:45" ht="14.25">
      <c r="B96" s="78"/>
      <c r="C96" s="11"/>
      <c r="D96" s="74" t="str" cm="1">
        <f t="array" ref="D96">IF(OR(B96="",C96=""),"",IF(INDEX('Ciclos Oficial'!$D$3:$D$23,IF(INDEX('Ciclos Oficial'!$D$3:$D$23,MATCH('Plano de Setup'!B96,'Ciclos Oficial'!$C$3:$C$23,0))&gt;INDEX('Ciclos Oficial'!$D$3:$D$23,MATCH('Plano de Setup'!C96,'Ciclos Oficial'!$C$3:$C$23,0)),MATCH('Plano de Setup'!B96,'Ciclos Oficial'!$C$3:$C$23,0),MATCH('Plano de Setup'!C96,'Ciclos Oficial'!$C$3:$C$23,0)))&gt;INDEX('Ciclos Oficial'!$E$3:$E$23,IF(INDEX('Ciclos Oficial'!$E$3:$E$23,MATCH(B96,'Ciclos Oficial'!$C$3:$C$23,0))&gt;INDEX('Ciclos Oficial'!$E$3:$E$23,MATCH(C96,'Ciclos Oficial'!$C$3:$C$23,0)),MATCH(B96,'Ciclos Oficial'!$C$3:$C$23,0),MATCH(C96,'Ciclos Oficial'!$C$3:$C$23,0))),INDEX('Ciclos Oficial'!$D$3:$D$23,IF(INDEX('Ciclos Oficial'!$D$3:$D$23,MATCH('Plano de Setup'!B96,'Ciclos Oficial'!$C$3:$C$23,0))&gt;INDEX('Ciclos Oficial'!$D$3:$D$23,MATCH('Plano de Setup'!C96,'Ciclos Oficial'!$C$3:$C$23,0)),MATCH('Plano de Setup'!B96,'Ciclos Oficial'!$C$3:$C$23,0),MATCH('Plano de Setup'!C96,'Ciclos Oficial'!$C$3:$C$23,0))),INDEX('Ciclos Oficial'!$E$3:$E$23,IF(INDEX('Ciclos Oficial'!$E$3:$E$23,MATCH(B96,'Ciclos Oficial'!$C$3:$C$23,0))&gt;INDEX('Ciclos Oficial'!$E$3:$E$23,MATCH(C96,'Ciclos Oficial'!$C$3:$C$23,0)),MATCH(B96,'Ciclos Oficial'!$C$3:$C$23,0),MATCH(C96,'Ciclos Oficial'!$C$3:$C$23,0)))))</f>
        <v/>
      </c>
      <c r="E96" s="12"/>
      <c r="F96" s="87"/>
      <c r="G96" s="19"/>
      <c r="H96" s="78"/>
      <c r="I96" s="11"/>
      <c r="J96" s="74" t="str" cm="1">
        <f t="array" ref="J96">IF(OR(H96="",I96=""),"",IF(INDEX('Ciclos Oficial'!$D$3:$D$23,IF(INDEX('Ciclos Oficial'!$D$3:$D$23,MATCH('Plano de Setup'!H96,'Ciclos Oficial'!$C$3:$C$23,0))&gt;INDEX('Ciclos Oficial'!$D$3:$D$23,MATCH('Plano de Setup'!I96,'Ciclos Oficial'!$C$3:$C$23,0)),MATCH('Plano de Setup'!H96,'Ciclos Oficial'!$C$3:$C$23,0),MATCH('Plano de Setup'!I96,'Ciclos Oficial'!$C$3:$C$23,0)))&gt;INDEX('Ciclos Oficial'!$E$3:$E$23,IF(INDEX('Ciclos Oficial'!$E$3:$E$23,MATCH(H96,'Ciclos Oficial'!$C$3:$C$23,0))&gt;INDEX('Ciclos Oficial'!$E$3:$E$23,MATCH(I96,'Ciclos Oficial'!$C$3:$C$23,0)),MATCH(H96,'Ciclos Oficial'!$C$3:$C$23,0),MATCH(I96,'Ciclos Oficial'!$C$3:$C$23,0))),INDEX('Ciclos Oficial'!$D$3:$D$23,IF(INDEX('Ciclos Oficial'!$D$3:$D$23,MATCH('Plano de Setup'!H96,'Ciclos Oficial'!$C$3:$C$23,0))&gt;INDEX('Ciclos Oficial'!$D$3:$D$23,MATCH('Plano de Setup'!I96,'Ciclos Oficial'!$C$3:$C$23,0)),MATCH('Plano de Setup'!H96,'Ciclos Oficial'!$C$3:$C$23,0),MATCH('Plano de Setup'!I96,'Ciclos Oficial'!$C$3:$C$23,0))),INDEX('Ciclos Oficial'!$E$3:$E$23,IF(INDEX('Ciclos Oficial'!$E$3:$E$23,MATCH(H96,'Ciclos Oficial'!$C$3:$C$23,0))&gt;INDEX('Ciclos Oficial'!$E$3:$E$23,MATCH(I96,'Ciclos Oficial'!$C$3:$C$23,0)),MATCH(H96,'Ciclos Oficial'!$C$3:$C$23,0),MATCH(I96,'Ciclos Oficial'!$C$3:$C$23,0)))))</f>
        <v/>
      </c>
      <c r="K96" s="1"/>
      <c r="L96" s="17"/>
      <c r="M96" s="19"/>
      <c r="N96" s="11"/>
      <c r="O96" s="11"/>
      <c r="P96" s="74" t="str" cm="1">
        <f t="array" ref="P96">IF(OR(N96="",O96=""),"",IF(INDEX('Ciclos Oficial'!$D$3:$D$23,IF(INDEX('Ciclos Oficial'!$D$3:$D$23,MATCH('Plano de Setup'!N96,'Ciclos Oficial'!$C$3:$C$23,0))&gt;INDEX('Ciclos Oficial'!$D$3:$D$23,MATCH('Plano de Setup'!O96,'Ciclos Oficial'!$C$3:$C$23,0)),MATCH('Plano de Setup'!N96,'Ciclos Oficial'!$C$3:$C$23,0),MATCH('Plano de Setup'!O96,'Ciclos Oficial'!$C$3:$C$23,0)))&gt;INDEX('Ciclos Oficial'!$E$3:$E$23,IF(INDEX('Ciclos Oficial'!$E$3:$E$23,MATCH(N96,'Ciclos Oficial'!$C$3:$C$23,0))&gt;INDEX('Ciclos Oficial'!$E$3:$E$23,MATCH(O96,'Ciclos Oficial'!$C$3:$C$23,0)),MATCH(N96,'Ciclos Oficial'!$C$3:$C$23,0),MATCH(O96,'Ciclos Oficial'!$C$3:$C$23,0))),INDEX('Ciclos Oficial'!$D$3:$D$23,IF(INDEX('Ciclos Oficial'!$D$3:$D$23,MATCH('Plano de Setup'!N96,'Ciclos Oficial'!$C$3:$C$23,0))&gt;INDEX('Ciclos Oficial'!$D$3:$D$23,MATCH('Plano de Setup'!O96,'Ciclos Oficial'!$C$3:$C$23,0)),MATCH('Plano de Setup'!N96,'Ciclos Oficial'!$C$3:$C$23,0),MATCH('Plano de Setup'!O96,'Ciclos Oficial'!$C$3:$C$23,0))),INDEX('Ciclos Oficial'!$E$3:$E$23,IF(INDEX('Ciclos Oficial'!$E$3:$E$23,MATCH(N96,'Ciclos Oficial'!$C$3:$C$23,0))&gt;INDEX('Ciclos Oficial'!$E$3:$E$23,MATCH(O96,'Ciclos Oficial'!$C$3:$C$23,0)),MATCH(N96,'Ciclos Oficial'!$C$3:$C$23,0),MATCH(O96,'Ciclos Oficial'!$C$3:$C$23,0)))))</f>
        <v/>
      </c>
      <c r="Q96" s="1"/>
      <c r="R96" s="1"/>
      <c r="S96" s="19"/>
      <c r="T96" s="78"/>
      <c r="U96" s="11"/>
      <c r="V96" s="74" t="str" cm="1">
        <f t="array" ref="V96">IF(OR(T96="",U96=""),"",IF(INDEX('Ciclos Oficial'!$D$3:$D$23,IF(INDEX('Ciclos Oficial'!$D$3:$D$23,MATCH('Plano de Setup'!T96,'Ciclos Oficial'!$C$3:$C$23,0))&gt;INDEX('Ciclos Oficial'!$D$3:$D$23,MATCH('Plano de Setup'!U96,'Ciclos Oficial'!$C$3:$C$23,0)),MATCH('Plano de Setup'!T96,'Ciclos Oficial'!$C$3:$C$23,0),MATCH('Plano de Setup'!U96,'Ciclos Oficial'!$C$3:$C$23,0)))&gt;INDEX('Ciclos Oficial'!$E$3:$E$23,IF(INDEX('Ciclos Oficial'!$E$3:$E$23,MATCH(T96,'Ciclos Oficial'!$C$3:$C$23,0))&gt;INDEX('Ciclos Oficial'!$E$3:$E$23,MATCH(U96,'Ciclos Oficial'!$C$3:$C$23,0)),MATCH(T96,'Ciclos Oficial'!$C$3:$C$23,0),MATCH(U96,'Ciclos Oficial'!$C$3:$C$23,0))),INDEX('Ciclos Oficial'!$D$3:$D$23,IF(INDEX('Ciclos Oficial'!$D$3:$D$23,MATCH('Plano de Setup'!T96,'Ciclos Oficial'!$C$3:$C$23,0))&gt;INDEX('Ciclos Oficial'!$D$3:$D$23,MATCH('Plano de Setup'!U96,'Ciclos Oficial'!$C$3:$C$23,0)),MATCH('Plano de Setup'!T96,'Ciclos Oficial'!$C$3:$C$23,0),MATCH('Plano de Setup'!U96,'Ciclos Oficial'!$C$3:$C$23,0))),INDEX('Ciclos Oficial'!$E$3:$E$23,IF(INDEX('Ciclos Oficial'!$E$3:$E$23,MATCH(T96,'Ciclos Oficial'!$C$3:$C$23,0))&gt;INDEX('Ciclos Oficial'!$E$3:$E$23,MATCH(U96,'Ciclos Oficial'!$C$3:$C$23,0)),MATCH(T96,'Ciclos Oficial'!$C$3:$C$23,0),MATCH(U96,'Ciclos Oficial'!$C$3:$C$23,0)))))</f>
        <v/>
      </c>
      <c r="W96" s="1"/>
      <c r="X96" s="17"/>
      <c r="Y96" s="19"/>
      <c r="Z96" s="11"/>
      <c r="AA96" s="11"/>
      <c r="AB96" s="74" t="str" cm="1">
        <f t="array" ref="AB96">IF(OR(Z96="",AA96=""),"",IF(INDEX('Ciclos Oficial'!$D$3:$D$23,IF(INDEX('Ciclos Oficial'!$D$3:$D$23,MATCH('Plano de Setup'!Z96,'Ciclos Oficial'!$C$3:$C$23,0))&gt;INDEX('Ciclos Oficial'!$D$3:$D$23,MATCH('Plano de Setup'!AA96,'Ciclos Oficial'!$C$3:$C$23,0)),MATCH('Plano de Setup'!Z96,'Ciclos Oficial'!$C$3:$C$23,0),MATCH('Plano de Setup'!AA96,'Ciclos Oficial'!$C$3:$C$23,0)))&gt;INDEX('Ciclos Oficial'!$E$3:$E$23,IF(INDEX('Ciclos Oficial'!$E$3:$E$23,MATCH(Z96,'Ciclos Oficial'!$C$3:$C$23,0))&gt;INDEX('Ciclos Oficial'!$E$3:$E$23,MATCH(AA96,'Ciclos Oficial'!$C$3:$C$23,0)),MATCH(Z96,'Ciclos Oficial'!$C$3:$C$23,0),MATCH(AA96,'Ciclos Oficial'!$C$3:$C$23,0))),INDEX('Ciclos Oficial'!$D$3:$D$23,IF(INDEX('Ciclos Oficial'!$D$3:$D$23,MATCH('Plano de Setup'!Z96,'Ciclos Oficial'!$C$3:$C$23,0))&gt;INDEX('Ciclos Oficial'!$D$3:$D$23,MATCH('Plano de Setup'!AA96,'Ciclos Oficial'!$C$3:$C$23,0)),MATCH('Plano de Setup'!Z96,'Ciclos Oficial'!$C$3:$C$23,0),MATCH('Plano de Setup'!AA96,'Ciclos Oficial'!$C$3:$C$23,0))),INDEX('Ciclos Oficial'!$E$3:$E$23,IF(INDEX('Ciclos Oficial'!$E$3:$E$23,MATCH(Z96,'Ciclos Oficial'!$C$3:$C$23,0))&gt;INDEX('Ciclos Oficial'!$E$3:$E$23,MATCH(AA96,'Ciclos Oficial'!$C$3:$C$23,0)),MATCH(Z96,'Ciclos Oficial'!$C$3:$C$23,0),MATCH(AA96,'Ciclos Oficial'!$C$3:$C$23,0)))))</f>
        <v/>
      </c>
      <c r="AC96" s="1"/>
      <c r="AD96" s="1"/>
      <c r="AE96" s="19"/>
      <c r="AF96" s="78"/>
      <c r="AG96" s="74" t="str">
        <f>IF(AF96="","",INDEX('Ciclos Oficial'!$I$3:$I$5,MATCH(AF96,'Ciclos Oficial'!$H$3:$H$5,0)))</f>
        <v/>
      </c>
      <c r="AH96" s="1"/>
      <c r="AI96" s="17"/>
      <c r="AJ96" s="19"/>
      <c r="AK96" s="78"/>
      <c r="AL96" s="74" t="str">
        <f>IF(AK96="","",INDEX('Ciclos Oficial'!$I$3:$I$5,MATCH(AK96,'Ciclos Oficial'!$H$3:$H$5,0)))</f>
        <v/>
      </c>
      <c r="AM96" s="1"/>
      <c r="AN96" s="17"/>
      <c r="AO96" s="19"/>
      <c r="AP96" s="78"/>
      <c r="AQ96" s="74" t="str">
        <f>IF(AP96="","",INDEX('Ciclos Oficial'!$I$3:$I$5,MATCH(AP96,'Ciclos Oficial'!$H$3:$H$5,0)))</f>
        <v/>
      </c>
      <c r="AR96" s="1"/>
      <c r="AS96" s="17"/>
    </row>
    <row r="97" spans="2:45" ht="14.25">
      <c r="B97" s="78"/>
      <c r="C97" s="11"/>
      <c r="D97" s="74" t="str" cm="1">
        <f t="array" ref="D97">IF(OR(B97="",C97=""),"",IF(INDEX('Ciclos Oficial'!$D$3:$D$23,IF(INDEX('Ciclos Oficial'!$D$3:$D$23,MATCH('Plano de Setup'!B97,'Ciclos Oficial'!$C$3:$C$23,0))&gt;INDEX('Ciclos Oficial'!$D$3:$D$23,MATCH('Plano de Setup'!C97,'Ciclos Oficial'!$C$3:$C$23,0)),MATCH('Plano de Setup'!B97,'Ciclos Oficial'!$C$3:$C$23,0),MATCH('Plano de Setup'!C97,'Ciclos Oficial'!$C$3:$C$23,0)))&gt;INDEX('Ciclos Oficial'!$E$3:$E$23,IF(INDEX('Ciclos Oficial'!$E$3:$E$23,MATCH(B97,'Ciclos Oficial'!$C$3:$C$23,0))&gt;INDEX('Ciclos Oficial'!$E$3:$E$23,MATCH(C97,'Ciclos Oficial'!$C$3:$C$23,0)),MATCH(B97,'Ciclos Oficial'!$C$3:$C$23,0),MATCH(C97,'Ciclos Oficial'!$C$3:$C$23,0))),INDEX('Ciclos Oficial'!$D$3:$D$23,IF(INDEX('Ciclos Oficial'!$D$3:$D$23,MATCH('Plano de Setup'!B97,'Ciclos Oficial'!$C$3:$C$23,0))&gt;INDEX('Ciclos Oficial'!$D$3:$D$23,MATCH('Plano de Setup'!C97,'Ciclos Oficial'!$C$3:$C$23,0)),MATCH('Plano de Setup'!B97,'Ciclos Oficial'!$C$3:$C$23,0),MATCH('Plano de Setup'!C97,'Ciclos Oficial'!$C$3:$C$23,0))),INDEX('Ciclos Oficial'!$E$3:$E$23,IF(INDEX('Ciclos Oficial'!$E$3:$E$23,MATCH(B97,'Ciclos Oficial'!$C$3:$C$23,0))&gt;INDEX('Ciclos Oficial'!$E$3:$E$23,MATCH(C97,'Ciclos Oficial'!$C$3:$C$23,0)),MATCH(B97,'Ciclos Oficial'!$C$3:$C$23,0),MATCH(C97,'Ciclos Oficial'!$C$3:$C$23,0)))))</f>
        <v/>
      </c>
      <c r="E97" s="12"/>
      <c r="F97" s="87"/>
      <c r="G97" s="19"/>
      <c r="H97" s="78"/>
      <c r="I97" s="11"/>
      <c r="J97" s="74" t="str" cm="1">
        <f t="array" ref="J97">IF(OR(H97="",I97=""),"",IF(INDEX('Ciclos Oficial'!$D$3:$D$23,IF(INDEX('Ciclos Oficial'!$D$3:$D$23,MATCH('Plano de Setup'!H97,'Ciclos Oficial'!$C$3:$C$23,0))&gt;INDEX('Ciclos Oficial'!$D$3:$D$23,MATCH('Plano de Setup'!I97,'Ciclos Oficial'!$C$3:$C$23,0)),MATCH('Plano de Setup'!H97,'Ciclos Oficial'!$C$3:$C$23,0),MATCH('Plano de Setup'!I97,'Ciclos Oficial'!$C$3:$C$23,0)))&gt;INDEX('Ciclos Oficial'!$E$3:$E$23,IF(INDEX('Ciclos Oficial'!$E$3:$E$23,MATCH(H97,'Ciclos Oficial'!$C$3:$C$23,0))&gt;INDEX('Ciclos Oficial'!$E$3:$E$23,MATCH(I97,'Ciclos Oficial'!$C$3:$C$23,0)),MATCH(H97,'Ciclos Oficial'!$C$3:$C$23,0),MATCH(I97,'Ciclos Oficial'!$C$3:$C$23,0))),INDEX('Ciclos Oficial'!$D$3:$D$23,IF(INDEX('Ciclos Oficial'!$D$3:$D$23,MATCH('Plano de Setup'!H97,'Ciclos Oficial'!$C$3:$C$23,0))&gt;INDEX('Ciclos Oficial'!$D$3:$D$23,MATCH('Plano de Setup'!I97,'Ciclos Oficial'!$C$3:$C$23,0)),MATCH('Plano de Setup'!H97,'Ciclos Oficial'!$C$3:$C$23,0),MATCH('Plano de Setup'!I97,'Ciclos Oficial'!$C$3:$C$23,0))),INDEX('Ciclos Oficial'!$E$3:$E$23,IF(INDEX('Ciclos Oficial'!$E$3:$E$23,MATCH(H97,'Ciclos Oficial'!$C$3:$C$23,0))&gt;INDEX('Ciclos Oficial'!$E$3:$E$23,MATCH(I97,'Ciclos Oficial'!$C$3:$C$23,0)),MATCH(H97,'Ciclos Oficial'!$C$3:$C$23,0),MATCH(I97,'Ciclos Oficial'!$C$3:$C$23,0)))))</f>
        <v/>
      </c>
      <c r="K97" s="1"/>
      <c r="L97" s="17"/>
      <c r="M97" s="19"/>
      <c r="N97" s="11"/>
      <c r="O97" s="11"/>
      <c r="P97" s="74" t="str" cm="1">
        <f t="array" ref="P97">IF(OR(N97="",O97=""),"",IF(INDEX('Ciclos Oficial'!$D$3:$D$23,IF(INDEX('Ciclos Oficial'!$D$3:$D$23,MATCH('Plano de Setup'!N97,'Ciclos Oficial'!$C$3:$C$23,0))&gt;INDEX('Ciclos Oficial'!$D$3:$D$23,MATCH('Plano de Setup'!O97,'Ciclos Oficial'!$C$3:$C$23,0)),MATCH('Plano de Setup'!N97,'Ciclos Oficial'!$C$3:$C$23,0),MATCH('Plano de Setup'!O97,'Ciclos Oficial'!$C$3:$C$23,0)))&gt;INDEX('Ciclos Oficial'!$E$3:$E$23,IF(INDEX('Ciclos Oficial'!$E$3:$E$23,MATCH(N97,'Ciclos Oficial'!$C$3:$C$23,0))&gt;INDEX('Ciclos Oficial'!$E$3:$E$23,MATCH(O97,'Ciclos Oficial'!$C$3:$C$23,0)),MATCH(N97,'Ciclos Oficial'!$C$3:$C$23,0),MATCH(O97,'Ciclos Oficial'!$C$3:$C$23,0))),INDEX('Ciclos Oficial'!$D$3:$D$23,IF(INDEX('Ciclos Oficial'!$D$3:$D$23,MATCH('Plano de Setup'!N97,'Ciclos Oficial'!$C$3:$C$23,0))&gt;INDEX('Ciclos Oficial'!$D$3:$D$23,MATCH('Plano de Setup'!O97,'Ciclos Oficial'!$C$3:$C$23,0)),MATCH('Plano de Setup'!N97,'Ciclos Oficial'!$C$3:$C$23,0),MATCH('Plano de Setup'!O97,'Ciclos Oficial'!$C$3:$C$23,0))),INDEX('Ciclos Oficial'!$E$3:$E$23,IF(INDEX('Ciclos Oficial'!$E$3:$E$23,MATCH(N97,'Ciclos Oficial'!$C$3:$C$23,0))&gt;INDEX('Ciclos Oficial'!$E$3:$E$23,MATCH(O97,'Ciclos Oficial'!$C$3:$C$23,0)),MATCH(N97,'Ciclos Oficial'!$C$3:$C$23,0),MATCH(O97,'Ciclos Oficial'!$C$3:$C$23,0)))))</f>
        <v/>
      </c>
      <c r="Q97" s="1"/>
      <c r="R97" s="1"/>
      <c r="S97" s="19"/>
      <c r="T97" s="78"/>
      <c r="U97" s="11"/>
      <c r="V97" s="74" t="str" cm="1">
        <f t="array" ref="V97">IF(OR(T97="",U97=""),"",IF(INDEX('Ciclos Oficial'!$D$3:$D$23,IF(INDEX('Ciclos Oficial'!$D$3:$D$23,MATCH('Plano de Setup'!T97,'Ciclos Oficial'!$C$3:$C$23,0))&gt;INDEX('Ciclos Oficial'!$D$3:$D$23,MATCH('Plano de Setup'!U97,'Ciclos Oficial'!$C$3:$C$23,0)),MATCH('Plano de Setup'!T97,'Ciclos Oficial'!$C$3:$C$23,0),MATCH('Plano de Setup'!U97,'Ciclos Oficial'!$C$3:$C$23,0)))&gt;INDEX('Ciclos Oficial'!$E$3:$E$23,IF(INDEX('Ciclos Oficial'!$E$3:$E$23,MATCH(T97,'Ciclos Oficial'!$C$3:$C$23,0))&gt;INDEX('Ciclos Oficial'!$E$3:$E$23,MATCH(U97,'Ciclos Oficial'!$C$3:$C$23,0)),MATCH(T97,'Ciclos Oficial'!$C$3:$C$23,0),MATCH(U97,'Ciclos Oficial'!$C$3:$C$23,0))),INDEX('Ciclos Oficial'!$D$3:$D$23,IF(INDEX('Ciclos Oficial'!$D$3:$D$23,MATCH('Plano de Setup'!T97,'Ciclos Oficial'!$C$3:$C$23,0))&gt;INDEX('Ciclos Oficial'!$D$3:$D$23,MATCH('Plano de Setup'!U97,'Ciclos Oficial'!$C$3:$C$23,0)),MATCH('Plano de Setup'!T97,'Ciclos Oficial'!$C$3:$C$23,0),MATCH('Plano de Setup'!U97,'Ciclos Oficial'!$C$3:$C$23,0))),INDEX('Ciclos Oficial'!$E$3:$E$23,IF(INDEX('Ciclos Oficial'!$E$3:$E$23,MATCH(T97,'Ciclos Oficial'!$C$3:$C$23,0))&gt;INDEX('Ciclos Oficial'!$E$3:$E$23,MATCH(U97,'Ciclos Oficial'!$C$3:$C$23,0)),MATCH(T97,'Ciclos Oficial'!$C$3:$C$23,0),MATCH(U97,'Ciclos Oficial'!$C$3:$C$23,0)))))</f>
        <v/>
      </c>
      <c r="W97" s="1"/>
      <c r="X97" s="17"/>
      <c r="Y97" s="19"/>
      <c r="Z97" s="11"/>
      <c r="AA97" s="11"/>
      <c r="AB97" s="74" t="str" cm="1">
        <f t="array" ref="AB97">IF(OR(Z97="",AA97=""),"",IF(INDEX('Ciclos Oficial'!$D$3:$D$23,IF(INDEX('Ciclos Oficial'!$D$3:$D$23,MATCH('Plano de Setup'!Z97,'Ciclos Oficial'!$C$3:$C$23,0))&gt;INDEX('Ciclos Oficial'!$D$3:$D$23,MATCH('Plano de Setup'!AA97,'Ciclos Oficial'!$C$3:$C$23,0)),MATCH('Plano de Setup'!Z97,'Ciclos Oficial'!$C$3:$C$23,0),MATCH('Plano de Setup'!AA97,'Ciclos Oficial'!$C$3:$C$23,0)))&gt;INDEX('Ciclos Oficial'!$E$3:$E$23,IF(INDEX('Ciclos Oficial'!$E$3:$E$23,MATCH(Z97,'Ciclos Oficial'!$C$3:$C$23,0))&gt;INDEX('Ciclos Oficial'!$E$3:$E$23,MATCH(AA97,'Ciclos Oficial'!$C$3:$C$23,0)),MATCH(Z97,'Ciclos Oficial'!$C$3:$C$23,0),MATCH(AA97,'Ciclos Oficial'!$C$3:$C$23,0))),INDEX('Ciclos Oficial'!$D$3:$D$23,IF(INDEX('Ciclos Oficial'!$D$3:$D$23,MATCH('Plano de Setup'!Z97,'Ciclos Oficial'!$C$3:$C$23,0))&gt;INDEX('Ciclos Oficial'!$D$3:$D$23,MATCH('Plano de Setup'!AA97,'Ciclos Oficial'!$C$3:$C$23,0)),MATCH('Plano de Setup'!Z97,'Ciclos Oficial'!$C$3:$C$23,0),MATCH('Plano de Setup'!AA97,'Ciclos Oficial'!$C$3:$C$23,0))),INDEX('Ciclos Oficial'!$E$3:$E$23,IF(INDEX('Ciclos Oficial'!$E$3:$E$23,MATCH(Z97,'Ciclos Oficial'!$C$3:$C$23,0))&gt;INDEX('Ciclos Oficial'!$E$3:$E$23,MATCH(AA97,'Ciclos Oficial'!$C$3:$C$23,0)),MATCH(Z97,'Ciclos Oficial'!$C$3:$C$23,0),MATCH(AA97,'Ciclos Oficial'!$C$3:$C$23,0)))))</f>
        <v/>
      </c>
      <c r="AC97" s="1"/>
      <c r="AD97" s="1"/>
      <c r="AE97" s="19"/>
      <c r="AF97" s="78"/>
      <c r="AG97" s="74" t="str">
        <f>IF(AF97="","",INDEX('Ciclos Oficial'!$I$3:$I$5,MATCH(AF97,'Ciclos Oficial'!$H$3:$H$5,0)))</f>
        <v/>
      </c>
      <c r="AH97" s="1"/>
      <c r="AI97" s="17"/>
      <c r="AJ97" s="19"/>
      <c r="AK97" s="78"/>
      <c r="AL97" s="74" t="str">
        <f>IF(AK97="","",INDEX('Ciclos Oficial'!$I$3:$I$5,MATCH(AK97,'Ciclos Oficial'!$H$3:$H$5,0)))</f>
        <v/>
      </c>
      <c r="AM97" s="1"/>
      <c r="AN97" s="17"/>
      <c r="AO97" s="19"/>
      <c r="AP97" s="78"/>
      <c r="AQ97" s="74" t="str">
        <f>IF(AP97="","",INDEX('Ciclos Oficial'!$I$3:$I$5,MATCH(AP97,'Ciclos Oficial'!$H$3:$H$5,0)))</f>
        <v/>
      </c>
      <c r="AR97" s="1"/>
      <c r="AS97" s="17"/>
    </row>
    <row r="98" spans="2:45" ht="14.25">
      <c r="B98" s="78"/>
      <c r="C98" s="11"/>
      <c r="D98" s="74" t="str" cm="1">
        <f t="array" ref="D98">IF(OR(B98="",C98=""),"",IF(INDEX('Ciclos Oficial'!$D$3:$D$23,IF(INDEX('Ciclos Oficial'!$D$3:$D$23,MATCH('Plano de Setup'!B98,'Ciclos Oficial'!$C$3:$C$23,0))&gt;INDEX('Ciclos Oficial'!$D$3:$D$23,MATCH('Plano de Setup'!C98,'Ciclos Oficial'!$C$3:$C$23,0)),MATCH('Plano de Setup'!B98,'Ciclos Oficial'!$C$3:$C$23,0),MATCH('Plano de Setup'!C98,'Ciclos Oficial'!$C$3:$C$23,0)))&gt;INDEX('Ciclos Oficial'!$E$3:$E$23,IF(INDEX('Ciclos Oficial'!$E$3:$E$23,MATCH(B98,'Ciclos Oficial'!$C$3:$C$23,0))&gt;INDEX('Ciclos Oficial'!$E$3:$E$23,MATCH(C98,'Ciclos Oficial'!$C$3:$C$23,0)),MATCH(B98,'Ciclos Oficial'!$C$3:$C$23,0),MATCH(C98,'Ciclos Oficial'!$C$3:$C$23,0))),INDEX('Ciclos Oficial'!$D$3:$D$23,IF(INDEX('Ciclos Oficial'!$D$3:$D$23,MATCH('Plano de Setup'!B98,'Ciclos Oficial'!$C$3:$C$23,0))&gt;INDEX('Ciclos Oficial'!$D$3:$D$23,MATCH('Plano de Setup'!C98,'Ciclos Oficial'!$C$3:$C$23,0)),MATCH('Plano de Setup'!B98,'Ciclos Oficial'!$C$3:$C$23,0),MATCH('Plano de Setup'!C98,'Ciclos Oficial'!$C$3:$C$23,0))),INDEX('Ciclos Oficial'!$E$3:$E$23,IF(INDEX('Ciclos Oficial'!$E$3:$E$23,MATCH(B98,'Ciclos Oficial'!$C$3:$C$23,0))&gt;INDEX('Ciclos Oficial'!$E$3:$E$23,MATCH(C98,'Ciclos Oficial'!$C$3:$C$23,0)),MATCH(B98,'Ciclos Oficial'!$C$3:$C$23,0),MATCH(C98,'Ciclos Oficial'!$C$3:$C$23,0)))))</f>
        <v/>
      </c>
      <c r="E98" s="12"/>
      <c r="F98" s="87"/>
      <c r="G98" s="19"/>
      <c r="H98" s="78"/>
      <c r="I98" s="11"/>
      <c r="J98" s="74" t="str" cm="1">
        <f t="array" ref="J98">IF(OR(H98="",I98=""),"",IF(INDEX('Ciclos Oficial'!$D$3:$D$23,IF(INDEX('Ciclos Oficial'!$D$3:$D$23,MATCH('Plano de Setup'!H98,'Ciclos Oficial'!$C$3:$C$23,0))&gt;INDEX('Ciclos Oficial'!$D$3:$D$23,MATCH('Plano de Setup'!I98,'Ciclos Oficial'!$C$3:$C$23,0)),MATCH('Plano de Setup'!H98,'Ciclos Oficial'!$C$3:$C$23,0),MATCH('Plano de Setup'!I98,'Ciclos Oficial'!$C$3:$C$23,0)))&gt;INDEX('Ciclos Oficial'!$E$3:$E$23,IF(INDEX('Ciclos Oficial'!$E$3:$E$23,MATCH(H98,'Ciclos Oficial'!$C$3:$C$23,0))&gt;INDEX('Ciclos Oficial'!$E$3:$E$23,MATCH(I98,'Ciclos Oficial'!$C$3:$C$23,0)),MATCH(H98,'Ciclos Oficial'!$C$3:$C$23,0),MATCH(I98,'Ciclos Oficial'!$C$3:$C$23,0))),INDEX('Ciclos Oficial'!$D$3:$D$23,IF(INDEX('Ciclos Oficial'!$D$3:$D$23,MATCH('Plano de Setup'!H98,'Ciclos Oficial'!$C$3:$C$23,0))&gt;INDEX('Ciclos Oficial'!$D$3:$D$23,MATCH('Plano de Setup'!I98,'Ciclos Oficial'!$C$3:$C$23,0)),MATCH('Plano de Setup'!H98,'Ciclos Oficial'!$C$3:$C$23,0),MATCH('Plano de Setup'!I98,'Ciclos Oficial'!$C$3:$C$23,0))),INDEX('Ciclos Oficial'!$E$3:$E$23,IF(INDEX('Ciclos Oficial'!$E$3:$E$23,MATCH(H98,'Ciclos Oficial'!$C$3:$C$23,0))&gt;INDEX('Ciclos Oficial'!$E$3:$E$23,MATCH(I98,'Ciclos Oficial'!$C$3:$C$23,0)),MATCH(H98,'Ciclos Oficial'!$C$3:$C$23,0),MATCH(I98,'Ciclos Oficial'!$C$3:$C$23,0)))))</f>
        <v/>
      </c>
      <c r="K98" s="1"/>
      <c r="L98" s="17"/>
      <c r="M98" s="19"/>
      <c r="N98" s="11"/>
      <c r="O98" s="11"/>
      <c r="P98" s="74" t="str" cm="1">
        <f t="array" ref="P98">IF(OR(N98="",O98=""),"",IF(INDEX('Ciclos Oficial'!$D$3:$D$23,IF(INDEX('Ciclos Oficial'!$D$3:$D$23,MATCH('Plano de Setup'!N98,'Ciclos Oficial'!$C$3:$C$23,0))&gt;INDEX('Ciclos Oficial'!$D$3:$D$23,MATCH('Plano de Setup'!O98,'Ciclos Oficial'!$C$3:$C$23,0)),MATCH('Plano de Setup'!N98,'Ciclos Oficial'!$C$3:$C$23,0),MATCH('Plano de Setup'!O98,'Ciclos Oficial'!$C$3:$C$23,0)))&gt;INDEX('Ciclos Oficial'!$E$3:$E$23,IF(INDEX('Ciclos Oficial'!$E$3:$E$23,MATCH(N98,'Ciclos Oficial'!$C$3:$C$23,0))&gt;INDEX('Ciclos Oficial'!$E$3:$E$23,MATCH(O98,'Ciclos Oficial'!$C$3:$C$23,0)),MATCH(N98,'Ciclos Oficial'!$C$3:$C$23,0),MATCH(O98,'Ciclos Oficial'!$C$3:$C$23,0))),INDEX('Ciclos Oficial'!$D$3:$D$23,IF(INDEX('Ciclos Oficial'!$D$3:$D$23,MATCH('Plano de Setup'!N98,'Ciclos Oficial'!$C$3:$C$23,0))&gt;INDEX('Ciclos Oficial'!$D$3:$D$23,MATCH('Plano de Setup'!O98,'Ciclos Oficial'!$C$3:$C$23,0)),MATCH('Plano de Setup'!N98,'Ciclos Oficial'!$C$3:$C$23,0),MATCH('Plano de Setup'!O98,'Ciclos Oficial'!$C$3:$C$23,0))),INDEX('Ciclos Oficial'!$E$3:$E$23,IF(INDEX('Ciclos Oficial'!$E$3:$E$23,MATCH(N98,'Ciclos Oficial'!$C$3:$C$23,0))&gt;INDEX('Ciclos Oficial'!$E$3:$E$23,MATCH(O98,'Ciclos Oficial'!$C$3:$C$23,0)),MATCH(N98,'Ciclos Oficial'!$C$3:$C$23,0),MATCH(O98,'Ciclos Oficial'!$C$3:$C$23,0)))))</f>
        <v/>
      </c>
      <c r="Q98" s="1"/>
      <c r="R98" s="1"/>
      <c r="S98" s="19"/>
      <c r="T98" s="78"/>
      <c r="U98" s="11"/>
      <c r="V98" s="74" t="str" cm="1">
        <f t="array" ref="V98">IF(OR(T98="",U98=""),"",IF(INDEX('Ciclos Oficial'!$D$3:$D$23,IF(INDEX('Ciclos Oficial'!$D$3:$D$23,MATCH('Plano de Setup'!T98,'Ciclos Oficial'!$C$3:$C$23,0))&gt;INDEX('Ciclos Oficial'!$D$3:$D$23,MATCH('Plano de Setup'!U98,'Ciclos Oficial'!$C$3:$C$23,0)),MATCH('Plano de Setup'!T98,'Ciclos Oficial'!$C$3:$C$23,0),MATCH('Plano de Setup'!U98,'Ciclos Oficial'!$C$3:$C$23,0)))&gt;INDEX('Ciclos Oficial'!$E$3:$E$23,IF(INDEX('Ciclos Oficial'!$E$3:$E$23,MATCH(T98,'Ciclos Oficial'!$C$3:$C$23,0))&gt;INDEX('Ciclos Oficial'!$E$3:$E$23,MATCH(U98,'Ciclos Oficial'!$C$3:$C$23,0)),MATCH(T98,'Ciclos Oficial'!$C$3:$C$23,0),MATCH(U98,'Ciclos Oficial'!$C$3:$C$23,0))),INDEX('Ciclos Oficial'!$D$3:$D$23,IF(INDEX('Ciclos Oficial'!$D$3:$D$23,MATCH('Plano de Setup'!T98,'Ciclos Oficial'!$C$3:$C$23,0))&gt;INDEX('Ciclos Oficial'!$D$3:$D$23,MATCH('Plano de Setup'!U98,'Ciclos Oficial'!$C$3:$C$23,0)),MATCH('Plano de Setup'!T98,'Ciclos Oficial'!$C$3:$C$23,0),MATCH('Plano de Setup'!U98,'Ciclos Oficial'!$C$3:$C$23,0))),INDEX('Ciclos Oficial'!$E$3:$E$23,IF(INDEX('Ciclos Oficial'!$E$3:$E$23,MATCH(T98,'Ciclos Oficial'!$C$3:$C$23,0))&gt;INDEX('Ciclos Oficial'!$E$3:$E$23,MATCH(U98,'Ciclos Oficial'!$C$3:$C$23,0)),MATCH(T98,'Ciclos Oficial'!$C$3:$C$23,0),MATCH(U98,'Ciclos Oficial'!$C$3:$C$23,0)))))</f>
        <v/>
      </c>
      <c r="W98" s="1"/>
      <c r="X98" s="17"/>
      <c r="Y98" s="19"/>
      <c r="Z98" s="11"/>
      <c r="AA98" s="11"/>
      <c r="AB98" s="74" t="str" cm="1">
        <f t="array" ref="AB98">IF(OR(Z98="",AA98=""),"",IF(INDEX('Ciclos Oficial'!$D$3:$D$23,IF(INDEX('Ciclos Oficial'!$D$3:$D$23,MATCH('Plano de Setup'!Z98,'Ciclos Oficial'!$C$3:$C$23,0))&gt;INDEX('Ciclos Oficial'!$D$3:$D$23,MATCH('Plano de Setup'!AA98,'Ciclos Oficial'!$C$3:$C$23,0)),MATCH('Plano de Setup'!Z98,'Ciclos Oficial'!$C$3:$C$23,0),MATCH('Plano de Setup'!AA98,'Ciclos Oficial'!$C$3:$C$23,0)))&gt;INDEX('Ciclos Oficial'!$E$3:$E$23,IF(INDEX('Ciclos Oficial'!$E$3:$E$23,MATCH(Z98,'Ciclos Oficial'!$C$3:$C$23,0))&gt;INDEX('Ciclos Oficial'!$E$3:$E$23,MATCH(AA98,'Ciclos Oficial'!$C$3:$C$23,0)),MATCH(Z98,'Ciclos Oficial'!$C$3:$C$23,0),MATCH(AA98,'Ciclos Oficial'!$C$3:$C$23,0))),INDEX('Ciclos Oficial'!$D$3:$D$23,IF(INDEX('Ciclos Oficial'!$D$3:$D$23,MATCH('Plano de Setup'!Z98,'Ciclos Oficial'!$C$3:$C$23,0))&gt;INDEX('Ciclos Oficial'!$D$3:$D$23,MATCH('Plano de Setup'!AA98,'Ciclos Oficial'!$C$3:$C$23,0)),MATCH('Plano de Setup'!Z98,'Ciclos Oficial'!$C$3:$C$23,0),MATCH('Plano de Setup'!AA98,'Ciclos Oficial'!$C$3:$C$23,0))),INDEX('Ciclos Oficial'!$E$3:$E$23,IF(INDEX('Ciclos Oficial'!$E$3:$E$23,MATCH(Z98,'Ciclos Oficial'!$C$3:$C$23,0))&gt;INDEX('Ciclos Oficial'!$E$3:$E$23,MATCH(AA98,'Ciclos Oficial'!$C$3:$C$23,0)),MATCH(Z98,'Ciclos Oficial'!$C$3:$C$23,0),MATCH(AA98,'Ciclos Oficial'!$C$3:$C$23,0)))))</f>
        <v/>
      </c>
      <c r="AC98" s="1"/>
      <c r="AD98" s="1"/>
      <c r="AE98" s="19"/>
      <c r="AF98" s="78"/>
      <c r="AG98" s="74" t="str">
        <f>IF(AF98="","",INDEX('Ciclos Oficial'!$I$3:$I$5,MATCH(AF98,'Ciclos Oficial'!$H$3:$H$5,0)))</f>
        <v/>
      </c>
      <c r="AH98" s="1"/>
      <c r="AI98" s="17"/>
      <c r="AJ98" s="19"/>
      <c r="AK98" s="78"/>
      <c r="AL98" s="74" t="str">
        <f>IF(AK98="","",INDEX('Ciclos Oficial'!$I$3:$I$5,MATCH(AK98,'Ciclos Oficial'!$H$3:$H$5,0)))</f>
        <v/>
      </c>
      <c r="AM98" s="1"/>
      <c r="AN98" s="17"/>
      <c r="AO98" s="19"/>
      <c r="AP98" s="78"/>
      <c r="AQ98" s="74" t="str">
        <f>IF(AP98="","",INDEX('Ciclos Oficial'!$I$3:$I$5,MATCH(AP98,'Ciclos Oficial'!$H$3:$H$5,0)))</f>
        <v/>
      </c>
      <c r="AR98" s="1"/>
      <c r="AS98" s="17"/>
    </row>
    <row r="99" spans="2:45" ht="14.25">
      <c r="B99" s="78"/>
      <c r="C99" s="11"/>
      <c r="D99" s="74" t="str" cm="1">
        <f t="array" ref="D99">IF(OR(B99="",C99=""),"",IF(INDEX('Ciclos Oficial'!$D$3:$D$23,IF(INDEX('Ciclos Oficial'!$D$3:$D$23,MATCH('Plano de Setup'!B99,'Ciclos Oficial'!$C$3:$C$23,0))&gt;INDEX('Ciclos Oficial'!$D$3:$D$23,MATCH('Plano de Setup'!C99,'Ciclos Oficial'!$C$3:$C$23,0)),MATCH('Plano de Setup'!B99,'Ciclos Oficial'!$C$3:$C$23,0),MATCH('Plano de Setup'!C99,'Ciclos Oficial'!$C$3:$C$23,0)))&gt;INDEX('Ciclos Oficial'!$E$3:$E$23,IF(INDEX('Ciclos Oficial'!$E$3:$E$23,MATCH(B99,'Ciclos Oficial'!$C$3:$C$23,0))&gt;INDEX('Ciclos Oficial'!$E$3:$E$23,MATCH(C99,'Ciclos Oficial'!$C$3:$C$23,0)),MATCH(B99,'Ciclos Oficial'!$C$3:$C$23,0),MATCH(C99,'Ciclos Oficial'!$C$3:$C$23,0))),INDEX('Ciclos Oficial'!$D$3:$D$23,IF(INDEX('Ciclos Oficial'!$D$3:$D$23,MATCH('Plano de Setup'!B99,'Ciclos Oficial'!$C$3:$C$23,0))&gt;INDEX('Ciclos Oficial'!$D$3:$D$23,MATCH('Plano de Setup'!C99,'Ciclos Oficial'!$C$3:$C$23,0)),MATCH('Plano de Setup'!B99,'Ciclos Oficial'!$C$3:$C$23,0),MATCH('Plano de Setup'!C99,'Ciclos Oficial'!$C$3:$C$23,0))),INDEX('Ciclos Oficial'!$E$3:$E$23,IF(INDEX('Ciclos Oficial'!$E$3:$E$23,MATCH(B99,'Ciclos Oficial'!$C$3:$C$23,0))&gt;INDEX('Ciclos Oficial'!$E$3:$E$23,MATCH(C99,'Ciclos Oficial'!$C$3:$C$23,0)),MATCH(B99,'Ciclos Oficial'!$C$3:$C$23,0),MATCH(C99,'Ciclos Oficial'!$C$3:$C$23,0)))))</f>
        <v/>
      </c>
      <c r="E99" s="12"/>
      <c r="F99" s="87"/>
      <c r="G99" s="19"/>
      <c r="H99" s="78"/>
      <c r="I99" s="11"/>
      <c r="J99" s="74" t="str" cm="1">
        <f t="array" ref="J99">IF(OR(H99="",I99=""),"",IF(INDEX('Ciclos Oficial'!$D$3:$D$23,IF(INDEX('Ciclos Oficial'!$D$3:$D$23,MATCH('Plano de Setup'!H99,'Ciclos Oficial'!$C$3:$C$23,0))&gt;INDEX('Ciclos Oficial'!$D$3:$D$23,MATCH('Plano de Setup'!I99,'Ciclos Oficial'!$C$3:$C$23,0)),MATCH('Plano de Setup'!H99,'Ciclos Oficial'!$C$3:$C$23,0),MATCH('Plano de Setup'!I99,'Ciclos Oficial'!$C$3:$C$23,0)))&gt;INDEX('Ciclos Oficial'!$E$3:$E$23,IF(INDEX('Ciclos Oficial'!$E$3:$E$23,MATCH(H99,'Ciclos Oficial'!$C$3:$C$23,0))&gt;INDEX('Ciclos Oficial'!$E$3:$E$23,MATCH(I99,'Ciclos Oficial'!$C$3:$C$23,0)),MATCH(H99,'Ciclos Oficial'!$C$3:$C$23,0),MATCH(I99,'Ciclos Oficial'!$C$3:$C$23,0))),INDEX('Ciclos Oficial'!$D$3:$D$23,IF(INDEX('Ciclos Oficial'!$D$3:$D$23,MATCH('Plano de Setup'!H99,'Ciclos Oficial'!$C$3:$C$23,0))&gt;INDEX('Ciclos Oficial'!$D$3:$D$23,MATCH('Plano de Setup'!I99,'Ciclos Oficial'!$C$3:$C$23,0)),MATCH('Plano de Setup'!H99,'Ciclos Oficial'!$C$3:$C$23,0),MATCH('Plano de Setup'!I99,'Ciclos Oficial'!$C$3:$C$23,0))),INDEX('Ciclos Oficial'!$E$3:$E$23,IF(INDEX('Ciclos Oficial'!$E$3:$E$23,MATCH(H99,'Ciclos Oficial'!$C$3:$C$23,0))&gt;INDEX('Ciclos Oficial'!$E$3:$E$23,MATCH(I99,'Ciclos Oficial'!$C$3:$C$23,0)),MATCH(H99,'Ciclos Oficial'!$C$3:$C$23,0),MATCH(I99,'Ciclos Oficial'!$C$3:$C$23,0)))))</f>
        <v/>
      </c>
      <c r="K99" s="1"/>
      <c r="L99" s="17"/>
      <c r="M99" s="19"/>
      <c r="N99" s="11"/>
      <c r="O99" s="11"/>
      <c r="P99" s="74" t="str" cm="1">
        <f t="array" ref="P99">IF(OR(N99="",O99=""),"",IF(INDEX('Ciclos Oficial'!$D$3:$D$23,IF(INDEX('Ciclos Oficial'!$D$3:$D$23,MATCH('Plano de Setup'!N99,'Ciclos Oficial'!$C$3:$C$23,0))&gt;INDEX('Ciclos Oficial'!$D$3:$D$23,MATCH('Plano de Setup'!O99,'Ciclos Oficial'!$C$3:$C$23,0)),MATCH('Plano de Setup'!N99,'Ciclos Oficial'!$C$3:$C$23,0),MATCH('Plano de Setup'!O99,'Ciclos Oficial'!$C$3:$C$23,0)))&gt;INDEX('Ciclos Oficial'!$E$3:$E$23,IF(INDEX('Ciclos Oficial'!$E$3:$E$23,MATCH(N99,'Ciclos Oficial'!$C$3:$C$23,0))&gt;INDEX('Ciclos Oficial'!$E$3:$E$23,MATCH(O99,'Ciclos Oficial'!$C$3:$C$23,0)),MATCH(N99,'Ciclos Oficial'!$C$3:$C$23,0),MATCH(O99,'Ciclos Oficial'!$C$3:$C$23,0))),INDEX('Ciclos Oficial'!$D$3:$D$23,IF(INDEX('Ciclos Oficial'!$D$3:$D$23,MATCH('Plano de Setup'!N99,'Ciclos Oficial'!$C$3:$C$23,0))&gt;INDEX('Ciclos Oficial'!$D$3:$D$23,MATCH('Plano de Setup'!O99,'Ciclos Oficial'!$C$3:$C$23,0)),MATCH('Plano de Setup'!N99,'Ciclos Oficial'!$C$3:$C$23,0),MATCH('Plano de Setup'!O99,'Ciclos Oficial'!$C$3:$C$23,0))),INDEX('Ciclos Oficial'!$E$3:$E$23,IF(INDEX('Ciclos Oficial'!$E$3:$E$23,MATCH(N99,'Ciclos Oficial'!$C$3:$C$23,0))&gt;INDEX('Ciclos Oficial'!$E$3:$E$23,MATCH(O99,'Ciclos Oficial'!$C$3:$C$23,0)),MATCH(N99,'Ciclos Oficial'!$C$3:$C$23,0),MATCH(O99,'Ciclos Oficial'!$C$3:$C$23,0)))))</f>
        <v/>
      </c>
      <c r="Q99" s="1"/>
      <c r="R99" s="1"/>
      <c r="S99" s="19"/>
      <c r="T99" s="78"/>
      <c r="U99" s="11"/>
      <c r="V99" s="74" t="str" cm="1">
        <f t="array" ref="V99">IF(OR(T99="",U99=""),"",IF(INDEX('Ciclos Oficial'!$D$3:$D$23,IF(INDEX('Ciclos Oficial'!$D$3:$D$23,MATCH('Plano de Setup'!T99,'Ciclos Oficial'!$C$3:$C$23,0))&gt;INDEX('Ciclos Oficial'!$D$3:$D$23,MATCH('Plano de Setup'!U99,'Ciclos Oficial'!$C$3:$C$23,0)),MATCH('Plano de Setup'!T99,'Ciclos Oficial'!$C$3:$C$23,0),MATCH('Plano de Setup'!U99,'Ciclos Oficial'!$C$3:$C$23,0)))&gt;INDEX('Ciclos Oficial'!$E$3:$E$23,IF(INDEX('Ciclos Oficial'!$E$3:$E$23,MATCH(T99,'Ciclos Oficial'!$C$3:$C$23,0))&gt;INDEX('Ciclos Oficial'!$E$3:$E$23,MATCH(U99,'Ciclos Oficial'!$C$3:$C$23,0)),MATCH(T99,'Ciclos Oficial'!$C$3:$C$23,0),MATCH(U99,'Ciclos Oficial'!$C$3:$C$23,0))),INDEX('Ciclos Oficial'!$D$3:$D$23,IF(INDEX('Ciclos Oficial'!$D$3:$D$23,MATCH('Plano de Setup'!T99,'Ciclos Oficial'!$C$3:$C$23,0))&gt;INDEX('Ciclos Oficial'!$D$3:$D$23,MATCH('Plano de Setup'!U99,'Ciclos Oficial'!$C$3:$C$23,0)),MATCH('Plano de Setup'!T99,'Ciclos Oficial'!$C$3:$C$23,0),MATCH('Plano de Setup'!U99,'Ciclos Oficial'!$C$3:$C$23,0))),INDEX('Ciclos Oficial'!$E$3:$E$23,IF(INDEX('Ciclos Oficial'!$E$3:$E$23,MATCH(T99,'Ciclos Oficial'!$C$3:$C$23,0))&gt;INDEX('Ciclos Oficial'!$E$3:$E$23,MATCH(U99,'Ciclos Oficial'!$C$3:$C$23,0)),MATCH(T99,'Ciclos Oficial'!$C$3:$C$23,0),MATCH(U99,'Ciclos Oficial'!$C$3:$C$23,0)))))</f>
        <v/>
      </c>
      <c r="W99" s="1"/>
      <c r="X99" s="17"/>
      <c r="Y99" s="19"/>
      <c r="Z99" s="11"/>
      <c r="AA99" s="11"/>
      <c r="AB99" s="74" t="str" cm="1">
        <f t="array" ref="AB99">IF(OR(Z99="",AA99=""),"",IF(INDEX('Ciclos Oficial'!$D$3:$D$23,IF(INDEX('Ciclos Oficial'!$D$3:$D$23,MATCH('Plano de Setup'!Z99,'Ciclos Oficial'!$C$3:$C$23,0))&gt;INDEX('Ciclos Oficial'!$D$3:$D$23,MATCH('Plano de Setup'!AA99,'Ciclos Oficial'!$C$3:$C$23,0)),MATCH('Plano de Setup'!Z99,'Ciclos Oficial'!$C$3:$C$23,0),MATCH('Plano de Setup'!AA99,'Ciclos Oficial'!$C$3:$C$23,0)))&gt;INDEX('Ciclos Oficial'!$E$3:$E$23,IF(INDEX('Ciclos Oficial'!$E$3:$E$23,MATCH(Z99,'Ciclos Oficial'!$C$3:$C$23,0))&gt;INDEX('Ciclos Oficial'!$E$3:$E$23,MATCH(AA99,'Ciclos Oficial'!$C$3:$C$23,0)),MATCH(Z99,'Ciclos Oficial'!$C$3:$C$23,0),MATCH(AA99,'Ciclos Oficial'!$C$3:$C$23,0))),INDEX('Ciclos Oficial'!$D$3:$D$23,IF(INDEX('Ciclos Oficial'!$D$3:$D$23,MATCH('Plano de Setup'!Z99,'Ciclos Oficial'!$C$3:$C$23,0))&gt;INDEX('Ciclos Oficial'!$D$3:$D$23,MATCH('Plano de Setup'!AA99,'Ciclos Oficial'!$C$3:$C$23,0)),MATCH('Plano de Setup'!Z99,'Ciclos Oficial'!$C$3:$C$23,0),MATCH('Plano de Setup'!AA99,'Ciclos Oficial'!$C$3:$C$23,0))),INDEX('Ciclos Oficial'!$E$3:$E$23,IF(INDEX('Ciclos Oficial'!$E$3:$E$23,MATCH(Z99,'Ciclos Oficial'!$C$3:$C$23,0))&gt;INDEX('Ciclos Oficial'!$E$3:$E$23,MATCH(AA99,'Ciclos Oficial'!$C$3:$C$23,0)),MATCH(Z99,'Ciclos Oficial'!$C$3:$C$23,0),MATCH(AA99,'Ciclos Oficial'!$C$3:$C$23,0)))))</f>
        <v/>
      </c>
      <c r="AC99" s="1"/>
      <c r="AD99" s="1"/>
      <c r="AE99" s="19"/>
      <c r="AF99" s="78"/>
      <c r="AG99" s="74" t="str">
        <f>IF(AF99="","",INDEX('Ciclos Oficial'!$I$3:$I$5,MATCH(AF99,'Ciclos Oficial'!$H$3:$H$5,0)))</f>
        <v/>
      </c>
      <c r="AH99" s="1"/>
      <c r="AI99" s="17"/>
      <c r="AJ99" s="19"/>
      <c r="AK99" s="78"/>
      <c r="AL99" s="74" t="str">
        <f>IF(AK99="","",INDEX('Ciclos Oficial'!$I$3:$I$5,MATCH(AK99,'Ciclos Oficial'!$H$3:$H$5,0)))</f>
        <v/>
      </c>
      <c r="AM99" s="1"/>
      <c r="AN99" s="17"/>
      <c r="AO99" s="19"/>
      <c r="AP99" s="78"/>
      <c r="AQ99" s="74" t="str">
        <f>IF(AP99="","",INDEX('Ciclos Oficial'!$I$3:$I$5,MATCH(AP99,'Ciclos Oficial'!$H$3:$H$5,0)))</f>
        <v/>
      </c>
      <c r="AR99" s="1"/>
      <c r="AS99" s="17"/>
    </row>
    <row r="100" spans="2:45" ht="14.25">
      <c r="B100" s="78"/>
      <c r="C100" s="11"/>
      <c r="D100" s="74" t="str" cm="1">
        <f t="array" ref="D100">IF(OR(B100="",C100=""),"",IF(INDEX('Ciclos Oficial'!$D$3:$D$23,IF(INDEX('Ciclos Oficial'!$D$3:$D$23,MATCH('Plano de Setup'!B100,'Ciclos Oficial'!$C$3:$C$23,0))&gt;INDEX('Ciclos Oficial'!$D$3:$D$23,MATCH('Plano de Setup'!C100,'Ciclos Oficial'!$C$3:$C$23,0)),MATCH('Plano de Setup'!B100,'Ciclos Oficial'!$C$3:$C$23,0),MATCH('Plano de Setup'!C100,'Ciclos Oficial'!$C$3:$C$23,0)))&gt;INDEX('Ciclos Oficial'!$E$3:$E$23,IF(INDEX('Ciclos Oficial'!$E$3:$E$23,MATCH(B100,'Ciclos Oficial'!$C$3:$C$23,0))&gt;INDEX('Ciclos Oficial'!$E$3:$E$23,MATCH(C100,'Ciclos Oficial'!$C$3:$C$23,0)),MATCH(B100,'Ciclos Oficial'!$C$3:$C$23,0),MATCH(C100,'Ciclos Oficial'!$C$3:$C$23,0))),INDEX('Ciclos Oficial'!$D$3:$D$23,IF(INDEX('Ciclos Oficial'!$D$3:$D$23,MATCH('Plano de Setup'!B100,'Ciclos Oficial'!$C$3:$C$23,0))&gt;INDEX('Ciclos Oficial'!$D$3:$D$23,MATCH('Plano de Setup'!C100,'Ciclos Oficial'!$C$3:$C$23,0)),MATCH('Plano de Setup'!B100,'Ciclos Oficial'!$C$3:$C$23,0),MATCH('Plano de Setup'!C100,'Ciclos Oficial'!$C$3:$C$23,0))),INDEX('Ciclos Oficial'!$E$3:$E$23,IF(INDEX('Ciclos Oficial'!$E$3:$E$23,MATCH(B100,'Ciclos Oficial'!$C$3:$C$23,0))&gt;INDEX('Ciclos Oficial'!$E$3:$E$23,MATCH(C100,'Ciclos Oficial'!$C$3:$C$23,0)),MATCH(B100,'Ciclos Oficial'!$C$3:$C$23,0),MATCH(C100,'Ciclos Oficial'!$C$3:$C$23,0)))))</f>
        <v/>
      </c>
      <c r="E100" s="12"/>
      <c r="F100" s="87"/>
      <c r="G100" s="19"/>
      <c r="H100" s="78"/>
      <c r="I100" s="11"/>
      <c r="J100" s="74" t="str" cm="1">
        <f t="array" ref="J100">IF(OR(H100="",I100=""),"",IF(INDEX('Ciclos Oficial'!$D$3:$D$23,IF(INDEX('Ciclos Oficial'!$D$3:$D$23,MATCH('Plano de Setup'!H100,'Ciclos Oficial'!$C$3:$C$23,0))&gt;INDEX('Ciclos Oficial'!$D$3:$D$23,MATCH('Plano de Setup'!I100,'Ciclos Oficial'!$C$3:$C$23,0)),MATCH('Plano de Setup'!H100,'Ciclos Oficial'!$C$3:$C$23,0),MATCH('Plano de Setup'!I100,'Ciclos Oficial'!$C$3:$C$23,0)))&gt;INDEX('Ciclos Oficial'!$E$3:$E$23,IF(INDEX('Ciclos Oficial'!$E$3:$E$23,MATCH(H100,'Ciclos Oficial'!$C$3:$C$23,0))&gt;INDEX('Ciclos Oficial'!$E$3:$E$23,MATCH(I100,'Ciclos Oficial'!$C$3:$C$23,0)),MATCH(H100,'Ciclos Oficial'!$C$3:$C$23,0),MATCH(I100,'Ciclos Oficial'!$C$3:$C$23,0))),INDEX('Ciclos Oficial'!$D$3:$D$23,IF(INDEX('Ciclos Oficial'!$D$3:$D$23,MATCH('Plano de Setup'!H100,'Ciclos Oficial'!$C$3:$C$23,0))&gt;INDEX('Ciclos Oficial'!$D$3:$D$23,MATCH('Plano de Setup'!I100,'Ciclos Oficial'!$C$3:$C$23,0)),MATCH('Plano de Setup'!H100,'Ciclos Oficial'!$C$3:$C$23,0),MATCH('Plano de Setup'!I100,'Ciclos Oficial'!$C$3:$C$23,0))),INDEX('Ciclos Oficial'!$E$3:$E$23,IF(INDEX('Ciclos Oficial'!$E$3:$E$23,MATCH(H100,'Ciclos Oficial'!$C$3:$C$23,0))&gt;INDEX('Ciclos Oficial'!$E$3:$E$23,MATCH(I100,'Ciclos Oficial'!$C$3:$C$23,0)),MATCH(H100,'Ciclos Oficial'!$C$3:$C$23,0),MATCH(I100,'Ciclos Oficial'!$C$3:$C$23,0)))))</f>
        <v/>
      </c>
      <c r="K100" s="1"/>
      <c r="L100" s="17"/>
      <c r="M100" s="19"/>
      <c r="N100" s="11"/>
      <c r="O100" s="11"/>
      <c r="P100" s="74" t="str" cm="1">
        <f t="array" ref="P100">IF(OR(N100="",O100=""),"",IF(INDEX('Ciclos Oficial'!$D$3:$D$23,IF(INDEX('Ciclos Oficial'!$D$3:$D$23,MATCH('Plano de Setup'!N100,'Ciclos Oficial'!$C$3:$C$23,0))&gt;INDEX('Ciclos Oficial'!$D$3:$D$23,MATCH('Plano de Setup'!O100,'Ciclos Oficial'!$C$3:$C$23,0)),MATCH('Plano de Setup'!N100,'Ciclos Oficial'!$C$3:$C$23,0),MATCH('Plano de Setup'!O100,'Ciclos Oficial'!$C$3:$C$23,0)))&gt;INDEX('Ciclos Oficial'!$E$3:$E$23,IF(INDEX('Ciclos Oficial'!$E$3:$E$23,MATCH(N100,'Ciclos Oficial'!$C$3:$C$23,0))&gt;INDEX('Ciclos Oficial'!$E$3:$E$23,MATCH(O100,'Ciclos Oficial'!$C$3:$C$23,0)),MATCH(N100,'Ciclos Oficial'!$C$3:$C$23,0),MATCH(O100,'Ciclos Oficial'!$C$3:$C$23,0))),INDEX('Ciclos Oficial'!$D$3:$D$23,IF(INDEX('Ciclos Oficial'!$D$3:$D$23,MATCH('Plano de Setup'!N100,'Ciclos Oficial'!$C$3:$C$23,0))&gt;INDEX('Ciclos Oficial'!$D$3:$D$23,MATCH('Plano de Setup'!O100,'Ciclos Oficial'!$C$3:$C$23,0)),MATCH('Plano de Setup'!N100,'Ciclos Oficial'!$C$3:$C$23,0),MATCH('Plano de Setup'!O100,'Ciclos Oficial'!$C$3:$C$23,0))),INDEX('Ciclos Oficial'!$E$3:$E$23,IF(INDEX('Ciclos Oficial'!$E$3:$E$23,MATCH(N100,'Ciclos Oficial'!$C$3:$C$23,0))&gt;INDEX('Ciclos Oficial'!$E$3:$E$23,MATCH(O100,'Ciclos Oficial'!$C$3:$C$23,0)),MATCH(N100,'Ciclos Oficial'!$C$3:$C$23,0),MATCH(O100,'Ciclos Oficial'!$C$3:$C$23,0)))))</f>
        <v/>
      </c>
      <c r="Q100" s="1"/>
      <c r="R100" s="1"/>
      <c r="S100" s="19"/>
      <c r="T100" s="78"/>
      <c r="U100" s="11"/>
      <c r="V100" s="74" t="str" cm="1">
        <f t="array" ref="V100">IF(OR(T100="",U100=""),"",IF(INDEX('Ciclos Oficial'!$D$3:$D$23,IF(INDEX('Ciclos Oficial'!$D$3:$D$23,MATCH('Plano de Setup'!T100,'Ciclos Oficial'!$C$3:$C$23,0))&gt;INDEX('Ciclos Oficial'!$D$3:$D$23,MATCH('Plano de Setup'!U100,'Ciclos Oficial'!$C$3:$C$23,0)),MATCH('Plano de Setup'!T100,'Ciclos Oficial'!$C$3:$C$23,0),MATCH('Plano de Setup'!U100,'Ciclos Oficial'!$C$3:$C$23,0)))&gt;INDEX('Ciclos Oficial'!$E$3:$E$23,IF(INDEX('Ciclos Oficial'!$E$3:$E$23,MATCH(T100,'Ciclos Oficial'!$C$3:$C$23,0))&gt;INDEX('Ciclos Oficial'!$E$3:$E$23,MATCH(U100,'Ciclos Oficial'!$C$3:$C$23,0)),MATCH(T100,'Ciclos Oficial'!$C$3:$C$23,0),MATCH(U100,'Ciclos Oficial'!$C$3:$C$23,0))),INDEX('Ciclos Oficial'!$D$3:$D$23,IF(INDEX('Ciclos Oficial'!$D$3:$D$23,MATCH('Plano de Setup'!T100,'Ciclos Oficial'!$C$3:$C$23,0))&gt;INDEX('Ciclos Oficial'!$D$3:$D$23,MATCH('Plano de Setup'!U100,'Ciclos Oficial'!$C$3:$C$23,0)),MATCH('Plano de Setup'!T100,'Ciclos Oficial'!$C$3:$C$23,0),MATCH('Plano de Setup'!U100,'Ciclos Oficial'!$C$3:$C$23,0))),INDEX('Ciclos Oficial'!$E$3:$E$23,IF(INDEX('Ciclos Oficial'!$E$3:$E$23,MATCH(T100,'Ciclos Oficial'!$C$3:$C$23,0))&gt;INDEX('Ciclos Oficial'!$E$3:$E$23,MATCH(U100,'Ciclos Oficial'!$C$3:$C$23,0)),MATCH(T100,'Ciclos Oficial'!$C$3:$C$23,0),MATCH(U100,'Ciclos Oficial'!$C$3:$C$23,0)))))</f>
        <v/>
      </c>
      <c r="W100" s="1"/>
      <c r="X100" s="17"/>
      <c r="Y100" s="19"/>
      <c r="Z100" s="11"/>
      <c r="AA100" s="11"/>
      <c r="AB100" s="74" t="str" cm="1">
        <f t="array" ref="AB100">IF(OR(Z100="",AA100=""),"",IF(INDEX('Ciclos Oficial'!$D$3:$D$23,IF(INDEX('Ciclos Oficial'!$D$3:$D$23,MATCH('Plano de Setup'!Z100,'Ciclos Oficial'!$C$3:$C$23,0))&gt;INDEX('Ciclos Oficial'!$D$3:$D$23,MATCH('Plano de Setup'!AA100,'Ciclos Oficial'!$C$3:$C$23,0)),MATCH('Plano de Setup'!Z100,'Ciclos Oficial'!$C$3:$C$23,0),MATCH('Plano de Setup'!AA100,'Ciclos Oficial'!$C$3:$C$23,0)))&gt;INDEX('Ciclos Oficial'!$E$3:$E$23,IF(INDEX('Ciclos Oficial'!$E$3:$E$23,MATCH(Z100,'Ciclos Oficial'!$C$3:$C$23,0))&gt;INDEX('Ciclos Oficial'!$E$3:$E$23,MATCH(AA100,'Ciclos Oficial'!$C$3:$C$23,0)),MATCH(Z100,'Ciclos Oficial'!$C$3:$C$23,0),MATCH(AA100,'Ciclos Oficial'!$C$3:$C$23,0))),INDEX('Ciclos Oficial'!$D$3:$D$23,IF(INDEX('Ciclos Oficial'!$D$3:$D$23,MATCH('Plano de Setup'!Z100,'Ciclos Oficial'!$C$3:$C$23,0))&gt;INDEX('Ciclos Oficial'!$D$3:$D$23,MATCH('Plano de Setup'!AA100,'Ciclos Oficial'!$C$3:$C$23,0)),MATCH('Plano de Setup'!Z100,'Ciclos Oficial'!$C$3:$C$23,0),MATCH('Plano de Setup'!AA100,'Ciclos Oficial'!$C$3:$C$23,0))),INDEX('Ciclos Oficial'!$E$3:$E$23,IF(INDEX('Ciclos Oficial'!$E$3:$E$23,MATCH(Z100,'Ciclos Oficial'!$C$3:$C$23,0))&gt;INDEX('Ciclos Oficial'!$E$3:$E$23,MATCH(AA100,'Ciclos Oficial'!$C$3:$C$23,0)),MATCH(Z100,'Ciclos Oficial'!$C$3:$C$23,0),MATCH(AA100,'Ciclos Oficial'!$C$3:$C$23,0)))))</f>
        <v/>
      </c>
      <c r="AC100" s="1"/>
      <c r="AD100" s="1"/>
      <c r="AE100" s="19"/>
      <c r="AF100" s="78"/>
      <c r="AG100" s="74" t="str">
        <f>IF(AF100="","",INDEX('Ciclos Oficial'!$I$3:$I$5,MATCH(AF100,'Ciclos Oficial'!$H$3:$H$5,0)))</f>
        <v/>
      </c>
      <c r="AH100" s="1"/>
      <c r="AI100" s="17"/>
      <c r="AJ100" s="19"/>
      <c r="AK100" s="78"/>
      <c r="AL100" s="74" t="str">
        <f>IF(AK100="","",INDEX('Ciclos Oficial'!$I$3:$I$5,MATCH(AK100,'Ciclos Oficial'!$H$3:$H$5,0)))</f>
        <v/>
      </c>
      <c r="AM100" s="1"/>
      <c r="AN100" s="17"/>
      <c r="AO100" s="19"/>
      <c r="AP100" s="78"/>
      <c r="AQ100" s="74" t="str">
        <f>IF(AP100="","",INDEX('Ciclos Oficial'!$I$3:$I$5,MATCH(AP100,'Ciclos Oficial'!$H$3:$H$5,0)))</f>
        <v/>
      </c>
      <c r="AR100" s="1"/>
      <c r="AS100" s="17"/>
    </row>
    <row r="101" spans="2:45" ht="14.25">
      <c r="B101" s="78"/>
      <c r="C101" s="11"/>
      <c r="D101" s="74" t="str" cm="1">
        <f t="array" ref="D101">IF(OR(B101="",C101=""),"",IF(INDEX('Ciclos Oficial'!$D$3:$D$23,IF(INDEX('Ciclos Oficial'!$D$3:$D$23,MATCH('Plano de Setup'!B101,'Ciclos Oficial'!$C$3:$C$23,0))&gt;INDEX('Ciclos Oficial'!$D$3:$D$23,MATCH('Plano de Setup'!C101,'Ciclos Oficial'!$C$3:$C$23,0)),MATCH('Plano de Setup'!B101,'Ciclos Oficial'!$C$3:$C$23,0),MATCH('Plano de Setup'!C101,'Ciclos Oficial'!$C$3:$C$23,0)))&gt;INDEX('Ciclos Oficial'!$E$3:$E$23,IF(INDEX('Ciclos Oficial'!$E$3:$E$23,MATCH(B101,'Ciclos Oficial'!$C$3:$C$23,0))&gt;INDEX('Ciclos Oficial'!$E$3:$E$23,MATCH(C101,'Ciclos Oficial'!$C$3:$C$23,0)),MATCH(B101,'Ciclos Oficial'!$C$3:$C$23,0),MATCH(C101,'Ciclos Oficial'!$C$3:$C$23,0))),INDEX('Ciclos Oficial'!$D$3:$D$23,IF(INDEX('Ciclos Oficial'!$D$3:$D$23,MATCH('Plano de Setup'!B101,'Ciclos Oficial'!$C$3:$C$23,0))&gt;INDEX('Ciclos Oficial'!$D$3:$D$23,MATCH('Plano de Setup'!C101,'Ciclos Oficial'!$C$3:$C$23,0)),MATCH('Plano de Setup'!B101,'Ciclos Oficial'!$C$3:$C$23,0),MATCH('Plano de Setup'!C101,'Ciclos Oficial'!$C$3:$C$23,0))),INDEX('Ciclos Oficial'!$E$3:$E$23,IF(INDEX('Ciclos Oficial'!$E$3:$E$23,MATCH(B101,'Ciclos Oficial'!$C$3:$C$23,0))&gt;INDEX('Ciclos Oficial'!$E$3:$E$23,MATCH(C101,'Ciclos Oficial'!$C$3:$C$23,0)),MATCH(B101,'Ciclos Oficial'!$C$3:$C$23,0),MATCH(C101,'Ciclos Oficial'!$C$3:$C$23,0)))))</f>
        <v/>
      </c>
      <c r="E101" s="12"/>
      <c r="F101" s="87"/>
      <c r="G101" s="19"/>
      <c r="H101" s="78"/>
      <c r="I101" s="11"/>
      <c r="J101" s="74" t="str" cm="1">
        <f t="array" ref="J101">IF(OR(H101="",I101=""),"",IF(INDEX('Ciclos Oficial'!$D$3:$D$23,IF(INDEX('Ciclos Oficial'!$D$3:$D$23,MATCH('Plano de Setup'!H101,'Ciclos Oficial'!$C$3:$C$23,0))&gt;INDEX('Ciclos Oficial'!$D$3:$D$23,MATCH('Plano de Setup'!I101,'Ciclos Oficial'!$C$3:$C$23,0)),MATCH('Plano de Setup'!H101,'Ciclos Oficial'!$C$3:$C$23,0),MATCH('Plano de Setup'!I101,'Ciclos Oficial'!$C$3:$C$23,0)))&gt;INDEX('Ciclos Oficial'!$E$3:$E$23,IF(INDEX('Ciclos Oficial'!$E$3:$E$23,MATCH(H101,'Ciclos Oficial'!$C$3:$C$23,0))&gt;INDEX('Ciclos Oficial'!$E$3:$E$23,MATCH(I101,'Ciclos Oficial'!$C$3:$C$23,0)),MATCH(H101,'Ciclos Oficial'!$C$3:$C$23,0),MATCH(I101,'Ciclos Oficial'!$C$3:$C$23,0))),INDEX('Ciclos Oficial'!$D$3:$D$23,IF(INDEX('Ciclos Oficial'!$D$3:$D$23,MATCH('Plano de Setup'!H101,'Ciclos Oficial'!$C$3:$C$23,0))&gt;INDEX('Ciclos Oficial'!$D$3:$D$23,MATCH('Plano de Setup'!I101,'Ciclos Oficial'!$C$3:$C$23,0)),MATCH('Plano de Setup'!H101,'Ciclos Oficial'!$C$3:$C$23,0),MATCH('Plano de Setup'!I101,'Ciclos Oficial'!$C$3:$C$23,0))),INDEX('Ciclos Oficial'!$E$3:$E$23,IF(INDEX('Ciclos Oficial'!$E$3:$E$23,MATCH(H101,'Ciclos Oficial'!$C$3:$C$23,0))&gt;INDEX('Ciclos Oficial'!$E$3:$E$23,MATCH(I101,'Ciclos Oficial'!$C$3:$C$23,0)),MATCH(H101,'Ciclos Oficial'!$C$3:$C$23,0),MATCH(I101,'Ciclos Oficial'!$C$3:$C$23,0)))))</f>
        <v/>
      </c>
      <c r="K101" s="1"/>
      <c r="L101" s="17"/>
      <c r="M101" s="19"/>
      <c r="N101" s="11"/>
      <c r="O101" s="11"/>
      <c r="P101" s="74" t="str" cm="1">
        <f t="array" ref="P101">IF(OR(N101="",O101=""),"",IF(INDEX('Ciclos Oficial'!$D$3:$D$23,IF(INDEX('Ciclos Oficial'!$D$3:$D$23,MATCH('Plano de Setup'!N101,'Ciclos Oficial'!$C$3:$C$23,0))&gt;INDEX('Ciclos Oficial'!$D$3:$D$23,MATCH('Plano de Setup'!O101,'Ciclos Oficial'!$C$3:$C$23,0)),MATCH('Plano de Setup'!N101,'Ciclos Oficial'!$C$3:$C$23,0),MATCH('Plano de Setup'!O101,'Ciclos Oficial'!$C$3:$C$23,0)))&gt;INDEX('Ciclos Oficial'!$E$3:$E$23,IF(INDEX('Ciclos Oficial'!$E$3:$E$23,MATCH(N101,'Ciclos Oficial'!$C$3:$C$23,0))&gt;INDEX('Ciclos Oficial'!$E$3:$E$23,MATCH(O101,'Ciclos Oficial'!$C$3:$C$23,0)),MATCH(N101,'Ciclos Oficial'!$C$3:$C$23,0),MATCH(O101,'Ciclos Oficial'!$C$3:$C$23,0))),INDEX('Ciclos Oficial'!$D$3:$D$23,IF(INDEX('Ciclos Oficial'!$D$3:$D$23,MATCH('Plano de Setup'!N101,'Ciclos Oficial'!$C$3:$C$23,0))&gt;INDEX('Ciclos Oficial'!$D$3:$D$23,MATCH('Plano de Setup'!O101,'Ciclos Oficial'!$C$3:$C$23,0)),MATCH('Plano de Setup'!N101,'Ciclos Oficial'!$C$3:$C$23,0),MATCH('Plano de Setup'!O101,'Ciclos Oficial'!$C$3:$C$23,0))),INDEX('Ciclos Oficial'!$E$3:$E$23,IF(INDEX('Ciclos Oficial'!$E$3:$E$23,MATCH(N101,'Ciclos Oficial'!$C$3:$C$23,0))&gt;INDEX('Ciclos Oficial'!$E$3:$E$23,MATCH(O101,'Ciclos Oficial'!$C$3:$C$23,0)),MATCH(N101,'Ciclos Oficial'!$C$3:$C$23,0),MATCH(O101,'Ciclos Oficial'!$C$3:$C$23,0)))))</f>
        <v/>
      </c>
      <c r="Q101" s="1"/>
      <c r="R101" s="1"/>
      <c r="S101" s="19"/>
      <c r="T101" s="78"/>
      <c r="U101" s="11"/>
      <c r="V101" s="74" t="str" cm="1">
        <f t="array" ref="V101">IF(OR(T101="",U101=""),"",IF(INDEX('Ciclos Oficial'!$D$3:$D$23,IF(INDEX('Ciclos Oficial'!$D$3:$D$23,MATCH('Plano de Setup'!T101,'Ciclos Oficial'!$C$3:$C$23,0))&gt;INDEX('Ciclos Oficial'!$D$3:$D$23,MATCH('Plano de Setup'!U101,'Ciclos Oficial'!$C$3:$C$23,0)),MATCH('Plano de Setup'!T101,'Ciclos Oficial'!$C$3:$C$23,0),MATCH('Plano de Setup'!U101,'Ciclos Oficial'!$C$3:$C$23,0)))&gt;INDEX('Ciclos Oficial'!$E$3:$E$23,IF(INDEX('Ciclos Oficial'!$E$3:$E$23,MATCH(T101,'Ciclos Oficial'!$C$3:$C$23,0))&gt;INDEX('Ciclos Oficial'!$E$3:$E$23,MATCH(U101,'Ciclos Oficial'!$C$3:$C$23,0)),MATCH(T101,'Ciclos Oficial'!$C$3:$C$23,0),MATCH(U101,'Ciclos Oficial'!$C$3:$C$23,0))),INDEX('Ciclos Oficial'!$D$3:$D$23,IF(INDEX('Ciclos Oficial'!$D$3:$D$23,MATCH('Plano de Setup'!T101,'Ciclos Oficial'!$C$3:$C$23,0))&gt;INDEX('Ciclos Oficial'!$D$3:$D$23,MATCH('Plano de Setup'!U101,'Ciclos Oficial'!$C$3:$C$23,0)),MATCH('Plano de Setup'!T101,'Ciclos Oficial'!$C$3:$C$23,0),MATCH('Plano de Setup'!U101,'Ciclos Oficial'!$C$3:$C$23,0))),INDEX('Ciclos Oficial'!$E$3:$E$23,IF(INDEX('Ciclos Oficial'!$E$3:$E$23,MATCH(T101,'Ciclos Oficial'!$C$3:$C$23,0))&gt;INDEX('Ciclos Oficial'!$E$3:$E$23,MATCH(U101,'Ciclos Oficial'!$C$3:$C$23,0)),MATCH(T101,'Ciclos Oficial'!$C$3:$C$23,0),MATCH(U101,'Ciclos Oficial'!$C$3:$C$23,0)))))</f>
        <v/>
      </c>
      <c r="W101" s="1"/>
      <c r="X101" s="17"/>
      <c r="Y101" s="19"/>
      <c r="Z101" s="11"/>
      <c r="AA101" s="11"/>
      <c r="AB101" s="74" t="str" cm="1">
        <f t="array" ref="AB101">IF(OR(Z101="",AA101=""),"",IF(INDEX('Ciclos Oficial'!$D$3:$D$23,IF(INDEX('Ciclos Oficial'!$D$3:$D$23,MATCH('Plano de Setup'!Z101,'Ciclos Oficial'!$C$3:$C$23,0))&gt;INDEX('Ciclos Oficial'!$D$3:$D$23,MATCH('Plano de Setup'!AA101,'Ciclos Oficial'!$C$3:$C$23,0)),MATCH('Plano de Setup'!Z101,'Ciclos Oficial'!$C$3:$C$23,0),MATCH('Plano de Setup'!AA101,'Ciclos Oficial'!$C$3:$C$23,0)))&gt;INDEX('Ciclos Oficial'!$E$3:$E$23,IF(INDEX('Ciclos Oficial'!$E$3:$E$23,MATCH(Z101,'Ciclos Oficial'!$C$3:$C$23,0))&gt;INDEX('Ciclos Oficial'!$E$3:$E$23,MATCH(AA101,'Ciclos Oficial'!$C$3:$C$23,0)),MATCH(Z101,'Ciclos Oficial'!$C$3:$C$23,0),MATCH(AA101,'Ciclos Oficial'!$C$3:$C$23,0))),INDEX('Ciclos Oficial'!$D$3:$D$23,IF(INDEX('Ciclos Oficial'!$D$3:$D$23,MATCH('Plano de Setup'!Z101,'Ciclos Oficial'!$C$3:$C$23,0))&gt;INDEX('Ciclos Oficial'!$D$3:$D$23,MATCH('Plano de Setup'!AA101,'Ciclos Oficial'!$C$3:$C$23,0)),MATCH('Plano de Setup'!Z101,'Ciclos Oficial'!$C$3:$C$23,0),MATCH('Plano de Setup'!AA101,'Ciclos Oficial'!$C$3:$C$23,0))),INDEX('Ciclos Oficial'!$E$3:$E$23,IF(INDEX('Ciclos Oficial'!$E$3:$E$23,MATCH(Z101,'Ciclos Oficial'!$C$3:$C$23,0))&gt;INDEX('Ciclos Oficial'!$E$3:$E$23,MATCH(AA101,'Ciclos Oficial'!$C$3:$C$23,0)),MATCH(Z101,'Ciclos Oficial'!$C$3:$C$23,0),MATCH(AA101,'Ciclos Oficial'!$C$3:$C$23,0)))))</f>
        <v/>
      </c>
      <c r="AC101" s="1"/>
      <c r="AD101" s="1"/>
      <c r="AE101" s="19"/>
      <c r="AF101" s="78"/>
      <c r="AG101" s="74" t="str">
        <f>IF(AF101="","",INDEX('Ciclos Oficial'!$I$3:$I$5,MATCH(AF101,'Ciclos Oficial'!$H$3:$H$5,0)))</f>
        <v/>
      </c>
      <c r="AH101" s="1"/>
      <c r="AI101" s="17"/>
      <c r="AJ101" s="19"/>
      <c r="AK101" s="78"/>
      <c r="AL101" s="74" t="str">
        <f>IF(AK101="","",INDEX('Ciclos Oficial'!$I$3:$I$5,MATCH(AK101,'Ciclos Oficial'!$H$3:$H$5,0)))</f>
        <v/>
      </c>
      <c r="AM101" s="1"/>
      <c r="AN101" s="17"/>
      <c r="AO101" s="19"/>
      <c r="AP101" s="78"/>
      <c r="AQ101" s="74" t="str">
        <f>IF(AP101="","",INDEX('Ciclos Oficial'!$I$3:$I$5,MATCH(AP101,'Ciclos Oficial'!$H$3:$H$5,0)))</f>
        <v/>
      </c>
      <c r="AR101" s="1"/>
      <c r="AS101" s="17"/>
    </row>
    <row r="102" spans="2:45" ht="14.25">
      <c r="B102" s="78"/>
      <c r="C102" s="11"/>
      <c r="D102" s="74" t="str" cm="1">
        <f t="array" ref="D102">IF(OR(B102="",C102=""),"",IF(INDEX('Ciclos Oficial'!$D$3:$D$23,IF(INDEX('Ciclos Oficial'!$D$3:$D$23,MATCH('Plano de Setup'!B102,'Ciclos Oficial'!$C$3:$C$23,0))&gt;INDEX('Ciclos Oficial'!$D$3:$D$23,MATCH('Plano de Setup'!C102,'Ciclos Oficial'!$C$3:$C$23,0)),MATCH('Plano de Setup'!B102,'Ciclos Oficial'!$C$3:$C$23,0),MATCH('Plano de Setup'!C102,'Ciclos Oficial'!$C$3:$C$23,0)))&gt;INDEX('Ciclos Oficial'!$E$3:$E$23,IF(INDEX('Ciclos Oficial'!$E$3:$E$23,MATCH(B102,'Ciclos Oficial'!$C$3:$C$23,0))&gt;INDEX('Ciclos Oficial'!$E$3:$E$23,MATCH(C102,'Ciclos Oficial'!$C$3:$C$23,0)),MATCH(B102,'Ciclos Oficial'!$C$3:$C$23,0),MATCH(C102,'Ciclos Oficial'!$C$3:$C$23,0))),INDEX('Ciclos Oficial'!$D$3:$D$23,IF(INDEX('Ciclos Oficial'!$D$3:$D$23,MATCH('Plano de Setup'!B102,'Ciclos Oficial'!$C$3:$C$23,0))&gt;INDEX('Ciclos Oficial'!$D$3:$D$23,MATCH('Plano de Setup'!C102,'Ciclos Oficial'!$C$3:$C$23,0)),MATCH('Plano de Setup'!B102,'Ciclos Oficial'!$C$3:$C$23,0),MATCH('Plano de Setup'!C102,'Ciclos Oficial'!$C$3:$C$23,0))),INDEX('Ciclos Oficial'!$E$3:$E$23,IF(INDEX('Ciclos Oficial'!$E$3:$E$23,MATCH(B102,'Ciclos Oficial'!$C$3:$C$23,0))&gt;INDEX('Ciclos Oficial'!$E$3:$E$23,MATCH(C102,'Ciclos Oficial'!$C$3:$C$23,0)),MATCH(B102,'Ciclos Oficial'!$C$3:$C$23,0),MATCH(C102,'Ciclos Oficial'!$C$3:$C$23,0)))))</f>
        <v/>
      </c>
      <c r="E102" s="12"/>
      <c r="F102" s="87"/>
      <c r="G102" s="19"/>
      <c r="H102" s="78"/>
      <c r="I102" s="11"/>
      <c r="J102" s="74" t="str" cm="1">
        <f t="array" ref="J102">IF(OR(H102="",I102=""),"",IF(INDEX('Ciclos Oficial'!$D$3:$D$23,IF(INDEX('Ciclos Oficial'!$D$3:$D$23,MATCH('Plano de Setup'!H102,'Ciclos Oficial'!$C$3:$C$23,0))&gt;INDEX('Ciclos Oficial'!$D$3:$D$23,MATCH('Plano de Setup'!I102,'Ciclos Oficial'!$C$3:$C$23,0)),MATCH('Plano de Setup'!H102,'Ciclos Oficial'!$C$3:$C$23,0),MATCH('Plano de Setup'!I102,'Ciclos Oficial'!$C$3:$C$23,0)))&gt;INDEX('Ciclos Oficial'!$E$3:$E$23,IF(INDEX('Ciclos Oficial'!$E$3:$E$23,MATCH(H102,'Ciclos Oficial'!$C$3:$C$23,0))&gt;INDEX('Ciclos Oficial'!$E$3:$E$23,MATCH(I102,'Ciclos Oficial'!$C$3:$C$23,0)),MATCH(H102,'Ciclos Oficial'!$C$3:$C$23,0),MATCH(I102,'Ciclos Oficial'!$C$3:$C$23,0))),INDEX('Ciclos Oficial'!$D$3:$D$23,IF(INDEX('Ciclos Oficial'!$D$3:$D$23,MATCH('Plano de Setup'!H102,'Ciclos Oficial'!$C$3:$C$23,0))&gt;INDEX('Ciclos Oficial'!$D$3:$D$23,MATCH('Plano de Setup'!I102,'Ciclos Oficial'!$C$3:$C$23,0)),MATCH('Plano de Setup'!H102,'Ciclos Oficial'!$C$3:$C$23,0),MATCH('Plano de Setup'!I102,'Ciclos Oficial'!$C$3:$C$23,0))),INDEX('Ciclos Oficial'!$E$3:$E$23,IF(INDEX('Ciclos Oficial'!$E$3:$E$23,MATCH(H102,'Ciclos Oficial'!$C$3:$C$23,0))&gt;INDEX('Ciclos Oficial'!$E$3:$E$23,MATCH(I102,'Ciclos Oficial'!$C$3:$C$23,0)),MATCH(H102,'Ciclos Oficial'!$C$3:$C$23,0),MATCH(I102,'Ciclos Oficial'!$C$3:$C$23,0)))))</f>
        <v/>
      </c>
      <c r="K102" s="1"/>
      <c r="L102" s="17"/>
      <c r="M102" s="19"/>
      <c r="N102" s="11"/>
      <c r="O102" s="11"/>
      <c r="P102" s="74" t="str" cm="1">
        <f t="array" ref="P102">IF(OR(N102="",O102=""),"",IF(INDEX('Ciclos Oficial'!$D$3:$D$23,IF(INDEX('Ciclos Oficial'!$D$3:$D$23,MATCH('Plano de Setup'!N102,'Ciclos Oficial'!$C$3:$C$23,0))&gt;INDEX('Ciclos Oficial'!$D$3:$D$23,MATCH('Plano de Setup'!O102,'Ciclos Oficial'!$C$3:$C$23,0)),MATCH('Plano de Setup'!N102,'Ciclos Oficial'!$C$3:$C$23,0),MATCH('Plano de Setup'!O102,'Ciclos Oficial'!$C$3:$C$23,0)))&gt;INDEX('Ciclos Oficial'!$E$3:$E$23,IF(INDEX('Ciclos Oficial'!$E$3:$E$23,MATCH(N102,'Ciclos Oficial'!$C$3:$C$23,0))&gt;INDEX('Ciclos Oficial'!$E$3:$E$23,MATCH(O102,'Ciclos Oficial'!$C$3:$C$23,0)),MATCH(N102,'Ciclos Oficial'!$C$3:$C$23,0),MATCH(O102,'Ciclos Oficial'!$C$3:$C$23,0))),INDEX('Ciclos Oficial'!$D$3:$D$23,IF(INDEX('Ciclos Oficial'!$D$3:$D$23,MATCH('Plano de Setup'!N102,'Ciclos Oficial'!$C$3:$C$23,0))&gt;INDEX('Ciclos Oficial'!$D$3:$D$23,MATCH('Plano de Setup'!O102,'Ciclos Oficial'!$C$3:$C$23,0)),MATCH('Plano de Setup'!N102,'Ciclos Oficial'!$C$3:$C$23,0),MATCH('Plano de Setup'!O102,'Ciclos Oficial'!$C$3:$C$23,0))),INDEX('Ciclos Oficial'!$E$3:$E$23,IF(INDEX('Ciclos Oficial'!$E$3:$E$23,MATCH(N102,'Ciclos Oficial'!$C$3:$C$23,0))&gt;INDEX('Ciclos Oficial'!$E$3:$E$23,MATCH(O102,'Ciclos Oficial'!$C$3:$C$23,0)),MATCH(N102,'Ciclos Oficial'!$C$3:$C$23,0),MATCH(O102,'Ciclos Oficial'!$C$3:$C$23,0)))))</f>
        <v/>
      </c>
      <c r="Q102" s="1"/>
      <c r="R102" s="1"/>
      <c r="S102" s="19"/>
      <c r="T102" s="78"/>
      <c r="U102" s="11"/>
      <c r="V102" s="74" t="str" cm="1">
        <f t="array" ref="V102">IF(OR(T102="",U102=""),"",IF(INDEX('Ciclos Oficial'!$D$3:$D$23,IF(INDEX('Ciclos Oficial'!$D$3:$D$23,MATCH('Plano de Setup'!T102,'Ciclos Oficial'!$C$3:$C$23,0))&gt;INDEX('Ciclos Oficial'!$D$3:$D$23,MATCH('Plano de Setup'!U102,'Ciclos Oficial'!$C$3:$C$23,0)),MATCH('Plano de Setup'!T102,'Ciclos Oficial'!$C$3:$C$23,0),MATCH('Plano de Setup'!U102,'Ciclos Oficial'!$C$3:$C$23,0)))&gt;INDEX('Ciclos Oficial'!$E$3:$E$23,IF(INDEX('Ciclos Oficial'!$E$3:$E$23,MATCH(T102,'Ciclos Oficial'!$C$3:$C$23,0))&gt;INDEX('Ciclos Oficial'!$E$3:$E$23,MATCH(U102,'Ciclos Oficial'!$C$3:$C$23,0)),MATCH(T102,'Ciclos Oficial'!$C$3:$C$23,0),MATCH(U102,'Ciclos Oficial'!$C$3:$C$23,0))),INDEX('Ciclos Oficial'!$D$3:$D$23,IF(INDEX('Ciclos Oficial'!$D$3:$D$23,MATCH('Plano de Setup'!T102,'Ciclos Oficial'!$C$3:$C$23,0))&gt;INDEX('Ciclos Oficial'!$D$3:$D$23,MATCH('Plano de Setup'!U102,'Ciclos Oficial'!$C$3:$C$23,0)),MATCH('Plano de Setup'!T102,'Ciclos Oficial'!$C$3:$C$23,0),MATCH('Plano de Setup'!U102,'Ciclos Oficial'!$C$3:$C$23,0))),INDEX('Ciclos Oficial'!$E$3:$E$23,IF(INDEX('Ciclos Oficial'!$E$3:$E$23,MATCH(T102,'Ciclos Oficial'!$C$3:$C$23,0))&gt;INDEX('Ciclos Oficial'!$E$3:$E$23,MATCH(U102,'Ciclos Oficial'!$C$3:$C$23,0)),MATCH(T102,'Ciclos Oficial'!$C$3:$C$23,0),MATCH(U102,'Ciclos Oficial'!$C$3:$C$23,0)))))</f>
        <v/>
      </c>
      <c r="W102" s="1"/>
      <c r="X102" s="17"/>
      <c r="Y102" s="19"/>
      <c r="Z102" s="11"/>
      <c r="AA102" s="11"/>
      <c r="AB102" s="74" t="str" cm="1">
        <f t="array" ref="AB102">IF(OR(Z102="",AA102=""),"",IF(INDEX('Ciclos Oficial'!$D$3:$D$23,IF(INDEX('Ciclos Oficial'!$D$3:$D$23,MATCH('Plano de Setup'!Z102,'Ciclos Oficial'!$C$3:$C$23,0))&gt;INDEX('Ciclos Oficial'!$D$3:$D$23,MATCH('Plano de Setup'!AA102,'Ciclos Oficial'!$C$3:$C$23,0)),MATCH('Plano de Setup'!Z102,'Ciclos Oficial'!$C$3:$C$23,0),MATCH('Plano de Setup'!AA102,'Ciclos Oficial'!$C$3:$C$23,0)))&gt;INDEX('Ciclos Oficial'!$E$3:$E$23,IF(INDEX('Ciclos Oficial'!$E$3:$E$23,MATCH(Z102,'Ciclos Oficial'!$C$3:$C$23,0))&gt;INDEX('Ciclos Oficial'!$E$3:$E$23,MATCH(AA102,'Ciclos Oficial'!$C$3:$C$23,0)),MATCH(Z102,'Ciclos Oficial'!$C$3:$C$23,0),MATCH(AA102,'Ciclos Oficial'!$C$3:$C$23,0))),INDEX('Ciclos Oficial'!$D$3:$D$23,IF(INDEX('Ciclos Oficial'!$D$3:$D$23,MATCH('Plano de Setup'!Z102,'Ciclos Oficial'!$C$3:$C$23,0))&gt;INDEX('Ciclos Oficial'!$D$3:$D$23,MATCH('Plano de Setup'!AA102,'Ciclos Oficial'!$C$3:$C$23,0)),MATCH('Plano de Setup'!Z102,'Ciclos Oficial'!$C$3:$C$23,0),MATCH('Plano de Setup'!AA102,'Ciclos Oficial'!$C$3:$C$23,0))),INDEX('Ciclos Oficial'!$E$3:$E$23,IF(INDEX('Ciclos Oficial'!$E$3:$E$23,MATCH(Z102,'Ciclos Oficial'!$C$3:$C$23,0))&gt;INDEX('Ciclos Oficial'!$E$3:$E$23,MATCH(AA102,'Ciclos Oficial'!$C$3:$C$23,0)),MATCH(Z102,'Ciclos Oficial'!$C$3:$C$23,0),MATCH(AA102,'Ciclos Oficial'!$C$3:$C$23,0)))))</f>
        <v/>
      </c>
      <c r="AC102" s="1"/>
      <c r="AD102" s="1"/>
      <c r="AE102" s="19"/>
      <c r="AF102" s="78"/>
      <c r="AG102" s="74" t="str">
        <f>IF(AF102="","",INDEX('Ciclos Oficial'!$I$3:$I$5,MATCH(AF102,'Ciclos Oficial'!$H$3:$H$5,0)))</f>
        <v/>
      </c>
      <c r="AH102" s="1"/>
      <c r="AI102" s="17"/>
      <c r="AJ102" s="19"/>
      <c r="AK102" s="78"/>
      <c r="AL102" s="74" t="str">
        <f>IF(AK102="","",INDEX('Ciclos Oficial'!$I$3:$I$5,MATCH(AK102,'Ciclos Oficial'!$H$3:$H$5,0)))</f>
        <v/>
      </c>
      <c r="AM102" s="1"/>
      <c r="AN102" s="17"/>
      <c r="AO102" s="19"/>
      <c r="AP102" s="78"/>
      <c r="AQ102" s="74" t="str">
        <f>IF(AP102="","",INDEX('Ciclos Oficial'!$I$3:$I$5,MATCH(AP102,'Ciclos Oficial'!$H$3:$H$5,0)))</f>
        <v/>
      </c>
      <c r="AR102" s="1"/>
      <c r="AS102" s="17"/>
    </row>
    <row r="103" spans="2:45" ht="14.25">
      <c r="B103" s="78"/>
      <c r="C103" s="11"/>
      <c r="D103" s="74" t="str" cm="1">
        <f t="array" ref="D103">IF(OR(B103="",C103=""),"",IF(INDEX('Ciclos Oficial'!$D$3:$D$23,IF(INDEX('Ciclos Oficial'!$D$3:$D$23,MATCH('Plano de Setup'!B103,'Ciclos Oficial'!$C$3:$C$23,0))&gt;INDEX('Ciclos Oficial'!$D$3:$D$23,MATCH('Plano de Setup'!C103,'Ciclos Oficial'!$C$3:$C$23,0)),MATCH('Plano de Setup'!B103,'Ciclos Oficial'!$C$3:$C$23,0),MATCH('Plano de Setup'!C103,'Ciclos Oficial'!$C$3:$C$23,0)))&gt;INDEX('Ciclos Oficial'!$E$3:$E$23,IF(INDEX('Ciclos Oficial'!$E$3:$E$23,MATCH(B103,'Ciclos Oficial'!$C$3:$C$23,0))&gt;INDEX('Ciclos Oficial'!$E$3:$E$23,MATCH(C103,'Ciclos Oficial'!$C$3:$C$23,0)),MATCH(B103,'Ciclos Oficial'!$C$3:$C$23,0),MATCH(C103,'Ciclos Oficial'!$C$3:$C$23,0))),INDEX('Ciclos Oficial'!$D$3:$D$23,IF(INDEX('Ciclos Oficial'!$D$3:$D$23,MATCH('Plano de Setup'!B103,'Ciclos Oficial'!$C$3:$C$23,0))&gt;INDEX('Ciclos Oficial'!$D$3:$D$23,MATCH('Plano de Setup'!C103,'Ciclos Oficial'!$C$3:$C$23,0)),MATCH('Plano de Setup'!B103,'Ciclos Oficial'!$C$3:$C$23,0),MATCH('Plano de Setup'!C103,'Ciclos Oficial'!$C$3:$C$23,0))),INDEX('Ciclos Oficial'!$E$3:$E$23,IF(INDEX('Ciclos Oficial'!$E$3:$E$23,MATCH(B103,'Ciclos Oficial'!$C$3:$C$23,0))&gt;INDEX('Ciclos Oficial'!$E$3:$E$23,MATCH(C103,'Ciclos Oficial'!$C$3:$C$23,0)),MATCH(B103,'Ciclos Oficial'!$C$3:$C$23,0),MATCH(C103,'Ciclos Oficial'!$C$3:$C$23,0)))))</f>
        <v/>
      </c>
      <c r="E103" s="12"/>
      <c r="F103" s="87"/>
      <c r="G103" s="19"/>
      <c r="H103" s="78"/>
      <c r="I103" s="11"/>
      <c r="J103" s="74" t="str" cm="1">
        <f t="array" ref="J103">IF(OR(H103="",I103=""),"",IF(INDEX('Ciclos Oficial'!$D$3:$D$23,IF(INDEX('Ciclos Oficial'!$D$3:$D$23,MATCH('Plano de Setup'!H103,'Ciclos Oficial'!$C$3:$C$23,0))&gt;INDEX('Ciclos Oficial'!$D$3:$D$23,MATCH('Plano de Setup'!I103,'Ciclos Oficial'!$C$3:$C$23,0)),MATCH('Plano de Setup'!H103,'Ciclos Oficial'!$C$3:$C$23,0),MATCH('Plano de Setup'!I103,'Ciclos Oficial'!$C$3:$C$23,0)))&gt;INDEX('Ciclos Oficial'!$E$3:$E$23,IF(INDEX('Ciclos Oficial'!$E$3:$E$23,MATCH(H103,'Ciclos Oficial'!$C$3:$C$23,0))&gt;INDEX('Ciclos Oficial'!$E$3:$E$23,MATCH(I103,'Ciclos Oficial'!$C$3:$C$23,0)),MATCH(H103,'Ciclos Oficial'!$C$3:$C$23,0),MATCH(I103,'Ciclos Oficial'!$C$3:$C$23,0))),INDEX('Ciclos Oficial'!$D$3:$D$23,IF(INDEX('Ciclos Oficial'!$D$3:$D$23,MATCH('Plano de Setup'!H103,'Ciclos Oficial'!$C$3:$C$23,0))&gt;INDEX('Ciclos Oficial'!$D$3:$D$23,MATCH('Plano de Setup'!I103,'Ciclos Oficial'!$C$3:$C$23,0)),MATCH('Plano de Setup'!H103,'Ciclos Oficial'!$C$3:$C$23,0),MATCH('Plano de Setup'!I103,'Ciclos Oficial'!$C$3:$C$23,0))),INDEX('Ciclos Oficial'!$E$3:$E$23,IF(INDEX('Ciclos Oficial'!$E$3:$E$23,MATCH(H103,'Ciclos Oficial'!$C$3:$C$23,0))&gt;INDEX('Ciclos Oficial'!$E$3:$E$23,MATCH(I103,'Ciclos Oficial'!$C$3:$C$23,0)),MATCH(H103,'Ciclos Oficial'!$C$3:$C$23,0),MATCH(I103,'Ciclos Oficial'!$C$3:$C$23,0)))))</f>
        <v/>
      </c>
      <c r="K103" s="1"/>
      <c r="L103" s="17"/>
      <c r="M103" s="19"/>
      <c r="N103" s="11"/>
      <c r="O103" s="11"/>
      <c r="P103" s="74" t="str" cm="1">
        <f t="array" ref="P103">IF(OR(N103="",O103=""),"",IF(INDEX('Ciclos Oficial'!$D$3:$D$23,IF(INDEX('Ciclos Oficial'!$D$3:$D$23,MATCH('Plano de Setup'!N103,'Ciclos Oficial'!$C$3:$C$23,0))&gt;INDEX('Ciclos Oficial'!$D$3:$D$23,MATCH('Plano de Setup'!O103,'Ciclos Oficial'!$C$3:$C$23,0)),MATCH('Plano de Setup'!N103,'Ciclos Oficial'!$C$3:$C$23,0),MATCH('Plano de Setup'!O103,'Ciclos Oficial'!$C$3:$C$23,0)))&gt;INDEX('Ciclos Oficial'!$E$3:$E$23,IF(INDEX('Ciclos Oficial'!$E$3:$E$23,MATCH(N103,'Ciclos Oficial'!$C$3:$C$23,0))&gt;INDEX('Ciclos Oficial'!$E$3:$E$23,MATCH(O103,'Ciclos Oficial'!$C$3:$C$23,0)),MATCH(N103,'Ciclos Oficial'!$C$3:$C$23,0),MATCH(O103,'Ciclos Oficial'!$C$3:$C$23,0))),INDEX('Ciclos Oficial'!$D$3:$D$23,IF(INDEX('Ciclos Oficial'!$D$3:$D$23,MATCH('Plano de Setup'!N103,'Ciclos Oficial'!$C$3:$C$23,0))&gt;INDEX('Ciclos Oficial'!$D$3:$D$23,MATCH('Plano de Setup'!O103,'Ciclos Oficial'!$C$3:$C$23,0)),MATCH('Plano de Setup'!N103,'Ciclos Oficial'!$C$3:$C$23,0),MATCH('Plano de Setup'!O103,'Ciclos Oficial'!$C$3:$C$23,0))),INDEX('Ciclos Oficial'!$E$3:$E$23,IF(INDEX('Ciclos Oficial'!$E$3:$E$23,MATCH(N103,'Ciclos Oficial'!$C$3:$C$23,0))&gt;INDEX('Ciclos Oficial'!$E$3:$E$23,MATCH(O103,'Ciclos Oficial'!$C$3:$C$23,0)),MATCH(N103,'Ciclos Oficial'!$C$3:$C$23,0),MATCH(O103,'Ciclos Oficial'!$C$3:$C$23,0)))))</f>
        <v/>
      </c>
      <c r="Q103" s="1"/>
      <c r="R103" s="1"/>
      <c r="S103" s="19"/>
      <c r="T103" s="78"/>
      <c r="U103" s="11"/>
      <c r="V103" s="74" t="str" cm="1">
        <f t="array" ref="V103">IF(OR(T103="",U103=""),"",IF(INDEX('Ciclos Oficial'!$D$3:$D$23,IF(INDEX('Ciclos Oficial'!$D$3:$D$23,MATCH('Plano de Setup'!T103,'Ciclos Oficial'!$C$3:$C$23,0))&gt;INDEX('Ciclos Oficial'!$D$3:$D$23,MATCH('Plano de Setup'!U103,'Ciclos Oficial'!$C$3:$C$23,0)),MATCH('Plano de Setup'!T103,'Ciclos Oficial'!$C$3:$C$23,0),MATCH('Plano de Setup'!U103,'Ciclos Oficial'!$C$3:$C$23,0)))&gt;INDEX('Ciclos Oficial'!$E$3:$E$23,IF(INDEX('Ciclos Oficial'!$E$3:$E$23,MATCH(T103,'Ciclos Oficial'!$C$3:$C$23,0))&gt;INDEX('Ciclos Oficial'!$E$3:$E$23,MATCH(U103,'Ciclos Oficial'!$C$3:$C$23,0)),MATCH(T103,'Ciclos Oficial'!$C$3:$C$23,0),MATCH(U103,'Ciclos Oficial'!$C$3:$C$23,0))),INDEX('Ciclos Oficial'!$D$3:$D$23,IF(INDEX('Ciclos Oficial'!$D$3:$D$23,MATCH('Plano de Setup'!T103,'Ciclos Oficial'!$C$3:$C$23,0))&gt;INDEX('Ciclos Oficial'!$D$3:$D$23,MATCH('Plano de Setup'!U103,'Ciclos Oficial'!$C$3:$C$23,0)),MATCH('Plano de Setup'!T103,'Ciclos Oficial'!$C$3:$C$23,0),MATCH('Plano de Setup'!U103,'Ciclos Oficial'!$C$3:$C$23,0))),INDEX('Ciclos Oficial'!$E$3:$E$23,IF(INDEX('Ciclos Oficial'!$E$3:$E$23,MATCH(T103,'Ciclos Oficial'!$C$3:$C$23,0))&gt;INDEX('Ciclos Oficial'!$E$3:$E$23,MATCH(U103,'Ciclos Oficial'!$C$3:$C$23,0)),MATCH(T103,'Ciclos Oficial'!$C$3:$C$23,0),MATCH(U103,'Ciclos Oficial'!$C$3:$C$23,0)))))</f>
        <v/>
      </c>
      <c r="W103" s="1"/>
      <c r="X103" s="17"/>
      <c r="Y103" s="19"/>
      <c r="Z103" s="11"/>
      <c r="AA103" s="11"/>
      <c r="AB103" s="74" t="str" cm="1">
        <f t="array" ref="AB103">IF(OR(Z103="",AA103=""),"",IF(INDEX('Ciclos Oficial'!$D$3:$D$23,IF(INDEX('Ciclos Oficial'!$D$3:$D$23,MATCH('Plano de Setup'!Z103,'Ciclos Oficial'!$C$3:$C$23,0))&gt;INDEX('Ciclos Oficial'!$D$3:$D$23,MATCH('Plano de Setup'!AA103,'Ciclos Oficial'!$C$3:$C$23,0)),MATCH('Plano de Setup'!Z103,'Ciclos Oficial'!$C$3:$C$23,0),MATCH('Plano de Setup'!AA103,'Ciclos Oficial'!$C$3:$C$23,0)))&gt;INDEX('Ciclos Oficial'!$E$3:$E$23,IF(INDEX('Ciclos Oficial'!$E$3:$E$23,MATCH(Z103,'Ciclos Oficial'!$C$3:$C$23,0))&gt;INDEX('Ciclos Oficial'!$E$3:$E$23,MATCH(AA103,'Ciclos Oficial'!$C$3:$C$23,0)),MATCH(Z103,'Ciclos Oficial'!$C$3:$C$23,0),MATCH(AA103,'Ciclos Oficial'!$C$3:$C$23,0))),INDEX('Ciclos Oficial'!$D$3:$D$23,IF(INDEX('Ciclos Oficial'!$D$3:$D$23,MATCH('Plano de Setup'!Z103,'Ciclos Oficial'!$C$3:$C$23,0))&gt;INDEX('Ciclos Oficial'!$D$3:$D$23,MATCH('Plano de Setup'!AA103,'Ciclos Oficial'!$C$3:$C$23,0)),MATCH('Plano de Setup'!Z103,'Ciclos Oficial'!$C$3:$C$23,0),MATCH('Plano de Setup'!AA103,'Ciclos Oficial'!$C$3:$C$23,0))),INDEX('Ciclos Oficial'!$E$3:$E$23,IF(INDEX('Ciclos Oficial'!$E$3:$E$23,MATCH(Z103,'Ciclos Oficial'!$C$3:$C$23,0))&gt;INDEX('Ciclos Oficial'!$E$3:$E$23,MATCH(AA103,'Ciclos Oficial'!$C$3:$C$23,0)),MATCH(Z103,'Ciclos Oficial'!$C$3:$C$23,0),MATCH(AA103,'Ciclos Oficial'!$C$3:$C$23,0)))))</f>
        <v/>
      </c>
      <c r="AC103" s="1"/>
      <c r="AD103" s="1"/>
      <c r="AE103" s="19"/>
      <c r="AF103" s="78"/>
      <c r="AG103" s="74" t="str">
        <f>IF(AF103="","",INDEX('Ciclos Oficial'!$I$3:$I$5,MATCH(AF103,'Ciclos Oficial'!$H$3:$H$5,0)))</f>
        <v/>
      </c>
      <c r="AH103" s="1"/>
      <c r="AI103" s="17"/>
      <c r="AJ103" s="19"/>
      <c r="AK103" s="78"/>
      <c r="AL103" s="74" t="str">
        <f>IF(AK103="","",INDEX('Ciclos Oficial'!$I$3:$I$5,MATCH(AK103,'Ciclos Oficial'!$H$3:$H$5,0)))</f>
        <v/>
      </c>
      <c r="AM103" s="1"/>
      <c r="AN103" s="17"/>
      <c r="AO103" s="19"/>
      <c r="AP103" s="78"/>
      <c r="AQ103" s="74" t="str">
        <f>IF(AP103="","",INDEX('Ciclos Oficial'!$I$3:$I$5,MATCH(AP103,'Ciclos Oficial'!$H$3:$H$5,0)))</f>
        <v/>
      </c>
      <c r="AR103" s="1"/>
      <c r="AS103" s="17"/>
    </row>
    <row r="104" spans="2:45" ht="14.25">
      <c r="B104" s="78"/>
      <c r="C104" s="11"/>
      <c r="D104" s="74" t="str" cm="1">
        <f t="array" ref="D104">IF(OR(B104="",C104=""),"",IF(INDEX('Ciclos Oficial'!$D$3:$D$23,IF(INDEX('Ciclos Oficial'!$D$3:$D$23,MATCH('Plano de Setup'!B104,'Ciclos Oficial'!$C$3:$C$23,0))&gt;INDEX('Ciclos Oficial'!$D$3:$D$23,MATCH('Plano de Setup'!C104,'Ciclos Oficial'!$C$3:$C$23,0)),MATCH('Plano de Setup'!B104,'Ciclos Oficial'!$C$3:$C$23,0),MATCH('Plano de Setup'!C104,'Ciclos Oficial'!$C$3:$C$23,0)))&gt;INDEX('Ciclos Oficial'!$E$3:$E$23,IF(INDEX('Ciclos Oficial'!$E$3:$E$23,MATCH(B104,'Ciclos Oficial'!$C$3:$C$23,0))&gt;INDEX('Ciclos Oficial'!$E$3:$E$23,MATCH(C104,'Ciclos Oficial'!$C$3:$C$23,0)),MATCH(B104,'Ciclos Oficial'!$C$3:$C$23,0),MATCH(C104,'Ciclos Oficial'!$C$3:$C$23,0))),INDEX('Ciclos Oficial'!$D$3:$D$23,IF(INDEX('Ciclos Oficial'!$D$3:$D$23,MATCH('Plano de Setup'!B104,'Ciclos Oficial'!$C$3:$C$23,0))&gt;INDEX('Ciclos Oficial'!$D$3:$D$23,MATCH('Plano de Setup'!C104,'Ciclos Oficial'!$C$3:$C$23,0)),MATCH('Plano de Setup'!B104,'Ciclos Oficial'!$C$3:$C$23,0),MATCH('Plano de Setup'!C104,'Ciclos Oficial'!$C$3:$C$23,0))),INDEX('Ciclos Oficial'!$E$3:$E$23,IF(INDEX('Ciclos Oficial'!$E$3:$E$23,MATCH(B104,'Ciclos Oficial'!$C$3:$C$23,0))&gt;INDEX('Ciclos Oficial'!$E$3:$E$23,MATCH(C104,'Ciclos Oficial'!$C$3:$C$23,0)),MATCH(B104,'Ciclos Oficial'!$C$3:$C$23,0),MATCH(C104,'Ciclos Oficial'!$C$3:$C$23,0)))))</f>
        <v/>
      </c>
      <c r="E104" s="12"/>
      <c r="F104" s="87"/>
      <c r="G104" s="19"/>
      <c r="H104" s="78"/>
      <c r="I104" s="11"/>
      <c r="J104" s="74" t="str" cm="1">
        <f t="array" ref="J104">IF(OR(H104="",I104=""),"",IF(INDEX('Ciclos Oficial'!$D$3:$D$23,IF(INDEX('Ciclos Oficial'!$D$3:$D$23,MATCH('Plano de Setup'!H104,'Ciclos Oficial'!$C$3:$C$23,0))&gt;INDEX('Ciclos Oficial'!$D$3:$D$23,MATCH('Plano de Setup'!I104,'Ciclos Oficial'!$C$3:$C$23,0)),MATCH('Plano de Setup'!H104,'Ciclos Oficial'!$C$3:$C$23,0),MATCH('Plano de Setup'!I104,'Ciclos Oficial'!$C$3:$C$23,0)))&gt;INDEX('Ciclos Oficial'!$E$3:$E$23,IF(INDEX('Ciclos Oficial'!$E$3:$E$23,MATCH(H104,'Ciclos Oficial'!$C$3:$C$23,0))&gt;INDEX('Ciclos Oficial'!$E$3:$E$23,MATCH(I104,'Ciclos Oficial'!$C$3:$C$23,0)),MATCH(H104,'Ciclos Oficial'!$C$3:$C$23,0),MATCH(I104,'Ciclos Oficial'!$C$3:$C$23,0))),INDEX('Ciclos Oficial'!$D$3:$D$23,IF(INDEX('Ciclos Oficial'!$D$3:$D$23,MATCH('Plano de Setup'!H104,'Ciclos Oficial'!$C$3:$C$23,0))&gt;INDEX('Ciclos Oficial'!$D$3:$D$23,MATCH('Plano de Setup'!I104,'Ciclos Oficial'!$C$3:$C$23,0)),MATCH('Plano de Setup'!H104,'Ciclos Oficial'!$C$3:$C$23,0),MATCH('Plano de Setup'!I104,'Ciclos Oficial'!$C$3:$C$23,0))),INDEX('Ciclos Oficial'!$E$3:$E$23,IF(INDEX('Ciclos Oficial'!$E$3:$E$23,MATCH(H104,'Ciclos Oficial'!$C$3:$C$23,0))&gt;INDEX('Ciclos Oficial'!$E$3:$E$23,MATCH(I104,'Ciclos Oficial'!$C$3:$C$23,0)),MATCH(H104,'Ciclos Oficial'!$C$3:$C$23,0),MATCH(I104,'Ciclos Oficial'!$C$3:$C$23,0)))))</f>
        <v/>
      </c>
      <c r="K104" s="1"/>
      <c r="L104" s="17"/>
      <c r="M104" s="19"/>
      <c r="N104" s="11"/>
      <c r="O104" s="11"/>
      <c r="P104" s="74" t="str" cm="1">
        <f t="array" ref="P104">IF(OR(N104="",O104=""),"",IF(INDEX('Ciclos Oficial'!$D$3:$D$23,IF(INDEX('Ciclos Oficial'!$D$3:$D$23,MATCH('Plano de Setup'!N104,'Ciclos Oficial'!$C$3:$C$23,0))&gt;INDEX('Ciclos Oficial'!$D$3:$D$23,MATCH('Plano de Setup'!O104,'Ciclos Oficial'!$C$3:$C$23,0)),MATCH('Plano de Setup'!N104,'Ciclos Oficial'!$C$3:$C$23,0),MATCH('Plano de Setup'!O104,'Ciclos Oficial'!$C$3:$C$23,0)))&gt;INDEX('Ciclos Oficial'!$E$3:$E$23,IF(INDEX('Ciclos Oficial'!$E$3:$E$23,MATCH(N104,'Ciclos Oficial'!$C$3:$C$23,0))&gt;INDEX('Ciclos Oficial'!$E$3:$E$23,MATCH(O104,'Ciclos Oficial'!$C$3:$C$23,0)),MATCH(N104,'Ciclos Oficial'!$C$3:$C$23,0),MATCH(O104,'Ciclos Oficial'!$C$3:$C$23,0))),INDEX('Ciclos Oficial'!$D$3:$D$23,IF(INDEX('Ciclos Oficial'!$D$3:$D$23,MATCH('Plano de Setup'!N104,'Ciclos Oficial'!$C$3:$C$23,0))&gt;INDEX('Ciclos Oficial'!$D$3:$D$23,MATCH('Plano de Setup'!O104,'Ciclos Oficial'!$C$3:$C$23,0)),MATCH('Plano de Setup'!N104,'Ciclos Oficial'!$C$3:$C$23,0),MATCH('Plano de Setup'!O104,'Ciclos Oficial'!$C$3:$C$23,0))),INDEX('Ciclos Oficial'!$E$3:$E$23,IF(INDEX('Ciclos Oficial'!$E$3:$E$23,MATCH(N104,'Ciclos Oficial'!$C$3:$C$23,0))&gt;INDEX('Ciclos Oficial'!$E$3:$E$23,MATCH(O104,'Ciclos Oficial'!$C$3:$C$23,0)),MATCH(N104,'Ciclos Oficial'!$C$3:$C$23,0),MATCH(O104,'Ciclos Oficial'!$C$3:$C$23,0)))))</f>
        <v/>
      </c>
      <c r="Q104" s="1"/>
      <c r="R104" s="1"/>
      <c r="S104" s="19"/>
      <c r="T104" s="78"/>
      <c r="U104" s="11"/>
      <c r="V104" s="74" t="str" cm="1">
        <f t="array" ref="V104">IF(OR(T104="",U104=""),"",IF(INDEX('Ciclos Oficial'!$D$3:$D$23,IF(INDEX('Ciclos Oficial'!$D$3:$D$23,MATCH('Plano de Setup'!T104,'Ciclos Oficial'!$C$3:$C$23,0))&gt;INDEX('Ciclos Oficial'!$D$3:$D$23,MATCH('Plano de Setup'!U104,'Ciclos Oficial'!$C$3:$C$23,0)),MATCH('Plano de Setup'!T104,'Ciclos Oficial'!$C$3:$C$23,0),MATCH('Plano de Setup'!U104,'Ciclos Oficial'!$C$3:$C$23,0)))&gt;INDEX('Ciclos Oficial'!$E$3:$E$23,IF(INDEX('Ciclos Oficial'!$E$3:$E$23,MATCH(T104,'Ciclos Oficial'!$C$3:$C$23,0))&gt;INDEX('Ciclos Oficial'!$E$3:$E$23,MATCH(U104,'Ciclos Oficial'!$C$3:$C$23,0)),MATCH(T104,'Ciclos Oficial'!$C$3:$C$23,0),MATCH(U104,'Ciclos Oficial'!$C$3:$C$23,0))),INDEX('Ciclos Oficial'!$D$3:$D$23,IF(INDEX('Ciclos Oficial'!$D$3:$D$23,MATCH('Plano de Setup'!T104,'Ciclos Oficial'!$C$3:$C$23,0))&gt;INDEX('Ciclos Oficial'!$D$3:$D$23,MATCH('Plano de Setup'!U104,'Ciclos Oficial'!$C$3:$C$23,0)),MATCH('Plano de Setup'!T104,'Ciclos Oficial'!$C$3:$C$23,0),MATCH('Plano de Setup'!U104,'Ciclos Oficial'!$C$3:$C$23,0))),INDEX('Ciclos Oficial'!$E$3:$E$23,IF(INDEX('Ciclos Oficial'!$E$3:$E$23,MATCH(T104,'Ciclos Oficial'!$C$3:$C$23,0))&gt;INDEX('Ciclos Oficial'!$E$3:$E$23,MATCH(U104,'Ciclos Oficial'!$C$3:$C$23,0)),MATCH(T104,'Ciclos Oficial'!$C$3:$C$23,0),MATCH(U104,'Ciclos Oficial'!$C$3:$C$23,0)))))</f>
        <v/>
      </c>
      <c r="W104" s="1"/>
      <c r="X104" s="17"/>
      <c r="Y104" s="19"/>
      <c r="Z104" s="11"/>
      <c r="AA104" s="11"/>
      <c r="AB104" s="74" t="str" cm="1">
        <f t="array" ref="AB104">IF(OR(Z104="",AA104=""),"",IF(INDEX('Ciclos Oficial'!$D$3:$D$23,IF(INDEX('Ciclos Oficial'!$D$3:$D$23,MATCH('Plano de Setup'!Z104,'Ciclos Oficial'!$C$3:$C$23,0))&gt;INDEX('Ciclos Oficial'!$D$3:$D$23,MATCH('Plano de Setup'!AA104,'Ciclos Oficial'!$C$3:$C$23,0)),MATCH('Plano de Setup'!Z104,'Ciclos Oficial'!$C$3:$C$23,0),MATCH('Plano de Setup'!AA104,'Ciclos Oficial'!$C$3:$C$23,0)))&gt;INDEX('Ciclos Oficial'!$E$3:$E$23,IF(INDEX('Ciclos Oficial'!$E$3:$E$23,MATCH(Z104,'Ciclos Oficial'!$C$3:$C$23,0))&gt;INDEX('Ciclos Oficial'!$E$3:$E$23,MATCH(AA104,'Ciclos Oficial'!$C$3:$C$23,0)),MATCH(Z104,'Ciclos Oficial'!$C$3:$C$23,0),MATCH(AA104,'Ciclos Oficial'!$C$3:$C$23,0))),INDEX('Ciclos Oficial'!$D$3:$D$23,IF(INDEX('Ciclos Oficial'!$D$3:$D$23,MATCH('Plano de Setup'!Z104,'Ciclos Oficial'!$C$3:$C$23,0))&gt;INDEX('Ciclos Oficial'!$D$3:$D$23,MATCH('Plano de Setup'!AA104,'Ciclos Oficial'!$C$3:$C$23,0)),MATCH('Plano de Setup'!Z104,'Ciclos Oficial'!$C$3:$C$23,0),MATCH('Plano de Setup'!AA104,'Ciclos Oficial'!$C$3:$C$23,0))),INDEX('Ciclos Oficial'!$E$3:$E$23,IF(INDEX('Ciclos Oficial'!$E$3:$E$23,MATCH(Z104,'Ciclos Oficial'!$C$3:$C$23,0))&gt;INDEX('Ciclos Oficial'!$E$3:$E$23,MATCH(AA104,'Ciclos Oficial'!$C$3:$C$23,0)),MATCH(Z104,'Ciclos Oficial'!$C$3:$C$23,0),MATCH(AA104,'Ciclos Oficial'!$C$3:$C$23,0)))))</f>
        <v/>
      </c>
      <c r="AC104" s="1"/>
      <c r="AD104" s="1"/>
      <c r="AE104" s="19"/>
      <c r="AF104" s="78"/>
      <c r="AG104" s="74" t="str">
        <f>IF(AF104="","",INDEX('Ciclos Oficial'!$I$3:$I$5,MATCH(AF104,'Ciclos Oficial'!$H$3:$H$5,0)))</f>
        <v/>
      </c>
      <c r="AH104" s="1"/>
      <c r="AI104" s="17"/>
      <c r="AJ104" s="19"/>
      <c r="AK104" s="78"/>
      <c r="AL104" s="74" t="str">
        <f>IF(AK104="","",INDEX('Ciclos Oficial'!$I$3:$I$5,MATCH(AK104,'Ciclos Oficial'!$H$3:$H$5,0)))</f>
        <v/>
      </c>
      <c r="AM104" s="1"/>
      <c r="AN104" s="17"/>
      <c r="AO104" s="19"/>
      <c r="AP104" s="78"/>
      <c r="AQ104" s="74" t="str">
        <f>IF(AP104="","",INDEX('Ciclos Oficial'!$I$3:$I$5,MATCH(AP104,'Ciclos Oficial'!$H$3:$H$5,0)))</f>
        <v/>
      </c>
      <c r="AR104" s="1"/>
      <c r="AS104" s="17"/>
    </row>
    <row r="105" spans="2:45" ht="14.25">
      <c r="B105" s="78"/>
      <c r="C105" s="11"/>
      <c r="D105" s="74" t="str" cm="1">
        <f t="array" ref="D105">IF(OR(B105="",C105=""),"",IF(INDEX('Ciclos Oficial'!$D$3:$D$23,IF(INDEX('Ciclos Oficial'!$D$3:$D$23,MATCH('Plano de Setup'!B105,'Ciclos Oficial'!$C$3:$C$23,0))&gt;INDEX('Ciclos Oficial'!$D$3:$D$23,MATCH('Plano de Setup'!C105,'Ciclos Oficial'!$C$3:$C$23,0)),MATCH('Plano de Setup'!B105,'Ciclos Oficial'!$C$3:$C$23,0),MATCH('Plano de Setup'!C105,'Ciclos Oficial'!$C$3:$C$23,0)))&gt;INDEX('Ciclos Oficial'!$E$3:$E$23,IF(INDEX('Ciclos Oficial'!$E$3:$E$23,MATCH(B105,'Ciclos Oficial'!$C$3:$C$23,0))&gt;INDEX('Ciclos Oficial'!$E$3:$E$23,MATCH(C105,'Ciclos Oficial'!$C$3:$C$23,0)),MATCH(B105,'Ciclos Oficial'!$C$3:$C$23,0),MATCH(C105,'Ciclos Oficial'!$C$3:$C$23,0))),INDEX('Ciclos Oficial'!$D$3:$D$23,IF(INDEX('Ciclos Oficial'!$D$3:$D$23,MATCH('Plano de Setup'!B105,'Ciclos Oficial'!$C$3:$C$23,0))&gt;INDEX('Ciclos Oficial'!$D$3:$D$23,MATCH('Plano de Setup'!C105,'Ciclos Oficial'!$C$3:$C$23,0)),MATCH('Plano de Setup'!B105,'Ciclos Oficial'!$C$3:$C$23,0),MATCH('Plano de Setup'!C105,'Ciclos Oficial'!$C$3:$C$23,0))),INDEX('Ciclos Oficial'!$E$3:$E$23,IF(INDEX('Ciclos Oficial'!$E$3:$E$23,MATCH(B105,'Ciclos Oficial'!$C$3:$C$23,0))&gt;INDEX('Ciclos Oficial'!$E$3:$E$23,MATCH(C105,'Ciclos Oficial'!$C$3:$C$23,0)),MATCH(B105,'Ciclos Oficial'!$C$3:$C$23,0),MATCH(C105,'Ciclos Oficial'!$C$3:$C$23,0)))))</f>
        <v/>
      </c>
      <c r="E105" s="12"/>
      <c r="F105" s="87"/>
      <c r="G105" s="19"/>
      <c r="H105" s="78"/>
      <c r="I105" s="11"/>
      <c r="J105" s="74" t="str" cm="1">
        <f t="array" ref="J105">IF(OR(H105="",I105=""),"",IF(INDEX('Ciclos Oficial'!$D$3:$D$23,IF(INDEX('Ciclos Oficial'!$D$3:$D$23,MATCH('Plano de Setup'!H105,'Ciclos Oficial'!$C$3:$C$23,0))&gt;INDEX('Ciclos Oficial'!$D$3:$D$23,MATCH('Plano de Setup'!I105,'Ciclos Oficial'!$C$3:$C$23,0)),MATCH('Plano de Setup'!H105,'Ciclos Oficial'!$C$3:$C$23,0),MATCH('Plano de Setup'!I105,'Ciclos Oficial'!$C$3:$C$23,0)))&gt;INDEX('Ciclos Oficial'!$E$3:$E$23,IF(INDEX('Ciclos Oficial'!$E$3:$E$23,MATCH(H105,'Ciclos Oficial'!$C$3:$C$23,0))&gt;INDEX('Ciclos Oficial'!$E$3:$E$23,MATCH(I105,'Ciclos Oficial'!$C$3:$C$23,0)),MATCH(H105,'Ciclos Oficial'!$C$3:$C$23,0),MATCH(I105,'Ciclos Oficial'!$C$3:$C$23,0))),INDEX('Ciclos Oficial'!$D$3:$D$23,IF(INDEX('Ciclos Oficial'!$D$3:$D$23,MATCH('Plano de Setup'!H105,'Ciclos Oficial'!$C$3:$C$23,0))&gt;INDEX('Ciclos Oficial'!$D$3:$D$23,MATCH('Plano de Setup'!I105,'Ciclos Oficial'!$C$3:$C$23,0)),MATCH('Plano de Setup'!H105,'Ciclos Oficial'!$C$3:$C$23,0),MATCH('Plano de Setup'!I105,'Ciclos Oficial'!$C$3:$C$23,0))),INDEX('Ciclos Oficial'!$E$3:$E$23,IF(INDEX('Ciclos Oficial'!$E$3:$E$23,MATCH(H105,'Ciclos Oficial'!$C$3:$C$23,0))&gt;INDEX('Ciclos Oficial'!$E$3:$E$23,MATCH(I105,'Ciclos Oficial'!$C$3:$C$23,0)),MATCH(H105,'Ciclos Oficial'!$C$3:$C$23,0),MATCH(I105,'Ciclos Oficial'!$C$3:$C$23,0)))))</f>
        <v/>
      </c>
      <c r="K105" s="1"/>
      <c r="L105" s="17"/>
      <c r="M105" s="19"/>
      <c r="N105" s="11"/>
      <c r="O105" s="11"/>
      <c r="P105" s="74" t="str" cm="1">
        <f t="array" ref="P105">IF(OR(N105="",O105=""),"",IF(INDEX('Ciclos Oficial'!$D$3:$D$23,IF(INDEX('Ciclos Oficial'!$D$3:$D$23,MATCH('Plano de Setup'!N105,'Ciclos Oficial'!$C$3:$C$23,0))&gt;INDEX('Ciclos Oficial'!$D$3:$D$23,MATCH('Plano de Setup'!O105,'Ciclos Oficial'!$C$3:$C$23,0)),MATCH('Plano de Setup'!N105,'Ciclos Oficial'!$C$3:$C$23,0),MATCH('Plano de Setup'!O105,'Ciclos Oficial'!$C$3:$C$23,0)))&gt;INDEX('Ciclos Oficial'!$E$3:$E$23,IF(INDEX('Ciclos Oficial'!$E$3:$E$23,MATCH(N105,'Ciclos Oficial'!$C$3:$C$23,0))&gt;INDEX('Ciclos Oficial'!$E$3:$E$23,MATCH(O105,'Ciclos Oficial'!$C$3:$C$23,0)),MATCH(N105,'Ciclos Oficial'!$C$3:$C$23,0),MATCH(O105,'Ciclos Oficial'!$C$3:$C$23,0))),INDEX('Ciclos Oficial'!$D$3:$D$23,IF(INDEX('Ciclos Oficial'!$D$3:$D$23,MATCH('Plano de Setup'!N105,'Ciclos Oficial'!$C$3:$C$23,0))&gt;INDEX('Ciclos Oficial'!$D$3:$D$23,MATCH('Plano de Setup'!O105,'Ciclos Oficial'!$C$3:$C$23,0)),MATCH('Plano de Setup'!N105,'Ciclos Oficial'!$C$3:$C$23,0),MATCH('Plano de Setup'!O105,'Ciclos Oficial'!$C$3:$C$23,0))),INDEX('Ciclos Oficial'!$E$3:$E$23,IF(INDEX('Ciclos Oficial'!$E$3:$E$23,MATCH(N105,'Ciclos Oficial'!$C$3:$C$23,0))&gt;INDEX('Ciclos Oficial'!$E$3:$E$23,MATCH(O105,'Ciclos Oficial'!$C$3:$C$23,0)),MATCH(N105,'Ciclos Oficial'!$C$3:$C$23,0),MATCH(O105,'Ciclos Oficial'!$C$3:$C$23,0)))))</f>
        <v/>
      </c>
      <c r="Q105" s="1"/>
      <c r="R105" s="1"/>
      <c r="S105" s="19"/>
      <c r="T105" s="78"/>
      <c r="U105" s="11"/>
      <c r="V105" s="74" t="str" cm="1">
        <f t="array" ref="V105">IF(OR(T105="",U105=""),"",IF(INDEX('Ciclos Oficial'!$D$3:$D$23,IF(INDEX('Ciclos Oficial'!$D$3:$D$23,MATCH('Plano de Setup'!T105,'Ciclos Oficial'!$C$3:$C$23,0))&gt;INDEX('Ciclos Oficial'!$D$3:$D$23,MATCH('Plano de Setup'!U105,'Ciclos Oficial'!$C$3:$C$23,0)),MATCH('Plano de Setup'!T105,'Ciclos Oficial'!$C$3:$C$23,0),MATCH('Plano de Setup'!U105,'Ciclos Oficial'!$C$3:$C$23,0)))&gt;INDEX('Ciclos Oficial'!$E$3:$E$23,IF(INDEX('Ciclos Oficial'!$E$3:$E$23,MATCH(T105,'Ciclos Oficial'!$C$3:$C$23,0))&gt;INDEX('Ciclos Oficial'!$E$3:$E$23,MATCH(U105,'Ciclos Oficial'!$C$3:$C$23,0)),MATCH(T105,'Ciclos Oficial'!$C$3:$C$23,0),MATCH(U105,'Ciclos Oficial'!$C$3:$C$23,0))),INDEX('Ciclos Oficial'!$D$3:$D$23,IF(INDEX('Ciclos Oficial'!$D$3:$D$23,MATCH('Plano de Setup'!T105,'Ciclos Oficial'!$C$3:$C$23,0))&gt;INDEX('Ciclos Oficial'!$D$3:$D$23,MATCH('Plano de Setup'!U105,'Ciclos Oficial'!$C$3:$C$23,0)),MATCH('Plano de Setup'!T105,'Ciclos Oficial'!$C$3:$C$23,0),MATCH('Plano de Setup'!U105,'Ciclos Oficial'!$C$3:$C$23,0))),INDEX('Ciclos Oficial'!$E$3:$E$23,IF(INDEX('Ciclos Oficial'!$E$3:$E$23,MATCH(T105,'Ciclos Oficial'!$C$3:$C$23,0))&gt;INDEX('Ciclos Oficial'!$E$3:$E$23,MATCH(U105,'Ciclos Oficial'!$C$3:$C$23,0)),MATCH(T105,'Ciclos Oficial'!$C$3:$C$23,0),MATCH(U105,'Ciclos Oficial'!$C$3:$C$23,0)))))</f>
        <v/>
      </c>
      <c r="W105" s="1"/>
      <c r="X105" s="17"/>
      <c r="Y105" s="19"/>
      <c r="Z105" s="11"/>
      <c r="AA105" s="11"/>
      <c r="AB105" s="74" t="str" cm="1">
        <f t="array" ref="AB105">IF(OR(Z105="",AA105=""),"",IF(INDEX('Ciclos Oficial'!$D$3:$D$23,IF(INDEX('Ciclos Oficial'!$D$3:$D$23,MATCH('Plano de Setup'!Z105,'Ciclos Oficial'!$C$3:$C$23,0))&gt;INDEX('Ciclos Oficial'!$D$3:$D$23,MATCH('Plano de Setup'!AA105,'Ciclos Oficial'!$C$3:$C$23,0)),MATCH('Plano de Setup'!Z105,'Ciclos Oficial'!$C$3:$C$23,0),MATCH('Plano de Setup'!AA105,'Ciclos Oficial'!$C$3:$C$23,0)))&gt;INDEX('Ciclos Oficial'!$E$3:$E$23,IF(INDEX('Ciclos Oficial'!$E$3:$E$23,MATCH(Z105,'Ciclos Oficial'!$C$3:$C$23,0))&gt;INDEX('Ciclos Oficial'!$E$3:$E$23,MATCH(AA105,'Ciclos Oficial'!$C$3:$C$23,0)),MATCH(Z105,'Ciclos Oficial'!$C$3:$C$23,0),MATCH(AA105,'Ciclos Oficial'!$C$3:$C$23,0))),INDEX('Ciclos Oficial'!$D$3:$D$23,IF(INDEX('Ciclos Oficial'!$D$3:$D$23,MATCH('Plano de Setup'!Z105,'Ciclos Oficial'!$C$3:$C$23,0))&gt;INDEX('Ciclos Oficial'!$D$3:$D$23,MATCH('Plano de Setup'!AA105,'Ciclos Oficial'!$C$3:$C$23,0)),MATCH('Plano de Setup'!Z105,'Ciclos Oficial'!$C$3:$C$23,0),MATCH('Plano de Setup'!AA105,'Ciclos Oficial'!$C$3:$C$23,0))),INDEX('Ciclos Oficial'!$E$3:$E$23,IF(INDEX('Ciclos Oficial'!$E$3:$E$23,MATCH(Z105,'Ciclos Oficial'!$C$3:$C$23,0))&gt;INDEX('Ciclos Oficial'!$E$3:$E$23,MATCH(AA105,'Ciclos Oficial'!$C$3:$C$23,0)),MATCH(Z105,'Ciclos Oficial'!$C$3:$C$23,0),MATCH(AA105,'Ciclos Oficial'!$C$3:$C$23,0)))))</f>
        <v/>
      </c>
      <c r="AC105" s="1"/>
      <c r="AD105" s="1"/>
      <c r="AE105" s="19"/>
      <c r="AF105" s="78"/>
      <c r="AG105" s="74" t="str">
        <f>IF(AF105="","",INDEX('Ciclos Oficial'!$I$3:$I$5,MATCH(AF105,'Ciclos Oficial'!$H$3:$H$5,0)))</f>
        <v/>
      </c>
      <c r="AH105" s="1"/>
      <c r="AI105" s="17"/>
      <c r="AJ105" s="19"/>
      <c r="AK105" s="78"/>
      <c r="AL105" s="74" t="str">
        <f>IF(AK105="","",INDEX('Ciclos Oficial'!$I$3:$I$5,MATCH(AK105,'Ciclos Oficial'!$H$3:$H$5,0)))</f>
        <v/>
      </c>
      <c r="AM105" s="1"/>
      <c r="AN105" s="17"/>
      <c r="AO105" s="19"/>
      <c r="AP105" s="78"/>
      <c r="AQ105" s="74" t="str">
        <f>IF(AP105="","",INDEX('Ciclos Oficial'!$I$3:$I$5,MATCH(AP105,'Ciclos Oficial'!$H$3:$H$5,0)))</f>
        <v/>
      </c>
      <c r="AR105" s="1"/>
      <c r="AS105" s="17"/>
    </row>
    <row r="106" spans="2:45" ht="14.25">
      <c r="B106" s="78"/>
      <c r="C106" s="11"/>
      <c r="D106" s="74" t="str" cm="1">
        <f t="array" ref="D106">IF(OR(B106="",C106=""),"",IF(INDEX('Ciclos Oficial'!$D$3:$D$23,IF(INDEX('Ciclos Oficial'!$D$3:$D$23,MATCH('Plano de Setup'!B106,'Ciclos Oficial'!$C$3:$C$23,0))&gt;INDEX('Ciclos Oficial'!$D$3:$D$23,MATCH('Plano de Setup'!C106,'Ciclos Oficial'!$C$3:$C$23,0)),MATCH('Plano de Setup'!B106,'Ciclos Oficial'!$C$3:$C$23,0),MATCH('Plano de Setup'!C106,'Ciclos Oficial'!$C$3:$C$23,0)))&gt;INDEX('Ciclos Oficial'!$E$3:$E$23,IF(INDEX('Ciclos Oficial'!$E$3:$E$23,MATCH(B106,'Ciclos Oficial'!$C$3:$C$23,0))&gt;INDEX('Ciclos Oficial'!$E$3:$E$23,MATCH(C106,'Ciclos Oficial'!$C$3:$C$23,0)),MATCH(B106,'Ciclos Oficial'!$C$3:$C$23,0),MATCH(C106,'Ciclos Oficial'!$C$3:$C$23,0))),INDEX('Ciclos Oficial'!$D$3:$D$23,IF(INDEX('Ciclos Oficial'!$D$3:$D$23,MATCH('Plano de Setup'!B106,'Ciclos Oficial'!$C$3:$C$23,0))&gt;INDEX('Ciclos Oficial'!$D$3:$D$23,MATCH('Plano de Setup'!C106,'Ciclos Oficial'!$C$3:$C$23,0)),MATCH('Plano de Setup'!B106,'Ciclos Oficial'!$C$3:$C$23,0),MATCH('Plano de Setup'!C106,'Ciclos Oficial'!$C$3:$C$23,0))),INDEX('Ciclos Oficial'!$E$3:$E$23,IF(INDEX('Ciclos Oficial'!$E$3:$E$23,MATCH(B106,'Ciclos Oficial'!$C$3:$C$23,0))&gt;INDEX('Ciclos Oficial'!$E$3:$E$23,MATCH(C106,'Ciclos Oficial'!$C$3:$C$23,0)),MATCH(B106,'Ciclos Oficial'!$C$3:$C$23,0),MATCH(C106,'Ciclos Oficial'!$C$3:$C$23,0)))))</f>
        <v/>
      </c>
      <c r="E106" s="12"/>
      <c r="F106" s="87"/>
      <c r="G106" s="19"/>
      <c r="H106" s="78"/>
      <c r="I106" s="11"/>
      <c r="J106" s="74" t="str" cm="1">
        <f t="array" ref="J106">IF(OR(H106="",I106=""),"",IF(INDEX('Ciclos Oficial'!$D$3:$D$23,IF(INDEX('Ciclos Oficial'!$D$3:$D$23,MATCH('Plano de Setup'!H106,'Ciclos Oficial'!$C$3:$C$23,0))&gt;INDEX('Ciclos Oficial'!$D$3:$D$23,MATCH('Plano de Setup'!I106,'Ciclos Oficial'!$C$3:$C$23,0)),MATCH('Plano de Setup'!H106,'Ciclos Oficial'!$C$3:$C$23,0),MATCH('Plano de Setup'!I106,'Ciclos Oficial'!$C$3:$C$23,0)))&gt;INDEX('Ciclos Oficial'!$E$3:$E$23,IF(INDEX('Ciclos Oficial'!$E$3:$E$23,MATCH(H106,'Ciclos Oficial'!$C$3:$C$23,0))&gt;INDEX('Ciclos Oficial'!$E$3:$E$23,MATCH(I106,'Ciclos Oficial'!$C$3:$C$23,0)),MATCH(H106,'Ciclos Oficial'!$C$3:$C$23,0),MATCH(I106,'Ciclos Oficial'!$C$3:$C$23,0))),INDEX('Ciclos Oficial'!$D$3:$D$23,IF(INDEX('Ciclos Oficial'!$D$3:$D$23,MATCH('Plano de Setup'!H106,'Ciclos Oficial'!$C$3:$C$23,0))&gt;INDEX('Ciclos Oficial'!$D$3:$D$23,MATCH('Plano de Setup'!I106,'Ciclos Oficial'!$C$3:$C$23,0)),MATCH('Plano de Setup'!H106,'Ciclos Oficial'!$C$3:$C$23,0),MATCH('Plano de Setup'!I106,'Ciclos Oficial'!$C$3:$C$23,0))),INDEX('Ciclos Oficial'!$E$3:$E$23,IF(INDEX('Ciclos Oficial'!$E$3:$E$23,MATCH(H106,'Ciclos Oficial'!$C$3:$C$23,0))&gt;INDEX('Ciclos Oficial'!$E$3:$E$23,MATCH(I106,'Ciclos Oficial'!$C$3:$C$23,0)),MATCH(H106,'Ciclos Oficial'!$C$3:$C$23,0),MATCH(I106,'Ciclos Oficial'!$C$3:$C$23,0)))))</f>
        <v/>
      </c>
      <c r="K106" s="1"/>
      <c r="L106" s="17"/>
      <c r="M106" s="19"/>
      <c r="N106" s="11"/>
      <c r="O106" s="11"/>
      <c r="P106" s="74" t="str" cm="1">
        <f t="array" ref="P106">IF(OR(N106="",O106=""),"",IF(INDEX('Ciclos Oficial'!$D$3:$D$23,IF(INDEX('Ciclos Oficial'!$D$3:$D$23,MATCH('Plano de Setup'!N106,'Ciclos Oficial'!$C$3:$C$23,0))&gt;INDEX('Ciclos Oficial'!$D$3:$D$23,MATCH('Plano de Setup'!O106,'Ciclos Oficial'!$C$3:$C$23,0)),MATCH('Plano de Setup'!N106,'Ciclos Oficial'!$C$3:$C$23,0),MATCH('Plano de Setup'!O106,'Ciclos Oficial'!$C$3:$C$23,0)))&gt;INDEX('Ciclos Oficial'!$E$3:$E$23,IF(INDEX('Ciclos Oficial'!$E$3:$E$23,MATCH(N106,'Ciclos Oficial'!$C$3:$C$23,0))&gt;INDEX('Ciclos Oficial'!$E$3:$E$23,MATCH(O106,'Ciclos Oficial'!$C$3:$C$23,0)),MATCH(N106,'Ciclos Oficial'!$C$3:$C$23,0),MATCH(O106,'Ciclos Oficial'!$C$3:$C$23,0))),INDEX('Ciclos Oficial'!$D$3:$D$23,IF(INDEX('Ciclos Oficial'!$D$3:$D$23,MATCH('Plano de Setup'!N106,'Ciclos Oficial'!$C$3:$C$23,0))&gt;INDEX('Ciclos Oficial'!$D$3:$D$23,MATCH('Plano de Setup'!O106,'Ciclos Oficial'!$C$3:$C$23,0)),MATCH('Plano de Setup'!N106,'Ciclos Oficial'!$C$3:$C$23,0),MATCH('Plano de Setup'!O106,'Ciclos Oficial'!$C$3:$C$23,0))),INDEX('Ciclos Oficial'!$E$3:$E$23,IF(INDEX('Ciclos Oficial'!$E$3:$E$23,MATCH(N106,'Ciclos Oficial'!$C$3:$C$23,0))&gt;INDEX('Ciclos Oficial'!$E$3:$E$23,MATCH(O106,'Ciclos Oficial'!$C$3:$C$23,0)),MATCH(N106,'Ciclos Oficial'!$C$3:$C$23,0),MATCH(O106,'Ciclos Oficial'!$C$3:$C$23,0)))))</f>
        <v/>
      </c>
      <c r="Q106" s="1"/>
      <c r="R106" s="1"/>
      <c r="S106" s="19"/>
      <c r="T106" s="78"/>
      <c r="U106" s="11"/>
      <c r="V106" s="74" t="str" cm="1">
        <f t="array" ref="V106">IF(OR(T106="",U106=""),"",IF(INDEX('Ciclos Oficial'!$D$3:$D$23,IF(INDEX('Ciclos Oficial'!$D$3:$D$23,MATCH('Plano de Setup'!T106,'Ciclos Oficial'!$C$3:$C$23,0))&gt;INDEX('Ciclos Oficial'!$D$3:$D$23,MATCH('Plano de Setup'!U106,'Ciclos Oficial'!$C$3:$C$23,0)),MATCH('Plano de Setup'!T106,'Ciclos Oficial'!$C$3:$C$23,0),MATCH('Plano de Setup'!U106,'Ciclos Oficial'!$C$3:$C$23,0)))&gt;INDEX('Ciclos Oficial'!$E$3:$E$23,IF(INDEX('Ciclos Oficial'!$E$3:$E$23,MATCH(T106,'Ciclos Oficial'!$C$3:$C$23,0))&gt;INDEX('Ciclos Oficial'!$E$3:$E$23,MATCH(U106,'Ciclos Oficial'!$C$3:$C$23,0)),MATCH(T106,'Ciclos Oficial'!$C$3:$C$23,0),MATCH(U106,'Ciclos Oficial'!$C$3:$C$23,0))),INDEX('Ciclos Oficial'!$D$3:$D$23,IF(INDEX('Ciclos Oficial'!$D$3:$D$23,MATCH('Plano de Setup'!T106,'Ciclos Oficial'!$C$3:$C$23,0))&gt;INDEX('Ciclos Oficial'!$D$3:$D$23,MATCH('Plano de Setup'!U106,'Ciclos Oficial'!$C$3:$C$23,0)),MATCH('Plano de Setup'!T106,'Ciclos Oficial'!$C$3:$C$23,0),MATCH('Plano de Setup'!U106,'Ciclos Oficial'!$C$3:$C$23,0))),INDEX('Ciclos Oficial'!$E$3:$E$23,IF(INDEX('Ciclos Oficial'!$E$3:$E$23,MATCH(T106,'Ciclos Oficial'!$C$3:$C$23,0))&gt;INDEX('Ciclos Oficial'!$E$3:$E$23,MATCH(U106,'Ciclos Oficial'!$C$3:$C$23,0)),MATCH(T106,'Ciclos Oficial'!$C$3:$C$23,0),MATCH(U106,'Ciclos Oficial'!$C$3:$C$23,0)))))</f>
        <v/>
      </c>
      <c r="W106" s="1"/>
      <c r="X106" s="17"/>
      <c r="Y106" s="19"/>
      <c r="Z106" s="11"/>
      <c r="AA106" s="11"/>
      <c r="AB106" s="74" t="str" cm="1">
        <f t="array" ref="AB106">IF(OR(Z106="",AA106=""),"",IF(INDEX('Ciclos Oficial'!$D$3:$D$23,IF(INDEX('Ciclos Oficial'!$D$3:$D$23,MATCH('Plano de Setup'!Z106,'Ciclos Oficial'!$C$3:$C$23,0))&gt;INDEX('Ciclos Oficial'!$D$3:$D$23,MATCH('Plano de Setup'!AA106,'Ciclos Oficial'!$C$3:$C$23,0)),MATCH('Plano de Setup'!Z106,'Ciclos Oficial'!$C$3:$C$23,0),MATCH('Plano de Setup'!AA106,'Ciclos Oficial'!$C$3:$C$23,0)))&gt;INDEX('Ciclos Oficial'!$E$3:$E$23,IF(INDEX('Ciclos Oficial'!$E$3:$E$23,MATCH(Z106,'Ciclos Oficial'!$C$3:$C$23,0))&gt;INDEX('Ciclos Oficial'!$E$3:$E$23,MATCH(AA106,'Ciclos Oficial'!$C$3:$C$23,0)),MATCH(Z106,'Ciclos Oficial'!$C$3:$C$23,0),MATCH(AA106,'Ciclos Oficial'!$C$3:$C$23,0))),INDEX('Ciclos Oficial'!$D$3:$D$23,IF(INDEX('Ciclos Oficial'!$D$3:$D$23,MATCH('Plano de Setup'!Z106,'Ciclos Oficial'!$C$3:$C$23,0))&gt;INDEX('Ciclos Oficial'!$D$3:$D$23,MATCH('Plano de Setup'!AA106,'Ciclos Oficial'!$C$3:$C$23,0)),MATCH('Plano de Setup'!Z106,'Ciclos Oficial'!$C$3:$C$23,0),MATCH('Plano de Setup'!AA106,'Ciclos Oficial'!$C$3:$C$23,0))),INDEX('Ciclos Oficial'!$E$3:$E$23,IF(INDEX('Ciclos Oficial'!$E$3:$E$23,MATCH(Z106,'Ciclos Oficial'!$C$3:$C$23,0))&gt;INDEX('Ciclos Oficial'!$E$3:$E$23,MATCH(AA106,'Ciclos Oficial'!$C$3:$C$23,0)),MATCH(Z106,'Ciclos Oficial'!$C$3:$C$23,0),MATCH(AA106,'Ciclos Oficial'!$C$3:$C$23,0)))))</f>
        <v/>
      </c>
      <c r="AC106" s="1"/>
      <c r="AD106" s="1"/>
      <c r="AE106" s="19"/>
      <c r="AF106" s="78"/>
      <c r="AG106" s="74" t="str">
        <f>IF(AF106="","",INDEX('Ciclos Oficial'!$I$3:$I$5,MATCH(AF106,'Ciclos Oficial'!$H$3:$H$5,0)))</f>
        <v/>
      </c>
      <c r="AH106" s="1"/>
      <c r="AI106" s="17"/>
      <c r="AJ106" s="19"/>
      <c r="AK106" s="78"/>
      <c r="AL106" s="74" t="str">
        <f>IF(AK106="","",INDEX('Ciclos Oficial'!$I$3:$I$5,MATCH(AK106,'Ciclos Oficial'!$H$3:$H$5,0)))</f>
        <v/>
      </c>
      <c r="AM106" s="1"/>
      <c r="AN106" s="17"/>
      <c r="AO106" s="19"/>
      <c r="AP106" s="78"/>
      <c r="AQ106" s="74" t="str">
        <f>IF(AP106="","",INDEX('Ciclos Oficial'!$I$3:$I$5,MATCH(AP106,'Ciclos Oficial'!$H$3:$H$5,0)))</f>
        <v/>
      </c>
      <c r="AR106" s="1"/>
      <c r="AS106" s="17"/>
    </row>
    <row r="107" spans="2:45" ht="14.25">
      <c r="B107" s="78"/>
      <c r="C107" s="11"/>
      <c r="D107" s="74" t="str" cm="1">
        <f t="array" ref="D107">IF(OR(B107="",C107=""),"",IF(INDEX('Ciclos Oficial'!$D$3:$D$23,IF(INDEX('Ciclos Oficial'!$D$3:$D$23,MATCH('Plano de Setup'!B107,'Ciclos Oficial'!$C$3:$C$23,0))&gt;INDEX('Ciclos Oficial'!$D$3:$D$23,MATCH('Plano de Setup'!C107,'Ciclos Oficial'!$C$3:$C$23,0)),MATCH('Plano de Setup'!B107,'Ciclos Oficial'!$C$3:$C$23,0),MATCH('Plano de Setup'!C107,'Ciclos Oficial'!$C$3:$C$23,0)))&gt;INDEX('Ciclos Oficial'!$E$3:$E$23,IF(INDEX('Ciclos Oficial'!$E$3:$E$23,MATCH(B107,'Ciclos Oficial'!$C$3:$C$23,0))&gt;INDEX('Ciclos Oficial'!$E$3:$E$23,MATCH(C107,'Ciclos Oficial'!$C$3:$C$23,0)),MATCH(B107,'Ciclos Oficial'!$C$3:$C$23,0),MATCH(C107,'Ciclos Oficial'!$C$3:$C$23,0))),INDEX('Ciclos Oficial'!$D$3:$D$23,IF(INDEX('Ciclos Oficial'!$D$3:$D$23,MATCH('Plano de Setup'!B107,'Ciclos Oficial'!$C$3:$C$23,0))&gt;INDEX('Ciclos Oficial'!$D$3:$D$23,MATCH('Plano de Setup'!C107,'Ciclos Oficial'!$C$3:$C$23,0)),MATCH('Plano de Setup'!B107,'Ciclos Oficial'!$C$3:$C$23,0),MATCH('Plano de Setup'!C107,'Ciclos Oficial'!$C$3:$C$23,0))),INDEX('Ciclos Oficial'!$E$3:$E$23,IF(INDEX('Ciclos Oficial'!$E$3:$E$23,MATCH(B107,'Ciclos Oficial'!$C$3:$C$23,0))&gt;INDEX('Ciclos Oficial'!$E$3:$E$23,MATCH(C107,'Ciclos Oficial'!$C$3:$C$23,0)),MATCH(B107,'Ciclos Oficial'!$C$3:$C$23,0),MATCH(C107,'Ciclos Oficial'!$C$3:$C$23,0)))))</f>
        <v/>
      </c>
      <c r="E107" s="12"/>
      <c r="F107" s="87"/>
      <c r="G107" s="19"/>
      <c r="H107" s="78"/>
      <c r="I107" s="11"/>
      <c r="J107" s="74" t="str" cm="1">
        <f t="array" ref="J107">IF(OR(H107="",I107=""),"",IF(INDEX('Ciclos Oficial'!$D$3:$D$23,IF(INDEX('Ciclos Oficial'!$D$3:$D$23,MATCH('Plano de Setup'!H107,'Ciclos Oficial'!$C$3:$C$23,0))&gt;INDEX('Ciclos Oficial'!$D$3:$D$23,MATCH('Plano de Setup'!I107,'Ciclos Oficial'!$C$3:$C$23,0)),MATCH('Plano de Setup'!H107,'Ciclos Oficial'!$C$3:$C$23,0),MATCH('Plano de Setup'!I107,'Ciclos Oficial'!$C$3:$C$23,0)))&gt;INDEX('Ciclos Oficial'!$E$3:$E$23,IF(INDEX('Ciclos Oficial'!$E$3:$E$23,MATCH(H107,'Ciclos Oficial'!$C$3:$C$23,0))&gt;INDEX('Ciclos Oficial'!$E$3:$E$23,MATCH(I107,'Ciclos Oficial'!$C$3:$C$23,0)),MATCH(H107,'Ciclos Oficial'!$C$3:$C$23,0),MATCH(I107,'Ciclos Oficial'!$C$3:$C$23,0))),INDEX('Ciclos Oficial'!$D$3:$D$23,IF(INDEX('Ciclos Oficial'!$D$3:$D$23,MATCH('Plano de Setup'!H107,'Ciclos Oficial'!$C$3:$C$23,0))&gt;INDEX('Ciclos Oficial'!$D$3:$D$23,MATCH('Plano de Setup'!I107,'Ciclos Oficial'!$C$3:$C$23,0)),MATCH('Plano de Setup'!H107,'Ciclos Oficial'!$C$3:$C$23,0),MATCH('Plano de Setup'!I107,'Ciclos Oficial'!$C$3:$C$23,0))),INDEX('Ciclos Oficial'!$E$3:$E$23,IF(INDEX('Ciclos Oficial'!$E$3:$E$23,MATCH(H107,'Ciclos Oficial'!$C$3:$C$23,0))&gt;INDEX('Ciclos Oficial'!$E$3:$E$23,MATCH(I107,'Ciclos Oficial'!$C$3:$C$23,0)),MATCH(H107,'Ciclos Oficial'!$C$3:$C$23,0),MATCH(I107,'Ciclos Oficial'!$C$3:$C$23,0)))))</f>
        <v/>
      </c>
      <c r="K107" s="1"/>
      <c r="L107" s="17"/>
      <c r="M107" s="19"/>
      <c r="N107" s="11"/>
      <c r="O107" s="11"/>
      <c r="P107" s="74" t="str" cm="1">
        <f t="array" ref="P107">IF(OR(N107="",O107=""),"",IF(INDEX('Ciclos Oficial'!$D$3:$D$23,IF(INDEX('Ciclos Oficial'!$D$3:$D$23,MATCH('Plano de Setup'!N107,'Ciclos Oficial'!$C$3:$C$23,0))&gt;INDEX('Ciclos Oficial'!$D$3:$D$23,MATCH('Plano de Setup'!O107,'Ciclos Oficial'!$C$3:$C$23,0)),MATCH('Plano de Setup'!N107,'Ciclos Oficial'!$C$3:$C$23,0),MATCH('Plano de Setup'!O107,'Ciclos Oficial'!$C$3:$C$23,0)))&gt;INDEX('Ciclos Oficial'!$E$3:$E$23,IF(INDEX('Ciclos Oficial'!$E$3:$E$23,MATCH(N107,'Ciclos Oficial'!$C$3:$C$23,0))&gt;INDEX('Ciclos Oficial'!$E$3:$E$23,MATCH(O107,'Ciclos Oficial'!$C$3:$C$23,0)),MATCH(N107,'Ciclos Oficial'!$C$3:$C$23,0),MATCH(O107,'Ciclos Oficial'!$C$3:$C$23,0))),INDEX('Ciclos Oficial'!$D$3:$D$23,IF(INDEX('Ciclos Oficial'!$D$3:$D$23,MATCH('Plano de Setup'!N107,'Ciclos Oficial'!$C$3:$C$23,0))&gt;INDEX('Ciclos Oficial'!$D$3:$D$23,MATCH('Plano de Setup'!O107,'Ciclos Oficial'!$C$3:$C$23,0)),MATCH('Plano de Setup'!N107,'Ciclos Oficial'!$C$3:$C$23,0),MATCH('Plano de Setup'!O107,'Ciclos Oficial'!$C$3:$C$23,0))),INDEX('Ciclos Oficial'!$E$3:$E$23,IF(INDEX('Ciclos Oficial'!$E$3:$E$23,MATCH(N107,'Ciclos Oficial'!$C$3:$C$23,0))&gt;INDEX('Ciclos Oficial'!$E$3:$E$23,MATCH(O107,'Ciclos Oficial'!$C$3:$C$23,0)),MATCH(N107,'Ciclos Oficial'!$C$3:$C$23,0),MATCH(O107,'Ciclos Oficial'!$C$3:$C$23,0)))))</f>
        <v/>
      </c>
      <c r="Q107" s="1"/>
      <c r="R107" s="1"/>
      <c r="S107" s="19"/>
      <c r="T107" s="78"/>
      <c r="U107" s="11"/>
      <c r="V107" s="74" t="str" cm="1">
        <f t="array" ref="V107">IF(OR(T107="",U107=""),"",IF(INDEX('Ciclos Oficial'!$D$3:$D$23,IF(INDEX('Ciclos Oficial'!$D$3:$D$23,MATCH('Plano de Setup'!T107,'Ciclos Oficial'!$C$3:$C$23,0))&gt;INDEX('Ciclos Oficial'!$D$3:$D$23,MATCH('Plano de Setup'!U107,'Ciclos Oficial'!$C$3:$C$23,0)),MATCH('Plano de Setup'!T107,'Ciclos Oficial'!$C$3:$C$23,0),MATCH('Plano de Setup'!U107,'Ciclos Oficial'!$C$3:$C$23,0)))&gt;INDEX('Ciclos Oficial'!$E$3:$E$23,IF(INDEX('Ciclos Oficial'!$E$3:$E$23,MATCH(T107,'Ciclos Oficial'!$C$3:$C$23,0))&gt;INDEX('Ciclos Oficial'!$E$3:$E$23,MATCH(U107,'Ciclos Oficial'!$C$3:$C$23,0)),MATCH(T107,'Ciclos Oficial'!$C$3:$C$23,0),MATCH(U107,'Ciclos Oficial'!$C$3:$C$23,0))),INDEX('Ciclos Oficial'!$D$3:$D$23,IF(INDEX('Ciclos Oficial'!$D$3:$D$23,MATCH('Plano de Setup'!T107,'Ciclos Oficial'!$C$3:$C$23,0))&gt;INDEX('Ciclos Oficial'!$D$3:$D$23,MATCH('Plano de Setup'!U107,'Ciclos Oficial'!$C$3:$C$23,0)),MATCH('Plano de Setup'!T107,'Ciclos Oficial'!$C$3:$C$23,0),MATCH('Plano de Setup'!U107,'Ciclos Oficial'!$C$3:$C$23,0))),INDEX('Ciclos Oficial'!$E$3:$E$23,IF(INDEX('Ciclos Oficial'!$E$3:$E$23,MATCH(T107,'Ciclos Oficial'!$C$3:$C$23,0))&gt;INDEX('Ciclos Oficial'!$E$3:$E$23,MATCH(U107,'Ciclos Oficial'!$C$3:$C$23,0)),MATCH(T107,'Ciclos Oficial'!$C$3:$C$23,0),MATCH(U107,'Ciclos Oficial'!$C$3:$C$23,0)))))</f>
        <v/>
      </c>
      <c r="W107" s="1"/>
      <c r="X107" s="17"/>
      <c r="Y107" s="19"/>
      <c r="Z107" s="11"/>
      <c r="AA107" s="11"/>
      <c r="AB107" s="74" t="str" cm="1">
        <f t="array" ref="AB107">IF(OR(Z107="",AA107=""),"",IF(INDEX('Ciclos Oficial'!$D$3:$D$23,IF(INDEX('Ciclos Oficial'!$D$3:$D$23,MATCH('Plano de Setup'!Z107,'Ciclos Oficial'!$C$3:$C$23,0))&gt;INDEX('Ciclos Oficial'!$D$3:$D$23,MATCH('Plano de Setup'!AA107,'Ciclos Oficial'!$C$3:$C$23,0)),MATCH('Plano de Setup'!Z107,'Ciclos Oficial'!$C$3:$C$23,0),MATCH('Plano de Setup'!AA107,'Ciclos Oficial'!$C$3:$C$23,0)))&gt;INDEX('Ciclos Oficial'!$E$3:$E$23,IF(INDEX('Ciclos Oficial'!$E$3:$E$23,MATCH(Z107,'Ciclos Oficial'!$C$3:$C$23,0))&gt;INDEX('Ciclos Oficial'!$E$3:$E$23,MATCH(AA107,'Ciclos Oficial'!$C$3:$C$23,0)),MATCH(Z107,'Ciclos Oficial'!$C$3:$C$23,0),MATCH(AA107,'Ciclos Oficial'!$C$3:$C$23,0))),INDEX('Ciclos Oficial'!$D$3:$D$23,IF(INDEX('Ciclos Oficial'!$D$3:$D$23,MATCH('Plano de Setup'!Z107,'Ciclos Oficial'!$C$3:$C$23,0))&gt;INDEX('Ciclos Oficial'!$D$3:$D$23,MATCH('Plano de Setup'!AA107,'Ciclos Oficial'!$C$3:$C$23,0)),MATCH('Plano de Setup'!Z107,'Ciclos Oficial'!$C$3:$C$23,0),MATCH('Plano de Setup'!AA107,'Ciclos Oficial'!$C$3:$C$23,0))),INDEX('Ciclos Oficial'!$E$3:$E$23,IF(INDEX('Ciclos Oficial'!$E$3:$E$23,MATCH(Z107,'Ciclos Oficial'!$C$3:$C$23,0))&gt;INDEX('Ciclos Oficial'!$E$3:$E$23,MATCH(AA107,'Ciclos Oficial'!$C$3:$C$23,0)),MATCH(Z107,'Ciclos Oficial'!$C$3:$C$23,0),MATCH(AA107,'Ciclos Oficial'!$C$3:$C$23,0)))))</f>
        <v/>
      </c>
      <c r="AC107" s="1"/>
      <c r="AD107" s="1"/>
      <c r="AE107" s="19"/>
      <c r="AF107" s="78"/>
      <c r="AG107" s="74" t="str">
        <f>IF(AF107="","",INDEX('Ciclos Oficial'!$I$3:$I$5,MATCH(AF107,'Ciclos Oficial'!$H$3:$H$5,0)))</f>
        <v/>
      </c>
      <c r="AH107" s="1"/>
      <c r="AI107" s="17"/>
      <c r="AJ107" s="19"/>
      <c r="AK107" s="78"/>
      <c r="AL107" s="74" t="str">
        <f>IF(AK107="","",INDEX('Ciclos Oficial'!$I$3:$I$5,MATCH(AK107,'Ciclos Oficial'!$H$3:$H$5,0)))</f>
        <v/>
      </c>
      <c r="AM107" s="1"/>
      <c r="AN107" s="17"/>
      <c r="AO107" s="19"/>
      <c r="AP107" s="78"/>
      <c r="AQ107" s="74" t="str">
        <f>IF(AP107="","",INDEX('Ciclos Oficial'!$I$3:$I$5,MATCH(AP107,'Ciclos Oficial'!$H$3:$H$5,0)))</f>
        <v/>
      </c>
      <c r="AR107" s="1"/>
      <c r="AS107" s="17"/>
    </row>
    <row r="108" spans="2:45" ht="14.25">
      <c r="B108" s="78"/>
      <c r="C108" s="11"/>
      <c r="D108" s="74" t="str" cm="1">
        <f t="array" ref="D108">IF(OR(B108="",C108=""),"",IF(INDEX('Ciclos Oficial'!$D$3:$D$23,IF(INDEX('Ciclos Oficial'!$D$3:$D$23,MATCH('Plano de Setup'!B108,'Ciclos Oficial'!$C$3:$C$23,0))&gt;INDEX('Ciclos Oficial'!$D$3:$D$23,MATCH('Plano de Setup'!C108,'Ciclos Oficial'!$C$3:$C$23,0)),MATCH('Plano de Setup'!B108,'Ciclos Oficial'!$C$3:$C$23,0),MATCH('Plano de Setup'!C108,'Ciclos Oficial'!$C$3:$C$23,0)))&gt;INDEX('Ciclos Oficial'!$E$3:$E$23,IF(INDEX('Ciclos Oficial'!$E$3:$E$23,MATCH(B108,'Ciclos Oficial'!$C$3:$C$23,0))&gt;INDEX('Ciclos Oficial'!$E$3:$E$23,MATCH(C108,'Ciclos Oficial'!$C$3:$C$23,0)),MATCH(B108,'Ciclos Oficial'!$C$3:$C$23,0),MATCH(C108,'Ciclos Oficial'!$C$3:$C$23,0))),INDEX('Ciclos Oficial'!$D$3:$D$23,IF(INDEX('Ciclos Oficial'!$D$3:$D$23,MATCH('Plano de Setup'!B108,'Ciclos Oficial'!$C$3:$C$23,0))&gt;INDEX('Ciclos Oficial'!$D$3:$D$23,MATCH('Plano de Setup'!C108,'Ciclos Oficial'!$C$3:$C$23,0)),MATCH('Plano de Setup'!B108,'Ciclos Oficial'!$C$3:$C$23,0),MATCH('Plano de Setup'!C108,'Ciclos Oficial'!$C$3:$C$23,0))),INDEX('Ciclos Oficial'!$E$3:$E$23,IF(INDEX('Ciclos Oficial'!$E$3:$E$23,MATCH(B108,'Ciclos Oficial'!$C$3:$C$23,0))&gt;INDEX('Ciclos Oficial'!$E$3:$E$23,MATCH(C108,'Ciclos Oficial'!$C$3:$C$23,0)),MATCH(B108,'Ciclos Oficial'!$C$3:$C$23,0),MATCH(C108,'Ciclos Oficial'!$C$3:$C$23,0)))))</f>
        <v/>
      </c>
      <c r="E108" s="12"/>
      <c r="F108" s="87"/>
      <c r="G108" s="19"/>
      <c r="H108" s="78"/>
      <c r="I108" s="11"/>
      <c r="J108" s="74" t="str" cm="1">
        <f t="array" ref="J108">IF(OR(H108="",I108=""),"",IF(INDEX('Ciclos Oficial'!$D$3:$D$23,IF(INDEX('Ciclos Oficial'!$D$3:$D$23,MATCH('Plano de Setup'!H108,'Ciclos Oficial'!$C$3:$C$23,0))&gt;INDEX('Ciclos Oficial'!$D$3:$D$23,MATCH('Plano de Setup'!I108,'Ciclos Oficial'!$C$3:$C$23,0)),MATCH('Plano de Setup'!H108,'Ciclos Oficial'!$C$3:$C$23,0),MATCH('Plano de Setup'!I108,'Ciclos Oficial'!$C$3:$C$23,0)))&gt;INDEX('Ciclos Oficial'!$E$3:$E$23,IF(INDEX('Ciclos Oficial'!$E$3:$E$23,MATCH(H108,'Ciclos Oficial'!$C$3:$C$23,0))&gt;INDEX('Ciclos Oficial'!$E$3:$E$23,MATCH(I108,'Ciclos Oficial'!$C$3:$C$23,0)),MATCH(H108,'Ciclos Oficial'!$C$3:$C$23,0),MATCH(I108,'Ciclos Oficial'!$C$3:$C$23,0))),INDEX('Ciclos Oficial'!$D$3:$D$23,IF(INDEX('Ciclos Oficial'!$D$3:$D$23,MATCH('Plano de Setup'!H108,'Ciclos Oficial'!$C$3:$C$23,0))&gt;INDEX('Ciclos Oficial'!$D$3:$D$23,MATCH('Plano de Setup'!I108,'Ciclos Oficial'!$C$3:$C$23,0)),MATCH('Plano de Setup'!H108,'Ciclos Oficial'!$C$3:$C$23,0),MATCH('Plano de Setup'!I108,'Ciclos Oficial'!$C$3:$C$23,0))),INDEX('Ciclos Oficial'!$E$3:$E$23,IF(INDEX('Ciclos Oficial'!$E$3:$E$23,MATCH(H108,'Ciclos Oficial'!$C$3:$C$23,0))&gt;INDEX('Ciclos Oficial'!$E$3:$E$23,MATCH(I108,'Ciclos Oficial'!$C$3:$C$23,0)),MATCH(H108,'Ciclos Oficial'!$C$3:$C$23,0),MATCH(I108,'Ciclos Oficial'!$C$3:$C$23,0)))))</f>
        <v/>
      </c>
      <c r="K108" s="1"/>
      <c r="L108" s="17"/>
      <c r="M108" s="19"/>
      <c r="N108" s="11"/>
      <c r="O108" s="11"/>
      <c r="P108" s="74" t="str" cm="1">
        <f t="array" ref="P108">IF(OR(N108="",O108=""),"",IF(INDEX('Ciclos Oficial'!$D$3:$D$23,IF(INDEX('Ciclos Oficial'!$D$3:$D$23,MATCH('Plano de Setup'!N108,'Ciclos Oficial'!$C$3:$C$23,0))&gt;INDEX('Ciclos Oficial'!$D$3:$D$23,MATCH('Plano de Setup'!O108,'Ciclos Oficial'!$C$3:$C$23,0)),MATCH('Plano de Setup'!N108,'Ciclos Oficial'!$C$3:$C$23,0),MATCH('Plano de Setup'!O108,'Ciclos Oficial'!$C$3:$C$23,0)))&gt;INDEX('Ciclos Oficial'!$E$3:$E$23,IF(INDEX('Ciclos Oficial'!$E$3:$E$23,MATCH(N108,'Ciclos Oficial'!$C$3:$C$23,0))&gt;INDEX('Ciclos Oficial'!$E$3:$E$23,MATCH(O108,'Ciclos Oficial'!$C$3:$C$23,0)),MATCH(N108,'Ciclos Oficial'!$C$3:$C$23,0),MATCH(O108,'Ciclos Oficial'!$C$3:$C$23,0))),INDEX('Ciclos Oficial'!$D$3:$D$23,IF(INDEX('Ciclos Oficial'!$D$3:$D$23,MATCH('Plano de Setup'!N108,'Ciclos Oficial'!$C$3:$C$23,0))&gt;INDEX('Ciclos Oficial'!$D$3:$D$23,MATCH('Plano de Setup'!O108,'Ciclos Oficial'!$C$3:$C$23,0)),MATCH('Plano de Setup'!N108,'Ciclos Oficial'!$C$3:$C$23,0),MATCH('Plano de Setup'!O108,'Ciclos Oficial'!$C$3:$C$23,0))),INDEX('Ciclos Oficial'!$E$3:$E$23,IF(INDEX('Ciclos Oficial'!$E$3:$E$23,MATCH(N108,'Ciclos Oficial'!$C$3:$C$23,0))&gt;INDEX('Ciclos Oficial'!$E$3:$E$23,MATCH(O108,'Ciclos Oficial'!$C$3:$C$23,0)),MATCH(N108,'Ciclos Oficial'!$C$3:$C$23,0),MATCH(O108,'Ciclos Oficial'!$C$3:$C$23,0)))))</f>
        <v/>
      </c>
      <c r="Q108" s="1"/>
      <c r="R108" s="1"/>
      <c r="S108" s="19"/>
      <c r="T108" s="78"/>
      <c r="U108" s="11"/>
      <c r="V108" s="74" t="str" cm="1">
        <f t="array" ref="V108">IF(OR(T108="",U108=""),"",IF(INDEX('Ciclos Oficial'!$D$3:$D$23,IF(INDEX('Ciclos Oficial'!$D$3:$D$23,MATCH('Plano de Setup'!T108,'Ciclos Oficial'!$C$3:$C$23,0))&gt;INDEX('Ciclos Oficial'!$D$3:$D$23,MATCH('Plano de Setup'!U108,'Ciclos Oficial'!$C$3:$C$23,0)),MATCH('Plano de Setup'!T108,'Ciclos Oficial'!$C$3:$C$23,0),MATCH('Plano de Setup'!U108,'Ciclos Oficial'!$C$3:$C$23,0)))&gt;INDEX('Ciclos Oficial'!$E$3:$E$23,IF(INDEX('Ciclos Oficial'!$E$3:$E$23,MATCH(T108,'Ciclos Oficial'!$C$3:$C$23,0))&gt;INDEX('Ciclos Oficial'!$E$3:$E$23,MATCH(U108,'Ciclos Oficial'!$C$3:$C$23,0)),MATCH(T108,'Ciclos Oficial'!$C$3:$C$23,0),MATCH(U108,'Ciclos Oficial'!$C$3:$C$23,0))),INDEX('Ciclos Oficial'!$D$3:$D$23,IF(INDEX('Ciclos Oficial'!$D$3:$D$23,MATCH('Plano de Setup'!T108,'Ciclos Oficial'!$C$3:$C$23,0))&gt;INDEX('Ciclos Oficial'!$D$3:$D$23,MATCH('Plano de Setup'!U108,'Ciclos Oficial'!$C$3:$C$23,0)),MATCH('Plano de Setup'!T108,'Ciclos Oficial'!$C$3:$C$23,0),MATCH('Plano de Setup'!U108,'Ciclos Oficial'!$C$3:$C$23,0))),INDEX('Ciclos Oficial'!$E$3:$E$23,IF(INDEX('Ciclos Oficial'!$E$3:$E$23,MATCH(T108,'Ciclos Oficial'!$C$3:$C$23,0))&gt;INDEX('Ciclos Oficial'!$E$3:$E$23,MATCH(U108,'Ciclos Oficial'!$C$3:$C$23,0)),MATCH(T108,'Ciclos Oficial'!$C$3:$C$23,0),MATCH(U108,'Ciclos Oficial'!$C$3:$C$23,0)))))</f>
        <v/>
      </c>
      <c r="W108" s="1"/>
      <c r="X108" s="17"/>
      <c r="Y108" s="19"/>
      <c r="Z108" s="11"/>
      <c r="AA108" s="11"/>
      <c r="AB108" s="74" t="str" cm="1">
        <f t="array" ref="AB108">IF(OR(Z108="",AA108=""),"",IF(INDEX('Ciclos Oficial'!$D$3:$D$23,IF(INDEX('Ciclos Oficial'!$D$3:$D$23,MATCH('Plano de Setup'!Z108,'Ciclos Oficial'!$C$3:$C$23,0))&gt;INDEX('Ciclos Oficial'!$D$3:$D$23,MATCH('Plano de Setup'!AA108,'Ciclos Oficial'!$C$3:$C$23,0)),MATCH('Plano de Setup'!Z108,'Ciclos Oficial'!$C$3:$C$23,0),MATCH('Plano de Setup'!AA108,'Ciclos Oficial'!$C$3:$C$23,0)))&gt;INDEX('Ciclos Oficial'!$E$3:$E$23,IF(INDEX('Ciclos Oficial'!$E$3:$E$23,MATCH(Z108,'Ciclos Oficial'!$C$3:$C$23,0))&gt;INDEX('Ciclos Oficial'!$E$3:$E$23,MATCH(AA108,'Ciclos Oficial'!$C$3:$C$23,0)),MATCH(Z108,'Ciclos Oficial'!$C$3:$C$23,0),MATCH(AA108,'Ciclos Oficial'!$C$3:$C$23,0))),INDEX('Ciclos Oficial'!$D$3:$D$23,IF(INDEX('Ciclos Oficial'!$D$3:$D$23,MATCH('Plano de Setup'!Z108,'Ciclos Oficial'!$C$3:$C$23,0))&gt;INDEX('Ciclos Oficial'!$D$3:$D$23,MATCH('Plano de Setup'!AA108,'Ciclos Oficial'!$C$3:$C$23,0)),MATCH('Plano de Setup'!Z108,'Ciclos Oficial'!$C$3:$C$23,0),MATCH('Plano de Setup'!AA108,'Ciclos Oficial'!$C$3:$C$23,0))),INDEX('Ciclos Oficial'!$E$3:$E$23,IF(INDEX('Ciclos Oficial'!$E$3:$E$23,MATCH(Z108,'Ciclos Oficial'!$C$3:$C$23,0))&gt;INDEX('Ciclos Oficial'!$E$3:$E$23,MATCH(AA108,'Ciclos Oficial'!$C$3:$C$23,0)),MATCH(Z108,'Ciclos Oficial'!$C$3:$C$23,0),MATCH(AA108,'Ciclos Oficial'!$C$3:$C$23,0)))))</f>
        <v/>
      </c>
      <c r="AC108" s="1"/>
      <c r="AD108" s="1"/>
      <c r="AE108" s="19"/>
      <c r="AF108" s="78"/>
      <c r="AG108" s="74" t="str">
        <f>IF(AF108="","",INDEX('Ciclos Oficial'!$I$3:$I$5,MATCH(AF108,'Ciclos Oficial'!$H$3:$H$5,0)))</f>
        <v/>
      </c>
      <c r="AH108" s="1"/>
      <c r="AI108" s="17"/>
      <c r="AJ108" s="19"/>
      <c r="AK108" s="78"/>
      <c r="AL108" s="74" t="str">
        <f>IF(AK108="","",INDEX('Ciclos Oficial'!$I$3:$I$5,MATCH(AK108,'Ciclos Oficial'!$H$3:$H$5,0)))</f>
        <v/>
      </c>
      <c r="AM108" s="1"/>
      <c r="AN108" s="17"/>
      <c r="AO108" s="19"/>
      <c r="AP108" s="78"/>
      <c r="AQ108" s="74" t="str">
        <f>IF(AP108="","",INDEX('Ciclos Oficial'!$I$3:$I$5,MATCH(AP108,'Ciclos Oficial'!$H$3:$H$5,0)))</f>
        <v/>
      </c>
      <c r="AR108" s="1"/>
      <c r="AS108" s="17"/>
    </row>
    <row r="109" spans="2:45" ht="14.25">
      <c r="B109" s="78"/>
      <c r="C109" s="11"/>
      <c r="D109" s="74" t="str" cm="1">
        <f t="array" ref="D109">IF(OR(B109="",C109=""),"",IF(INDEX('Ciclos Oficial'!$D$3:$D$23,IF(INDEX('Ciclos Oficial'!$D$3:$D$23,MATCH('Plano de Setup'!B109,'Ciclos Oficial'!$C$3:$C$23,0))&gt;INDEX('Ciclos Oficial'!$D$3:$D$23,MATCH('Plano de Setup'!C109,'Ciclos Oficial'!$C$3:$C$23,0)),MATCH('Plano de Setup'!B109,'Ciclos Oficial'!$C$3:$C$23,0),MATCH('Plano de Setup'!C109,'Ciclos Oficial'!$C$3:$C$23,0)))&gt;INDEX('Ciclos Oficial'!$E$3:$E$23,IF(INDEX('Ciclos Oficial'!$E$3:$E$23,MATCH(B109,'Ciclos Oficial'!$C$3:$C$23,0))&gt;INDEX('Ciclos Oficial'!$E$3:$E$23,MATCH(C109,'Ciclos Oficial'!$C$3:$C$23,0)),MATCH(B109,'Ciclos Oficial'!$C$3:$C$23,0),MATCH(C109,'Ciclos Oficial'!$C$3:$C$23,0))),INDEX('Ciclos Oficial'!$D$3:$D$23,IF(INDEX('Ciclos Oficial'!$D$3:$D$23,MATCH('Plano de Setup'!B109,'Ciclos Oficial'!$C$3:$C$23,0))&gt;INDEX('Ciclos Oficial'!$D$3:$D$23,MATCH('Plano de Setup'!C109,'Ciclos Oficial'!$C$3:$C$23,0)),MATCH('Plano de Setup'!B109,'Ciclos Oficial'!$C$3:$C$23,0),MATCH('Plano de Setup'!C109,'Ciclos Oficial'!$C$3:$C$23,0))),INDEX('Ciclos Oficial'!$E$3:$E$23,IF(INDEX('Ciclos Oficial'!$E$3:$E$23,MATCH(B109,'Ciclos Oficial'!$C$3:$C$23,0))&gt;INDEX('Ciclos Oficial'!$E$3:$E$23,MATCH(C109,'Ciclos Oficial'!$C$3:$C$23,0)),MATCH(B109,'Ciclos Oficial'!$C$3:$C$23,0),MATCH(C109,'Ciclos Oficial'!$C$3:$C$23,0)))))</f>
        <v/>
      </c>
      <c r="E109" s="12"/>
      <c r="F109" s="87"/>
      <c r="G109" s="19"/>
      <c r="H109" s="78"/>
      <c r="I109" s="11"/>
      <c r="J109" s="74" t="str" cm="1">
        <f t="array" ref="J109">IF(OR(H109="",I109=""),"",IF(INDEX('Ciclos Oficial'!$D$3:$D$23,IF(INDEX('Ciclos Oficial'!$D$3:$D$23,MATCH('Plano de Setup'!H109,'Ciclos Oficial'!$C$3:$C$23,0))&gt;INDEX('Ciclos Oficial'!$D$3:$D$23,MATCH('Plano de Setup'!I109,'Ciclos Oficial'!$C$3:$C$23,0)),MATCH('Plano de Setup'!H109,'Ciclos Oficial'!$C$3:$C$23,0),MATCH('Plano de Setup'!I109,'Ciclos Oficial'!$C$3:$C$23,0)))&gt;INDEX('Ciclos Oficial'!$E$3:$E$23,IF(INDEX('Ciclos Oficial'!$E$3:$E$23,MATCH(H109,'Ciclos Oficial'!$C$3:$C$23,0))&gt;INDEX('Ciclos Oficial'!$E$3:$E$23,MATCH(I109,'Ciclos Oficial'!$C$3:$C$23,0)),MATCH(H109,'Ciclos Oficial'!$C$3:$C$23,0),MATCH(I109,'Ciclos Oficial'!$C$3:$C$23,0))),INDEX('Ciclos Oficial'!$D$3:$D$23,IF(INDEX('Ciclos Oficial'!$D$3:$D$23,MATCH('Plano de Setup'!H109,'Ciclos Oficial'!$C$3:$C$23,0))&gt;INDEX('Ciclos Oficial'!$D$3:$D$23,MATCH('Plano de Setup'!I109,'Ciclos Oficial'!$C$3:$C$23,0)),MATCH('Plano de Setup'!H109,'Ciclos Oficial'!$C$3:$C$23,0),MATCH('Plano de Setup'!I109,'Ciclos Oficial'!$C$3:$C$23,0))),INDEX('Ciclos Oficial'!$E$3:$E$23,IF(INDEX('Ciclos Oficial'!$E$3:$E$23,MATCH(H109,'Ciclos Oficial'!$C$3:$C$23,0))&gt;INDEX('Ciclos Oficial'!$E$3:$E$23,MATCH(I109,'Ciclos Oficial'!$C$3:$C$23,0)),MATCH(H109,'Ciclos Oficial'!$C$3:$C$23,0),MATCH(I109,'Ciclos Oficial'!$C$3:$C$23,0)))))</f>
        <v/>
      </c>
      <c r="K109" s="1"/>
      <c r="L109" s="17"/>
      <c r="M109" s="19"/>
      <c r="N109" s="11"/>
      <c r="O109" s="11"/>
      <c r="P109" s="74" t="str" cm="1">
        <f t="array" ref="P109">IF(OR(N109="",O109=""),"",IF(INDEX('Ciclos Oficial'!$D$3:$D$23,IF(INDEX('Ciclos Oficial'!$D$3:$D$23,MATCH('Plano de Setup'!N109,'Ciclos Oficial'!$C$3:$C$23,0))&gt;INDEX('Ciclos Oficial'!$D$3:$D$23,MATCH('Plano de Setup'!O109,'Ciclos Oficial'!$C$3:$C$23,0)),MATCH('Plano de Setup'!N109,'Ciclos Oficial'!$C$3:$C$23,0),MATCH('Plano de Setup'!O109,'Ciclos Oficial'!$C$3:$C$23,0)))&gt;INDEX('Ciclos Oficial'!$E$3:$E$23,IF(INDEX('Ciclos Oficial'!$E$3:$E$23,MATCH(N109,'Ciclos Oficial'!$C$3:$C$23,0))&gt;INDEX('Ciclos Oficial'!$E$3:$E$23,MATCH(O109,'Ciclos Oficial'!$C$3:$C$23,0)),MATCH(N109,'Ciclos Oficial'!$C$3:$C$23,0),MATCH(O109,'Ciclos Oficial'!$C$3:$C$23,0))),INDEX('Ciclos Oficial'!$D$3:$D$23,IF(INDEX('Ciclos Oficial'!$D$3:$D$23,MATCH('Plano de Setup'!N109,'Ciclos Oficial'!$C$3:$C$23,0))&gt;INDEX('Ciclos Oficial'!$D$3:$D$23,MATCH('Plano de Setup'!O109,'Ciclos Oficial'!$C$3:$C$23,0)),MATCH('Plano de Setup'!N109,'Ciclos Oficial'!$C$3:$C$23,0),MATCH('Plano de Setup'!O109,'Ciclos Oficial'!$C$3:$C$23,0))),INDEX('Ciclos Oficial'!$E$3:$E$23,IF(INDEX('Ciclos Oficial'!$E$3:$E$23,MATCH(N109,'Ciclos Oficial'!$C$3:$C$23,0))&gt;INDEX('Ciclos Oficial'!$E$3:$E$23,MATCH(O109,'Ciclos Oficial'!$C$3:$C$23,0)),MATCH(N109,'Ciclos Oficial'!$C$3:$C$23,0),MATCH(O109,'Ciclos Oficial'!$C$3:$C$23,0)))))</f>
        <v/>
      </c>
      <c r="Q109" s="1"/>
      <c r="R109" s="1"/>
      <c r="S109" s="19"/>
      <c r="T109" s="78"/>
      <c r="U109" s="11"/>
      <c r="V109" s="74" t="str" cm="1">
        <f t="array" ref="V109">IF(OR(T109="",U109=""),"",IF(INDEX('Ciclos Oficial'!$D$3:$D$23,IF(INDEX('Ciclos Oficial'!$D$3:$D$23,MATCH('Plano de Setup'!T109,'Ciclos Oficial'!$C$3:$C$23,0))&gt;INDEX('Ciclos Oficial'!$D$3:$D$23,MATCH('Plano de Setup'!U109,'Ciclos Oficial'!$C$3:$C$23,0)),MATCH('Plano de Setup'!T109,'Ciclos Oficial'!$C$3:$C$23,0),MATCH('Plano de Setup'!U109,'Ciclos Oficial'!$C$3:$C$23,0)))&gt;INDEX('Ciclos Oficial'!$E$3:$E$23,IF(INDEX('Ciclos Oficial'!$E$3:$E$23,MATCH(T109,'Ciclos Oficial'!$C$3:$C$23,0))&gt;INDEX('Ciclos Oficial'!$E$3:$E$23,MATCH(U109,'Ciclos Oficial'!$C$3:$C$23,0)),MATCH(T109,'Ciclos Oficial'!$C$3:$C$23,0),MATCH(U109,'Ciclos Oficial'!$C$3:$C$23,0))),INDEX('Ciclos Oficial'!$D$3:$D$23,IF(INDEX('Ciclos Oficial'!$D$3:$D$23,MATCH('Plano de Setup'!T109,'Ciclos Oficial'!$C$3:$C$23,0))&gt;INDEX('Ciclos Oficial'!$D$3:$D$23,MATCH('Plano de Setup'!U109,'Ciclos Oficial'!$C$3:$C$23,0)),MATCH('Plano de Setup'!T109,'Ciclos Oficial'!$C$3:$C$23,0),MATCH('Plano de Setup'!U109,'Ciclos Oficial'!$C$3:$C$23,0))),INDEX('Ciclos Oficial'!$E$3:$E$23,IF(INDEX('Ciclos Oficial'!$E$3:$E$23,MATCH(T109,'Ciclos Oficial'!$C$3:$C$23,0))&gt;INDEX('Ciclos Oficial'!$E$3:$E$23,MATCH(U109,'Ciclos Oficial'!$C$3:$C$23,0)),MATCH(T109,'Ciclos Oficial'!$C$3:$C$23,0),MATCH(U109,'Ciclos Oficial'!$C$3:$C$23,0)))))</f>
        <v/>
      </c>
      <c r="W109" s="1"/>
      <c r="X109" s="17"/>
      <c r="Y109" s="19"/>
      <c r="Z109" s="11"/>
      <c r="AA109" s="11"/>
      <c r="AB109" s="74" t="str" cm="1">
        <f t="array" ref="AB109">IF(OR(Z109="",AA109=""),"",IF(INDEX('Ciclos Oficial'!$D$3:$D$23,IF(INDEX('Ciclos Oficial'!$D$3:$D$23,MATCH('Plano de Setup'!Z109,'Ciclos Oficial'!$C$3:$C$23,0))&gt;INDEX('Ciclos Oficial'!$D$3:$D$23,MATCH('Plano de Setup'!AA109,'Ciclos Oficial'!$C$3:$C$23,0)),MATCH('Plano de Setup'!Z109,'Ciclos Oficial'!$C$3:$C$23,0),MATCH('Plano de Setup'!AA109,'Ciclos Oficial'!$C$3:$C$23,0)))&gt;INDEX('Ciclos Oficial'!$E$3:$E$23,IF(INDEX('Ciclos Oficial'!$E$3:$E$23,MATCH(Z109,'Ciclos Oficial'!$C$3:$C$23,0))&gt;INDEX('Ciclos Oficial'!$E$3:$E$23,MATCH(AA109,'Ciclos Oficial'!$C$3:$C$23,0)),MATCH(Z109,'Ciclos Oficial'!$C$3:$C$23,0),MATCH(AA109,'Ciclos Oficial'!$C$3:$C$23,0))),INDEX('Ciclos Oficial'!$D$3:$D$23,IF(INDEX('Ciclos Oficial'!$D$3:$D$23,MATCH('Plano de Setup'!Z109,'Ciclos Oficial'!$C$3:$C$23,0))&gt;INDEX('Ciclos Oficial'!$D$3:$D$23,MATCH('Plano de Setup'!AA109,'Ciclos Oficial'!$C$3:$C$23,0)),MATCH('Plano de Setup'!Z109,'Ciclos Oficial'!$C$3:$C$23,0),MATCH('Plano de Setup'!AA109,'Ciclos Oficial'!$C$3:$C$23,0))),INDEX('Ciclos Oficial'!$E$3:$E$23,IF(INDEX('Ciclos Oficial'!$E$3:$E$23,MATCH(Z109,'Ciclos Oficial'!$C$3:$C$23,0))&gt;INDEX('Ciclos Oficial'!$E$3:$E$23,MATCH(AA109,'Ciclos Oficial'!$C$3:$C$23,0)),MATCH(Z109,'Ciclos Oficial'!$C$3:$C$23,0),MATCH(AA109,'Ciclos Oficial'!$C$3:$C$23,0)))))</f>
        <v/>
      </c>
      <c r="AC109" s="1"/>
      <c r="AD109" s="1"/>
      <c r="AE109" s="19"/>
      <c r="AF109" s="78"/>
      <c r="AG109" s="74" t="str">
        <f>IF(AF109="","",INDEX('Ciclos Oficial'!$I$3:$I$5,MATCH(AF109,'Ciclos Oficial'!$H$3:$H$5,0)))</f>
        <v/>
      </c>
      <c r="AH109" s="1"/>
      <c r="AI109" s="17"/>
      <c r="AJ109" s="19"/>
      <c r="AK109" s="78"/>
      <c r="AL109" s="74" t="str">
        <f>IF(AK109="","",INDEX('Ciclos Oficial'!$I$3:$I$5,MATCH(AK109,'Ciclos Oficial'!$H$3:$H$5,0)))</f>
        <v/>
      </c>
      <c r="AM109" s="1"/>
      <c r="AN109" s="17"/>
      <c r="AO109" s="19"/>
      <c r="AP109" s="78"/>
      <c r="AQ109" s="74" t="str">
        <f>IF(AP109="","",INDEX('Ciclos Oficial'!$I$3:$I$5,MATCH(AP109,'Ciclos Oficial'!$H$3:$H$5,0)))</f>
        <v/>
      </c>
      <c r="AR109" s="1"/>
      <c r="AS109" s="17"/>
    </row>
    <row r="110" spans="2:45" ht="14.25">
      <c r="B110" s="78"/>
      <c r="C110" s="11"/>
      <c r="D110" s="74" t="str" cm="1">
        <f t="array" ref="D110">IF(OR(B110="",C110=""),"",IF(INDEX('Ciclos Oficial'!$D$3:$D$23,IF(INDEX('Ciclos Oficial'!$D$3:$D$23,MATCH('Plano de Setup'!B110,'Ciclos Oficial'!$C$3:$C$23,0))&gt;INDEX('Ciclos Oficial'!$D$3:$D$23,MATCH('Plano de Setup'!C110,'Ciclos Oficial'!$C$3:$C$23,0)),MATCH('Plano de Setup'!B110,'Ciclos Oficial'!$C$3:$C$23,0),MATCH('Plano de Setup'!C110,'Ciclos Oficial'!$C$3:$C$23,0)))&gt;INDEX('Ciclos Oficial'!$E$3:$E$23,IF(INDEX('Ciclos Oficial'!$E$3:$E$23,MATCH(B110,'Ciclos Oficial'!$C$3:$C$23,0))&gt;INDEX('Ciclos Oficial'!$E$3:$E$23,MATCH(C110,'Ciclos Oficial'!$C$3:$C$23,0)),MATCH(B110,'Ciclos Oficial'!$C$3:$C$23,0),MATCH(C110,'Ciclos Oficial'!$C$3:$C$23,0))),INDEX('Ciclos Oficial'!$D$3:$D$23,IF(INDEX('Ciclos Oficial'!$D$3:$D$23,MATCH('Plano de Setup'!B110,'Ciclos Oficial'!$C$3:$C$23,0))&gt;INDEX('Ciclos Oficial'!$D$3:$D$23,MATCH('Plano de Setup'!C110,'Ciclos Oficial'!$C$3:$C$23,0)),MATCH('Plano de Setup'!B110,'Ciclos Oficial'!$C$3:$C$23,0),MATCH('Plano de Setup'!C110,'Ciclos Oficial'!$C$3:$C$23,0))),INDEX('Ciclos Oficial'!$E$3:$E$23,IF(INDEX('Ciclos Oficial'!$E$3:$E$23,MATCH(B110,'Ciclos Oficial'!$C$3:$C$23,0))&gt;INDEX('Ciclos Oficial'!$E$3:$E$23,MATCH(C110,'Ciclos Oficial'!$C$3:$C$23,0)),MATCH(B110,'Ciclos Oficial'!$C$3:$C$23,0),MATCH(C110,'Ciclos Oficial'!$C$3:$C$23,0)))))</f>
        <v/>
      </c>
      <c r="E110" s="12"/>
      <c r="F110" s="87"/>
      <c r="G110" s="19"/>
      <c r="H110" s="78"/>
      <c r="I110" s="11"/>
      <c r="J110" s="74" t="str" cm="1">
        <f t="array" ref="J110">IF(OR(H110="",I110=""),"",IF(INDEX('Ciclos Oficial'!$D$3:$D$23,IF(INDEX('Ciclos Oficial'!$D$3:$D$23,MATCH('Plano de Setup'!H110,'Ciclos Oficial'!$C$3:$C$23,0))&gt;INDEX('Ciclos Oficial'!$D$3:$D$23,MATCH('Plano de Setup'!I110,'Ciclos Oficial'!$C$3:$C$23,0)),MATCH('Plano de Setup'!H110,'Ciclos Oficial'!$C$3:$C$23,0),MATCH('Plano de Setup'!I110,'Ciclos Oficial'!$C$3:$C$23,0)))&gt;INDEX('Ciclos Oficial'!$E$3:$E$23,IF(INDEX('Ciclos Oficial'!$E$3:$E$23,MATCH(H110,'Ciclos Oficial'!$C$3:$C$23,0))&gt;INDEX('Ciclos Oficial'!$E$3:$E$23,MATCH(I110,'Ciclos Oficial'!$C$3:$C$23,0)),MATCH(H110,'Ciclos Oficial'!$C$3:$C$23,0),MATCH(I110,'Ciclos Oficial'!$C$3:$C$23,0))),INDEX('Ciclos Oficial'!$D$3:$D$23,IF(INDEX('Ciclos Oficial'!$D$3:$D$23,MATCH('Plano de Setup'!H110,'Ciclos Oficial'!$C$3:$C$23,0))&gt;INDEX('Ciclos Oficial'!$D$3:$D$23,MATCH('Plano de Setup'!I110,'Ciclos Oficial'!$C$3:$C$23,0)),MATCH('Plano de Setup'!H110,'Ciclos Oficial'!$C$3:$C$23,0),MATCH('Plano de Setup'!I110,'Ciclos Oficial'!$C$3:$C$23,0))),INDEX('Ciclos Oficial'!$E$3:$E$23,IF(INDEX('Ciclos Oficial'!$E$3:$E$23,MATCH(H110,'Ciclos Oficial'!$C$3:$C$23,0))&gt;INDEX('Ciclos Oficial'!$E$3:$E$23,MATCH(I110,'Ciclos Oficial'!$C$3:$C$23,0)),MATCH(H110,'Ciclos Oficial'!$C$3:$C$23,0),MATCH(I110,'Ciclos Oficial'!$C$3:$C$23,0)))))</f>
        <v/>
      </c>
      <c r="K110" s="1"/>
      <c r="L110" s="17"/>
      <c r="M110" s="19"/>
      <c r="N110" s="11"/>
      <c r="O110" s="11"/>
      <c r="P110" s="74" t="str" cm="1">
        <f t="array" ref="P110">IF(OR(N110="",O110=""),"",IF(INDEX('Ciclos Oficial'!$D$3:$D$23,IF(INDEX('Ciclos Oficial'!$D$3:$D$23,MATCH('Plano de Setup'!N110,'Ciclos Oficial'!$C$3:$C$23,0))&gt;INDEX('Ciclos Oficial'!$D$3:$D$23,MATCH('Plano de Setup'!O110,'Ciclos Oficial'!$C$3:$C$23,0)),MATCH('Plano de Setup'!N110,'Ciclos Oficial'!$C$3:$C$23,0),MATCH('Plano de Setup'!O110,'Ciclos Oficial'!$C$3:$C$23,0)))&gt;INDEX('Ciclos Oficial'!$E$3:$E$23,IF(INDEX('Ciclos Oficial'!$E$3:$E$23,MATCH(N110,'Ciclos Oficial'!$C$3:$C$23,0))&gt;INDEX('Ciclos Oficial'!$E$3:$E$23,MATCH(O110,'Ciclos Oficial'!$C$3:$C$23,0)),MATCH(N110,'Ciclos Oficial'!$C$3:$C$23,0),MATCH(O110,'Ciclos Oficial'!$C$3:$C$23,0))),INDEX('Ciclos Oficial'!$D$3:$D$23,IF(INDEX('Ciclos Oficial'!$D$3:$D$23,MATCH('Plano de Setup'!N110,'Ciclos Oficial'!$C$3:$C$23,0))&gt;INDEX('Ciclos Oficial'!$D$3:$D$23,MATCH('Plano de Setup'!O110,'Ciclos Oficial'!$C$3:$C$23,0)),MATCH('Plano de Setup'!N110,'Ciclos Oficial'!$C$3:$C$23,0),MATCH('Plano de Setup'!O110,'Ciclos Oficial'!$C$3:$C$23,0))),INDEX('Ciclos Oficial'!$E$3:$E$23,IF(INDEX('Ciclos Oficial'!$E$3:$E$23,MATCH(N110,'Ciclos Oficial'!$C$3:$C$23,0))&gt;INDEX('Ciclos Oficial'!$E$3:$E$23,MATCH(O110,'Ciclos Oficial'!$C$3:$C$23,0)),MATCH(N110,'Ciclos Oficial'!$C$3:$C$23,0),MATCH(O110,'Ciclos Oficial'!$C$3:$C$23,0)))))</f>
        <v/>
      </c>
      <c r="Q110" s="1"/>
      <c r="R110" s="1"/>
      <c r="S110" s="19"/>
      <c r="T110" s="78"/>
      <c r="U110" s="11"/>
      <c r="V110" s="74" t="str" cm="1">
        <f t="array" ref="V110">IF(OR(T110="",U110=""),"",IF(INDEX('Ciclos Oficial'!$D$3:$D$23,IF(INDEX('Ciclos Oficial'!$D$3:$D$23,MATCH('Plano de Setup'!T110,'Ciclos Oficial'!$C$3:$C$23,0))&gt;INDEX('Ciclos Oficial'!$D$3:$D$23,MATCH('Plano de Setup'!U110,'Ciclos Oficial'!$C$3:$C$23,0)),MATCH('Plano de Setup'!T110,'Ciclos Oficial'!$C$3:$C$23,0),MATCH('Plano de Setup'!U110,'Ciclos Oficial'!$C$3:$C$23,0)))&gt;INDEX('Ciclos Oficial'!$E$3:$E$23,IF(INDEX('Ciclos Oficial'!$E$3:$E$23,MATCH(T110,'Ciclos Oficial'!$C$3:$C$23,0))&gt;INDEX('Ciclos Oficial'!$E$3:$E$23,MATCH(U110,'Ciclos Oficial'!$C$3:$C$23,0)),MATCH(T110,'Ciclos Oficial'!$C$3:$C$23,0),MATCH(U110,'Ciclos Oficial'!$C$3:$C$23,0))),INDEX('Ciclos Oficial'!$D$3:$D$23,IF(INDEX('Ciclos Oficial'!$D$3:$D$23,MATCH('Plano de Setup'!T110,'Ciclos Oficial'!$C$3:$C$23,0))&gt;INDEX('Ciclos Oficial'!$D$3:$D$23,MATCH('Plano de Setup'!U110,'Ciclos Oficial'!$C$3:$C$23,0)),MATCH('Plano de Setup'!T110,'Ciclos Oficial'!$C$3:$C$23,0),MATCH('Plano de Setup'!U110,'Ciclos Oficial'!$C$3:$C$23,0))),INDEX('Ciclos Oficial'!$E$3:$E$23,IF(INDEX('Ciclos Oficial'!$E$3:$E$23,MATCH(T110,'Ciclos Oficial'!$C$3:$C$23,0))&gt;INDEX('Ciclos Oficial'!$E$3:$E$23,MATCH(U110,'Ciclos Oficial'!$C$3:$C$23,0)),MATCH(T110,'Ciclos Oficial'!$C$3:$C$23,0),MATCH(U110,'Ciclos Oficial'!$C$3:$C$23,0)))))</f>
        <v/>
      </c>
      <c r="W110" s="1"/>
      <c r="X110" s="17"/>
      <c r="Y110" s="19"/>
      <c r="Z110" s="11"/>
      <c r="AA110" s="11"/>
      <c r="AB110" s="74" t="str" cm="1">
        <f t="array" ref="AB110">IF(OR(Z110="",AA110=""),"",IF(INDEX('Ciclos Oficial'!$D$3:$D$23,IF(INDEX('Ciclos Oficial'!$D$3:$D$23,MATCH('Plano de Setup'!Z110,'Ciclos Oficial'!$C$3:$C$23,0))&gt;INDEX('Ciclos Oficial'!$D$3:$D$23,MATCH('Plano de Setup'!AA110,'Ciclos Oficial'!$C$3:$C$23,0)),MATCH('Plano de Setup'!Z110,'Ciclos Oficial'!$C$3:$C$23,0),MATCH('Plano de Setup'!AA110,'Ciclos Oficial'!$C$3:$C$23,0)))&gt;INDEX('Ciclos Oficial'!$E$3:$E$23,IF(INDEX('Ciclos Oficial'!$E$3:$E$23,MATCH(Z110,'Ciclos Oficial'!$C$3:$C$23,0))&gt;INDEX('Ciclos Oficial'!$E$3:$E$23,MATCH(AA110,'Ciclos Oficial'!$C$3:$C$23,0)),MATCH(Z110,'Ciclos Oficial'!$C$3:$C$23,0),MATCH(AA110,'Ciclos Oficial'!$C$3:$C$23,0))),INDEX('Ciclos Oficial'!$D$3:$D$23,IF(INDEX('Ciclos Oficial'!$D$3:$D$23,MATCH('Plano de Setup'!Z110,'Ciclos Oficial'!$C$3:$C$23,0))&gt;INDEX('Ciclos Oficial'!$D$3:$D$23,MATCH('Plano de Setup'!AA110,'Ciclos Oficial'!$C$3:$C$23,0)),MATCH('Plano de Setup'!Z110,'Ciclos Oficial'!$C$3:$C$23,0),MATCH('Plano de Setup'!AA110,'Ciclos Oficial'!$C$3:$C$23,0))),INDEX('Ciclos Oficial'!$E$3:$E$23,IF(INDEX('Ciclos Oficial'!$E$3:$E$23,MATCH(Z110,'Ciclos Oficial'!$C$3:$C$23,0))&gt;INDEX('Ciclos Oficial'!$E$3:$E$23,MATCH(AA110,'Ciclos Oficial'!$C$3:$C$23,0)),MATCH(Z110,'Ciclos Oficial'!$C$3:$C$23,0),MATCH(AA110,'Ciclos Oficial'!$C$3:$C$23,0)))))</f>
        <v/>
      </c>
      <c r="AC110" s="1"/>
      <c r="AD110" s="1"/>
      <c r="AE110" s="19"/>
      <c r="AF110" s="78"/>
      <c r="AG110" s="74" t="str">
        <f>IF(AF110="","",INDEX('Ciclos Oficial'!$I$3:$I$5,MATCH(AF110,'Ciclos Oficial'!$H$3:$H$5,0)))</f>
        <v/>
      </c>
      <c r="AH110" s="1"/>
      <c r="AI110" s="17"/>
      <c r="AJ110" s="19"/>
      <c r="AK110" s="78"/>
      <c r="AL110" s="74" t="str">
        <f>IF(AK110="","",INDEX('Ciclos Oficial'!$I$3:$I$5,MATCH(AK110,'Ciclos Oficial'!$H$3:$H$5,0)))</f>
        <v/>
      </c>
      <c r="AM110" s="1"/>
      <c r="AN110" s="17"/>
      <c r="AO110" s="19"/>
      <c r="AP110" s="78"/>
      <c r="AQ110" s="74" t="str">
        <f>IF(AP110="","",INDEX('Ciclos Oficial'!$I$3:$I$5,MATCH(AP110,'Ciclos Oficial'!$H$3:$H$5,0)))</f>
        <v/>
      </c>
      <c r="AR110" s="1"/>
      <c r="AS110" s="17"/>
    </row>
    <row r="111" spans="2:45" ht="14.25">
      <c r="B111" s="78"/>
      <c r="C111" s="11"/>
      <c r="D111" s="74" t="str" cm="1">
        <f t="array" ref="D111">IF(OR(B111="",C111=""),"",IF(INDEX('Ciclos Oficial'!$D$3:$D$23,IF(INDEX('Ciclos Oficial'!$D$3:$D$23,MATCH('Plano de Setup'!B111,'Ciclos Oficial'!$C$3:$C$23,0))&gt;INDEX('Ciclos Oficial'!$D$3:$D$23,MATCH('Plano de Setup'!C111,'Ciclos Oficial'!$C$3:$C$23,0)),MATCH('Plano de Setup'!B111,'Ciclos Oficial'!$C$3:$C$23,0),MATCH('Plano de Setup'!C111,'Ciclos Oficial'!$C$3:$C$23,0)))&gt;INDEX('Ciclos Oficial'!$E$3:$E$23,IF(INDEX('Ciclos Oficial'!$E$3:$E$23,MATCH(B111,'Ciclos Oficial'!$C$3:$C$23,0))&gt;INDEX('Ciclos Oficial'!$E$3:$E$23,MATCH(C111,'Ciclos Oficial'!$C$3:$C$23,0)),MATCH(B111,'Ciclos Oficial'!$C$3:$C$23,0),MATCH(C111,'Ciclos Oficial'!$C$3:$C$23,0))),INDEX('Ciclos Oficial'!$D$3:$D$23,IF(INDEX('Ciclos Oficial'!$D$3:$D$23,MATCH('Plano de Setup'!B111,'Ciclos Oficial'!$C$3:$C$23,0))&gt;INDEX('Ciclos Oficial'!$D$3:$D$23,MATCH('Plano de Setup'!C111,'Ciclos Oficial'!$C$3:$C$23,0)),MATCH('Plano de Setup'!B111,'Ciclos Oficial'!$C$3:$C$23,0),MATCH('Plano de Setup'!C111,'Ciclos Oficial'!$C$3:$C$23,0))),INDEX('Ciclos Oficial'!$E$3:$E$23,IF(INDEX('Ciclos Oficial'!$E$3:$E$23,MATCH(B111,'Ciclos Oficial'!$C$3:$C$23,0))&gt;INDEX('Ciclos Oficial'!$E$3:$E$23,MATCH(C111,'Ciclos Oficial'!$C$3:$C$23,0)),MATCH(B111,'Ciclos Oficial'!$C$3:$C$23,0),MATCH(C111,'Ciclos Oficial'!$C$3:$C$23,0)))))</f>
        <v/>
      </c>
      <c r="E111" s="12"/>
      <c r="F111" s="87"/>
      <c r="G111" s="19"/>
      <c r="H111" s="78"/>
      <c r="I111" s="11"/>
      <c r="J111" s="74" t="str" cm="1">
        <f t="array" ref="J111">IF(OR(H111="",I111=""),"",IF(INDEX('Ciclos Oficial'!$D$3:$D$23,IF(INDEX('Ciclos Oficial'!$D$3:$D$23,MATCH('Plano de Setup'!H111,'Ciclos Oficial'!$C$3:$C$23,0))&gt;INDEX('Ciclos Oficial'!$D$3:$D$23,MATCH('Plano de Setup'!I111,'Ciclos Oficial'!$C$3:$C$23,0)),MATCH('Plano de Setup'!H111,'Ciclos Oficial'!$C$3:$C$23,0),MATCH('Plano de Setup'!I111,'Ciclos Oficial'!$C$3:$C$23,0)))&gt;INDEX('Ciclos Oficial'!$E$3:$E$23,IF(INDEX('Ciclos Oficial'!$E$3:$E$23,MATCH(H111,'Ciclos Oficial'!$C$3:$C$23,0))&gt;INDEX('Ciclos Oficial'!$E$3:$E$23,MATCH(I111,'Ciclos Oficial'!$C$3:$C$23,0)),MATCH(H111,'Ciclos Oficial'!$C$3:$C$23,0),MATCH(I111,'Ciclos Oficial'!$C$3:$C$23,0))),INDEX('Ciclos Oficial'!$D$3:$D$23,IF(INDEX('Ciclos Oficial'!$D$3:$D$23,MATCH('Plano de Setup'!H111,'Ciclos Oficial'!$C$3:$C$23,0))&gt;INDEX('Ciclos Oficial'!$D$3:$D$23,MATCH('Plano de Setup'!I111,'Ciclos Oficial'!$C$3:$C$23,0)),MATCH('Plano de Setup'!H111,'Ciclos Oficial'!$C$3:$C$23,0),MATCH('Plano de Setup'!I111,'Ciclos Oficial'!$C$3:$C$23,0))),INDEX('Ciclos Oficial'!$E$3:$E$23,IF(INDEX('Ciclos Oficial'!$E$3:$E$23,MATCH(H111,'Ciclos Oficial'!$C$3:$C$23,0))&gt;INDEX('Ciclos Oficial'!$E$3:$E$23,MATCH(I111,'Ciclos Oficial'!$C$3:$C$23,0)),MATCH(H111,'Ciclos Oficial'!$C$3:$C$23,0),MATCH(I111,'Ciclos Oficial'!$C$3:$C$23,0)))))</f>
        <v/>
      </c>
      <c r="K111" s="1"/>
      <c r="L111" s="17"/>
      <c r="M111" s="19"/>
      <c r="N111" s="11"/>
      <c r="O111" s="11"/>
      <c r="P111" s="74" t="str" cm="1">
        <f t="array" ref="P111">IF(OR(N111="",O111=""),"",IF(INDEX('Ciclos Oficial'!$D$3:$D$23,IF(INDEX('Ciclos Oficial'!$D$3:$D$23,MATCH('Plano de Setup'!N111,'Ciclos Oficial'!$C$3:$C$23,0))&gt;INDEX('Ciclos Oficial'!$D$3:$D$23,MATCH('Plano de Setup'!O111,'Ciclos Oficial'!$C$3:$C$23,0)),MATCH('Plano de Setup'!N111,'Ciclos Oficial'!$C$3:$C$23,0),MATCH('Plano de Setup'!O111,'Ciclos Oficial'!$C$3:$C$23,0)))&gt;INDEX('Ciclos Oficial'!$E$3:$E$23,IF(INDEX('Ciclos Oficial'!$E$3:$E$23,MATCH(N111,'Ciclos Oficial'!$C$3:$C$23,0))&gt;INDEX('Ciclos Oficial'!$E$3:$E$23,MATCH(O111,'Ciclos Oficial'!$C$3:$C$23,0)),MATCH(N111,'Ciclos Oficial'!$C$3:$C$23,0),MATCH(O111,'Ciclos Oficial'!$C$3:$C$23,0))),INDEX('Ciclos Oficial'!$D$3:$D$23,IF(INDEX('Ciclos Oficial'!$D$3:$D$23,MATCH('Plano de Setup'!N111,'Ciclos Oficial'!$C$3:$C$23,0))&gt;INDEX('Ciclos Oficial'!$D$3:$D$23,MATCH('Plano de Setup'!O111,'Ciclos Oficial'!$C$3:$C$23,0)),MATCH('Plano de Setup'!N111,'Ciclos Oficial'!$C$3:$C$23,0),MATCH('Plano de Setup'!O111,'Ciclos Oficial'!$C$3:$C$23,0))),INDEX('Ciclos Oficial'!$E$3:$E$23,IF(INDEX('Ciclos Oficial'!$E$3:$E$23,MATCH(N111,'Ciclos Oficial'!$C$3:$C$23,0))&gt;INDEX('Ciclos Oficial'!$E$3:$E$23,MATCH(O111,'Ciclos Oficial'!$C$3:$C$23,0)),MATCH(N111,'Ciclos Oficial'!$C$3:$C$23,0),MATCH(O111,'Ciclos Oficial'!$C$3:$C$23,0)))))</f>
        <v/>
      </c>
      <c r="Q111" s="1"/>
      <c r="R111" s="1"/>
      <c r="S111" s="19"/>
      <c r="T111" s="78"/>
      <c r="U111" s="11"/>
      <c r="V111" s="74" t="str" cm="1">
        <f t="array" ref="V111">IF(OR(T111="",U111=""),"",IF(INDEX('Ciclos Oficial'!$D$3:$D$23,IF(INDEX('Ciclos Oficial'!$D$3:$D$23,MATCH('Plano de Setup'!T111,'Ciclos Oficial'!$C$3:$C$23,0))&gt;INDEX('Ciclos Oficial'!$D$3:$D$23,MATCH('Plano de Setup'!U111,'Ciclos Oficial'!$C$3:$C$23,0)),MATCH('Plano de Setup'!T111,'Ciclos Oficial'!$C$3:$C$23,0),MATCH('Plano de Setup'!U111,'Ciclos Oficial'!$C$3:$C$23,0)))&gt;INDEX('Ciclos Oficial'!$E$3:$E$23,IF(INDEX('Ciclos Oficial'!$E$3:$E$23,MATCH(T111,'Ciclos Oficial'!$C$3:$C$23,0))&gt;INDEX('Ciclos Oficial'!$E$3:$E$23,MATCH(U111,'Ciclos Oficial'!$C$3:$C$23,0)),MATCH(T111,'Ciclos Oficial'!$C$3:$C$23,0),MATCH(U111,'Ciclos Oficial'!$C$3:$C$23,0))),INDEX('Ciclos Oficial'!$D$3:$D$23,IF(INDEX('Ciclos Oficial'!$D$3:$D$23,MATCH('Plano de Setup'!T111,'Ciclos Oficial'!$C$3:$C$23,0))&gt;INDEX('Ciclos Oficial'!$D$3:$D$23,MATCH('Plano de Setup'!U111,'Ciclos Oficial'!$C$3:$C$23,0)),MATCH('Plano de Setup'!T111,'Ciclos Oficial'!$C$3:$C$23,0),MATCH('Plano de Setup'!U111,'Ciclos Oficial'!$C$3:$C$23,0))),INDEX('Ciclos Oficial'!$E$3:$E$23,IF(INDEX('Ciclos Oficial'!$E$3:$E$23,MATCH(T111,'Ciclos Oficial'!$C$3:$C$23,0))&gt;INDEX('Ciclos Oficial'!$E$3:$E$23,MATCH(U111,'Ciclos Oficial'!$C$3:$C$23,0)),MATCH(T111,'Ciclos Oficial'!$C$3:$C$23,0),MATCH(U111,'Ciclos Oficial'!$C$3:$C$23,0)))))</f>
        <v/>
      </c>
      <c r="W111" s="1"/>
      <c r="X111" s="17"/>
      <c r="Y111" s="19"/>
      <c r="Z111" s="11"/>
      <c r="AA111" s="11"/>
      <c r="AB111" s="74" t="str" cm="1">
        <f t="array" ref="AB111">IF(OR(Z111="",AA111=""),"",IF(INDEX('Ciclos Oficial'!$D$3:$D$23,IF(INDEX('Ciclos Oficial'!$D$3:$D$23,MATCH('Plano de Setup'!Z111,'Ciclos Oficial'!$C$3:$C$23,0))&gt;INDEX('Ciclos Oficial'!$D$3:$D$23,MATCH('Plano de Setup'!AA111,'Ciclos Oficial'!$C$3:$C$23,0)),MATCH('Plano de Setup'!Z111,'Ciclos Oficial'!$C$3:$C$23,0),MATCH('Plano de Setup'!AA111,'Ciclos Oficial'!$C$3:$C$23,0)))&gt;INDEX('Ciclos Oficial'!$E$3:$E$23,IF(INDEX('Ciclos Oficial'!$E$3:$E$23,MATCH(Z111,'Ciclos Oficial'!$C$3:$C$23,0))&gt;INDEX('Ciclos Oficial'!$E$3:$E$23,MATCH(AA111,'Ciclos Oficial'!$C$3:$C$23,0)),MATCH(Z111,'Ciclos Oficial'!$C$3:$C$23,0),MATCH(AA111,'Ciclos Oficial'!$C$3:$C$23,0))),INDEX('Ciclos Oficial'!$D$3:$D$23,IF(INDEX('Ciclos Oficial'!$D$3:$D$23,MATCH('Plano de Setup'!Z111,'Ciclos Oficial'!$C$3:$C$23,0))&gt;INDEX('Ciclos Oficial'!$D$3:$D$23,MATCH('Plano de Setup'!AA111,'Ciclos Oficial'!$C$3:$C$23,0)),MATCH('Plano de Setup'!Z111,'Ciclos Oficial'!$C$3:$C$23,0),MATCH('Plano de Setup'!AA111,'Ciclos Oficial'!$C$3:$C$23,0))),INDEX('Ciclos Oficial'!$E$3:$E$23,IF(INDEX('Ciclos Oficial'!$E$3:$E$23,MATCH(Z111,'Ciclos Oficial'!$C$3:$C$23,0))&gt;INDEX('Ciclos Oficial'!$E$3:$E$23,MATCH(AA111,'Ciclos Oficial'!$C$3:$C$23,0)),MATCH(Z111,'Ciclos Oficial'!$C$3:$C$23,0),MATCH(AA111,'Ciclos Oficial'!$C$3:$C$23,0)))))</f>
        <v/>
      </c>
      <c r="AC111" s="1"/>
      <c r="AD111" s="1"/>
      <c r="AE111" s="19"/>
      <c r="AF111" s="78"/>
      <c r="AG111" s="74" t="str">
        <f>IF(AF111="","",INDEX('Ciclos Oficial'!$I$3:$I$5,MATCH(AF111,'Ciclos Oficial'!$H$3:$H$5,0)))</f>
        <v/>
      </c>
      <c r="AH111" s="1"/>
      <c r="AI111" s="17"/>
      <c r="AJ111" s="19"/>
      <c r="AK111" s="78"/>
      <c r="AL111" s="74" t="str">
        <f>IF(AK111="","",INDEX('Ciclos Oficial'!$I$3:$I$5,MATCH(AK111,'Ciclos Oficial'!$H$3:$H$5,0)))</f>
        <v/>
      </c>
      <c r="AM111" s="1"/>
      <c r="AN111" s="17"/>
      <c r="AO111" s="19"/>
      <c r="AP111" s="78"/>
      <c r="AQ111" s="74" t="str">
        <f>IF(AP111="","",INDEX('Ciclos Oficial'!$I$3:$I$5,MATCH(AP111,'Ciclos Oficial'!$H$3:$H$5,0)))</f>
        <v/>
      </c>
      <c r="AR111" s="1"/>
      <c r="AS111" s="17"/>
    </row>
    <row r="112" spans="2:45" ht="14.25">
      <c r="B112" s="78"/>
      <c r="C112" s="11"/>
      <c r="D112" s="74" t="str" cm="1">
        <f t="array" ref="D112">IF(OR(B112="",C112=""),"",IF(INDEX('Ciclos Oficial'!$D$3:$D$23,IF(INDEX('Ciclos Oficial'!$D$3:$D$23,MATCH('Plano de Setup'!B112,'Ciclos Oficial'!$C$3:$C$23,0))&gt;INDEX('Ciclos Oficial'!$D$3:$D$23,MATCH('Plano de Setup'!C112,'Ciclos Oficial'!$C$3:$C$23,0)),MATCH('Plano de Setup'!B112,'Ciclos Oficial'!$C$3:$C$23,0),MATCH('Plano de Setup'!C112,'Ciclos Oficial'!$C$3:$C$23,0)))&gt;INDEX('Ciclos Oficial'!$E$3:$E$23,IF(INDEX('Ciclos Oficial'!$E$3:$E$23,MATCH(B112,'Ciclos Oficial'!$C$3:$C$23,0))&gt;INDEX('Ciclos Oficial'!$E$3:$E$23,MATCH(C112,'Ciclos Oficial'!$C$3:$C$23,0)),MATCH(B112,'Ciclos Oficial'!$C$3:$C$23,0),MATCH(C112,'Ciclos Oficial'!$C$3:$C$23,0))),INDEX('Ciclos Oficial'!$D$3:$D$23,IF(INDEX('Ciclos Oficial'!$D$3:$D$23,MATCH('Plano de Setup'!B112,'Ciclos Oficial'!$C$3:$C$23,0))&gt;INDEX('Ciclos Oficial'!$D$3:$D$23,MATCH('Plano de Setup'!C112,'Ciclos Oficial'!$C$3:$C$23,0)),MATCH('Plano de Setup'!B112,'Ciclos Oficial'!$C$3:$C$23,0),MATCH('Plano de Setup'!C112,'Ciclos Oficial'!$C$3:$C$23,0))),INDEX('Ciclos Oficial'!$E$3:$E$23,IF(INDEX('Ciclos Oficial'!$E$3:$E$23,MATCH(B112,'Ciclos Oficial'!$C$3:$C$23,0))&gt;INDEX('Ciclos Oficial'!$E$3:$E$23,MATCH(C112,'Ciclos Oficial'!$C$3:$C$23,0)),MATCH(B112,'Ciclos Oficial'!$C$3:$C$23,0),MATCH(C112,'Ciclos Oficial'!$C$3:$C$23,0)))))</f>
        <v/>
      </c>
      <c r="E112" s="12"/>
      <c r="F112" s="87"/>
      <c r="G112" s="19"/>
      <c r="H112" s="78"/>
      <c r="I112" s="11"/>
      <c r="J112" s="74" t="str" cm="1">
        <f t="array" ref="J112">IF(OR(H112="",I112=""),"",IF(INDEX('Ciclos Oficial'!$D$3:$D$23,IF(INDEX('Ciclos Oficial'!$D$3:$D$23,MATCH('Plano de Setup'!H112,'Ciclos Oficial'!$C$3:$C$23,0))&gt;INDEX('Ciclos Oficial'!$D$3:$D$23,MATCH('Plano de Setup'!I112,'Ciclos Oficial'!$C$3:$C$23,0)),MATCH('Plano de Setup'!H112,'Ciclos Oficial'!$C$3:$C$23,0),MATCH('Plano de Setup'!I112,'Ciclos Oficial'!$C$3:$C$23,0)))&gt;INDEX('Ciclos Oficial'!$E$3:$E$23,IF(INDEX('Ciclos Oficial'!$E$3:$E$23,MATCH(H112,'Ciclos Oficial'!$C$3:$C$23,0))&gt;INDEX('Ciclos Oficial'!$E$3:$E$23,MATCH(I112,'Ciclos Oficial'!$C$3:$C$23,0)),MATCH(H112,'Ciclos Oficial'!$C$3:$C$23,0),MATCH(I112,'Ciclos Oficial'!$C$3:$C$23,0))),INDEX('Ciclos Oficial'!$D$3:$D$23,IF(INDEX('Ciclos Oficial'!$D$3:$D$23,MATCH('Plano de Setup'!H112,'Ciclos Oficial'!$C$3:$C$23,0))&gt;INDEX('Ciclos Oficial'!$D$3:$D$23,MATCH('Plano de Setup'!I112,'Ciclos Oficial'!$C$3:$C$23,0)),MATCH('Plano de Setup'!H112,'Ciclos Oficial'!$C$3:$C$23,0),MATCH('Plano de Setup'!I112,'Ciclos Oficial'!$C$3:$C$23,0))),INDEX('Ciclos Oficial'!$E$3:$E$23,IF(INDEX('Ciclos Oficial'!$E$3:$E$23,MATCH(H112,'Ciclos Oficial'!$C$3:$C$23,0))&gt;INDEX('Ciclos Oficial'!$E$3:$E$23,MATCH(I112,'Ciclos Oficial'!$C$3:$C$23,0)),MATCH(H112,'Ciclos Oficial'!$C$3:$C$23,0),MATCH(I112,'Ciclos Oficial'!$C$3:$C$23,0)))))</f>
        <v/>
      </c>
      <c r="K112" s="1"/>
      <c r="L112" s="17"/>
      <c r="M112" s="19"/>
      <c r="N112" s="11"/>
      <c r="O112" s="11"/>
      <c r="P112" s="74" t="str" cm="1">
        <f t="array" ref="P112">IF(OR(N112="",O112=""),"",IF(INDEX('Ciclos Oficial'!$D$3:$D$23,IF(INDEX('Ciclos Oficial'!$D$3:$D$23,MATCH('Plano de Setup'!N112,'Ciclos Oficial'!$C$3:$C$23,0))&gt;INDEX('Ciclos Oficial'!$D$3:$D$23,MATCH('Plano de Setup'!O112,'Ciclos Oficial'!$C$3:$C$23,0)),MATCH('Plano de Setup'!N112,'Ciclos Oficial'!$C$3:$C$23,0),MATCH('Plano de Setup'!O112,'Ciclos Oficial'!$C$3:$C$23,0)))&gt;INDEX('Ciclos Oficial'!$E$3:$E$23,IF(INDEX('Ciclos Oficial'!$E$3:$E$23,MATCH(N112,'Ciclos Oficial'!$C$3:$C$23,0))&gt;INDEX('Ciclos Oficial'!$E$3:$E$23,MATCH(O112,'Ciclos Oficial'!$C$3:$C$23,0)),MATCH(N112,'Ciclos Oficial'!$C$3:$C$23,0),MATCH(O112,'Ciclos Oficial'!$C$3:$C$23,0))),INDEX('Ciclos Oficial'!$D$3:$D$23,IF(INDEX('Ciclos Oficial'!$D$3:$D$23,MATCH('Plano de Setup'!N112,'Ciclos Oficial'!$C$3:$C$23,0))&gt;INDEX('Ciclos Oficial'!$D$3:$D$23,MATCH('Plano de Setup'!O112,'Ciclos Oficial'!$C$3:$C$23,0)),MATCH('Plano de Setup'!N112,'Ciclos Oficial'!$C$3:$C$23,0),MATCH('Plano de Setup'!O112,'Ciclos Oficial'!$C$3:$C$23,0))),INDEX('Ciclos Oficial'!$E$3:$E$23,IF(INDEX('Ciclos Oficial'!$E$3:$E$23,MATCH(N112,'Ciclos Oficial'!$C$3:$C$23,0))&gt;INDEX('Ciclos Oficial'!$E$3:$E$23,MATCH(O112,'Ciclos Oficial'!$C$3:$C$23,0)),MATCH(N112,'Ciclos Oficial'!$C$3:$C$23,0),MATCH(O112,'Ciclos Oficial'!$C$3:$C$23,0)))))</f>
        <v/>
      </c>
      <c r="Q112" s="1"/>
      <c r="R112" s="1"/>
      <c r="S112" s="19"/>
      <c r="T112" s="78"/>
      <c r="U112" s="11"/>
      <c r="V112" s="74" t="str" cm="1">
        <f t="array" ref="V112">IF(OR(T112="",U112=""),"",IF(INDEX('Ciclos Oficial'!$D$3:$D$23,IF(INDEX('Ciclos Oficial'!$D$3:$D$23,MATCH('Plano de Setup'!T112,'Ciclos Oficial'!$C$3:$C$23,0))&gt;INDEX('Ciclos Oficial'!$D$3:$D$23,MATCH('Plano de Setup'!U112,'Ciclos Oficial'!$C$3:$C$23,0)),MATCH('Plano de Setup'!T112,'Ciclos Oficial'!$C$3:$C$23,0),MATCH('Plano de Setup'!U112,'Ciclos Oficial'!$C$3:$C$23,0)))&gt;INDEX('Ciclos Oficial'!$E$3:$E$23,IF(INDEX('Ciclos Oficial'!$E$3:$E$23,MATCH(T112,'Ciclos Oficial'!$C$3:$C$23,0))&gt;INDEX('Ciclos Oficial'!$E$3:$E$23,MATCH(U112,'Ciclos Oficial'!$C$3:$C$23,0)),MATCH(T112,'Ciclos Oficial'!$C$3:$C$23,0),MATCH(U112,'Ciclos Oficial'!$C$3:$C$23,0))),INDEX('Ciclos Oficial'!$D$3:$D$23,IF(INDEX('Ciclos Oficial'!$D$3:$D$23,MATCH('Plano de Setup'!T112,'Ciclos Oficial'!$C$3:$C$23,0))&gt;INDEX('Ciclos Oficial'!$D$3:$D$23,MATCH('Plano de Setup'!U112,'Ciclos Oficial'!$C$3:$C$23,0)),MATCH('Plano de Setup'!T112,'Ciclos Oficial'!$C$3:$C$23,0),MATCH('Plano de Setup'!U112,'Ciclos Oficial'!$C$3:$C$23,0))),INDEX('Ciclos Oficial'!$E$3:$E$23,IF(INDEX('Ciclos Oficial'!$E$3:$E$23,MATCH(T112,'Ciclos Oficial'!$C$3:$C$23,0))&gt;INDEX('Ciclos Oficial'!$E$3:$E$23,MATCH(U112,'Ciclos Oficial'!$C$3:$C$23,0)),MATCH(T112,'Ciclos Oficial'!$C$3:$C$23,0),MATCH(U112,'Ciclos Oficial'!$C$3:$C$23,0)))))</f>
        <v/>
      </c>
      <c r="W112" s="1"/>
      <c r="X112" s="17"/>
      <c r="Y112" s="19"/>
      <c r="Z112" s="11"/>
      <c r="AA112" s="11"/>
      <c r="AB112" s="74" t="str" cm="1">
        <f t="array" ref="AB112">IF(OR(Z112="",AA112=""),"",IF(INDEX('Ciclos Oficial'!$D$3:$D$23,IF(INDEX('Ciclos Oficial'!$D$3:$D$23,MATCH('Plano de Setup'!Z112,'Ciclos Oficial'!$C$3:$C$23,0))&gt;INDEX('Ciclos Oficial'!$D$3:$D$23,MATCH('Plano de Setup'!AA112,'Ciclos Oficial'!$C$3:$C$23,0)),MATCH('Plano de Setup'!Z112,'Ciclos Oficial'!$C$3:$C$23,0),MATCH('Plano de Setup'!AA112,'Ciclos Oficial'!$C$3:$C$23,0)))&gt;INDEX('Ciclos Oficial'!$E$3:$E$23,IF(INDEX('Ciclos Oficial'!$E$3:$E$23,MATCH(Z112,'Ciclos Oficial'!$C$3:$C$23,0))&gt;INDEX('Ciclos Oficial'!$E$3:$E$23,MATCH(AA112,'Ciclos Oficial'!$C$3:$C$23,0)),MATCH(Z112,'Ciclos Oficial'!$C$3:$C$23,0),MATCH(AA112,'Ciclos Oficial'!$C$3:$C$23,0))),INDEX('Ciclos Oficial'!$D$3:$D$23,IF(INDEX('Ciclos Oficial'!$D$3:$D$23,MATCH('Plano de Setup'!Z112,'Ciclos Oficial'!$C$3:$C$23,0))&gt;INDEX('Ciclos Oficial'!$D$3:$D$23,MATCH('Plano de Setup'!AA112,'Ciclos Oficial'!$C$3:$C$23,0)),MATCH('Plano de Setup'!Z112,'Ciclos Oficial'!$C$3:$C$23,0),MATCH('Plano de Setup'!AA112,'Ciclos Oficial'!$C$3:$C$23,0))),INDEX('Ciclos Oficial'!$E$3:$E$23,IF(INDEX('Ciclos Oficial'!$E$3:$E$23,MATCH(Z112,'Ciclos Oficial'!$C$3:$C$23,0))&gt;INDEX('Ciclos Oficial'!$E$3:$E$23,MATCH(AA112,'Ciclos Oficial'!$C$3:$C$23,0)),MATCH(Z112,'Ciclos Oficial'!$C$3:$C$23,0),MATCH(AA112,'Ciclos Oficial'!$C$3:$C$23,0)))))</f>
        <v/>
      </c>
      <c r="AC112" s="1"/>
      <c r="AD112" s="1"/>
      <c r="AE112" s="19"/>
      <c r="AF112" s="78"/>
      <c r="AG112" s="74" t="str">
        <f>IF(AF112="","",INDEX('Ciclos Oficial'!$I$3:$I$5,MATCH(AF112,'Ciclos Oficial'!$H$3:$H$5,0)))</f>
        <v/>
      </c>
      <c r="AH112" s="1"/>
      <c r="AI112" s="17"/>
      <c r="AJ112" s="19"/>
      <c r="AK112" s="78"/>
      <c r="AL112" s="74" t="str">
        <f>IF(AK112="","",INDEX('Ciclos Oficial'!$I$3:$I$5,MATCH(AK112,'Ciclos Oficial'!$H$3:$H$5,0)))</f>
        <v/>
      </c>
      <c r="AM112" s="1"/>
      <c r="AN112" s="17"/>
      <c r="AO112" s="19"/>
      <c r="AP112" s="78"/>
      <c r="AQ112" s="74" t="str">
        <f>IF(AP112="","",INDEX('Ciclos Oficial'!$I$3:$I$5,MATCH(AP112,'Ciclos Oficial'!$H$3:$H$5,0)))</f>
        <v/>
      </c>
      <c r="AR112" s="1"/>
      <c r="AS112" s="17"/>
    </row>
    <row r="113" spans="2:45" ht="14.25">
      <c r="B113" s="78"/>
      <c r="C113" s="11"/>
      <c r="D113" s="74" t="str" cm="1">
        <f t="array" ref="D113">IF(OR(B113="",C113=""),"",IF(INDEX('Ciclos Oficial'!$D$3:$D$23,IF(INDEX('Ciclos Oficial'!$D$3:$D$23,MATCH('Plano de Setup'!B113,'Ciclos Oficial'!$C$3:$C$23,0))&gt;INDEX('Ciclos Oficial'!$D$3:$D$23,MATCH('Plano de Setup'!C113,'Ciclos Oficial'!$C$3:$C$23,0)),MATCH('Plano de Setup'!B113,'Ciclos Oficial'!$C$3:$C$23,0),MATCH('Plano de Setup'!C113,'Ciclos Oficial'!$C$3:$C$23,0)))&gt;INDEX('Ciclos Oficial'!$E$3:$E$23,IF(INDEX('Ciclos Oficial'!$E$3:$E$23,MATCH(B113,'Ciclos Oficial'!$C$3:$C$23,0))&gt;INDEX('Ciclos Oficial'!$E$3:$E$23,MATCH(C113,'Ciclos Oficial'!$C$3:$C$23,0)),MATCH(B113,'Ciclos Oficial'!$C$3:$C$23,0),MATCH(C113,'Ciclos Oficial'!$C$3:$C$23,0))),INDEX('Ciclos Oficial'!$D$3:$D$23,IF(INDEX('Ciclos Oficial'!$D$3:$D$23,MATCH('Plano de Setup'!B113,'Ciclos Oficial'!$C$3:$C$23,0))&gt;INDEX('Ciclos Oficial'!$D$3:$D$23,MATCH('Plano de Setup'!C113,'Ciclos Oficial'!$C$3:$C$23,0)),MATCH('Plano de Setup'!B113,'Ciclos Oficial'!$C$3:$C$23,0),MATCH('Plano de Setup'!C113,'Ciclos Oficial'!$C$3:$C$23,0))),INDEX('Ciclos Oficial'!$E$3:$E$23,IF(INDEX('Ciclos Oficial'!$E$3:$E$23,MATCH(B113,'Ciclos Oficial'!$C$3:$C$23,0))&gt;INDEX('Ciclos Oficial'!$E$3:$E$23,MATCH(C113,'Ciclos Oficial'!$C$3:$C$23,0)),MATCH(B113,'Ciclos Oficial'!$C$3:$C$23,0),MATCH(C113,'Ciclos Oficial'!$C$3:$C$23,0)))))</f>
        <v/>
      </c>
      <c r="E113" s="12"/>
      <c r="F113" s="87"/>
      <c r="G113" s="19"/>
      <c r="H113" s="78"/>
      <c r="I113" s="11"/>
      <c r="J113" s="74" t="str" cm="1">
        <f t="array" ref="J113">IF(OR(H113="",I113=""),"",IF(INDEX('Ciclos Oficial'!$D$3:$D$23,IF(INDEX('Ciclos Oficial'!$D$3:$D$23,MATCH('Plano de Setup'!H113,'Ciclos Oficial'!$C$3:$C$23,0))&gt;INDEX('Ciclos Oficial'!$D$3:$D$23,MATCH('Plano de Setup'!I113,'Ciclos Oficial'!$C$3:$C$23,0)),MATCH('Plano de Setup'!H113,'Ciclos Oficial'!$C$3:$C$23,0),MATCH('Plano de Setup'!I113,'Ciclos Oficial'!$C$3:$C$23,0)))&gt;INDEX('Ciclos Oficial'!$E$3:$E$23,IF(INDEX('Ciclos Oficial'!$E$3:$E$23,MATCH(H113,'Ciclos Oficial'!$C$3:$C$23,0))&gt;INDEX('Ciclos Oficial'!$E$3:$E$23,MATCH(I113,'Ciclos Oficial'!$C$3:$C$23,0)),MATCH(H113,'Ciclos Oficial'!$C$3:$C$23,0),MATCH(I113,'Ciclos Oficial'!$C$3:$C$23,0))),INDEX('Ciclos Oficial'!$D$3:$D$23,IF(INDEX('Ciclos Oficial'!$D$3:$D$23,MATCH('Plano de Setup'!H113,'Ciclos Oficial'!$C$3:$C$23,0))&gt;INDEX('Ciclos Oficial'!$D$3:$D$23,MATCH('Plano de Setup'!I113,'Ciclos Oficial'!$C$3:$C$23,0)),MATCH('Plano de Setup'!H113,'Ciclos Oficial'!$C$3:$C$23,0),MATCH('Plano de Setup'!I113,'Ciclos Oficial'!$C$3:$C$23,0))),INDEX('Ciclos Oficial'!$E$3:$E$23,IF(INDEX('Ciclos Oficial'!$E$3:$E$23,MATCH(H113,'Ciclos Oficial'!$C$3:$C$23,0))&gt;INDEX('Ciclos Oficial'!$E$3:$E$23,MATCH(I113,'Ciclos Oficial'!$C$3:$C$23,0)),MATCH(H113,'Ciclos Oficial'!$C$3:$C$23,0),MATCH(I113,'Ciclos Oficial'!$C$3:$C$23,0)))))</f>
        <v/>
      </c>
      <c r="K113" s="1"/>
      <c r="L113" s="17"/>
      <c r="M113" s="19"/>
      <c r="N113" s="11"/>
      <c r="O113" s="11"/>
      <c r="P113" s="74" t="str" cm="1">
        <f t="array" ref="P113">IF(OR(N113="",O113=""),"",IF(INDEX('Ciclos Oficial'!$D$3:$D$23,IF(INDEX('Ciclos Oficial'!$D$3:$D$23,MATCH('Plano de Setup'!N113,'Ciclos Oficial'!$C$3:$C$23,0))&gt;INDEX('Ciclos Oficial'!$D$3:$D$23,MATCH('Plano de Setup'!O113,'Ciclos Oficial'!$C$3:$C$23,0)),MATCH('Plano de Setup'!N113,'Ciclos Oficial'!$C$3:$C$23,0),MATCH('Plano de Setup'!O113,'Ciclos Oficial'!$C$3:$C$23,0)))&gt;INDEX('Ciclos Oficial'!$E$3:$E$23,IF(INDEX('Ciclos Oficial'!$E$3:$E$23,MATCH(N113,'Ciclos Oficial'!$C$3:$C$23,0))&gt;INDEX('Ciclos Oficial'!$E$3:$E$23,MATCH(O113,'Ciclos Oficial'!$C$3:$C$23,0)),MATCH(N113,'Ciclos Oficial'!$C$3:$C$23,0),MATCH(O113,'Ciclos Oficial'!$C$3:$C$23,0))),INDEX('Ciclos Oficial'!$D$3:$D$23,IF(INDEX('Ciclos Oficial'!$D$3:$D$23,MATCH('Plano de Setup'!N113,'Ciclos Oficial'!$C$3:$C$23,0))&gt;INDEX('Ciclos Oficial'!$D$3:$D$23,MATCH('Plano de Setup'!O113,'Ciclos Oficial'!$C$3:$C$23,0)),MATCH('Plano de Setup'!N113,'Ciclos Oficial'!$C$3:$C$23,0),MATCH('Plano de Setup'!O113,'Ciclos Oficial'!$C$3:$C$23,0))),INDEX('Ciclos Oficial'!$E$3:$E$23,IF(INDEX('Ciclos Oficial'!$E$3:$E$23,MATCH(N113,'Ciclos Oficial'!$C$3:$C$23,0))&gt;INDEX('Ciclos Oficial'!$E$3:$E$23,MATCH(O113,'Ciclos Oficial'!$C$3:$C$23,0)),MATCH(N113,'Ciclos Oficial'!$C$3:$C$23,0),MATCH(O113,'Ciclos Oficial'!$C$3:$C$23,0)))))</f>
        <v/>
      </c>
      <c r="Q113" s="1"/>
      <c r="R113" s="1"/>
      <c r="S113" s="19"/>
      <c r="T113" s="78"/>
      <c r="U113" s="11"/>
      <c r="V113" s="74" t="str" cm="1">
        <f t="array" ref="V113">IF(OR(T113="",U113=""),"",IF(INDEX('Ciclos Oficial'!$D$3:$D$23,IF(INDEX('Ciclos Oficial'!$D$3:$D$23,MATCH('Plano de Setup'!T113,'Ciclos Oficial'!$C$3:$C$23,0))&gt;INDEX('Ciclos Oficial'!$D$3:$D$23,MATCH('Plano de Setup'!U113,'Ciclos Oficial'!$C$3:$C$23,0)),MATCH('Plano de Setup'!T113,'Ciclos Oficial'!$C$3:$C$23,0),MATCH('Plano de Setup'!U113,'Ciclos Oficial'!$C$3:$C$23,0)))&gt;INDEX('Ciclos Oficial'!$E$3:$E$23,IF(INDEX('Ciclos Oficial'!$E$3:$E$23,MATCH(T113,'Ciclos Oficial'!$C$3:$C$23,0))&gt;INDEX('Ciclos Oficial'!$E$3:$E$23,MATCH(U113,'Ciclos Oficial'!$C$3:$C$23,0)),MATCH(T113,'Ciclos Oficial'!$C$3:$C$23,0),MATCH(U113,'Ciclos Oficial'!$C$3:$C$23,0))),INDEX('Ciclos Oficial'!$D$3:$D$23,IF(INDEX('Ciclos Oficial'!$D$3:$D$23,MATCH('Plano de Setup'!T113,'Ciclos Oficial'!$C$3:$C$23,0))&gt;INDEX('Ciclos Oficial'!$D$3:$D$23,MATCH('Plano de Setup'!U113,'Ciclos Oficial'!$C$3:$C$23,0)),MATCH('Plano de Setup'!T113,'Ciclos Oficial'!$C$3:$C$23,0),MATCH('Plano de Setup'!U113,'Ciclos Oficial'!$C$3:$C$23,0))),INDEX('Ciclos Oficial'!$E$3:$E$23,IF(INDEX('Ciclos Oficial'!$E$3:$E$23,MATCH(T113,'Ciclos Oficial'!$C$3:$C$23,0))&gt;INDEX('Ciclos Oficial'!$E$3:$E$23,MATCH(U113,'Ciclos Oficial'!$C$3:$C$23,0)),MATCH(T113,'Ciclos Oficial'!$C$3:$C$23,0),MATCH(U113,'Ciclos Oficial'!$C$3:$C$23,0)))))</f>
        <v/>
      </c>
      <c r="W113" s="1"/>
      <c r="X113" s="17"/>
      <c r="Y113" s="19"/>
      <c r="Z113" s="11"/>
      <c r="AA113" s="11"/>
      <c r="AB113" s="74" t="str" cm="1">
        <f t="array" ref="AB113">IF(OR(Z113="",AA113=""),"",IF(INDEX('Ciclos Oficial'!$D$3:$D$23,IF(INDEX('Ciclos Oficial'!$D$3:$D$23,MATCH('Plano de Setup'!Z113,'Ciclos Oficial'!$C$3:$C$23,0))&gt;INDEX('Ciclos Oficial'!$D$3:$D$23,MATCH('Plano de Setup'!AA113,'Ciclos Oficial'!$C$3:$C$23,0)),MATCH('Plano de Setup'!Z113,'Ciclos Oficial'!$C$3:$C$23,0),MATCH('Plano de Setup'!AA113,'Ciclos Oficial'!$C$3:$C$23,0)))&gt;INDEX('Ciclos Oficial'!$E$3:$E$23,IF(INDEX('Ciclos Oficial'!$E$3:$E$23,MATCH(Z113,'Ciclos Oficial'!$C$3:$C$23,0))&gt;INDEX('Ciclos Oficial'!$E$3:$E$23,MATCH(AA113,'Ciclos Oficial'!$C$3:$C$23,0)),MATCH(Z113,'Ciclos Oficial'!$C$3:$C$23,0),MATCH(AA113,'Ciclos Oficial'!$C$3:$C$23,0))),INDEX('Ciclos Oficial'!$D$3:$D$23,IF(INDEX('Ciclos Oficial'!$D$3:$D$23,MATCH('Plano de Setup'!Z113,'Ciclos Oficial'!$C$3:$C$23,0))&gt;INDEX('Ciclos Oficial'!$D$3:$D$23,MATCH('Plano de Setup'!AA113,'Ciclos Oficial'!$C$3:$C$23,0)),MATCH('Plano de Setup'!Z113,'Ciclos Oficial'!$C$3:$C$23,0),MATCH('Plano de Setup'!AA113,'Ciclos Oficial'!$C$3:$C$23,0))),INDEX('Ciclos Oficial'!$E$3:$E$23,IF(INDEX('Ciclos Oficial'!$E$3:$E$23,MATCH(Z113,'Ciclos Oficial'!$C$3:$C$23,0))&gt;INDEX('Ciclos Oficial'!$E$3:$E$23,MATCH(AA113,'Ciclos Oficial'!$C$3:$C$23,0)),MATCH(Z113,'Ciclos Oficial'!$C$3:$C$23,0),MATCH(AA113,'Ciclos Oficial'!$C$3:$C$23,0)))))</f>
        <v/>
      </c>
      <c r="AC113" s="1"/>
      <c r="AD113" s="1"/>
      <c r="AE113" s="19"/>
      <c r="AF113" s="78"/>
      <c r="AG113" s="74" t="str">
        <f>IF(AF113="","",INDEX('Ciclos Oficial'!$I$3:$I$5,MATCH(AF113,'Ciclos Oficial'!$H$3:$H$5,0)))</f>
        <v/>
      </c>
      <c r="AH113" s="1"/>
      <c r="AI113" s="17"/>
      <c r="AJ113" s="19"/>
      <c r="AK113" s="78"/>
      <c r="AL113" s="74" t="str">
        <f>IF(AK113="","",INDEX('Ciclos Oficial'!$I$3:$I$5,MATCH(AK113,'Ciclos Oficial'!$H$3:$H$5,0)))</f>
        <v/>
      </c>
      <c r="AM113" s="1"/>
      <c r="AN113" s="17"/>
      <c r="AO113" s="19"/>
      <c r="AP113" s="78"/>
      <c r="AQ113" s="74" t="str">
        <f>IF(AP113="","",INDEX('Ciclos Oficial'!$I$3:$I$5,MATCH(AP113,'Ciclos Oficial'!$H$3:$H$5,0)))</f>
        <v/>
      </c>
      <c r="AR113" s="1"/>
      <c r="AS113" s="17"/>
    </row>
    <row r="114" spans="2:45" ht="14.25">
      <c r="B114" s="78"/>
      <c r="C114" s="11"/>
      <c r="D114" s="74" t="str" cm="1">
        <f t="array" ref="D114">IF(OR(B114="",C114=""),"",IF(INDEX('Ciclos Oficial'!$D$3:$D$23,IF(INDEX('Ciclos Oficial'!$D$3:$D$23,MATCH('Plano de Setup'!B114,'Ciclos Oficial'!$C$3:$C$23,0))&gt;INDEX('Ciclos Oficial'!$D$3:$D$23,MATCH('Plano de Setup'!C114,'Ciclos Oficial'!$C$3:$C$23,0)),MATCH('Plano de Setup'!B114,'Ciclos Oficial'!$C$3:$C$23,0),MATCH('Plano de Setup'!C114,'Ciclos Oficial'!$C$3:$C$23,0)))&gt;INDEX('Ciclos Oficial'!$E$3:$E$23,IF(INDEX('Ciclos Oficial'!$E$3:$E$23,MATCH(B114,'Ciclos Oficial'!$C$3:$C$23,0))&gt;INDEX('Ciclos Oficial'!$E$3:$E$23,MATCH(C114,'Ciclos Oficial'!$C$3:$C$23,0)),MATCH(B114,'Ciclos Oficial'!$C$3:$C$23,0),MATCH(C114,'Ciclos Oficial'!$C$3:$C$23,0))),INDEX('Ciclos Oficial'!$D$3:$D$23,IF(INDEX('Ciclos Oficial'!$D$3:$D$23,MATCH('Plano de Setup'!B114,'Ciclos Oficial'!$C$3:$C$23,0))&gt;INDEX('Ciclos Oficial'!$D$3:$D$23,MATCH('Plano de Setup'!C114,'Ciclos Oficial'!$C$3:$C$23,0)),MATCH('Plano de Setup'!B114,'Ciclos Oficial'!$C$3:$C$23,0),MATCH('Plano de Setup'!C114,'Ciclos Oficial'!$C$3:$C$23,0))),INDEX('Ciclos Oficial'!$E$3:$E$23,IF(INDEX('Ciclos Oficial'!$E$3:$E$23,MATCH(B114,'Ciclos Oficial'!$C$3:$C$23,0))&gt;INDEX('Ciclos Oficial'!$E$3:$E$23,MATCH(C114,'Ciclos Oficial'!$C$3:$C$23,0)),MATCH(B114,'Ciclos Oficial'!$C$3:$C$23,0),MATCH(C114,'Ciclos Oficial'!$C$3:$C$23,0)))))</f>
        <v/>
      </c>
      <c r="E114" s="12"/>
      <c r="F114" s="87"/>
      <c r="G114" s="19"/>
      <c r="H114" s="78"/>
      <c r="I114" s="11"/>
      <c r="J114" s="74" t="str" cm="1">
        <f t="array" ref="J114">IF(OR(H114="",I114=""),"",IF(INDEX('Ciclos Oficial'!$D$3:$D$23,IF(INDEX('Ciclos Oficial'!$D$3:$D$23,MATCH('Plano de Setup'!H114,'Ciclos Oficial'!$C$3:$C$23,0))&gt;INDEX('Ciclos Oficial'!$D$3:$D$23,MATCH('Plano de Setup'!I114,'Ciclos Oficial'!$C$3:$C$23,0)),MATCH('Plano de Setup'!H114,'Ciclos Oficial'!$C$3:$C$23,0),MATCH('Plano de Setup'!I114,'Ciclos Oficial'!$C$3:$C$23,0)))&gt;INDEX('Ciclos Oficial'!$E$3:$E$23,IF(INDEX('Ciclos Oficial'!$E$3:$E$23,MATCH(H114,'Ciclos Oficial'!$C$3:$C$23,0))&gt;INDEX('Ciclos Oficial'!$E$3:$E$23,MATCH(I114,'Ciclos Oficial'!$C$3:$C$23,0)),MATCH(H114,'Ciclos Oficial'!$C$3:$C$23,0),MATCH(I114,'Ciclos Oficial'!$C$3:$C$23,0))),INDEX('Ciclos Oficial'!$D$3:$D$23,IF(INDEX('Ciclos Oficial'!$D$3:$D$23,MATCH('Plano de Setup'!H114,'Ciclos Oficial'!$C$3:$C$23,0))&gt;INDEX('Ciclos Oficial'!$D$3:$D$23,MATCH('Plano de Setup'!I114,'Ciclos Oficial'!$C$3:$C$23,0)),MATCH('Plano de Setup'!H114,'Ciclos Oficial'!$C$3:$C$23,0),MATCH('Plano de Setup'!I114,'Ciclos Oficial'!$C$3:$C$23,0))),INDEX('Ciclos Oficial'!$E$3:$E$23,IF(INDEX('Ciclos Oficial'!$E$3:$E$23,MATCH(H114,'Ciclos Oficial'!$C$3:$C$23,0))&gt;INDEX('Ciclos Oficial'!$E$3:$E$23,MATCH(I114,'Ciclos Oficial'!$C$3:$C$23,0)),MATCH(H114,'Ciclos Oficial'!$C$3:$C$23,0),MATCH(I114,'Ciclos Oficial'!$C$3:$C$23,0)))))</f>
        <v/>
      </c>
      <c r="K114" s="1"/>
      <c r="L114" s="17"/>
      <c r="M114" s="19"/>
      <c r="N114" s="11"/>
      <c r="O114" s="11"/>
      <c r="P114" s="74" t="str" cm="1">
        <f t="array" ref="P114">IF(OR(N114="",O114=""),"",IF(INDEX('Ciclos Oficial'!$D$3:$D$23,IF(INDEX('Ciclos Oficial'!$D$3:$D$23,MATCH('Plano de Setup'!N114,'Ciclos Oficial'!$C$3:$C$23,0))&gt;INDEX('Ciclos Oficial'!$D$3:$D$23,MATCH('Plano de Setup'!O114,'Ciclos Oficial'!$C$3:$C$23,0)),MATCH('Plano de Setup'!N114,'Ciclos Oficial'!$C$3:$C$23,0),MATCH('Plano de Setup'!O114,'Ciclos Oficial'!$C$3:$C$23,0)))&gt;INDEX('Ciclos Oficial'!$E$3:$E$23,IF(INDEX('Ciclos Oficial'!$E$3:$E$23,MATCH(N114,'Ciclos Oficial'!$C$3:$C$23,0))&gt;INDEX('Ciclos Oficial'!$E$3:$E$23,MATCH(O114,'Ciclos Oficial'!$C$3:$C$23,0)),MATCH(N114,'Ciclos Oficial'!$C$3:$C$23,0),MATCH(O114,'Ciclos Oficial'!$C$3:$C$23,0))),INDEX('Ciclos Oficial'!$D$3:$D$23,IF(INDEX('Ciclos Oficial'!$D$3:$D$23,MATCH('Plano de Setup'!N114,'Ciclos Oficial'!$C$3:$C$23,0))&gt;INDEX('Ciclos Oficial'!$D$3:$D$23,MATCH('Plano de Setup'!O114,'Ciclos Oficial'!$C$3:$C$23,0)),MATCH('Plano de Setup'!N114,'Ciclos Oficial'!$C$3:$C$23,0),MATCH('Plano de Setup'!O114,'Ciclos Oficial'!$C$3:$C$23,0))),INDEX('Ciclos Oficial'!$E$3:$E$23,IF(INDEX('Ciclos Oficial'!$E$3:$E$23,MATCH(N114,'Ciclos Oficial'!$C$3:$C$23,0))&gt;INDEX('Ciclos Oficial'!$E$3:$E$23,MATCH(O114,'Ciclos Oficial'!$C$3:$C$23,0)),MATCH(N114,'Ciclos Oficial'!$C$3:$C$23,0),MATCH(O114,'Ciclos Oficial'!$C$3:$C$23,0)))))</f>
        <v/>
      </c>
      <c r="Q114" s="1"/>
      <c r="R114" s="1"/>
      <c r="S114" s="19"/>
      <c r="T114" s="78"/>
      <c r="U114" s="11"/>
      <c r="V114" s="74" t="str" cm="1">
        <f t="array" ref="V114">IF(OR(T114="",U114=""),"",IF(INDEX('Ciclos Oficial'!$D$3:$D$23,IF(INDEX('Ciclos Oficial'!$D$3:$D$23,MATCH('Plano de Setup'!T114,'Ciclos Oficial'!$C$3:$C$23,0))&gt;INDEX('Ciclos Oficial'!$D$3:$D$23,MATCH('Plano de Setup'!U114,'Ciclos Oficial'!$C$3:$C$23,0)),MATCH('Plano de Setup'!T114,'Ciclos Oficial'!$C$3:$C$23,0),MATCH('Plano de Setup'!U114,'Ciclos Oficial'!$C$3:$C$23,0)))&gt;INDEX('Ciclos Oficial'!$E$3:$E$23,IF(INDEX('Ciclos Oficial'!$E$3:$E$23,MATCH(T114,'Ciclos Oficial'!$C$3:$C$23,0))&gt;INDEX('Ciclos Oficial'!$E$3:$E$23,MATCH(U114,'Ciclos Oficial'!$C$3:$C$23,0)),MATCH(T114,'Ciclos Oficial'!$C$3:$C$23,0),MATCH(U114,'Ciclos Oficial'!$C$3:$C$23,0))),INDEX('Ciclos Oficial'!$D$3:$D$23,IF(INDEX('Ciclos Oficial'!$D$3:$D$23,MATCH('Plano de Setup'!T114,'Ciclos Oficial'!$C$3:$C$23,0))&gt;INDEX('Ciclos Oficial'!$D$3:$D$23,MATCH('Plano de Setup'!U114,'Ciclos Oficial'!$C$3:$C$23,0)),MATCH('Plano de Setup'!T114,'Ciclos Oficial'!$C$3:$C$23,0),MATCH('Plano de Setup'!U114,'Ciclos Oficial'!$C$3:$C$23,0))),INDEX('Ciclos Oficial'!$E$3:$E$23,IF(INDEX('Ciclos Oficial'!$E$3:$E$23,MATCH(T114,'Ciclos Oficial'!$C$3:$C$23,0))&gt;INDEX('Ciclos Oficial'!$E$3:$E$23,MATCH(U114,'Ciclos Oficial'!$C$3:$C$23,0)),MATCH(T114,'Ciclos Oficial'!$C$3:$C$23,0),MATCH(U114,'Ciclos Oficial'!$C$3:$C$23,0)))))</f>
        <v/>
      </c>
      <c r="W114" s="1"/>
      <c r="X114" s="17"/>
      <c r="Y114" s="19"/>
      <c r="Z114" s="11"/>
      <c r="AA114" s="11"/>
      <c r="AB114" s="74" t="str" cm="1">
        <f t="array" ref="AB114">IF(OR(Z114="",AA114=""),"",IF(INDEX('Ciclos Oficial'!$D$3:$D$23,IF(INDEX('Ciclos Oficial'!$D$3:$D$23,MATCH('Plano de Setup'!Z114,'Ciclos Oficial'!$C$3:$C$23,0))&gt;INDEX('Ciclos Oficial'!$D$3:$D$23,MATCH('Plano de Setup'!AA114,'Ciclos Oficial'!$C$3:$C$23,0)),MATCH('Plano de Setup'!Z114,'Ciclos Oficial'!$C$3:$C$23,0),MATCH('Plano de Setup'!AA114,'Ciclos Oficial'!$C$3:$C$23,0)))&gt;INDEX('Ciclos Oficial'!$E$3:$E$23,IF(INDEX('Ciclos Oficial'!$E$3:$E$23,MATCH(Z114,'Ciclos Oficial'!$C$3:$C$23,0))&gt;INDEX('Ciclos Oficial'!$E$3:$E$23,MATCH(AA114,'Ciclos Oficial'!$C$3:$C$23,0)),MATCH(Z114,'Ciclos Oficial'!$C$3:$C$23,0),MATCH(AA114,'Ciclos Oficial'!$C$3:$C$23,0))),INDEX('Ciclos Oficial'!$D$3:$D$23,IF(INDEX('Ciclos Oficial'!$D$3:$D$23,MATCH('Plano de Setup'!Z114,'Ciclos Oficial'!$C$3:$C$23,0))&gt;INDEX('Ciclos Oficial'!$D$3:$D$23,MATCH('Plano de Setup'!AA114,'Ciclos Oficial'!$C$3:$C$23,0)),MATCH('Plano de Setup'!Z114,'Ciclos Oficial'!$C$3:$C$23,0),MATCH('Plano de Setup'!AA114,'Ciclos Oficial'!$C$3:$C$23,0))),INDEX('Ciclos Oficial'!$E$3:$E$23,IF(INDEX('Ciclos Oficial'!$E$3:$E$23,MATCH(Z114,'Ciclos Oficial'!$C$3:$C$23,0))&gt;INDEX('Ciclos Oficial'!$E$3:$E$23,MATCH(AA114,'Ciclos Oficial'!$C$3:$C$23,0)),MATCH(Z114,'Ciclos Oficial'!$C$3:$C$23,0),MATCH(AA114,'Ciclos Oficial'!$C$3:$C$23,0)))))</f>
        <v/>
      </c>
      <c r="AC114" s="1"/>
      <c r="AD114" s="1"/>
      <c r="AE114" s="19"/>
      <c r="AF114" s="78"/>
      <c r="AG114" s="74" t="str">
        <f>IF(AF114="","",INDEX('Ciclos Oficial'!$I$3:$I$5,MATCH(AF114,'Ciclos Oficial'!$H$3:$H$5,0)))</f>
        <v/>
      </c>
      <c r="AH114" s="1"/>
      <c r="AI114" s="17"/>
      <c r="AJ114" s="19"/>
      <c r="AK114" s="78"/>
      <c r="AL114" s="74" t="str">
        <f>IF(AK114="","",INDEX('Ciclos Oficial'!$I$3:$I$5,MATCH(AK114,'Ciclos Oficial'!$H$3:$H$5,0)))</f>
        <v/>
      </c>
      <c r="AM114" s="1"/>
      <c r="AN114" s="17"/>
      <c r="AO114" s="19"/>
      <c r="AP114" s="78"/>
      <c r="AQ114" s="74" t="str">
        <f>IF(AP114="","",INDEX('Ciclos Oficial'!$I$3:$I$5,MATCH(AP114,'Ciclos Oficial'!$H$3:$H$5,0)))</f>
        <v/>
      </c>
      <c r="AR114" s="1"/>
      <c r="AS114" s="17"/>
    </row>
    <row r="115" spans="2:45" ht="14.25">
      <c r="B115" s="78"/>
      <c r="C115" s="11"/>
      <c r="D115" s="74" t="str" cm="1">
        <f t="array" ref="D115">IF(OR(B115="",C115=""),"",IF(INDEX('Ciclos Oficial'!$D$3:$D$23,IF(INDEX('Ciclos Oficial'!$D$3:$D$23,MATCH('Plano de Setup'!B115,'Ciclos Oficial'!$C$3:$C$23,0))&gt;INDEX('Ciclos Oficial'!$D$3:$D$23,MATCH('Plano de Setup'!C115,'Ciclos Oficial'!$C$3:$C$23,0)),MATCH('Plano de Setup'!B115,'Ciclos Oficial'!$C$3:$C$23,0),MATCH('Plano de Setup'!C115,'Ciclos Oficial'!$C$3:$C$23,0)))&gt;INDEX('Ciclos Oficial'!$E$3:$E$23,IF(INDEX('Ciclos Oficial'!$E$3:$E$23,MATCH(B115,'Ciclos Oficial'!$C$3:$C$23,0))&gt;INDEX('Ciclos Oficial'!$E$3:$E$23,MATCH(C115,'Ciclos Oficial'!$C$3:$C$23,0)),MATCH(B115,'Ciclos Oficial'!$C$3:$C$23,0),MATCH(C115,'Ciclos Oficial'!$C$3:$C$23,0))),INDEX('Ciclos Oficial'!$D$3:$D$23,IF(INDEX('Ciclos Oficial'!$D$3:$D$23,MATCH('Plano de Setup'!B115,'Ciclos Oficial'!$C$3:$C$23,0))&gt;INDEX('Ciclos Oficial'!$D$3:$D$23,MATCH('Plano de Setup'!C115,'Ciclos Oficial'!$C$3:$C$23,0)),MATCH('Plano de Setup'!B115,'Ciclos Oficial'!$C$3:$C$23,0),MATCH('Plano de Setup'!C115,'Ciclos Oficial'!$C$3:$C$23,0))),INDEX('Ciclos Oficial'!$E$3:$E$23,IF(INDEX('Ciclos Oficial'!$E$3:$E$23,MATCH(B115,'Ciclos Oficial'!$C$3:$C$23,0))&gt;INDEX('Ciclos Oficial'!$E$3:$E$23,MATCH(C115,'Ciclos Oficial'!$C$3:$C$23,0)),MATCH(B115,'Ciclos Oficial'!$C$3:$C$23,0),MATCH(C115,'Ciclos Oficial'!$C$3:$C$23,0)))))</f>
        <v/>
      </c>
      <c r="E115" s="12"/>
      <c r="F115" s="87"/>
      <c r="G115" s="19"/>
      <c r="H115" s="78"/>
      <c r="I115" s="11"/>
      <c r="J115" s="74" t="str" cm="1">
        <f t="array" ref="J115">IF(OR(H115="",I115=""),"",IF(INDEX('Ciclos Oficial'!$D$3:$D$23,IF(INDEX('Ciclos Oficial'!$D$3:$D$23,MATCH('Plano de Setup'!H115,'Ciclos Oficial'!$C$3:$C$23,0))&gt;INDEX('Ciclos Oficial'!$D$3:$D$23,MATCH('Plano de Setup'!I115,'Ciclos Oficial'!$C$3:$C$23,0)),MATCH('Plano de Setup'!H115,'Ciclos Oficial'!$C$3:$C$23,0),MATCH('Plano de Setup'!I115,'Ciclos Oficial'!$C$3:$C$23,0)))&gt;INDEX('Ciclos Oficial'!$E$3:$E$23,IF(INDEX('Ciclos Oficial'!$E$3:$E$23,MATCH(H115,'Ciclos Oficial'!$C$3:$C$23,0))&gt;INDEX('Ciclos Oficial'!$E$3:$E$23,MATCH(I115,'Ciclos Oficial'!$C$3:$C$23,0)),MATCH(H115,'Ciclos Oficial'!$C$3:$C$23,0),MATCH(I115,'Ciclos Oficial'!$C$3:$C$23,0))),INDEX('Ciclos Oficial'!$D$3:$D$23,IF(INDEX('Ciclos Oficial'!$D$3:$D$23,MATCH('Plano de Setup'!H115,'Ciclos Oficial'!$C$3:$C$23,0))&gt;INDEX('Ciclos Oficial'!$D$3:$D$23,MATCH('Plano de Setup'!I115,'Ciclos Oficial'!$C$3:$C$23,0)),MATCH('Plano de Setup'!H115,'Ciclos Oficial'!$C$3:$C$23,0),MATCH('Plano de Setup'!I115,'Ciclos Oficial'!$C$3:$C$23,0))),INDEX('Ciclos Oficial'!$E$3:$E$23,IF(INDEX('Ciclos Oficial'!$E$3:$E$23,MATCH(H115,'Ciclos Oficial'!$C$3:$C$23,0))&gt;INDEX('Ciclos Oficial'!$E$3:$E$23,MATCH(I115,'Ciclos Oficial'!$C$3:$C$23,0)),MATCH(H115,'Ciclos Oficial'!$C$3:$C$23,0),MATCH(I115,'Ciclos Oficial'!$C$3:$C$23,0)))))</f>
        <v/>
      </c>
      <c r="K115" s="1"/>
      <c r="L115" s="17"/>
      <c r="M115" s="19"/>
      <c r="N115" s="11"/>
      <c r="O115" s="11"/>
      <c r="P115" s="74" t="str" cm="1">
        <f t="array" ref="P115">IF(OR(N115="",O115=""),"",IF(INDEX('Ciclos Oficial'!$D$3:$D$23,IF(INDEX('Ciclos Oficial'!$D$3:$D$23,MATCH('Plano de Setup'!N115,'Ciclos Oficial'!$C$3:$C$23,0))&gt;INDEX('Ciclos Oficial'!$D$3:$D$23,MATCH('Plano de Setup'!O115,'Ciclos Oficial'!$C$3:$C$23,0)),MATCH('Plano de Setup'!N115,'Ciclos Oficial'!$C$3:$C$23,0),MATCH('Plano de Setup'!O115,'Ciclos Oficial'!$C$3:$C$23,0)))&gt;INDEX('Ciclos Oficial'!$E$3:$E$23,IF(INDEX('Ciclos Oficial'!$E$3:$E$23,MATCH(N115,'Ciclos Oficial'!$C$3:$C$23,0))&gt;INDEX('Ciclos Oficial'!$E$3:$E$23,MATCH(O115,'Ciclos Oficial'!$C$3:$C$23,0)),MATCH(N115,'Ciclos Oficial'!$C$3:$C$23,0),MATCH(O115,'Ciclos Oficial'!$C$3:$C$23,0))),INDEX('Ciclos Oficial'!$D$3:$D$23,IF(INDEX('Ciclos Oficial'!$D$3:$D$23,MATCH('Plano de Setup'!N115,'Ciclos Oficial'!$C$3:$C$23,0))&gt;INDEX('Ciclos Oficial'!$D$3:$D$23,MATCH('Plano de Setup'!O115,'Ciclos Oficial'!$C$3:$C$23,0)),MATCH('Plano de Setup'!N115,'Ciclos Oficial'!$C$3:$C$23,0),MATCH('Plano de Setup'!O115,'Ciclos Oficial'!$C$3:$C$23,0))),INDEX('Ciclos Oficial'!$E$3:$E$23,IF(INDEX('Ciclos Oficial'!$E$3:$E$23,MATCH(N115,'Ciclos Oficial'!$C$3:$C$23,0))&gt;INDEX('Ciclos Oficial'!$E$3:$E$23,MATCH(O115,'Ciclos Oficial'!$C$3:$C$23,0)),MATCH(N115,'Ciclos Oficial'!$C$3:$C$23,0),MATCH(O115,'Ciclos Oficial'!$C$3:$C$23,0)))))</f>
        <v/>
      </c>
      <c r="Q115" s="1"/>
      <c r="R115" s="1"/>
      <c r="S115" s="19"/>
      <c r="T115" s="78"/>
      <c r="U115" s="11"/>
      <c r="V115" s="74" t="str" cm="1">
        <f t="array" ref="V115">IF(OR(T115="",U115=""),"",IF(INDEX('Ciclos Oficial'!$D$3:$D$23,IF(INDEX('Ciclos Oficial'!$D$3:$D$23,MATCH('Plano de Setup'!T115,'Ciclos Oficial'!$C$3:$C$23,0))&gt;INDEX('Ciclos Oficial'!$D$3:$D$23,MATCH('Plano de Setup'!U115,'Ciclos Oficial'!$C$3:$C$23,0)),MATCH('Plano de Setup'!T115,'Ciclos Oficial'!$C$3:$C$23,0),MATCH('Plano de Setup'!U115,'Ciclos Oficial'!$C$3:$C$23,0)))&gt;INDEX('Ciclos Oficial'!$E$3:$E$23,IF(INDEX('Ciclos Oficial'!$E$3:$E$23,MATCH(T115,'Ciclos Oficial'!$C$3:$C$23,0))&gt;INDEX('Ciclos Oficial'!$E$3:$E$23,MATCH(U115,'Ciclos Oficial'!$C$3:$C$23,0)),MATCH(T115,'Ciclos Oficial'!$C$3:$C$23,0),MATCH(U115,'Ciclos Oficial'!$C$3:$C$23,0))),INDEX('Ciclos Oficial'!$D$3:$D$23,IF(INDEX('Ciclos Oficial'!$D$3:$D$23,MATCH('Plano de Setup'!T115,'Ciclos Oficial'!$C$3:$C$23,0))&gt;INDEX('Ciclos Oficial'!$D$3:$D$23,MATCH('Plano de Setup'!U115,'Ciclos Oficial'!$C$3:$C$23,0)),MATCH('Plano de Setup'!T115,'Ciclos Oficial'!$C$3:$C$23,0),MATCH('Plano de Setup'!U115,'Ciclos Oficial'!$C$3:$C$23,0))),INDEX('Ciclos Oficial'!$E$3:$E$23,IF(INDEX('Ciclos Oficial'!$E$3:$E$23,MATCH(T115,'Ciclos Oficial'!$C$3:$C$23,0))&gt;INDEX('Ciclos Oficial'!$E$3:$E$23,MATCH(U115,'Ciclos Oficial'!$C$3:$C$23,0)),MATCH(T115,'Ciclos Oficial'!$C$3:$C$23,0),MATCH(U115,'Ciclos Oficial'!$C$3:$C$23,0)))))</f>
        <v/>
      </c>
      <c r="W115" s="1"/>
      <c r="X115" s="17"/>
      <c r="Y115" s="19"/>
      <c r="Z115" s="11"/>
      <c r="AA115" s="11"/>
      <c r="AB115" s="74" t="str" cm="1">
        <f t="array" ref="AB115">IF(OR(Z115="",AA115=""),"",IF(INDEX('Ciclos Oficial'!$D$3:$D$23,IF(INDEX('Ciclos Oficial'!$D$3:$D$23,MATCH('Plano de Setup'!Z115,'Ciclos Oficial'!$C$3:$C$23,0))&gt;INDEX('Ciclos Oficial'!$D$3:$D$23,MATCH('Plano de Setup'!AA115,'Ciclos Oficial'!$C$3:$C$23,0)),MATCH('Plano de Setup'!Z115,'Ciclos Oficial'!$C$3:$C$23,0),MATCH('Plano de Setup'!AA115,'Ciclos Oficial'!$C$3:$C$23,0)))&gt;INDEX('Ciclos Oficial'!$E$3:$E$23,IF(INDEX('Ciclos Oficial'!$E$3:$E$23,MATCH(Z115,'Ciclos Oficial'!$C$3:$C$23,0))&gt;INDEX('Ciclos Oficial'!$E$3:$E$23,MATCH(AA115,'Ciclos Oficial'!$C$3:$C$23,0)),MATCH(Z115,'Ciclos Oficial'!$C$3:$C$23,0),MATCH(AA115,'Ciclos Oficial'!$C$3:$C$23,0))),INDEX('Ciclos Oficial'!$D$3:$D$23,IF(INDEX('Ciclos Oficial'!$D$3:$D$23,MATCH('Plano de Setup'!Z115,'Ciclos Oficial'!$C$3:$C$23,0))&gt;INDEX('Ciclos Oficial'!$D$3:$D$23,MATCH('Plano de Setup'!AA115,'Ciclos Oficial'!$C$3:$C$23,0)),MATCH('Plano de Setup'!Z115,'Ciclos Oficial'!$C$3:$C$23,0),MATCH('Plano de Setup'!AA115,'Ciclos Oficial'!$C$3:$C$23,0))),INDEX('Ciclos Oficial'!$E$3:$E$23,IF(INDEX('Ciclos Oficial'!$E$3:$E$23,MATCH(Z115,'Ciclos Oficial'!$C$3:$C$23,0))&gt;INDEX('Ciclos Oficial'!$E$3:$E$23,MATCH(AA115,'Ciclos Oficial'!$C$3:$C$23,0)),MATCH(Z115,'Ciclos Oficial'!$C$3:$C$23,0),MATCH(AA115,'Ciclos Oficial'!$C$3:$C$23,0)))))</f>
        <v/>
      </c>
      <c r="AC115" s="1"/>
      <c r="AD115" s="1"/>
      <c r="AE115" s="19"/>
      <c r="AF115" s="78"/>
      <c r="AG115" s="74" t="str">
        <f>IF(AF115="","",INDEX('Ciclos Oficial'!$I$3:$I$5,MATCH(AF115,'Ciclos Oficial'!$H$3:$H$5,0)))</f>
        <v/>
      </c>
      <c r="AH115" s="1"/>
      <c r="AI115" s="17"/>
      <c r="AJ115" s="19"/>
      <c r="AK115" s="78"/>
      <c r="AL115" s="74" t="str">
        <f>IF(AK115="","",INDEX('Ciclos Oficial'!$I$3:$I$5,MATCH(AK115,'Ciclos Oficial'!$H$3:$H$5,0)))</f>
        <v/>
      </c>
      <c r="AM115" s="1"/>
      <c r="AN115" s="17"/>
      <c r="AO115" s="19"/>
      <c r="AP115" s="78"/>
      <c r="AQ115" s="74" t="str">
        <f>IF(AP115="","",INDEX('Ciclos Oficial'!$I$3:$I$5,MATCH(AP115,'Ciclos Oficial'!$H$3:$H$5,0)))</f>
        <v/>
      </c>
      <c r="AR115" s="1"/>
      <c r="AS115" s="17"/>
    </row>
    <row r="116" spans="2:45" ht="14.25">
      <c r="B116" s="78"/>
      <c r="C116" s="11"/>
      <c r="D116" s="74" t="str" cm="1">
        <f t="array" ref="D116">IF(OR(B116="",C116=""),"",IF(INDEX('Ciclos Oficial'!$D$3:$D$23,IF(INDEX('Ciclos Oficial'!$D$3:$D$23,MATCH('Plano de Setup'!B116,'Ciclos Oficial'!$C$3:$C$23,0))&gt;INDEX('Ciclos Oficial'!$D$3:$D$23,MATCH('Plano de Setup'!C116,'Ciclos Oficial'!$C$3:$C$23,0)),MATCH('Plano de Setup'!B116,'Ciclos Oficial'!$C$3:$C$23,0),MATCH('Plano de Setup'!C116,'Ciclos Oficial'!$C$3:$C$23,0)))&gt;INDEX('Ciclos Oficial'!$E$3:$E$23,IF(INDEX('Ciclos Oficial'!$E$3:$E$23,MATCH(B116,'Ciclos Oficial'!$C$3:$C$23,0))&gt;INDEX('Ciclos Oficial'!$E$3:$E$23,MATCH(C116,'Ciclos Oficial'!$C$3:$C$23,0)),MATCH(B116,'Ciclos Oficial'!$C$3:$C$23,0),MATCH(C116,'Ciclos Oficial'!$C$3:$C$23,0))),INDEX('Ciclos Oficial'!$D$3:$D$23,IF(INDEX('Ciclos Oficial'!$D$3:$D$23,MATCH('Plano de Setup'!B116,'Ciclos Oficial'!$C$3:$C$23,0))&gt;INDEX('Ciclos Oficial'!$D$3:$D$23,MATCH('Plano de Setup'!C116,'Ciclos Oficial'!$C$3:$C$23,0)),MATCH('Plano de Setup'!B116,'Ciclos Oficial'!$C$3:$C$23,0),MATCH('Plano de Setup'!C116,'Ciclos Oficial'!$C$3:$C$23,0))),INDEX('Ciclos Oficial'!$E$3:$E$23,IF(INDEX('Ciclos Oficial'!$E$3:$E$23,MATCH(B116,'Ciclos Oficial'!$C$3:$C$23,0))&gt;INDEX('Ciclos Oficial'!$E$3:$E$23,MATCH(C116,'Ciclos Oficial'!$C$3:$C$23,0)),MATCH(B116,'Ciclos Oficial'!$C$3:$C$23,0),MATCH(C116,'Ciclos Oficial'!$C$3:$C$23,0)))))</f>
        <v/>
      </c>
      <c r="E116" s="12"/>
      <c r="F116" s="87"/>
      <c r="G116" s="19"/>
      <c r="H116" s="78"/>
      <c r="I116" s="11"/>
      <c r="J116" s="74" t="str" cm="1">
        <f t="array" ref="J116">IF(OR(H116="",I116=""),"",IF(INDEX('Ciclos Oficial'!$D$3:$D$23,IF(INDEX('Ciclos Oficial'!$D$3:$D$23,MATCH('Plano de Setup'!H116,'Ciclos Oficial'!$C$3:$C$23,0))&gt;INDEX('Ciclos Oficial'!$D$3:$D$23,MATCH('Plano de Setup'!I116,'Ciclos Oficial'!$C$3:$C$23,0)),MATCH('Plano de Setup'!H116,'Ciclos Oficial'!$C$3:$C$23,0),MATCH('Plano de Setup'!I116,'Ciclos Oficial'!$C$3:$C$23,0)))&gt;INDEX('Ciclos Oficial'!$E$3:$E$23,IF(INDEX('Ciclos Oficial'!$E$3:$E$23,MATCH(H116,'Ciclos Oficial'!$C$3:$C$23,0))&gt;INDEX('Ciclos Oficial'!$E$3:$E$23,MATCH(I116,'Ciclos Oficial'!$C$3:$C$23,0)),MATCH(H116,'Ciclos Oficial'!$C$3:$C$23,0),MATCH(I116,'Ciclos Oficial'!$C$3:$C$23,0))),INDEX('Ciclos Oficial'!$D$3:$D$23,IF(INDEX('Ciclos Oficial'!$D$3:$D$23,MATCH('Plano de Setup'!H116,'Ciclos Oficial'!$C$3:$C$23,0))&gt;INDEX('Ciclos Oficial'!$D$3:$D$23,MATCH('Plano de Setup'!I116,'Ciclos Oficial'!$C$3:$C$23,0)),MATCH('Plano de Setup'!H116,'Ciclos Oficial'!$C$3:$C$23,0),MATCH('Plano de Setup'!I116,'Ciclos Oficial'!$C$3:$C$23,0))),INDEX('Ciclos Oficial'!$E$3:$E$23,IF(INDEX('Ciclos Oficial'!$E$3:$E$23,MATCH(H116,'Ciclos Oficial'!$C$3:$C$23,0))&gt;INDEX('Ciclos Oficial'!$E$3:$E$23,MATCH(I116,'Ciclos Oficial'!$C$3:$C$23,0)),MATCH(H116,'Ciclos Oficial'!$C$3:$C$23,0),MATCH(I116,'Ciclos Oficial'!$C$3:$C$23,0)))))</f>
        <v/>
      </c>
      <c r="K116" s="1"/>
      <c r="L116" s="17"/>
      <c r="M116" s="19"/>
      <c r="N116" s="11"/>
      <c r="O116" s="11"/>
      <c r="P116" s="74" t="str" cm="1">
        <f t="array" ref="P116">IF(OR(N116="",O116=""),"",IF(INDEX('Ciclos Oficial'!$D$3:$D$23,IF(INDEX('Ciclos Oficial'!$D$3:$D$23,MATCH('Plano de Setup'!N116,'Ciclos Oficial'!$C$3:$C$23,0))&gt;INDEX('Ciclos Oficial'!$D$3:$D$23,MATCH('Plano de Setup'!O116,'Ciclos Oficial'!$C$3:$C$23,0)),MATCH('Plano de Setup'!N116,'Ciclos Oficial'!$C$3:$C$23,0),MATCH('Plano de Setup'!O116,'Ciclos Oficial'!$C$3:$C$23,0)))&gt;INDEX('Ciclos Oficial'!$E$3:$E$23,IF(INDEX('Ciclos Oficial'!$E$3:$E$23,MATCH(N116,'Ciclos Oficial'!$C$3:$C$23,0))&gt;INDEX('Ciclos Oficial'!$E$3:$E$23,MATCH(O116,'Ciclos Oficial'!$C$3:$C$23,0)),MATCH(N116,'Ciclos Oficial'!$C$3:$C$23,0),MATCH(O116,'Ciclos Oficial'!$C$3:$C$23,0))),INDEX('Ciclos Oficial'!$D$3:$D$23,IF(INDEX('Ciclos Oficial'!$D$3:$D$23,MATCH('Plano de Setup'!N116,'Ciclos Oficial'!$C$3:$C$23,0))&gt;INDEX('Ciclos Oficial'!$D$3:$D$23,MATCH('Plano de Setup'!O116,'Ciclos Oficial'!$C$3:$C$23,0)),MATCH('Plano de Setup'!N116,'Ciclos Oficial'!$C$3:$C$23,0),MATCH('Plano de Setup'!O116,'Ciclos Oficial'!$C$3:$C$23,0))),INDEX('Ciclos Oficial'!$E$3:$E$23,IF(INDEX('Ciclos Oficial'!$E$3:$E$23,MATCH(N116,'Ciclos Oficial'!$C$3:$C$23,0))&gt;INDEX('Ciclos Oficial'!$E$3:$E$23,MATCH(O116,'Ciclos Oficial'!$C$3:$C$23,0)),MATCH(N116,'Ciclos Oficial'!$C$3:$C$23,0),MATCH(O116,'Ciclos Oficial'!$C$3:$C$23,0)))))</f>
        <v/>
      </c>
      <c r="Q116" s="1"/>
      <c r="R116" s="1"/>
      <c r="S116" s="19"/>
      <c r="T116" s="78"/>
      <c r="U116" s="11"/>
      <c r="V116" s="74" t="str" cm="1">
        <f t="array" ref="V116">IF(OR(T116="",U116=""),"",IF(INDEX('Ciclos Oficial'!$D$3:$D$23,IF(INDEX('Ciclos Oficial'!$D$3:$D$23,MATCH('Plano de Setup'!T116,'Ciclos Oficial'!$C$3:$C$23,0))&gt;INDEX('Ciclos Oficial'!$D$3:$D$23,MATCH('Plano de Setup'!U116,'Ciclos Oficial'!$C$3:$C$23,0)),MATCH('Plano de Setup'!T116,'Ciclos Oficial'!$C$3:$C$23,0),MATCH('Plano de Setup'!U116,'Ciclos Oficial'!$C$3:$C$23,0)))&gt;INDEX('Ciclos Oficial'!$E$3:$E$23,IF(INDEX('Ciclos Oficial'!$E$3:$E$23,MATCH(T116,'Ciclos Oficial'!$C$3:$C$23,0))&gt;INDEX('Ciclos Oficial'!$E$3:$E$23,MATCH(U116,'Ciclos Oficial'!$C$3:$C$23,0)),MATCH(T116,'Ciclos Oficial'!$C$3:$C$23,0),MATCH(U116,'Ciclos Oficial'!$C$3:$C$23,0))),INDEX('Ciclos Oficial'!$D$3:$D$23,IF(INDEX('Ciclos Oficial'!$D$3:$D$23,MATCH('Plano de Setup'!T116,'Ciclos Oficial'!$C$3:$C$23,0))&gt;INDEX('Ciclos Oficial'!$D$3:$D$23,MATCH('Plano de Setup'!U116,'Ciclos Oficial'!$C$3:$C$23,0)),MATCH('Plano de Setup'!T116,'Ciclos Oficial'!$C$3:$C$23,0),MATCH('Plano de Setup'!U116,'Ciclos Oficial'!$C$3:$C$23,0))),INDEX('Ciclos Oficial'!$E$3:$E$23,IF(INDEX('Ciclos Oficial'!$E$3:$E$23,MATCH(T116,'Ciclos Oficial'!$C$3:$C$23,0))&gt;INDEX('Ciclos Oficial'!$E$3:$E$23,MATCH(U116,'Ciclos Oficial'!$C$3:$C$23,0)),MATCH(T116,'Ciclos Oficial'!$C$3:$C$23,0),MATCH(U116,'Ciclos Oficial'!$C$3:$C$23,0)))))</f>
        <v/>
      </c>
      <c r="W116" s="1"/>
      <c r="X116" s="17"/>
      <c r="Y116" s="19"/>
      <c r="Z116" s="11"/>
      <c r="AA116" s="11"/>
      <c r="AB116" s="74" t="str" cm="1">
        <f t="array" ref="AB116">IF(OR(Z116="",AA116=""),"",IF(INDEX('Ciclos Oficial'!$D$3:$D$23,IF(INDEX('Ciclos Oficial'!$D$3:$D$23,MATCH('Plano de Setup'!Z116,'Ciclos Oficial'!$C$3:$C$23,0))&gt;INDEX('Ciclos Oficial'!$D$3:$D$23,MATCH('Plano de Setup'!AA116,'Ciclos Oficial'!$C$3:$C$23,0)),MATCH('Plano de Setup'!Z116,'Ciclos Oficial'!$C$3:$C$23,0),MATCH('Plano de Setup'!AA116,'Ciclos Oficial'!$C$3:$C$23,0)))&gt;INDEX('Ciclos Oficial'!$E$3:$E$23,IF(INDEX('Ciclos Oficial'!$E$3:$E$23,MATCH(Z116,'Ciclos Oficial'!$C$3:$C$23,0))&gt;INDEX('Ciclos Oficial'!$E$3:$E$23,MATCH(AA116,'Ciclos Oficial'!$C$3:$C$23,0)),MATCH(Z116,'Ciclos Oficial'!$C$3:$C$23,0),MATCH(AA116,'Ciclos Oficial'!$C$3:$C$23,0))),INDEX('Ciclos Oficial'!$D$3:$D$23,IF(INDEX('Ciclos Oficial'!$D$3:$D$23,MATCH('Plano de Setup'!Z116,'Ciclos Oficial'!$C$3:$C$23,0))&gt;INDEX('Ciclos Oficial'!$D$3:$D$23,MATCH('Plano de Setup'!AA116,'Ciclos Oficial'!$C$3:$C$23,0)),MATCH('Plano de Setup'!Z116,'Ciclos Oficial'!$C$3:$C$23,0),MATCH('Plano de Setup'!AA116,'Ciclos Oficial'!$C$3:$C$23,0))),INDEX('Ciclos Oficial'!$E$3:$E$23,IF(INDEX('Ciclos Oficial'!$E$3:$E$23,MATCH(Z116,'Ciclos Oficial'!$C$3:$C$23,0))&gt;INDEX('Ciclos Oficial'!$E$3:$E$23,MATCH(AA116,'Ciclos Oficial'!$C$3:$C$23,0)),MATCH(Z116,'Ciclos Oficial'!$C$3:$C$23,0),MATCH(AA116,'Ciclos Oficial'!$C$3:$C$23,0)))))</f>
        <v/>
      </c>
      <c r="AC116" s="1"/>
      <c r="AD116" s="1"/>
      <c r="AE116" s="19"/>
      <c r="AF116" s="78"/>
      <c r="AG116" s="74" t="str">
        <f>IF(AF116="","",INDEX('Ciclos Oficial'!$I$3:$I$5,MATCH(AF116,'Ciclos Oficial'!$H$3:$H$5,0)))</f>
        <v/>
      </c>
      <c r="AH116" s="1"/>
      <c r="AI116" s="17"/>
      <c r="AJ116" s="19"/>
      <c r="AK116" s="78"/>
      <c r="AL116" s="74" t="str">
        <f>IF(AK116="","",INDEX('Ciclos Oficial'!$I$3:$I$5,MATCH(AK116,'Ciclos Oficial'!$H$3:$H$5,0)))</f>
        <v/>
      </c>
      <c r="AM116" s="1"/>
      <c r="AN116" s="17"/>
      <c r="AO116" s="19"/>
      <c r="AP116" s="78"/>
      <c r="AQ116" s="74" t="str">
        <f>IF(AP116="","",INDEX('Ciclos Oficial'!$I$3:$I$5,MATCH(AP116,'Ciclos Oficial'!$H$3:$H$5,0)))</f>
        <v/>
      </c>
      <c r="AR116" s="1"/>
      <c r="AS116" s="17"/>
    </row>
    <row r="117" spans="2:45" ht="14.25">
      <c r="B117" s="78"/>
      <c r="C117" s="11"/>
      <c r="D117" s="74" t="str" cm="1">
        <f t="array" ref="D117">IF(OR(B117="",C117=""),"",IF(INDEX('Ciclos Oficial'!$D$3:$D$23,IF(INDEX('Ciclos Oficial'!$D$3:$D$23,MATCH('Plano de Setup'!B117,'Ciclos Oficial'!$C$3:$C$23,0))&gt;INDEX('Ciclos Oficial'!$D$3:$D$23,MATCH('Plano de Setup'!C117,'Ciclos Oficial'!$C$3:$C$23,0)),MATCH('Plano de Setup'!B117,'Ciclos Oficial'!$C$3:$C$23,0),MATCH('Plano de Setup'!C117,'Ciclos Oficial'!$C$3:$C$23,0)))&gt;INDEX('Ciclos Oficial'!$E$3:$E$23,IF(INDEX('Ciclos Oficial'!$E$3:$E$23,MATCH(B117,'Ciclos Oficial'!$C$3:$C$23,0))&gt;INDEX('Ciclos Oficial'!$E$3:$E$23,MATCH(C117,'Ciclos Oficial'!$C$3:$C$23,0)),MATCH(B117,'Ciclos Oficial'!$C$3:$C$23,0),MATCH(C117,'Ciclos Oficial'!$C$3:$C$23,0))),INDEX('Ciclos Oficial'!$D$3:$D$23,IF(INDEX('Ciclos Oficial'!$D$3:$D$23,MATCH('Plano de Setup'!B117,'Ciclos Oficial'!$C$3:$C$23,0))&gt;INDEX('Ciclos Oficial'!$D$3:$D$23,MATCH('Plano de Setup'!C117,'Ciclos Oficial'!$C$3:$C$23,0)),MATCH('Plano de Setup'!B117,'Ciclos Oficial'!$C$3:$C$23,0),MATCH('Plano de Setup'!C117,'Ciclos Oficial'!$C$3:$C$23,0))),INDEX('Ciclos Oficial'!$E$3:$E$23,IF(INDEX('Ciclos Oficial'!$E$3:$E$23,MATCH(B117,'Ciclos Oficial'!$C$3:$C$23,0))&gt;INDEX('Ciclos Oficial'!$E$3:$E$23,MATCH(C117,'Ciclos Oficial'!$C$3:$C$23,0)),MATCH(B117,'Ciclos Oficial'!$C$3:$C$23,0),MATCH(C117,'Ciclos Oficial'!$C$3:$C$23,0)))))</f>
        <v/>
      </c>
      <c r="E117" s="12"/>
      <c r="F117" s="87"/>
      <c r="G117" s="19"/>
      <c r="H117" s="78"/>
      <c r="I117" s="11"/>
      <c r="J117" s="74" t="str" cm="1">
        <f t="array" ref="J117">IF(OR(H117="",I117=""),"",IF(INDEX('Ciclos Oficial'!$D$3:$D$23,IF(INDEX('Ciclos Oficial'!$D$3:$D$23,MATCH('Plano de Setup'!H117,'Ciclos Oficial'!$C$3:$C$23,0))&gt;INDEX('Ciclos Oficial'!$D$3:$D$23,MATCH('Plano de Setup'!I117,'Ciclos Oficial'!$C$3:$C$23,0)),MATCH('Plano de Setup'!H117,'Ciclos Oficial'!$C$3:$C$23,0),MATCH('Plano de Setup'!I117,'Ciclos Oficial'!$C$3:$C$23,0)))&gt;INDEX('Ciclos Oficial'!$E$3:$E$23,IF(INDEX('Ciclos Oficial'!$E$3:$E$23,MATCH(H117,'Ciclos Oficial'!$C$3:$C$23,0))&gt;INDEX('Ciclos Oficial'!$E$3:$E$23,MATCH(I117,'Ciclos Oficial'!$C$3:$C$23,0)),MATCH(H117,'Ciclos Oficial'!$C$3:$C$23,0),MATCH(I117,'Ciclos Oficial'!$C$3:$C$23,0))),INDEX('Ciclos Oficial'!$D$3:$D$23,IF(INDEX('Ciclos Oficial'!$D$3:$D$23,MATCH('Plano de Setup'!H117,'Ciclos Oficial'!$C$3:$C$23,0))&gt;INDEX('Ciclos Oficial'!$D$3:$D$23,MATCH('Plano de Setup'!I117,'Ciclos Oficial'!$C$3:$C$23,0)),MATCH('Plano de Setup'!H117,'Ciclos Oficial'!$C$3:$C$23,0),MATCH('Plano de Setup'!I117,'Ciclos Oficial'!$C$3:$C$23,0))),INDEX('Ciclos Oficial'!$E$3:$E$23,IF(INDEX('Ciclos Oficial'!$E$3:$E$23,MATCH(H117,'Ciclos Oficial'!$C$3:$C$23,0))&gt;INDEX('Ciclos Oficial'!$E$3:$E$23,MATCH(I117,'Ciclos Oficial'!$C$3:$C$23,0)),MATCH(H117,'Ciclos Oficial'!$C$3:$C$23,0),MATCH(I117,'Ciclos Oficial'!$C$3:$C$23,0)))))</f>
        <v/>
      </c>
      <c r="K117" s="1"/>
      <c r="L117" s="17"/>
      <c r="M117" s="19"/>
      <c r="N117" s="11"/>
      <c r="O117" s="11"/>
      <c r="P117" s="74" t="str" cm="1">
        <f t="array" ref="P117">IF(OR(N117="",O117=""),"",IF(INDEX('Ciclos Oficial'!$D$3:$D$23,IF(INDEX('Ciclos Oficial'!$D$3:$D$23,MATCH('Plano de Setup'!N117,'Ciclos Oficial'!$C$3:$C$23,0))&gt;INDEX('Ciclos Oficial'!$D$3:$D$23,MATCH('Plano de Setup'!O117,'Ciclos Oficial'!$C$3:$C$23,0)),MATCH('Plano de Setup'!N117,'Ciclos Oficial'!$C$3:$C$23,0),MATCH('Plano de Setup'!O117,'Ciclos Oficial'!$C$3:$C$23,0)))&gt;INDEX('Ciclos Oficial'!$E$3:$E$23,IF(INDEX('Ciclos Oficial'!$E$3:$E$23,MATCH(N117,'Ciclos Oficial'!$C$3:$C$23,0))&gt;INDEX('Ciclos Oficial'!$E$3:$E$23,MATCH(O117,'Ciclos Oficial'!$C$3:$C$23,0)),MATCH(N117,'Ciclos Oficial'!$C$3:$C$23,0),MATCH(O117,'Ciclos Oficial'!$C$3:$C$23,0))),INDEX('Ciclos Oficial'!$D$3:$D$23,IF(INDEX('Ciclos Oficial'!$D$3:$D$23,MATCH('Plano de Setup'!N117,'Ciclos Oficial'!$C$3:$C$23,0))&gt;INDEX('Ciclos Oficial'!$D$3:$D$23,MATCH('Plano de Setup'!O117,'Ciclos Oficial'!$C$3:$C$23,0)),MATCH('Plano de Setup'!N117,'Ciclos Oficial'!$C$3:$C$23,0),MATCH('Plano de Setup'!O117,'Ciclos Oficial'!$C$3:$C$23,0))),INDEX('Ciclos Oficial'!$E$3:$E$23,IF(INDEX('Ciclos Oficial'!$E$3:$E$23,MATCH(N117,'Ciclos Oficial'!$C$3:$C$23,0))&gt;INDEX('Ciclos Oficial'!$E$3:$E$23,MATCH(O117,'Ciclos Oficial'!$C$3:$C$23,0)),MATCH(N117,'Ciclos Oficial'!$C$3:$C$23,0),MATCH(O117,'Ciclos Oficial'!$C$3:$C$23,0)))))</f>
        <v/>
      </c>
      <c r="Q117" s="1"/>
      <c r="R117" s="1"/>
      <c r="S117" s="19"/>
      <c r="T117" s="78"/>
      <c r="U117" s="11"/>
      <c r="V117" s="74" t="str" cm="1">
        <f t="array" ref="V117">IF(OR(T117="",U117=""),"",IF(INDEX('Ciclos Oficial'!$D$3:$D$23,IF(INDEX('Ciclos Oficial'!$D$3:$D$23,MATCH('Plano de Setup'!T117,'Ciclos Oficial'!$C$3:$C$23,0))&gt;INDEX('Ciclos Oficial'!$D$3:$D$23,MATCH('Plano de Setup'!U117,'Ciclos Oficial'!$C$3:$C$23,0)),MATCH('Plano de Setup'!T117,'Ciclos Oficial'!$C$3:$C$23,0),MATCH('Plano de Setup'!U117,'Ciclos Oficial'!$C$3:$C$23,0)))&gt;INDEX('Ciclos Oficial'!$E$3:$E$23,IF(INDEX('Ciclos Oficial'!$E$3:$E$23,MATCH(T117,'Ciclos Oficial'!$C$3:$C$23,0))&gt;INDEX('Ciclos Oficial'!$E$3:$E$23,MATCH(U117,'Ciclos Oficial'!$C$3:$C$23,0)),MATCH(T117,'Ciclos Oficial'!$C$3:$C$23,0),MATCH(U117,'Ciclos Oficial'!$C$3:$C$23,0))),INDEX('Ciclos Oficial'!$D$3:$D$23,IF(INDEX('Ciclos Oficial'!$D$3:$D$23,MATCH('Plano de Setup'!T117,'Ciclos Oficial'!$C$3:$C$23,0))&gt;INDEX('Ciclos Oficial'!$D$3:$D$23,MATCH('Plano de Setup'!U117,'Ciclos Oficial'!$C$3:$C$23,0)),MATCH('Plano de Setup'!T117,'Ciclos Oficial'!$C$3:$C$23,0),MATCH('Plano de Setup'!U117,'Ciclos Oficial'!$C$3:$C$23,0))),INDEX('Ciclos Oficial'!$E$3:$E$23,IF(INDEX('Ciclos Oficial'!$E$3:$E$23,MATCH(T117,'Ciclos Oficial'!$C$3:$C$23,0))&gt;INDEX('Ciclos Oficial'!$E$3:$E$23,MATCH(U117,'Ciclos Oficial'!$C$3:$C$23,0)),MATCH(T117,'Ciclos Oficial'!$C$3:$C$23,0),MATCH(U117,'Ciclos Oficial'!$C$3:$C$23,0)))))</f>
        <v/>
      </c>
      <c r="W117" s="1"/>
      <c r="X117" s="17"/>
      <c r="Y117" s="19"/>
      <c r="Z117" s="11"/>
      <c r="AA117" s="11"/>
      <c r="AB117" s="74" t="str" cm="1">
        <f t="array" ref="AB117">IF(OR(Z117="",AA117=""),"",IF(INDEX('Ciclos Oficial'!$D$3:$D$23,IF(INDEX('Ciclos Oficial'!$D$3:$D$23,MATCH('Plano de Setup'!Z117,'Ciclos Oficial'!$C$3:$C$23,0))&gt;INDEX('Ciclos Oficial'!$D$3:$D$23,MATCH('Plano de Setup'!AA117,'Ciclos Oficial'!$C$3:$C$23,0)),MATCH('Plano de Setup'!Z117,'Ciclos Oficial'!$C$3:$C$23,0),MATCH('Plano de Setup'!AA117,'Ciclos Oficial'!$C$3:$C$23,0)))&gt;INDEX('Ciclos Oficial'!$E$3:$E$23,IF(INDEX('Ciclos Oficial'!$E$3:$E$23,MATCH(Z117,'Ciclos Oficial'!$C$3:$C$23,0))&gt;INDEX('Ciclos Oficial'!$E$3:$E$23,MATCH(AA117,'Ciclos Oficial'!$C$3:$C$23,0)),MATCH(Z117,'Ciclos Oficial'!$C$3:$C$23,0),MATCH(AA117,'Ciclos Oficial'!$C$3:$C$23,0))),INDEX('Ciclos Oficial'!$D$3:$D$23,IF(INDEX('Ciclos Oficial'!$D$3:$D$23,MATCH('Plano de Setup'!Z117,'Ciclos Oficial'!$C$3:$C$23,0))&gt;INDEX('Ciclos Oficial'!$D$3:$D$23,MATCH('Plano de Setup'!AA117,'Ciclos Oficial'!$C$3:$C$23,0)),MATCH('Plano de Setup'!Z117,'Ciclos Oficial'!$C$3:$C$23,0),MATCH('Plano de Setup'!AA117,'Ciclos Oficial'!$C$3:$C$23,0))),INDEX('Ciclos Oficial'!$E$3:$E$23,IF(INDEX('Ciclos Oficial'!$E$3:$E$23,MATCH(Z117,'Ciclos Oficial'!$C$3:$C$23,0))&gt;INDEX('Ciclos Oficial'!$E$3:$E$23,MATCH(AA117,'Ciclos Oficial'!$C$3:$C$23,0)),MATCH(Z117,'Ciclos Oficial'!$C$3:$C$23,0),MATCH(AA117,'Ciclos Oficial'!$C$3:$C$23,0)))))</f>
        <v/>
      </c>
      <c r="AC117" s="1"/>
      <c r="AD117" s="1"/>
      <c r="AE117" s="19"/>
      <c r="AF117" s="78"/>
      <c r="AG117" s="74" t="str">
        <f>IF(AF117="","",INDEX('Ciclos Oficial'!$I$3:$I$5,MATCH(AF117,'Ciclos Oficial'!$H$3:$H$5,0)))</f>
        <v/>
      </c>
      <c r="AH117" s="1"/>
      <c r="AI117" s="17"/>
      <c r="AJ117" s="19"/>
      <c r="AK117" s="78"/>
      <c r="AL117" s="74" t="str">
        <f>IF(AK117="","",INDEX('Ciclos Oficial'!$I$3:$I$5,MATCH(AK117,'Ciclos Oficial'!$H$3:$H$5,0)))</f>
        <v/>
      </c>
      <c r="AM117" s="1"/>
      <c r="AN117" s="17"/>
      <c r="AO117" s="19"/>
      <c r="AP117" s="78"/>
      <c r="AQ117" s="74" t="str">
        <f>IF(AP117="","",INDEX('Ciclos Oficial'!$I$3:$I$5,MATCH(AP117,'Ciclos Oficial'!$H$3:$H$5,0)))</f>
        <v/>
      </c>
      <c r="AR117" s="1"/>
      <c r="AS117" s="17"/>
    </row>
    <row r="118" spans="2:45" ht="14.25">
      <c r="B118" s="78"/>
      <c r="C118" s="11"/>
      <c r="D118" s="74" t="str" cm="1">
        <f t="array" ref="D118">IF(OR(B118="",C118=""),"",IF(INDEX('Ciclos Oficial'!$D$3:$D$23,IF(INDEX('Ciclos Oficial'!$D$3:$D$23,MATCH('Plano de Setup'!B118,'Ciclos Oficial'!$C$3:$C$23,0))&gt;INDEX('Ciclos Oficial'!$D$3:$D$23,MATCH('Plano de Setup'!C118,'Ciclos Oficial'!$C$3:$C$23,0)),MATCH('Plano de Setup'!B118,'Ciclos Oficial'!$C$3:$C$23,0),MATCH('Plano de Setup'!C118,'Ciclos Oficial'!$C$3:$C$23,0)))&gt;INDEX('Ciclos Oficial'!$E$3:$E$23,IF(INDEX('Ciclos Oficial'!$E$3:$E$23,MATCH(B118,'Ciclos Oficial'!$C$3:$C$23,0))&gt;INDEX('Ciclos Oficial'!$E$3:$E$23,MATCH(C118,'Ciclos Oficial'!$C$3:$C$23,0)),MATCH(B118,'Ciclos Oficial'!$C$3:$C$23,0),MATCH(C118,'Ciclos Oficial'!$C$3:$C$23,0))),INDEX('Ciclos Oficial'!$D$3:$D$23,IF(INDEX('Ciclos Oficial'!$D$3:$D$23,MATCH('Plano de Setup'!B118,'Ciclos Oficial'!$C$3:$C$23,0))&gt;INDEX('Ciclos Oficial'!$D$3:$D$23,MATCH('Plano de Setup'!C118,'Ciclos Oficial'!$C$3:$C$23,0)),MATCH('Plano de Setup'!B118,'Ciclos Oficial'!$C$3:$C$23,0),MATCH('Plano de Setup'!C118,'Ciclos Oficial'!$C$3:$C$23,0))),INDEX('Ciclos Oficial'!$E$3:$E$23,IF(INDEX('Ciclos Oficial'!$E$3:$E$23,MATCH(B118,'Ciclos Oficial'!$C$3:$C$23,0))&gt;INDEX('Ciclos Oficial'!$E$3:$E$23,MATCH(C118,'Ciclos Oficial'!$C$3:$C$23,0)),MATCH(B118,'Ciclos Oficial'!$C$3:$C$23,0),MATCH(C118,'Ciclos Oficial'!$C$3:$C$23,0)))))</f>
        <v/>
      </c>
      <c r="E118" s="12"/>
      <c r="F118" s="87"/>
      <c r="G118" s="19"/>
      <c r="H118" s="78"/>
      <c r="I118" s="11"/>
      <c r="J118" s="74" t="str" cm="1">
        <f t="array" ref="J118">IF(OR(H118="",I118=""),"",IF(INDEX('Ciclos Oficial'!$D$3:$D$23,IF(INDEX('Ciclos Oficial'!$D$3:$D$23,MATCH('Plano de Setup'!H118,'Ciclos Oficial'!$C$3:$C$23,0))&gt;INDEX('Ciclos Oficial'!$D$3:$D$23,MATCH('Plano de Setup'!I118,'Ciclos Oficial'!$C$3:$C$23,0)),MATCH('Plano de Setup'!H118,'Ciclos Oficial'!$C$3:$C$23,0),MATCH('Plano de Setup'!I118,'Ciclos Oficial'!$C$3:$C$23,0)))&gt;INDEX('Ciclos Oficial'!$E$3:$E$23,IF(INDEX('Ciclos Oficial'!$E$3:$E$23,MATCH(H118,'Ciclos Oficial'!$C$3:$C$23,0))&gt;INDEX('Ciclos Oficial'!$E$3:$E$23,MATCH(I118,'Ciclos Oficial'!$C$3:$C$23,0)),MATCH(H118,'Ciclos Oficial'!$C$3:$C$23,0),MATCH(I118,'Ciclos Oficial'!$C$3:$C$23,0))),INDEX('Ciclos Oficial'!$D$3:$D$23,IF(INDEX('Ciclos Oficial'!$D$3:$D$23,MATCH('Plano de Setup'!H118,'Ciclos Oficial'!$C$3:$C$23,0))&gt;INDEX('Ciclos Oficial'!$D$3:$D$23,MATCH('Plano de Setup'!I118,'Ciclos Oficial'!$C$3:$C$23,0)),MATCH('Plano de Setup'!H118,'Ciclos Oficial'!$C$3:$C$23,0),MATCH('Plano de Setup'!I118,'Ciclos Oficial'!$C$3:$C$23,0))),INDEX('Ciclos Oficial'!$E$3:$E$23,IF(INDEX('Ciclos Oficial'!$E$3:$E$23,MATCH(H118,'Ciclos Oficial'!$C$3:$C$23,0))&gt;INDEX('Ciclos Oficial'!$E$3:$E$23,MATCH(I118,'Ciclos Oficial'!$C$3:$C$23,0)),MATCH(H118,'Ciclos Oficial'!$C$3:$C$23,0),MATCH(I118,'Ciclos Oficial'!$C$3:$C$23,0)))))</f>
        <v/>
      </c>
      <c r="K118" s="1"/>
      <c r="L118" s="17"/>
      <c r="M118" s="19"/>
      <c r="N118" s="11"/>
      <c r="O118" s="11"/>
      <c r="P118" s="74" t="str" cm="1">
        <f t="array" ref="P118">IF(OR(N118="",O118=""),"",IF(INDEX('Ciclos Oficial'!$D$3:$D$23,IF(INDEX('Ciclos Oficial'!$D$3:$D$23,MATCH('Plano de Setup'!N118,'Ciclos Oficial'!$C$3:$C$23,0))&gt;INDEX('Ciclos Oficial'!$D$3:$D$23,MATCH('Plano de Setup'!O118,'Ciclos Oficial'!$C$3:$C$23,0)),MATCH('Plano de Setup'!N118,'Ciclos Oficial'!$C$3:$C$23,0),MATCH('Plano de Setup'!O118,'Ciclos Oficial'!$C$3:$C$23,0)))&gt;INDEX('Ciclos Oficial'!$E$3:$E$23,IF(INDEX('Ciclos Oficial'!$E$3:$E$23,MATCH(N118,'Ciclos Oficial'!$C$3:$C$23,0))&gt;INDEX('Ciclos Oficial'!$E$3:$E$23,MATCH(O118,'Ciclos Oficial'!$C$3:$C$23,0)),MATCH(N118,'Ciclos Oficial'!$C$3:$C$23,0),MATCH(O118,'Ciclos Oficial'!$C$3:$C$23,0))),INDEX('Ciclos Oficial'!$D$3:$D$23,IF(INDEX('Ciclos Oficial'!$D$3:$D$23,MATCH('Plano de Setup'!N118,'Ciclos Oficial'!$C$3:$C$23,0))&gt;INDEX('Ciclos Oficial'!$D$3:$D$23,MATCH('Plano de Setup'!O118,'Ciclos Oficial'!$C$3:$C$23,0)),MATCH('Plano de Setup'!N118,'Ciclos Oficial'!$C$3:$C$23,0),MATCH('Plano de Setup'!O118,'Ciclos Oficial'!$C$3:$C$23,0))),INDEX('Ciclos Oficial'!$E$3:$E$23,IF(INDEX('Ciclos Oficial'!$E$3:$E$23,MATCH(N118,'Ciclos Oficial'!$C$3:$C$23,0))&gt;INDEX('Ciclos Oficial'!$E$3:$E$23,MATCH(O118,'Ciclos Oficial'!$C$3:$C$23,0)),MATCH(N118,'Ciclos Oficial'!$C$3:$C$23,0),MATCH(O118,'Ciclos Oficial'!$C$3:$C$23,0)))))</f>
        <v/>
      </c>
      <c r="Q118" s="1"/>
      <c r="R118" s="1"/>
      <c r="S118" s="19"/>
      <c r="T118" s="78"/>
      <c r="U118" s="11"/>
      <c r="V118" s="74" t="str" cm="1">
        <f t="array" ref="V118">IF(OR(T118="",U118=""),"",IF(INDEX('Ciclos Oficial'!$D$3:$D$23,IF(INDEX('Ciclos Oficial'!$D$3:$D$23,MATCH('Plano de Setup'!T118,'Ciclos Oficial'!$C$3:$C$23,0))&gt;INDEX('Ciclos Oficial'!$D$3:$D$23,MATCH('Plano de Setup'!U118,'Ciclos Oficial'!$C$3:$C$23,0)),MATCH('Plano de Setup'!T118,'Ciclos Oficial'!$C$3:$C$23,0),MATCH('Plano de Setup'!U118,'Ciclos Oficial'!$C$3:$C$23,0)))&gt;INDEX('Ciclos Oficial'!$E$3:$E$23,IF(INDEX('Ciclos Oficial'!$E$3:$E$23,MATCH(T118,'Ciclos Oficial'!$C$3:$C$23,0))&gt;INDEX('Ciclos Oficial'!$E$3:$E$23,MATCH(U118,'Ciclos Oficial'!$C$3:$C$23,0)),MATCH(T118,'Ciclos Oficial'!$C$3:$C$23,0),MATCH(U118,'Ciclos Oficial'!$C$3:$C$23,0))),INDEX('Ciclos Oficial'!$D$3:$D$23,IF(INDEX('Ciclos Oficial'!$D$3:$D$23,MATCH('Plano de Setup'!T118,'Ciclos Oficial'!$C$3:$C$23,0))&gt;INDEX('Ciclos Oficial'!$D$3:$D$23,MATCH('Plano de Setup'!U118,'Ciclos Oficial'!$C$3:$C$23,0)),MATCH('Plano de Setup'!T118,'Ciclos Oficial'!$C$3:$C$23,0),MATCH('Plano de Setup'!U118,'Ciclos Oficial'!$C$3:$C$23,0))),INDEX('Ciclos Oficial'!$E$3:$E$23,IF(INDEX('Ciclos Oficial'!$E$3:$E$23,MATCH(T118,'Ciclos Oficial'!$C$3:$C$23,0))&gt;INDEX('Ciclos Oficial'!$E$3:$E$23,MATCH(U118,'Ciclos Oficial'!$C$3:$C$23,0)),MATCH(T118,'Ciclos Oficial'!$C$3:$C$23,0),MATCH(U118,'Ciclos Oficial'!$C$3:$C$23,0)))))</f>
        <v/>
      </c>
      <c r="W118" s="1"/>
      <c r="X118" s="17"/>
      <c r="Y118" s="19"/>
      <c r="Z118" s="11"/>
      <c r="AA118" s="11"/>
      <c r="AB118" s="74" t="str" cm="1">
        <f t="array" ref="AB118">IF(OR(Z118="",AA118=""),"",IF(INDEX('Ciclos Oficial'!$D$3:$D$23,IF(INDEX('Ciclos Oficial'!$D$3:$D$23,MATCH('Plano de Setup'!Z118,'Ciclos Oficial'!$C$3:$C$23,0))&gt;INDEX('Ciclos Oficial'!$D$3:$D$23,MATCH('Plano de Setup'!AA118,'Ciclos Oficial'!$C$3:$C$23,0)),MATCH('Plano de Setup'!Z118,'Ciclos Oficial'!$C$3:$C$23,0),MATCH('Plano de Setup'!AA118,'Ciclos Oficial'!$C$3:$C$23,0)))&gt;INDEX('Ciclos Oficial'!$E$3:$E$23,IF(INDEX('Ciclos Oficial'!$E$3:$E$23,MATCH(Z118,'Ciclos Oficial'!$C$3:$C$23,0))&gt;INDEX('Ciclos Oficial'!$E$3:$E$23,MATCH(AA118,'Ciclos Oficial'!$C$3:$C$23,0)),MATCH(Z118,'Ciclos Oficial'!$C$3:$C$23,0),MATCH(AA118,'Ciclos Oficial'!$C$3:$C$23,0))),INDEX('Ciclos Oficial'!$D$3:$D$23,IF(INDEX('Ciclos Oficial'!$D$3:$D$23,MATCH('Plano de Setup'!Z118,'Ciclos Oficial'!$C$3:$C$23,0))&gt;INDEX('Ciclos Oficial'!$D$3:$D$23,MATCH('Plano de Setup'!AA118,'Ciclos Oficial'!$C$3:$C$23,0)),MATCH('Plano de Setup'!Z118,'Ciclos Oficial'!$C$3:$C$23,0),MATCH('Plano de Setup'!AA118,'Ciclos Oficial'!$C$3:$C$23,0))),INDEX('Ciclos Oficial'!$E$3:$E$23,IF(INDEX('Ciclos Oficial'!$E$3:$E$23,MATCH(Z118,'Ciclos Oficial'!$C$3:$C$23,0))&gt;INDEX('Ciclos Oficial'!$E$3:$E$23,MATCH(AA118,'Ciclos Oficial'!$C$3:$C$23,0)),MATCH(Z118,'Ciclos Oficial'!$C$3:$C$23,0),MATCH(AA118,'Ciclos Oficial'!$C$3:$C$23,0)))))</f>
        <v/>
      </c>
      <c r="AC118" s="1"/>
      <c r="AD118" s="1"/>
      <c r="AE118" s="19"/>
      <c r="AF118" s="78"/>
      <c r="AG118" s="74" t="str">
        <f>IF(AF118="","",INDEX('Ciclos Oficial'!$I$3:$I$5,MATCH(AF118,'Ciclos Oficial'!$H$3:$H$5,0)))</f>
        <v/>
      </c>
      <c r="AH118" s="1"/>
      <c r="AI118" s="17"/>
      <c r="AJ118" s="19"/>
      <c r="AK118" s="78"/>
      <c r="AL118" s="74" t="str">
        <f>IF(AK118="","",INDEX('Ciclos Oficial'!$I$3:$I$5,MATCH(AK118,'Ciclos Oficial'!$H$3:$H$5,0)))</f>
        <v/>
      </c>
      <c r="AM118" s="1"/>
      <c r="AN118" s="17"/>
      <c r="AO118" s="19"/>
      <c r="AP118" s="78"/>
      <c r="AQ118" s="74" t="str">
        <f>IF(AP118="","",INDEX('Ciclos Oficial'!$I$3:$I$5,MATCH(AP118,'Ciclos Oficial'!$H$3:$H$5,0)))</f>
        <v/>
      </c>
      <c r="AR118" s="1"/>
      <c r="AS118" s="17"/>
    </row>
    <row r="119" spans="2:45" ht="14.25">
      <c r="B119" s="78"/>
      <c r="C119" s="11"/>
      <c r="D119" s="74" t="str" cm="1">
        <f t="array" ref="D119">IF(OR(B119="",C119=""),"",IF(INDEX('Ciclos Oficial'!$D$3:$D$23,IF(INDEX('Ciclos Oficial'!$D$3:$D$23,MATCH('Plano de Setup'!B119,'Ciclos Oficial'!$C$3:$C$23,0))&gt;INDEX('Ciclos Oficial'!$D$3:$D$23,MATCH('Plano de Setup'!C119,'Ciclos Oficial'!$C$3:$C$23,0)),MATCH('Plano de Setup'!B119,'Ciclos Oficial'!$C$3:$C$23,0),MATCH('Plano de Setup'!C119,'Ciclos Oficial'!$C$3:$C$23,0)))&gt;INDEX('Ciclos Oficial'!$E$3:$E$23,IF(INDEX('Ciclos Oficial'!$E$3:$E$23,MATCH(B119,'Ciclos Oficial'!$C$3:$C$23,0))&gt;INDEX('Ciclos Oficial'!$E$3:$E$23,MATCH(C119,'Ciclos Oficial'!$C$3:$C$23,0)),MATCH(B119,'Ciclos Oficial'!$C$3:$C$23,0),MATCH(C119,'Ciclos Oficial'!$C$3:$C$23,0))),INDEX('Ciclos Oficial'!$D$3:$D$23,IF(INDEX('Ciclos Oficial'!$D$3:$D$23,MATCH('Plano de Setup'!B119,'Ciclos Oficial'!$C$3:$C$23,0))&gt;INDEX('Ciclos Oficial'!$D$3:$D$23,MATCH('Plano de Setup'!C119,'Ciclos Oficial'!$C$3:$C$23,0)),MATCH('Plano de Setup'!B119,'Ciclos Oficial'!$C$3:$C$23,0),MATCH('Plano de Setup'!C119,'Ciclos Oficial'!$C$3:$C$23,0))),INDEX('Ciclos Oficial'!$E$3:$E$23,IF(INDEX('Ciclos Oficial'!$E$3:$E$23,MATCH(B119,'Ciclos Oficial'!$C$3:$C$23,0))&gt;INDEX('Ciclos Oficial'!$E$3:$E$23,MATCH(C119,'Ciclos Oficial'!$C$3:$C$23,0)),MATCH(B119,'Ciclos Oficial'!$C$3:$C$23,0),MATCH(C119,'Ciclos Oficial'!$C$3:$C$23,0)))))</f>
        <v/>
      </c>
      <c r="E119" s="12"/>
      <c r="F119" s="87"/>
      <c r="G119" s="19"/>
      <c r="H119" s="78"/>
      <c r="I119" s="11"/>
      <c r="J119" s="74" t="str" cm="1">
        <f t="array" ref="J119">IF(OR(H119="",I119=""),"",IF(INDEX('Ciclos Oficial'!$D$3:$D$23,IF(INDEX('Ciclos Oficial'!$D$3:$D$23,MATCH('Plano de Setup'!H119,'Ciclos Oficial'!$C$3:$C$23,0))&gt;INDEX('Ciclos Oficial'!$D$3:$D$23,MATCH('Plano de Setup'!I119,'Ciclos Oficial'!$C$3:$C$23,0)),MATCH('Plano de Setup'!H119,'Ciclos Oficial'!$C$3:$C$23,0),MATCH('Plano de Setup'!I119,'Ciclos Oficial'!$C$3:$C$23,0)))&gt;INDEX('Ciclos Oficial'!$E$3:$E$23,IF(INDEX('Ciclos Oficial'!$E$3:$E$23,MATCH(H119,'Ciclos Oficial'!$C$3:$C$23,0))&gt;INDEX('Ciclos Oficial'!$E$3:$E$23,MATCH(I119,'Ciclos Oficial'!$C$3:$C$23,0)),MATCH(H119,'Ciclos Oficial'!$C$3:$C$23,0),MATCH(I119,'Ciclos Oficial'!$C$3:$C$23,0))),INDEX('Ciclos Oficial'!$D$3:$D$23,IF(INDEX('Ciclos Oficial'!$D$3:$D$23,MATCH('Plano de Setup'!H119,'Ciclos Oficial'!$C$3:$C$23,0))&gt;INDEX('Ciclos Oficial'!$D$3:$D$23,MATCH('Plano de Setup'!I119,'Ciclos Oficial'!$C$3:$C$23,0)),MATCH('Plano de Setup'!H119,'Ciclos Oficial'!$C$3:$C$23,0),MATCH('Plano de Setup'!I119,'Ciclos Oficial'!$C$3:$C$23,0))),INDEX('Ciclos Oficial'!$E$3:$E$23,IF(INDEX('Ciclos Oficial'!$E$3:$E$23,MATCH(H119,'Ciclos Oficial'!$C$3:$C$23,0))&gt;INDEX('Ciclos Oficial'!$E$3:$E$23,MATCH(I119,'Ciclos Oficial'!$C$3:$C$23,0)),MATCH(H119,'Ciclos Oficial'!$C$3:$C$23,0),MATCH(I119,'Ciclos Oficial'!$C$3:$C$23,0)))))</f>
        <v/>
      </c>
      <c r="K119" s="1"/>
      <c r="L119" s="17"/>
      <c r="M119" s="19"/>
      <c r="N119" s="11"/>
      <c r="O119" s="11"/>
      <c r="P119" s="74" t="str" cm="1">
        <f t="array" ref="P119">IF(OR(N119="",O119=""),"",IF(INDEX('Ciclos Oficial'!$D$3:$D$23,IF(INDEX('Ciclos Oficial'!$D$3:$D$23,MATCH('Plano de Setup'!N119,'Ciclos Oficial'!$C$3:$C$23,0))&gt;INDEX('Ciclos Oficial'!$D$3:$D$23,MATCH('Plano de Setup'!O119,'Ciclos Oficial'!$C$3:$C$23,0)),MATCH('Plano de Setup'!N119,'Ciclos Oficial'!$C$3:$C$23,0),MATCH('Plano de Setup'!O119,'Ciclos Oficial'!$C$3:$C$23,0)))&gt;INDEX('Ciclos Oficial'!$E$3:$E$23,IF(INDEX('Ciclos Oficial'!$E$3:$E$23,MATCH(N119,'Ciclos Oficial'!$C$3:$C$23,0))&gt;INDEX('Ciclos Oficial'!$E$3:$E$23,MATCH(O119,'Ciclos Oficial'!$C$3:$C$23,0)),MATCH(N119,'Ciclos Oficial'!$C$3:$C$23,0),MATCH(O119,'Ciclos Oficial'!$C$3:$C$23,0))),INDEX('Ciclos Oficial'!$D$3:$D$23,IF(INDEX('Ciclos Oficial'!$D$3:$D$23,MATCH('Plano de Setup'!N119,'Ciclos Oficial'!$C$3:$C$23,0))&gt;INDEX('Ciclos Oficial'!$D$3:$D$23,MATCH('Plano de Setup'!O119,'Ciclos Oficial'!$C$3:$C$23,0)),MATCH('Plano de Setup'!N119,'Ciclos Oficial'!$C$3:$C$23,0),MATCH('Plano de Setup'!O119,'Ciclos Oficial'!$C$3:$C$23,0))),INDEX('Ciclos Oficial'!$E$3:$E$23,IF(INDEX('Ciclos Oficial'!$E$3:$E$23,MATCH(N119,'Ciclos Oficial'!$C$3:$C$23,0))&gt;INDEX('Ciclos Oficial'!$E$3:$E$23,MATCH(O119,'Ciclos Oficial'!$C$3:$C$23,0)),MATCH(N119,'Ciclos Oficial'!$C$3:$C$23,0),MATCH(O119,'Ciclos Oficial'!$C$3:$C$23,0)))))</f>
        <v/>
      </c>
      <c r="Q119" s="1"/>
      <c r="R119" s="1"/>
      <c r="S119" s="19"/>
      <c r="T119" s="78"/>
      <c r="U119" s="11"/>
      <c r="V119" s="74" t="str" cm="1">
        <f t="array" ref="V119">IF(OR(T119="",U119=""),"",IF(INDEX('Ciclos Oficial'!$D$3:$D$23,IF(INDEX('Ciclos Oficial'!$D$3:$D$23,MATCH('Plano de Setup'!T119,'Ciclos Oficial'!$C$3:$C$23,0))&gt;INDEX('Ciclos Oficial'!$D$3:$D$23,MATCH('Plano de Setup'!U119,'Ciclos Oficial'!$C$3:$C$23,0)),MATCH('Plano de Setup'!T119,'Ciclos Oficial'!$C$3:$C$23,0),MATCH('Plano de Setup'!U119,'Ciclos Oficial'!$C$3:$C$23,0)))&gt;INDEX('Ciclos Oficial'!$E$3:$E$23,IF(INDEX('Ciclos Oficial'!$E$3:$E$23,MATCH(T119,'Ciclos Oficial'!$C$3:$C$23,0))&gt;INDEX('Ciclos Oficial'!$E$3:$E$23,MATCH(U119,'Ciclos Oficial'!$C$3:$C$23,0)),MATCH(T119,'Ciclos Oficial'!$C$3:$C$23,0),MATCH(U119,'Ciclos Oficial'!$C$3:$C$23,0))),INDEX('Ciclos Oficial'!$D$3:$D$23,IF(INDEX('Ciclos Oficial'!$D$3:$D$23,MATCH('Plano de Setup'!T119,'Ciclos Oficial'!$C$3:$C$23,0))&gt;INDEX('Ciclos Oficial'!$D$3:$D$23,MATCH('Plano de Setup'!U119,'Ciclos Oficial'!$C$3:$C$23,0)),MATCH('Plano de Setup'!T119,'Ciclos Oficial'!$C$3:$C$23,0),MATCH('Plano de Setup'!U119,'Ciclos Oficial'!$C$3:$C$23,0))),INDEX('Ciclos Oficial'!$E$3:$E$23,IF(INDEX('Ciclos Oficial'!$E$3:$E$23,MATCH(T119,'Ciclos Oficial'!$C$3:$C$23,0))&gt;INDEX('Ciclos Oficial'!$E$3:$E$23,MATCH(U119,'Ciclos Oficial'!$C$3:$C$23,0)),MATCH(T119,'Ciclos Oficial'!$C$3:$C$23,0),MATCH(U119,'Ciclos Oficial'!$C$3:$C$23,0)))))</f>
        <v/>
      </c>
      <c r="W119" s="1"/>
      <c r="X119" s="17"/>
      <c r="Y119" s="19"/>
      <c r="Z119" s="11"/>
      <c r="AA119" s="11"/>
      <c r="AB119" s="74" t="str" cm="1">
        <f t="array" ref="AB119">IF(OR(Z119="",AA119=""),"",IF(INDEX('Ciclos Oficial'!$D$3:$D$23,IF(INDEX('Ciclos Oficial'!$D$3:$D$23,MATCH('Plano de Setup'!Z119,'Ciclos Oficial'!$C$3:$C$23,0))&gt;INDEX('Ciclos Oficial'!$D$3:$D$23,MATCH('Plano de Setup'!AA119,'Ciclos Oficial'!$C$3:$C$23,0)),MATCH('Plano de Setup'!Z119,'Ciclos Oficial'!$C$3:$C$23,0),MATCH('Plano de Setup'!AA119,'Ciclos Oficial'!$C$3:$C$23,0)))&gt;INDEX('Ciclos Oficial'!$E$3:$E$23,IF(INDEX('Ciclos Oficial'!$E$3:$E$23,MATCH(Z119,'Ciclos Oficial'!$C$3:$C$23,0))&gt;INDEX('Ciclos Oficial'!$E$3:$E$23,MATCH(AA119,'Ciclos Oficial'!$C$3:$C$23,0)),MATCH(Z119,'Ciclos Oficial'!$C$3:$C$23,0),MATCH(AA119,'Ciclos Oficial'!$C$3:$C$23,0))),INDEX('Ciclos Oficial'!$D$3:$D$23,IF(INDEX('Ciclos Oficial'!$D$3:$D$23,MATCH('Plano de Setup'!Z119,'Ciclos Oficial'!$C$3:$C$23,0))&gt;INDEX('Ciclos Oficial'!$D$3:$D$23,MATCH('Plano de Setup'!AA119,'Ciclos Oficial'!$C$3:$C$23,0)),MATCH('Plano de Setup'!Z119,'Ciclos Oficial'!$C$3:$C$23,0),MATCH('Plano de Setup'!AA119,'Ciclos Oficial'!$C$3:$C$23,0))),INDEX('Ciclos Oficial'!$E$3:$E$23,IF(INDEX('Ciclos Oficial'!$E$3:$E$23,MATCH(Z119,'Ciclos Oficial'!$C$3:$C$23,0))&gt;INDEX('Ciclos Oficial'!$E$3:$E$23,MATCH(AA119,'Ciclos Oficial'!$C$3:$C$23,0)),MATCH(Z119,'Ciclos Oficial'!$C$3:$C$23,0),MATCH(AA119,'Ciclos Oficial'!$C$3:$C$23,0)))))</f>
        <v/>
      </c>
      <c r="AC119" s="1"/>
      <c r="AD119" s="1"/>
      <c r="AE119" s="19"/>
      <c r="AF119" s="78"/>
      <c r="AG119" s="74" t="str">
        <f>IF(AF119="","",INDEX('Ciclos Oficial'!$I$3:$I$5,MATCH(AF119,'Ciclos Oficial'!$H$3:$H$5,0)))</f>
        <v/>
      </c>
      <c r="AH119" s="1"/>
      <c r="AI119" s="17"/>
      <c r="AJ119" s="19"/>
      <c r="AK119" s="78"/>
      <c r="AL119" s="74" t="str">
        <f>IF(AK119="","",INDEX('Ciclos Oficial'!$I$3:$I$5,MATCH(AK119,'Ciclos Oficial'!$H$3:$H$5,0)))</f>
        <v/>
      </c>
      <c r="AM119" s="1"/>
      <c r="AN119" s="17"/>
      <c r="AO119" s="19"/>
      <c r="AP119" s="78"/>
      <c r="AQ119" s="74" t="str">
        <f>IF(AP119="","",INDEX('Ciclos Oficial'!$I$3:$I$5,MATCH(AP119,'Ciclos Oficial'!$H$3:$H$5,0)))</f>
        <v/>
      </c>
      <c r="AR119" s="1"/>
      <c r="AS119" s="17"/>
    </row>
    <row r="120" spans="2:45" ht="14.25">
      <c r="B120" s="78"/>
      <c r="C120" s="11"/>
      <c r="D120" s="74" t="str" cm="1">
        <f t="array" ref="D120">IF(OR(B120="",C120=""),"",IF(INDEX('Ciclos Oficial'!$D$3:$D$23,IF(INDEX('Ciclos Oficial'!$D$3:$D$23,MATCH('Plano de Setup'!B120,'Ciclos Oficial'!$C$3:$C$23,0))&gt;INDEX('Ciclos Oficial'!$D$3:$D$23,MATCH('Plano de Setup'!C120,'Ciclos Oficial'!$C$3:$C$23,0)),MATCH('Plano de Setup'!B120,'Ciclos Oficial'!$C$3:$C$23,0),MATCH('Plano de Setup'!C120,'Ciclos Oficial'!$C$3:$C$23,0)))&gt;INDEX('Ciclos Oficial'!$E$3:$E$23,IF(INDEX('Ciclos Oficial'!$E$3:$E$23,MATCH(B120,'Ciclos Oficial'!$C$3:$C$23,0))&gt;INDEX('Ciclos Oficial'!$E$3:$E$23,MATCH(C120,'Ciclos Oficial'!$C$3:$C$23,0)),MATCH(B120,'Ciclos Oficial'!$C$3:$C$23,0),MATCH(C120,'Ciclos Oficial'!$C$3:$C$23,0))),INDEX('Ciclos Oficial'!$D$3:$D$23,IF(INDEX('Ciclos Oficial'!$D$3:$D$23,MATCH('Plano de Setup'!B120,'Ciclos Oficial'!$C$3:$C$23,0))&gt;INDEX('Ciclos Oficial'!$D$3:$D$23,MATCH('Plano de Setup'!C120,'Ciclos Oficial'!$C$3:$C$23,0)),MATCH('Plano de Setup'!B120,'Ciclos Oficial'!$C$3:$C$23,0),MATCH('Plano de Setup'!C120,'Ciclos Oficial'!$C$3:$C$23,0))),INDEX('Ciclos Oficial'!$E$3:$E$23,IF(INDEX('Ciclos Oficial'!$E$3:$E$23,MATCH(B120,'Ciclos Oficial'!$C$3:$C$23,0))&gt;INDEX('Ciclos Oficial'!$E$3:$E$23,MATCH(C120,'Ciclos Oficial'!$C$3:$C$23,0)),MATCH(B120,'Ciclos Oficial'!$C$3:$C$23,0),MATCH(C120,'Ciclos Oficial'!$C$3:$C$23,0)))))</f>
        <v/>
      </c>
      <c r="E120" s="12"/>
      <c r="F120" s="87"/>
      <c r="G120" s="19"/>
      <c r="H120" s="78"/>
      <c r="I120" s="11"/>
      <c r="J120" s="74" t="str" cm="1">
        <f t="array" ref="J120">IF(OR(H120="",I120=""),"",IF(INDEX('Ciclos Oficial'!$D$3:$D$23,IF(INDEX('Ciclos Oficial'!$D$3:$D$23,MATCH('Plano de Setup'!H120,'Ciclos Oficial'!$C$3:$C$23,0))&gt;INDEX('Ciclos Oficial'!$D$3:$D$23,MATCH('Plano de Setup'!I120,'Ciclos Oficial'!$C$3:$C$23,0)),MATCH('Plano de Setup'!H120,'Ciclos Oficial'!$C$3:$C$23,0),MATCH('Plano de Setup'!I120,'Ciclos Oficial'!$C$3:$C$23,0)))&gt;INDEX('Ciclos Oficial'!$E$3:$E$23,IF(INDEX('Ciclos Oficial'!$E$3:$E$23,MATCH(H120,'Ciclos Oficial'!$C$3:$C$23,0))&gt;INDEX('Ciclos Oficial'!$E$3:$E$23,MATCH(I120,'Ciclos Oficial'!$C$3:$C$23,0)),MATCH(H120,'Ciclos Oficial'!$C$3:$C$23,0),MATCH(I120,'Ciclos Oficial'!$C$3:$C$23,0))),INDEX('Ciclos Oficial'!$D$3:$D$23,IF(INDEX('Ciclos Oficial'!$D$3:$D$23,MATCH('Plano de Setup'!H120,'Ciclos Oficial'!$C$3:$C$23,0))&gt;INDEX('Ciclos Oficial'!$D$3:$D$23,MATCH('Plano de Setup'!I120,'Ciclos Oficial'!$C$3:$C$23,0)),MATCH('Plano de Setup'!H120,'Ciclos Oficial'!$C$3:$C$23,0),MATCH('Plano de Setup'!I120,'Ciclos Oficial'!$C$3:$C$23,0))),INDEX('Ciclos Oficial'!$E$3:$E$23,IF(INDEX('Ciclos Oficial'!$E$3:$E$23,MATCH(H120,'Ciclos Oficial'!$C$3:$C$23,0))&gt;INDEX('Ciclos Oficial'!$E$3:$E$23,MATCH(I120,'Ciclos Oficial'!$C$3:$C$23,0)),MATCH(H120,'Ciclos Oficial'!$C$3:$C$23,0),MATCH(I120,'Ciclos Oficial'!$C$3:$C$23,0)))))</f>
        <v/>
      </c>
      <c r="K120" s="1"/>
      <c r="L120" s="17"/>
      <c r="M120" s="19"/>
      <c r="N120" s="11"/>
      <c r="O120" s="11"/>
      <c r="P120" s="74" t="str" cm="1">
        <f t="array" ref="P120">IF(OR(N120="",O120=""),"",IF(INDEX('Ciclos Oficial'!$D$3:$D$23,IF(INDEX('Ciclos Oficial'!$D$3:$D$23,MATCH('Plano de Setup'!N120,'Ciclos Oficial'!$C$3:$C$23,0))&gt;INDEX('Ciclos Oficial'!$D$3:$D$23,MATCH('Plano de Setup'!O120,'Ciclos Oficial'!$C$3:$C$23,0)),MATCH('Plano de Setup'!N120,'Ciclos Oficial'!$C$3:$C$23,0),MATCH('Plano de Setup'!O120,'Ciclos Oficial'!$C$3:$C$23,0)))&gt;INDEX('Ciclos Oficial'!$E$3:$E$23,IF(INDEX('Ciclos Oficial'!$E$3:$E$23,MATCH(N120,'Ciclos Oficial'!$C$3:$C$23,0))&gt;INDEX('Ciclos Oficial'!$E$3:$E$23,MATCH(O120,'Ciclos Oficial'!$C$3:$C$23,0)),MATCH(N120,'Ciclos Oficial'!$C$3:$C$23,0),MATCH(O120,'Ciclos Oficial'!$C$3:$C$23,0))),INDEX('Ciclos Oficial'!$D$3:$D$23,IF(INDEX('Ciclos Oficial'!$D$3:$D$23,MATCH('Plano de Setup'!N120,'Ciclos Oficial'!$C$3:$C$23,0))&gt;INDEX('Ciclos Oficial'!$D$3:$D$23,MATCH('Plano de Setup'!O120,'Ciclos Oficial'!$C$3:$C$23,0)),MATCH('Plano de Setup'!N120,'Ciclos Oficial'!$C$3:$C$23,0),MATCH('Plano de Setup'!O120,'Ciclos Oficial'!$C$3:$C$23,0))),INDEX('Ciclos Oficial'!$E$3:$E$23,IF(INDEX('Ciclos Oficial'!$E$3:$E$23,MATCH(N120,'Ciclos Oficial'!$C$3:$C$23,0))&gt;INDEX('Ciclos Oficial'!$E$3:$E$23,MATCH(O120,'Ciclos Oficial'!$C$3:$C$23,0)),MATCH(N120,'Ciclos Oficial'!$C$3:$C$23,0),MATCH(O120,'Ciclos Oficial'!$C$3:$C$23,0)))))</f>
        <v/>
      </c>
      <c r="Q120" s="1"/>
      <c r="R120" s="1"/>
      <c r="S120" s="19"/>
      <c r="T120" s="78"/>
      <c r="U120" s="11"/>
      <c r="V120" s="74" t="str" cm="1">
        <f t="array" ref="V120">IF(OR(T120="",U120=""),"",IF(INDEX('Ciclos Oficial'!$D$3:$D$23,IF(INDEX('Ciclos Oficial'!$D$3:$D$23,MATCH('Plano de Setup'!T120,'Ciclos Oficial'!$C$3:$C$23,0))&gt;INDEX('Ciclos Oficial'!$D$3:$D$23,MATCH('Plano de Setup'!U120,'Ciclos Oficial'!$C$3:$C$23,0)),MATCH('Plano de Setup'!T120,'Ciclos Oficial'!$C$3:$C$23,0),MATCH('Plano de Setup'!U120,'Ciclos Oficial'!$C$3:$C$23,0)))&gt;INDEX('Ciclos Oficial'!$E$3:$E$23,IF(INDEX('Ciclos Oficial'!$E$3:$E$23,MATCH(T120,'Ciclos Oficial'!$C$3:$C$23,0))&gt;INDEX('Ciclos Oficial'!$E$3:$E$23,MATCH(U120,'Ciclos Oficial'!$C$3:$C$23,0)),MATCH(T120,'Ciclos Oficial'!$C$3:$C$23,0),MATCH(U120,'Ciclos Oficial'!$C$3:$C$23,0))),INDEX('Ciclos Oficial'!$D$3:$D$23,IF(INDEX('Ciclos Oficial'!$D$3:$D$23,MATCH('Plano de Setup'!T120,'Ciclos Oficial'!$C$3:$C$23,0))&gt;INDEX('Ciclos Oficial'!$D$3:$D$23,MATCH('Plano de Setup'!U120,'Ciclos Oficial'!$C$3:$C$23,0)),MATCH('Plano de Setup'!T120,'Ciclos Oficial'!$C$3:$C$23,0),MATCH('Plano de Setup'!U120,'Ciclos Oficial'!$C$3:$C$23,0))),INDEX('Ciclos Oficial'!$E$3:$E$23,IF(INDEX('Ciclos Oficial'!$E$3:$E$23,MATCH(T120,'Ciclos Oficial'!$C$3:$C$23,0))&gt;INDEX('Ciclos Oficial'!$E$3:$E$23,MATCH(U120,'Ciclos Oficial'!$C$3:$C$23,0)),MATCH(T120,'Ciclos Oficial'!$C$3:$C$23,0),MATCH(U120,'Ciclos Oficial'!$C$3:$C$23,0)))))</f>
        <v/>
      </c>
      <c r="W120" s="1"/>
      <c r="X120" s="17"/>
      <c r="Y120" s="19"/>
      <c r="Z120" s="11"/>
      <c r="AA120" s="11"/>
      <c r="AB120" s="74" t="str" cm="1">
        <f t="array" ref="AB120">IF(OR(Z120="",AA120=""),"",IF(INDEX('Ciclos Oficial'!$D$3:$D$23,IF(INDEX('Ciclos Oficial'!$D$3:$D$23,MATCH('Plano de Setup'!Z120,'Ciclos Oficial'!$C$3:$C$23,0))&gt;INDEX('Ciclos Oficial'!$D$3:$D$23,MATCH('Plano de Setup'!AA120,'Ciclos Oficial'!$C$3:$C$23,0)),MATCH('Plano de Setup'!Z120,'Ciclos Oficial'!$C$3:$C$23,0),MATCH('Plano de Setup'!AA120,'Ciclos Oficial'!$C$3:$C$23,0)))&gt;INDEX('Ciclos Oficial'!$E$3:$E$23,IF(INDEX('Ciclos Oficial'!$E$3:$E$23,MATCH(Z120,'Ciclos Oficial'!$C$3:$C$23,0))&gt;INDEX('Ciclos Oficial'!$E$3:$E$23,MATCH(AA120,'Ciclos Oficial'!$C$3:$C$23,0)),MATCH(Z120,'Ciclos Oficial'!$C$3:$C$23,0),MATCH(AA120,'Ciclos Oficial'!$C$3:$C$23,0))),INDEX('Ciclos Oficial'!$D$3:$D$23,IF(INDEX('Ciclos Oficial'!$D$3:$D$23,MATCH('Plano de Setup'!Z120,'Ciclos Oficial'!$C$3:$C$23,0))&gt;INDEX('Ciclos Oficial'!$D$3:$D$23,MATCH('Plano de Setup'!AA120,'Ciclos Oficial'!$C$3:$C$23,0)),MATCH('Plano de Setup'!Z120,'Ciclos Oficial'!$C$3:$C$23,0),MATCH('Plano de Setup'!AA120,'Ciclos Oficial'!$C$3:$C$23,0))),INDEX('Ciclos Oficial'!$E$3:$E$23,IF(INDEX('Ciclos Oficial'!$E$3:$E$23,MATCH(Z120,'Ciclos Oficial'!$C$3:$C$23,0))&gt;INDEX('Ciclos Oficial'!$E$3:$E$23,MATCH(AA120,'Ciclos Oficial'!$C$3:$C$23,0)),MATCH(Z120,'Ciclos Oficial'!$C$3:$C$23,0),MATCH(AA120,'Ciclos Oficial'!$C$3:$C$23,0)))))</f>
        <v/>
      </c>
      <c r="AC120" s="1"/>
      <c r="AD120" s="1"/>
      <c r="AE120" s="19"/>
      <c r="AF120" s="78"/>
      <c r="AG120" s="74" t="str">
        <f>IF(AF120="","",INDEX('Ciclos Oficial'!$I$3:$I$5,MATCH(AF120,'Ciclos Oficial'!$H$3:$H$5,0)))</f>
        <v/>
      </c>
      <c r="AH120" s="1"/>
      <c r="AI120" s="17"/>
      <c r="AJ120" s="19"/>
      <c r="AK120" s="78"/>
      <c r="AL120" s="74" t="str">
        <f>IF(AK120="","",INDEX('Ciclos Oficial'!$I$3:$I$5,MATCH(AK120,'Ciclos Oficial'!$H$3:$H$5,0)))</f>
        <v/>
      </c>
      <c r="AM120" s="1"/>
      <c r="AN120" s="17"/>
      <c r="AO120" s="19"/>
      <c r="AP120" s="78"/>
      <c r="AQ120" s="74" t="str">
        <f>IF(AP120="","",INDEX('Ciclos Oficial'!$I$3:$I$5,MATCH(AP120,'Ciclos Oficial'!$H$3:$H$5,0)))</f>
        <v/>
      </c>
      <c r="AR120" s="1"/>
      <c r="AS120" s="17"/>
    </row>
    <row r="121" spans="2:45" ht="14.25">
      <c r="B121" s="78"/>
      <c r="C121" s="11"/>
      <c r="D121" s="74" t="str" cm="1">
        <f t="array" ref="D121">IF(OR(B121="",C121=""),"",IF(INDEX('Ciclos Oficial'!$D$3:$D$23,IF(INDEX('Ciclos Oficial'!$D$3:$D$23,MATCH('Plano de Setup'!B121,'Ciclos Oficial'!$C$3:$C$23,0))&gt;INDEX('Ciclos Oficial'!$D$3:$D$23,MATCH('Plano de Setup'!C121,'Ciclos Oficial'!$C$3:$C$23,0)),MATCH('Plano de Setup'!B121,'Ciclos Oficial'!$C$3:$C$23,0),MATCH('Plano de Setup'!C121,'Ciclos Oficial'!$C$3:$C$23,0)))&gt;INDEX('Ciclos Oficial'!$E$3:$E$23,IF(INDEX('Ciclos Oficial'!$E$3:$E$23,MATCH(B121,'Ciclos Oficial'!$C$3:$C$23,0))&gt;INDEX('Ciclos Oficial'!$E$3:$E$23,MATCH(C121,'Ciclos Oficial'!$C$3:$C$23,0)),MATCH(B121,'Ciclos Oficial'!$C$3:$C$23,0),MATCH(C121,'Ciclos Oficial'!$C$3:$C$23,0))),INDEX('Ciclos Oficial'!$D$3:$D$23,IF(INDEX('Ciclos Oficial'!$D$3:$D$23,MATCH('Plano de Setup'!B121,'Ciclos Oficial'!$C$3:$C$23,0))&gt;INDEX('Ciclos Oficial'!$D$3:$D$23,MATCH('Plano de Setup'!C121,'Ciclos Oficial'!$C$3:$C$23,0)),MATCH('Plano de Setup'!B121,'Ciclos Oficial'!$C$3:$C$23,0),MATCH('Plano de Setup'!C121,'Ciclos Oficial'!$C$3:$C$23,0))),INDEX('Ciclos Oficial'!$E$3:$E$23,IF(INDEX('Ciclos Oficial'!$E$3:$E$23,MATCH(B121,'Ciclos Oficial'!$C$3:$C$23,0))&gt;INDEX('Ciclos Oficial'!$E$3:$E$23,MATCH(C121,'Ciclos Oficial'!$C$3:$C$23,0)),MATCH(B121,'Ciclos Oficial'!$C$3:$C$23,0),MATCH(C121,'Ciclos Oficial'!$C$3:$C$23,0)))))</f>
        <v/>
      </c>
      <c r="E121" s="12"/>
      <c r="F121" s="87"/>
      <c r="G121" s="19"/>
      <c r="H121" s="78"/>
      <c r="I121" s="11"/>
      <c r="J121" s="74" t="str" cm="1">
        <f t="array" ref="J121">IF(OR(H121="",I121=""),"",IF(INDEX('Ciclos Oficial'!$D$3:$D$23,IF(INDEX('Ciclos Oficial'!$D$3:$D$23,MATCH('Plano de Setup'!H121,'Ciclos Oficial'!$C$3:$C$23,0))&gt;INDEX('Ciclos Oficial'!$D$3:$D$23,MATCH('Plano de Setup'!I121,'Ciclos Oficial'!$C$3:$C$23,0)),MATCH('Plano de Setup'!H121,'Ciclos Oficial'!$C$3:$C$23,0),MATCH('Plano de Setup'!I121,'Ciclos Oficial'!$C$3:$C$23,0)))&gt;INDEX('Ciclos Oficial'!$E$3:$E$23,IF(INDEX('Ciclos Oficial'!$E$3:$E$23,MATCH(H121,'Ciclos Oficial'!$C$3:$C$23,0))&gt;INDEX('Ciclos Oficial'!$E$3:$E$23,MATCH(I121,'Ciclos Oficial'!$C$3:$C$23,0)),MATCH(H121,'Ciclos Oficial'!$C$3:$C$23,0),MATCH(I121,'Ciclos Oficial'!$C$3:$C$23,0))),INDEX('Ciclos Oficial'!$D$3:$D$23,IF(INDEX('Ciclos Oficial'!$D$3:$D$23,MATCH('Plano de Setup'!H121,'Ciclos Oficial'!$C$3:$C$23,0))&gt;INDEX('Ciclos Oficial'!$D$3:$D$23,MATCH('Plano de Setup'!I121,'Ciclos Oficial'!$C$3:$C$23,0)),MATCH('Plano de Setup'!H121,'Ciclos Oficial'!$C$3:$C$23,0),MATCH('Plano de Setup'!I121,'Ciclos Oficial'!$C$3:$C$23,0))),INDEX('Ciclos Oficial'!$E$3:$E$23,IF(INDEX('Ciclos Oficial'!$E$3:$E$23,MATCH(H121,'Ciclos Oficial'!$C$3:$C$23,0))&gt;INDEX('Ciclos Oficial'!$E$3:$E$23,MATCH(I121,'Ciclos Oficial'!$C$3:$C$23,0)),MATCH(H121,'Ciclos Oficial'!$C$3:$C$23,0),MATCH(I121,'Ciclos Oficial'!$C$3:$C$23,0)))))</f>
        <v/>
      </c>
      <c r="K121" s="1"/>
      <c r="L121" s="17"/>
      <c r="M121" s="19"/>
      <c r="N121" s="11"/>
      <c r="O121" s="11"/>
      <c r="P121" s="74" t="str" cm="1">
        <f t="array" ref="P121">IF(OR(N121="",O121=""),"",IF(INDEX('Ciclos Oficial'!$D$3:$D$23,IF(INDEX('Ciclos Oficial'!$D$3:$D$23,MATCH('Plano de Setup'!N121,'Ciclos Oficial'!$C$3:$C$23,0))&gt;INDEX('Ciclos Oficial'!$D$3:$D$23,MATCH('Plano de Setup'!O121,'Ciclos Oficial'!$C$3:$C$23,0)),MATCH('Plano de Setup'!N121,'Ciclos Oficial'!$C$3:$C$23,0),MATCH('Plano de Setup'!O121,'Ciclos Oficial'!$C$3:$C$23,0)))&gt;INDEX('Ciclos Oficial'!$E$3:$E$23,IF(INDEX('Ciclos Oficial'!$E$3:$E$23,MATCH(N121,'Ciclos Oficial'!$C$3:$C$23,0))&gt;INDEX('Ciclos Oficial'!$E$3:$E$23,MATCH(O121,'Ciclos Oficial'!$C$3:$C$23,0)),MATCH(N121,'Ciclos Oficial'!$C$3:$C$23,0),MATCH(O121,'Ciclos Oficial'!$C$3:$C$23,0))),INDEX('Ciclos Oficial'!$D$3:$D$23,IF(INDEX('Ciclos Oficial'!$D$3:$D$23,MATCH('Plano de Setup'!N121,'Ciclos Oficial'!$C$3:$C$23,0))&gt;INDEX('Ciclos Oficial'!$D$3:$D$23,MATCH('Plano de Setup'!O121,'Ciclos Oficial'!$C$3:$C$23,0)),MATCH('Plano de Setup'!N121,'Ciclos Oficial'!$C$3:$C$23,0),MATCH('Plano de Setup'!O121,'Ciclos Oficial'!$C$3:$C$23,0))),INDEX('Ciclos Oficial'!$E$3:$E$23,IF(INDEX('Ciclos Oficial'!$E$3:$E$23,MATCH(N121,'Ciclos Oficial'!$C$3:$C$23,0))&gt;INDEX('Ciclos Oficial'!$E$3:$E$23,MATCH(O121,'Ciclos Oficial'!$C$3:$C$23,0)),MATCH(N121,'Ciclos Oficial'!$C$3:$C$23,0),MATCH(O121,'Ciclos Oficial'!$C$3:$C$23,0)))))</f>
        <v/>
      </c>
      <c r="Q121" s="1"/>
      <c r="R121" s="1"/>
      <c r="S121" s="19"/>
      <c r="T121" s="78"/>
      <c r="U121" s="11"/>
      <c r="V121" s="74" t="str" cm="1">
        <f t="array" ref="V121">IF(OR(T121="",U121=""),"",IF(INDEX('Ciclos Oficial'!$D$3:$D$23,IF(INDEX('Ciclos Oficial'!$D$3:$D$23,MATCH('Plano de Setup'!T121,'Ciclos Oficial'!$C$3:$C$23,0))&gt;INDEX('Ciclos Oficial'!$D$3:$D$23,MATCH('Plano de Setup'!U121,'Ciclos Oficial'!$C$3:$C$23,0)),MATCH('Plano de Setup'!T121,'Ciclos Oficial'!$C$3:$C$23,0),MATCH('Plano de Setup'!U121,'Ciclos Oficial'!$C$3:$C$23,0)))&gt;INDEX('Ciclos Oficial'!$E$3:$E$23,IF(INDEX('Ciclos Oficial'!$E$3:$E$23,MATCH(T121,'Ciclos Oficial'!$C$3:$C$23,0))&gt;INDEX('Ciclos Oficial'!$E$3:$E$23,MATCH(U121,'Ciclos Oficial'!$C$3:$C$23,0)),MATCH(T121,'Ciclos Oficial'!$C$3:$C$23,0),MATCH(U121,'Ciclos Oficial'!$C$3:$C$23,0))),INDEX('Ciclos Oficial'!$D$3:$D$23,IF(INDEX('Ciclos Oficial'!$D$3:$D$23,MATCH('Plano de Setup'!T121,'Ciclos Oficial'!$C$3:$C$23,0))&gt;INDEX('Ciclos Oficial'!$D$3:$D$23,MATCH('Plano de Setup'!U121,'Ciclos Oficial'!$C$3:$C$23,0)),MATCH('Plano de Setup'!T121,'Ciclos Oficial'!$C$3:$C$23,0),MATCH('Plano de Setup'!U121,'Ciclos Oficial'!$C$3:$C$23,0))),INDEX('Ciclos Oficial'!$E$3:$E$23,IF(INDEX('Ciclos Oficial'!$E$3:$E$23,MATCH(T121,'Ciclos Oficial'!$C$3:$C$23,0))&gt;INDEX('Ciclos Oficial'!$E$3:$E$23,MATCH(U121,'Ciclos Oficial'!$C$3:$C$23,0)),MATCH(T121,'Ciclos Oficial'!$C$3:$C$23,0),MATCH(U121,'Ciclos Oficial'!$C$3:$C$23,0)))))</f>
        <v/>
      </c>
      <c r="W121" s="1"/>
      <c r="X121" s="17"/>
      <c r="Y121" s="19"/>
      <c r="Z121" s="11"/>
      <c r="AA121" s="11"/>
      <c r="AB121" s="74" t="str" cm="1">
        <f t="array" ref="AB121">IF(OR(Z121="",AA121=""),"",IF(INDEX('Ciclos Oficial'!$D$3:$D$23,IF(INDEX('Ciclos Oficial'!$D$3:$D$23,MATCH('Plano de Setup'!Z121,'Ciclos Oficial'!$C$3:$C$23,0))&gt;INDEX('Ciclos Oficial'!$D$3:$D$23,MATCH('Plano de Setup'!AA121,'Ciclos Oficial'!$C$3:$C$23,0)),MATCH('Plano de Setup'!Z121,'Ciclos Oficial'!$C$3:$C$23,0),MATCH('Plano de Setup'!AA121,'Ciclos Oficial'!$C$3:$C$23,0)))&gt;INDEX('Ciclos Oficial'!$E$3:$E$23,IF(INDEX('Ciclos Oficial'!$E$3:$E$23,MATCH(Z121,'Ciclos Oficial'!$C$3:$C$23,0))&gt;INDEX('Ciclos Oficial'!$E$3:$E$23,MATCH(AA121,'Ciclos Oficial'!$C$3:$C$23,0)),MATCH(Z121,'Ciclos Oficial'!$C$3:$C$23,0),MATCH(AA121,'Ciclos Oficial'!$C$3:$C$23,0))),INDEX('Ciclos Oficial'!$D$3:$D$23,IF(INDEX('Ciclos Oficial'!$D$3:$D$23,MATCH('Plano de Setup'!Z121,'Ciclos Oficial'!$C$3:$C$23,0))&gt;INDEX('Ciclos Oficial'!$D$3:$D$23,MATCH('Plano de Setup'!AA121,'Ciclos Oficial'!$C$3:$C$23,0)),MATCH('Plano de Setup'!Z121,'Ciclos Oficial'!$C$3:$C$23,0),MATCH('Plano de Setup'!AA121,'Ciclos Oficial'!$C$3:$C$23,0))),INDEX('Ciclos Oficial'!$E$3:$E$23,IF(INDEX('Ciclos Oficial'!$E$3:$E$23,MATCH(Z121,'Ciclos Oficial'!$C$3:$C$23,0))&gt;INDEX('Ciclos Oficial'!$E$3:$E$23,MATCH(AA121,'Ciclos Oficial'!$C$3:$C$23,0)),MATCH(Z121,'Ciclos Oficial'!$C$3:$C$23,0),MATCH(AA121,'Ciclos Oficial'!$C$3:$C$23,0)))))</f>
        <v/>
      </c>
      <c r="AC121" s="1"/>
      <c r="AD121" s="1"/>
      <c r="AE121" s="19"/>
      <c r="AF121" s="78"/>
      <c r="AG121" s="74" t="str">
        <f>IF(AF121="","",INDEX('Ciclos Oficial'!$I$3:$I$5,MATCH(AF121,'Ciclos Oficial'!$H$3:$H$5,0)))</f>
        <v/>
      </c>
      <c r="AH121" s="1"/>
      <c r="AI121" s="17"/>
      <c r="AJ121" s="19"/>
      <c r="AK121" s="78"/>
      <c r="AL121" s="74" t="str">
        <f>IF(AK121="","",INDEX('Ciclos Oficial'!$I$3:$I$5,MATCH(AK121,'Ciclos Oficial'!$H$3:$H$5,0)))</f>
        <v/>
      </c>
      <c r="AM121" s="1"/>
      <c r="AN121" s="17"/>
      <c r="AO121" s="19"/>
      <c r="AP121" s="78"/>
      <c r="AQ121" s="74" t="str">
        <f>IF(AP121="","",INDEX('Ciclos Oficial'!$I$3:$I$5,MATCH(AP121,'Ciclos Oficial'!$H$3:$H$5,0)))</f>
        <v/>
      </c>
      <c r="AR121" s="1"/>
      <c r="AS121" s="17"/>
    </row>
    <row r="122" spans="2:45" ht="14.25">
      <c r="B122" s="78"/>
      <c r="C122" s="11"/>
      <c r="D122" s="74" t="str" cm="1">
        <f t="array" ref="D122">IF(OR(B122="",C122=""),"",IF(INDEX('Ciclos Oficial'!$D$3:$D$23,IF(INDEX('Ciclos Oficial'!$D$3:$D$23,MATCH('Plano de Setup'!B122,'Ciclos Oficial'!$C$3:$C$23,0))&gt;INDEX('Ciclos Oficial'!$D$3:$D$23,MATCH('Plano de Setup'!C122,'Ciclos Oficial'!$C$3:$C$23,0)),MATCH('Plano de Setup'!B122,'Ciclos Oficial'!$C$3:$C$23,0),MATCH('Plano de Setup'!C122,'Ciclos Oficial'!$C$3:$C$23,0)))&gt;INDEX('Ciclos Oficial'!$E$3:$E$23,IF(INDEX('Ciclos Oficial'!$E$3:$E$23,MATCH(B122,'Ciclos Oficial'!$C$3:$C$23,0))&gt;INDEX('Ciclos Oficial'!$E$3:$E$23,MATCH(C122,'Ciclos Oficial'!$C$3:$C$23,0)),MATCH(B122,'Ciclos Oficial'!$C$3:$C$23,0),MATCH(C122,'Ciclos Oficial'!$C$3:$C$23,0))),INDEX('Ciclos Oficial'!$D$3:$D$23,IF(INDEX('Ciclos Oficial'!$D$3:$D$23,MATCH('Plano de Setup'!B122,'Ciclos Oficial'!$C$3:$C$23,0))&gt;INDEX('Ciclos Oficial'!$D$3:$D$23,MATCH('Plano de Setup'!C122,'Ciclos Oficial'!$C$3:$C$23,0)),MATCH('Plano de Setup'!B122,'Ciclos Oficial'!$C$3:$C$23,0),MATCH('Plano de Setup'!C122,'Ciclos Oficial'!$C$3:$C$23,0))),INDEX('Ciclos Oficial'!$E$3:$E$23,IF(INDEX('Ciclos Oficial'!$E$3:$E$23,MATCH(B122,'Ciclos Oficial'!$C$3:$C$23,0))&gt;INDEX('Ciclos Oficial'!$E$3:$E$23,MATCH(C122,'Ciclos Oficial'!$C$3:$C$23,0)),MATCH(B122,'Ciclos Oficial'!$C$3:$C$23,0),MATCH(C122,'Ciclos Oficial'!$C$3:$C$23,0)))))</f>
        <v/>
      </c>
      <c r="E122" s="12"/>
      <c r="F122" s="87"/>
      <c r="G122" s="19"/>
      <c r="H122" s="78"/>
      <c r="I122" s="11"/>
      <c r="J122" s="74" t="str" cm="1">
        <f t="array" ref="J122">IF(OR(H122="",I122=""),"",IF(INDEX('Ciclos Oficial'!$D$3:$D$23,IF(INDEX('Ciclos Oficial'!$D$3:$D$23,MATCH('Plano de Setup'!H122,'Ciclos Oficial'!$C$3:$C$23,0))&gt;INDEX('Ciclos Oficial'!$D$3:$D$23,MATCH('Plano de Setup'!I122,'Ciclos Oficial'!$C$3:$C$23,0)),MATCH('Plano de Setup'!H122,'Ciclos Oficial'!$C$3:$C$23,0),MATCH('Plano de Setup'!I122,'Ciclos Oficial'!$C$3:$C$23,0)))&gt;INDEX('Ciclos Oficial'!$E$3:$E$23,IF(INDEX('Ciclos Oficial'!$E$3:$E$23,MATCH(H122,'Ciclos Oficial'!$C$3:$C$23,0))&gt;INDEX('Ciclos Oficial'!$E$3:$E$23,MATCH(I122,'Ciclos Oficial'!$C$3:$C$23,0)),MATCH(H122,'Ciclos Oficial'!$C$3:$C$23,0),MATCH(I122,'Ciclos Oficial'!$C$3:$C$23,0))),INDEX('Ciclos Oficial'!$D$3:$D$23,IF(INDEX('Ciclos Oficial'!$D$3:$D$23,MATCH('Plano de Setup'!H122,'Ciclos Oficial'!$C$3:$C$23,0))&gt;INDEX('Ciclos Oficial'!$D$3:$D$23,MATCH('Plano de Setup'!I122,'Ciclos Oficial'!$C$3:$C$23,0)),MATCH('Plano de Setup'!H122,'Ciclos Oficial'!$C$3:$C$23,0),MATCH('Plano de Setup'!I122,'Ciclos Oficial'!$C$3:$C$23,0))),INDEX('Ciclos Oficial'!$E$3:$E$23,IF(INDEX('Ciclos Oficial'!$E$3:$E$23,MATCH(H122,'Ciclos Oficial'!$C$3:$C$23,0))&gt;INDEX('Ciclos Oficial'!$E$3:$E$23,MATCH(I122,'Ciclos Oficial'!$C$3:$C$23,0)),MATCH(H122,'Ciclos Oficial'!$C$3:$C$23,0),MATCH(I122,'Ciclos Oficial'!$C$3:$C$23,0)))))</f>
        <v/>
      </c>
      <c r="K122" s="1"/>
      <c r="L122" s="17"/>
      <c r="M122" s="19"/>
      <c r="N122" s="11"/>
      <c r="O122" s="11"/>
      <c r="P122" s="74" t="str" cm="1">
        <f t="array" ref="P122">IF(OR(N122="",O122=""),"",IF(INDEX('Ciclos Oficial'!$D$3:$D$23,IF(INDEX('Ciclos Oficial'!$D$3:$D$23,MATCH('Plano de Setup'!N122,'Ciclos Oficial'!$C$3:$C$23,0))&gt;INDEX('Ciclos Oficial'!$D$3:$D$23,MATCH('Plano de Setup'!O122,'Ciclos Oficial'!$C$3:$C$23,0)),MATCH('Plano de Setup'!N122,'Ciclos Oficial'!$C$3:$C$23,0),MATCH('Plano de Setup'!O122,'Ciclos Oficial'!$C$3:$C$23,0)))&gt;INDEX('Ciclos Oficial'!$E$3:$E$23,IF(INDEX('Ciclos Oficial'!$E$3:$E$23,MATCH(N122,'Ciclos Oficial'!$C$3:$C$23,0))&gt;INDEX('Ciclos Oficial'!$E$3:$E$23,MATCH(O122,'Ciclos Oficial'!$C$3:$C$23,0)),MATCH(N122,'Ciclos Oficial'!$C$3:$C$23,0),MATCH(O122,'Ciclos Oficial'!$C$3:$C$23,0))),INDEX('Ciclos Oficial'!$D$3:$D$23,IF(INDEX('Ciclos Oficial'!$D$3:$D$23,MATCH('Plano de Setup'!N122,'Ciclos Oficial'!$C$3:$C$23,0))&gt;INDEX('Ciclos Oficial'!$D$3:$D$23,MATCH('Plano de Setup'!O122,'Ciclos Oficial'!$C$3:$C$23,0)),MATCH('Plano de Setup'!N122,'Ciclos Oficial'!$C$3:$C$23,0),MATCH('Plano de Setup'!O122,'Ciclos Oficial'!$C$3:$C$23,0))),INDEX('Ciclos Oficial'!$E$3:$E$23,IF(INDEX('Ciclos Oficial'!$E$3:$E$23,MATCH(N122,'Ciclos Oficial'!$C$3:$C$23,0))&gt;INDEX('Ciclos Oficial'!$E$3:$E$23,MATCH(O122,'Ciclos Oficial'!$C$3:$C$23,0)),MATCH(N122,'Ciclos Oficial'!$C$3:$C$23,0),MATCH(O122,'Ciclos Oficial'!$C$3:$C$23,0)))))</f>
        <v/>
      </c>
      <c r="Q122" s="1"/>
      <c r="R122" s="1"/>
      <c r="S122" s="19"/>
      <c r="T122" s="78"/>
      <c r="U122" s="11"/>
      <c r="V122" s="74" t="str" cm="1">
        <f t="array" ref="V122">IF(OR(T122="",U122=""),"",IF(INDEX('Ciclos Oficial'!$D$3:$D$23,IF(INDEX('Ciclos Oficial'!$D$3:$D$23,MATCH('Plano de Setup'!T122,'Ciclos Oficial'!$C$3:$C$23,0))&gt;INDEX('Ciclos Oficial'!$D$3:$D$23,MATCH('Plano de Setup'!U122,'Ciclos Oficial'!$C$3:$C$23,0)),MATCH('Plano de Setup'!T122,'Ciclos Oficial'!$C$3:$C$23,0),MATCH('Plano de Setup'!U122,'Ciclos Oficial'!$C$3:$C$23,0)))&gt;INDEX('Ciclos Oficial'!$E$3:$E$23,IF(INDEX('Ciclos Oficial'!$E$3:$E$23,MATCH(T122,'Ciclos Oficial'!$C$3:$C$23,0))&gt;INDEX('Ciclos Oficial'!$E$3:$E$23,MATCH(U122,'Ciclos Oficial'!$C$3:$C$23,0)),MATCH(T122,'Ciclos Oficial'!$C$3:$C$23,0),MATCH(U122,'Ciclos Oficial'!$C$3:$C$23,0))),INDEX('Ciclos Oficial'!$D$3:$D$23,IF(INDEX('Ciclos Oficial'!$D$3:$D$23,MATCH('Plano de Setup'!T122,'Ciclos Oficial'!$C$3:$C$23,0))&gt;INDEX('Ciclos Oficial'!$D$3:$D$23,MATCH('Plano de Setup'!U122,'Ciclos Oficial'!$C$3:$C$23,0)),MATCH('Plano de Setup'!T122,'Ciclos Oficial'!$C$3:$C$23,0),MATCH('Plano de Setup'!U122,'Ciclos Oficial'!$C$3:$C$23,0))),INDEX('Ciclos Oficial'!$E$3:$E$23,IF(INDEX('Ciclos Oficial'!$E$3:$E$23,MATCH(T122,'Ciclos Oficial'!$C$3:$C$23,0))&gt;INDEX('Ciclos Oficial'!$E$3:$E$23,MATCH(U122,'Ciclos Oficial'!$C$3:$C$23,0)),MATCH(T122,'Ciclos Oficial'!$C$3:$C$23,0),MATCH(U122,'Ciclos Oficial'!$C$3:$C$23,0)))))</f>
        <v/>
      </c>
      <c r="W122" s="1"/>
      <c r="X122" s="17"/>
      <c r="Y122" s="19"/>
      <c r="Z122" s="11"/>
      <c r="AA122" s="11"/>
      <c r="AB122" s="74" t="str" cm="1">
        <f t="array" ref="AB122">IF(OR(Z122="",AA122=""),"",IF(INDEX('Ciclos Oficial'!$D$3:$D$23,IF(INDEX('Ciclos Oficial'!$D$3:$D$23,MATCH('Plano de Setup'!Z122,'Ciclos Oficial'!$C$3:$C$23,0))&gt;INDEX('Ciclos Oficial'!$D$3:$D$23,MATCH('Plano de Setup'!AA122,'Ciclos Oficial'!$C$3:$C$23,0)),MATCH('Plano de Setup'!Z122,'Ciclos Oficial'!$C$3:$C$23,0),MATCH('Plano de Setup'!AA122,'Ciclos Oficial'!$C$3:$C$23,0)))&gt;INDEX('Ciclos Oficial'!$E$3:$E$23,IF(INDEX('Ciclos Oficial'!$E$3:$E$23,MATCH(Z122,'Ciclos Oficial'!$C$3:$C$23,0))&gt;INDEX('Ciclos Oficial'!$E$3:$E$23,MATCH(AA122,'Ciclos Oficial'!$C$3:$C$23,0)),MATCH(Z122,'Ciclos Oficial'!$C$3:$C$23,0),MATCH(AA122,'Ciclos Oficial'!$C$3:$C$23,0))),INDEX('Ciclos Oficial'!$D$3:$D$23,IF(INDEX('Ciclos Oficial'!$D$3:$D$23,MATCH('Plano de Setup'!Z122,'Ciclos Oficial'!$C$3:$C$23,0))&gt;INDEX('Ciclos Oficial'!$D$3:$D$23,MATCH('Plano de Setup'!AA122,'Ciclos Oficial'!$C$3:$C$23,0)),MATCH('Plano de Setup'!Z122,'Ciclos Oficial'!$C$3:$C$23,0),MATCH('Plano de Setup'!AA122,'Ciclos Oficial'!$C$3:$C$23,0))),INDEX('Ciclos Oficial'!$E$3:$E$23,IF(INDEX('Ciclos Oficial'!$E$3:$E$23,MATCH(Z122,'Ciclos Oficial'!$C$3:$C$23,0))&gt;INDEX('Ciclos Oficial'!$E$3:$E$23,MATCH(AA122,'Ciclos Oficial'!$C$3:$C$23,0)),MATCH(Z122,'Ciclos Oficial'!$C$3:$C$23,0),MATCH(AA122,'Ciclos Oficial'!$C$3:$C$23,0)))))</f>
        <v/>
      </c>
      <c r="AC122" s="1"/>
      <c r="AD122" s="1"/>
      <c r="AE122" s="19"/>
      <c r="AF122" s="78"/>
      <c r="AG122" s="74" t="str">
        <f>IF(AF122="","",INDEX('Ciclos Oficial'!$I$3:$I$5,MATCH(AF122,'Ciclos Oficial'!$H$3:$H$5,0)))</f>
        <v/>
      </c>
      <c r="AH122" s="1"/>
      <c r="AI122" s="17"/>
      <c r="AJ122" s="19"/>
      <c r="AK122" s="78"/>
      <c r="AL122" s="74" t="str">
        <f>IF(AK122="","",INDEX('Ciclos Oficial'!$I$3:$I$5,MATCH(AK122,'Ciclos Oficial'!$H$3:$H$5,0)))</f>
        <v/>
      </c>
      <c r="AM122" s="1"/>
      <c r="AN122" s="17"/>
      <c r="AO122" s="19"/>
      <c r="AP122" s="78"/>
      <c r="AQ122" s="74" t="str">
        <f>IF(AP122="","",INDEX('Ciclos Oficial'!$I$3:$I$5,MATCH(AP122,'Ciclos Oficial'!$H$3:$H$5,0)))</f>
        <v/>
      </c>
      <c r="AR122" s="1"/>
      <c r="AS122" s="17"/>
    </row>
    <row r="123" spans="2:45" ht="14.25">
      <c r="B123" s="78"/>
      <c r="C123" s="11"/>
      <c r="D123" s="74" t="str" cm="1">
        <f t="array" ref="D123">IF(OR(B123="",C123=""),"",IF(INDEX('Ciclos Oficial'!$D$3:$D$23,IF(INDEX('Ciclos Oficial'!$D$3:$D$23,MATCH('Plano de Setup'!B123,'Ciclos Oficial'!$C$3:$C$23,0))&gt;INDEX('Ciclos Oficial'!$D$3:$D$23,MATCH('Plano de Setup'!C123,'Ciclos Oficial'!$C$3:$C$23,0)),MATCH('Plano de Setup'!B123,'Ciclos Oficial'!$C$3:$C$23,0),MATCH('Plano de Setup'!C123,'Ciclos Oficial'!$C$3:$C$23,0)))&gt;INDEX('Ciclos Oficial'!$E$3:$E$23,IF(INDEX('Ciclos Oficial'!$E$3:$E$23,MATCH(B123,'Ciclos Oficial'!$C$3:$C$23,0))&gt;INDEX('Ciclos Oficial'!$E$3:$E$23,MATCH(C123,'Ciclos Oficial'!$C$3:$C$23,0)),MATCH(B123,'Ciclos Oficial'!$C$3:$C$23,0),MATCH(C123,'Ciclos Oficial'!$C$3:$C$23,0))),INDEX('Ciclos Oficial'!$D$3:$D$23,IF(INDEX('Ciclos Oficial'!$D$3:$D$23,MATCH('Plano de Setup'!B123,'Ciclos Oficial'!$C$3:$C$23,0))&gt;INDEX('Ciclos Oficial'!$D$3:$D$23,MATCH('Plano de Setup'!C123,'Ciclos Oficial'!$C$3:$C$23,0)),MATCH('Plano de Setup'!B123,'Ciclos Oficial'!$C$3:$C$23,0),MATCH('Plano de Setup'!C123,'Ciclos Oficial'!$C$3:$C$23,0))),INDEX('Ciclos Oficial'!$E$3:$E$23,IF(INDEX('Ciclos Oficial'!$E$3:$E$23,MATCH(B123,'Ciclos Oficial'!$C$3:$C$23,0))&gt;INDEX('Ciclos Oficial'!$E$3:$E$23,MATCH(C123,'Ciclos Oficial'!$C$3:$C$23,0)),MATCH(B123,'Ciclos Oficial'!$C$3:$C$23,0),MATCH(C123,'Ciclos Oficial'!$C$3:$C$23,0)))))</f>
        <v/>
      </c>
      <c r="E123" s="12"/>
      <c r="F123" s="87"/>
      <c r="G123" s="19"/>
      <c r="H123" s="78"/>
      <c r="I123" s="11"/>
      <c r="J123" s="74" t="str" cm="1">
        <f t="array" ref="J123">IF(OR(H123="",I123=""),"",IF(INDEX('Ciclos Oficial'!$D$3:$D$23,IF(INDEX('Ciclos Oficial'!$D$3:$D$23,MATCH('Plano de Setup'!H123,'Ciclos Oficial'!$C$3:$C$23,0))&gt;INDEX('Ciclos Oficial'!$D$3:$D$23,MATCH('Plano de Setup'!I123,'Ciclos Oficial'!$C$3:$C$23,0)),MATCH('Plano de Setup'!H123,'Ciclos Oficial'!$C$3:$C$23,0),MATCH('Plano de Setup'!I123,'Ciclos Oficial'!$C$3:$C$23,0)))&gt;INDEX('Ciclos Oficial'!$E$3:$E$23,IF(INDEX('Ciclos Oficial'!$E$3:$E$23,MATCH(H123,'Ciclos Oficial'!$C$3:$C$23,0))&gt;INDEX('Ciclos Oficial'!$E$3:$E$23,MATCH(I123,'Ciclos Oficial'!$C$3:$C$23,0)),MATCH(H123,'Ciclos Oficial'!$C$3:$C$23,0),MATCH(I123,'Ciclos Oficial'!$C$3:$C$23,0))),INDEX('Ciclos Oficial'!$D$3:$D$23,IF(INDEX('Ciclos Oficial'!$D$3:$D$23,MATCH('Plano de Setup'!H123,'Ciclos Oficial'!$C$3:$C$23,0))&gt;INDEX('Ciclos Oficial'!$D$3:$D$23,MATCH('Plano de Setup'!I123,'Ciclos Oficial'!$C$3:$C$23,0)),MATCH('Plano de Setup'!H123,'Ciclos Oficial'!$C$3:$C$23,0),MATCH('Plano de Setup'!I123,'Ciclos Oficial'!$C$3:$C$23,0))),INDEX('Ciclos Oficial'!$E$3:$E$23,IF(INDEX('Ciclos Oficial'!$E$3:$E$23,MATCH(H123,'Ciclos Oficial'!$C$3:$C$23,0))&gt;INDEX('Ciclos Oficial'!$E$3:$E$23,MATCH(I123,'Ciclos Oficial'!$C$3:$C$23,0)),MATCH(H123,'Ciclos Oficial'!$C$3:$C$23,0),MATCH(I123,'Ciclos Oficial'!$C$3:$C$23,0)))))</f>
        <v/>
      </c>
      <c r="K123" s="1"/>
      <c r="L123" s="17"/>
      <c r="M123" s="19"/>
      <c r="N123" s="11"/>
      <c r="O123" s="11"/>
      <c r="P123" s="74" t="str" cm="1">
        <f t="array" ref="P123">IF(OR(N123="",O123=""),"",IF(INDEX('Ciclos Oficial'!$D$3:$D$23,IF(INDEX('Ciclos Oficial'!$D$3:$D$23,MATCH('Plano de Setup'!N123,'Ciclos Oficial'!$C$3:$C$23,0))&gt;INDEX('Ciclos Oficial'!$D$3:$D$23,MATCH('Plano de Setup'!O123,'Ciclos Oficial'!$C$3:$C$23,0)),MATCH('Plano de Setup'!N123,'Ciclos Oficial'!$C$3:$C$23,0),MATCH('Plano de Setup'!O123,'Ciclos Oficial'!$C$3:$C$23,0)))&gt;INDEX('Ciclos Oficial'!$E$3:$E$23,IF(INDEX('Ciclos Oficial'!$E$3:$E$23,MATCH(N123,'Ciclos Oficial'!$C$3:$C$23,0))&gt;INDEX('Ciclos Oficial'!$E$3:$E$23,MATCH(O123,'Ciclos Oficial'!$C$3:$C$23,0)),MATCH(N123,'Ciclos Oficial'!$C$3:$C$23,0),MATCH(O123,'Ciclos Oficial'!$C$3:$C$23,0))),INDEX('Ciclos Oficial'!$D$3:$D$23,IF(INDEX('Ciclos Oficial'!$D$3:$D$23,MATCH('Plano de Setup'!N123,'Ciclos Oficial'!$C$3:$C$23,0))&gt;INDEX('Ciclos Oficial'!$D$3:$D$23,MATCH('Plano de Setup'!O123,'Ciclos Oficial'!$C$3:$C$23,0)),MATCH('Plano de Setup'!N123,'Ciclos Oficial'!$C$3:$C$23,0),MATCH('Plano de Setup'!O123,'Ciclos Oficial'!$C$3:$C$23,0))),INDEX('Ciclos Oficial'!$E$3:$E$23,IF(INDEX('Ciclos Oficial'!$E$3:$E$23,MATCH(N123,'Ciclos Oficial'!$C$3:$C$23,0))&gt;INDEX('Ciclos Oficial'!$E$3:$E$23,MATCH(O123,'Ciclos Oficial'!$C$3:$C$23,0)),MATCH(N123,'Ciclos Oficial'!$C$3:$C$23,0),MATCH(O123,'Ciclos Oficial'!$C$3:$C$23,0)))))</f>
        <v/>
      </c>
      <c r="Q123" s="1"/>
      <c r="R123" s="1"/>
      <c r="S123" s="19"/>
      <c r="T123" s="78"/>
      <c r="U123" s="11"/>
      <c r="V123" s="74" t="str" cm="1">
        <f t="array" ref="V123">IF(OR(T123="",U123=""),"",IF(INDEX('Ciclos Oficial'!$D$3:$D$23,IF(INDEX('Ciclos Oficial'!$D$3:$D$23,MATCH('Plano de Setup'!T123,'Ciclos Oficial'!$C$3:$C$23,0))&gt;INDEX('Ciclos Oficial'!$D$3:$D$23,MATCH('Plano de Setup'!U123,'Ciclos Oficial'!$C$3:$C$23,0)),MATCH('Plano de Setup'!T123,'Ciclos Oficial'!$C$3:$C$23,0),MATCH('Plano de Setup'!U123,'Ciclos Oficial'!$C$3:$C$23,0)))&gt;INDEX('Ciclos Oficial'!$E$3:$E$23,IF(INDEX('Ciclos Oficial'!$E$3:$E$23,MATCH(T123,'Ciclos Oficial'!$C$3:$C$23,0))&gt;INDEX('Ciclos Oficial'!$E$3:$E$23,MATCH(U123,'Ciclos Oficial'!$C$3:$C$23,0)),MATCH(T123,'Ciclos Oficial'!$C$3:$C$23,0),MATCH(U123,'Ciclos Oficial'!$C$3:$C$23,0))),INDEX('Ciclos Oficial'!$D$3:$D$23,IF(INDEX('Ciclos Oficial'!$D$3:$D$23,MATCH('Plano de Setup'!T123,'Ciclos Oficial'!$C$3:$C$23,0))&gt;INDEX('Ciclos Oficial'!$D$3:$D$23,MATCH('Plano de Setup'!U123,'Ciclos Oficial'!$C$3:$C$23,0)),MATCH('Plano de Setup'!T123,'Ciclos Oficial'!$C$3:$C$23,0),MATCH('Plano de Setup'!U123,'Ciclos Oficial'!$C$3:$C$23,0))),INDEX('Ciclos Oficial'!$E$3:$E$23,IF(INDEX('Ciclos Oficial'!$E$3:$E$23,MATCH(T123,'Ciclos Oficial'!$C$3:$C$23,0))&gt;INDEX('Ciclos Oficial'!$E$3:$E$23,MATCH(U123,'Ciclos Oficial'!$C$3:$C$23,0)),MATCH(T123,'Ciclos Oficial'!$C$3:$C$23,0),MATCH(U123,'Ciclos Oficial'!$C$3:$C$23,0)))))</f>
        <v/>
      </c>
      <c r="W123" s="1"/>
      <c r="X123" s="17"/>
      <c r="Y123" s="19"/>
      <c r="Z123" s="11"/>
      <c r="AA123" s="11"/>
      <c r="AB123" s="74" t="str" cm="1">
        <f t="array" ref="AB123">IF(OR(Z123="",AA123=""),"",IF(INDEX('Ciclos Oficial'!$D$3:$D$23,IF(INDEX('Ciclos Oficial'!$D$3:$D$23,MATCH('Plano de Setup'!Z123,'Ciclos Oficial'!$C$3:$C$23,0))&gt;INDEX('Ciclos Oficial'!$D$3:$D$23,MATCH('Plano de Setup'!AA123,'Ciclos Oficial'!$C$3:$C$23,0)),MATCH('Plano de Setup'!Z123,'Ciclos Oficial'!$C$3:$C$23,0),MATCH('Plano de Setup'!AA123,'Ciclos Oficial'!$C$3:$C$23,0)))&gt;INDEX('Ciclos Oficial'!$E$3:$E$23,IF(INDEX('Ciclos Oficial'!$E$3:$E$23,MATCH(Z123,'Ciclos Oficial'!$C$3:$C$23,0))&gt;INDEX('Ciclos Oficial'!$E$3:$E$23,MATCH(AA123,'Ciclos Oficial'!$C$3:$C$23,0)),MATCH(Z123,'Ciclos Oficial'!$C$3:$C$23,0),MATCH(AA123,'Ciclos Oficial'!$C$3:$C$23,0))),INDEX('Ciclos Oficial'!$D$3:$D$23,IF(INDEX('Ciclos Oficial'!$D$3:$D$23,MATCH('Plano de Setup'!Z123,'Ciclos Oficial'!$C$3:$C$23,0))&gt;INDEX('Ciclos Oficial'!$D$3:$D$23,MATCH('Plano de Setup'!AA123,'Ciclos Oficial'!$C$3:$C$23,0)),MATCH('Plano de Setup'!Z123,'Ciclos Oficial'!$C$3:$C$23,0),MATCH('Plano de Setup'!AA123,'Ciclos Oficial'!$C$3:$C$23,0))),INDEX('Ciclos Oficial'!$E$3:$E$23,IF(INDEX('Ciclos Oficial'!$E$3:$E$23,MATCH(Z123,'Ciclos Oficial'!$C$3:$C$23,0))&gt;INDEX('Ciclos Oficial'!$E$3:$E$23,MATCH(AA123,'Ciclos Oficial'!$C$3:$C$23,0)),MATCH(Z123,'Ciclos Oficial'!$C$3:$C$23,0),MATCH(AA123,'Ciclos Oficial'!$C$3:$C$23,0)))))</f>
        <v/>
      </c>
      <c r="AC123" s="1"/>
      <c r="AD123" s="1"/>
      <c r="AE123" s="19"/>
      <c r="AF123" s="78"/>
      <c r="AG123" s="74" t="str">
        <f>IF(AF123="","",INDEX('Ciclos Oficial'!$I$3:$I$5,MATCH(AF123,'Ciclos Oficial'!$H$3:$H$5,0)))</f>
        <v/>
      </c>
      <c r="AH123" s="1"/>
      <c r="AI123" s="17"/>
      <c r="AJ123" s="19"/>
      <c r="AK123" s="78"/>
      <c r="AL123" s="74" t="str">
        <f>IF(AK123="","",INDEX('Ciclos Oficial'!$I$3:$I$5,MATCH(AK123,'Ciclos Oficial'!$H$3:$H$5,0)))</f>
        <v/>
      </c>
      <c r="AM123" s="1"/>
      <c r="AN123" s="17"/>
      <c r="AO123" s="19"/>
      <c r="AP123" s="78"/>
      <c r="AQ123" s="74" t="str">
        <f>IF(AP123="","",INDEX('Ciclos Oficial'!$I$3:$I$5,MATCH(AP123,'Ciclos Oficial'!$H$3:$H$5,0)))</f>
        <v/>
      </c>
      <c r="AR123" s="1"/>
      <c r="AS123" s="17"/>
    </row>
    <row r="124" spans="2:45" ht="14.25">
      <c r="B124" s="78"/>
      <c r="C124" s="11"/>
      <c r="D124" s="74" t="str" cm="1">
        <f t="array" ref="D124">IF(OR(B124="",C124=""),"",IF(INDEX('Ciclos Oficial'!$D$3:$D$23,IF(INDEX('Ciclos Oficial'!$D$3:$D$23,MATCH('Plano de Setup'!B124,'Ciclos Oficial'!$C$3:$C$23,0))&gt;INDEX('Ciclos Oficial'!$D$3:$D$23,MATCH('Plano de Setup'!C124,'Ciclos Oficial'!$C$3:$C$23,0)),MATCH('Plano de Setup'!B124,'Ciclos Oficial'!$C$3:$C$23,0),MATCH('Plano de Setup'!C124,'Ciclos Oficial'!$C$3:$C$23,0)))&gt;INDEX('Ciclos Oficial'!$E$3:$E$23,IF(INDEX('Ciclos Oficial'!$E$3:$E$23,MATCH(B124,'Ciclos Oficial'!$C$3:$C$23,0))&gt;INDEX('Ciclos Oficial'!$E$3:$E$23,MATCH(C124,'Ciclos Oficial'!$C$3:$C$23,0)),MATCH(B124,'Ciclos Oficial'!$C$3:$C$23,0),MATCH(C124,'Ciclos Oficial'!$C$3:$C$23,0))),INDEX('Ciclos Oficial'!$D$3:$D$23,IF(INDEX('Ciclos Oficial'!$D$3:$D$23,MATCH('Plano de Setup'!B124,'Ciclos Oficial'!$C$3:$C$23,0))&gt;INDEX('Ciclos Oficial'!$D$3:$D$23,MATCH('Plano de Setup'!C124,'Ciclos Oficial'!$C$3:$C$23,0)),MATCH('Plano de Setup'!B124,'Ciclos Oficial'!$C$3:$C$23,0),MATCH('Plano de Setup'!C124,'Ciclos Oficial'!$C$3:$C$23,0))),INDEX('Ciclos Oficial'!$E$3:$E$23,IF(INDEX('Ciclos Oficial'!$E$3:$E$23,MATCH(B124,'Ciclos Oficial'!$C$3:$C$23,0))&gt;INDEX('Ciclos Oficial'!$E$3:$E$23,MATCH(C124,'Ciclos Oficial'!$C$3:$C$23,0)),MATCH(B124,'Ciclos Oficial'!$C$3:$C$23,0),MATCH(C124,'Ciclos Oficial'!$C$3:$C$23,0)))))</f>
        <v/>
      </c>
      <c r="E124" s="12"/>
      <c r="F124" s="87"/>
      <c r="G124" s="19"/>
      <c r="H124" s="78"/>
      <c r="I124" s="11"/>
      <c r="J124" s="74" t="str" cm="1">
        <f t="array" ref="J124">IF(OR(H124="",I124=""),"",IF(INDEX('Ciclos Oficial'!$D$3:$D$23,IF(INDEX('Ciclos Oficial'!$D$3:$D$23,MATCH('Plano de Setup'!H124,'Ciclos Oficial'!$C$3:$C$23,0))&gt;INDEX('Ciclos Oficial'!$D$3:$D$23,MATCH('Plano de Setup'!I124,'Ciclos Oficial'!$C$3:$C$23,0)),MATCH('Plano de Setup'!H124,'Ciclos Oficial'!$C$3:$C$23,0),MATCH('Plano de Setup'!I124,'Ciclos Oficial'!$C$3:$C$23,0)))&gt;INDEX('Ciclos Oficial'!$E$3:$E$23,IF(INDEX('Ciclos Oficial'!$E$3:$E$23,MATCH(H124,'Ciclos Oficial'!$C$3:$C$23,0))&gt;INDEX('Ciclos Oficial'!$E$3:$E$23,MATCH(I124,'Ciclos Oficial'!$C$3:$C$23,0)),MATCH(H124,'Ciclos Oficial'!$C$3:$C$23,0),MATCH(I124,'Ciclos Oficial'!$C$3:$C$23,0))),INDEX('Ciclos Oficial'!$D$3:$D$23,IF(INDEX('Ciclos Oficial'!$D$3:$D$23,MATCH('Plano de Setup'!H124,'Ciclos Oficial'!$C$3:$C$23,0))&gt;INDEX('Ciclos Oficial'!$D$3:$D$23,MATCH('Plano de Setup'!I124,'Ciclos Oficial'!$C$3:$C$23,0)),MATCH('Plano de Setup'!H124,'Ciclos Oficial'!$C$3:$C$23,0),MATCH('Plano de Setup'!I124,'Ciclos Oficial'!$C$3:$C$23,0))),INDEX('Ciclos Oficial'!$E$3:$E$23,IF(INDEX('Ciclos Oficial'!$E$3:$E$23,MATCH(H124,'Ciclos Oficial'!$C$3:$C$23,0))&gt;INDEX('Ciclos Oficial'!$E$3:$E$23,MATCH(I124,'Ciclos Oficial'!$C$3:$C$23,0)),MATCH(H124,'Ciclos Oficial'!$C$3:$C$23,0),MATCH(I124,'Ciclos Oficial'!$C$3:$C$23,0)))))</f>
        <v/>
      </c>
      <c r="K124" s="1"/>
      <c r="L124" s="17"/>
      <c r="M124" s="19"/>
      <c r="N124" s="11"/>
      <c r="O124" s="11"/>
      <c r="P124" s="74" t="str" cm="1">
        <f t="array" ref="P124">IF(OR(N124="",O124=""),"",IF(INDEX('Ciclos Oficial'!$D$3:$D$23,IF(INDEX('Ciclos Oficial'!$D$3:$D$23,MATCH('Plano de Setup'!N124,'Ciclos Oficial'!$C$3:$C$23,0))&gt;INDEX('Ciclos Oficial'!$D$3:$D$23,MATCH('Plano de Setup'!O124,'Ciclos Oficial'!$C$3:$C$23,0)),MATCH('Plano de Setup'!N124,'Ciclos Oficial'!$C$3:$C$23,0),MATCH('Plano de Setup'!O124,'Ciclos Oficial'!$C$3:$C$23,0)))&gt;INDEX('Ciclos Oficial'!$E$3:$E$23,IF(INDEX('Ciclos Oficial'!$E$3:$E$23,MATCH(N124,'Ciclos Oficial'!$C$3:$C$23,0))&gt;INDEX('Ciclos Oficial'!$E$3:$E$23,MATCH(O124,'Ciclos Oficial'!$C$3:$C$23,0)),MATCH(N124,'Ciclos Oficial'!$C$3:$C$23,0),MATCH(O124,'Ciclos Oficial'!$C$3:$C$23,0))),INDEX('Ciclos Oficial'!$D$3:$D$23,IF(INDEX('Ciclos Oficial'!$D$3:$D$23,MATCH('Plano de Setup'!N124,'Ciclos Oficial'!$C$3:$C$23,0))&gt;INDEX('Ciclos Oficial'!$D$3:$D$23,MATCH('Plano de Setup'!O124,'Ciclos Oficial'!$C$3:$C$23,0)),MATCH('Plano de Setup'!N124,'Ciclos Oficial'!$C$3:$C$23,0),MATCH('Plano de Setup'!O124,'Ciclos Oficial'!$C$3:$C$23,0))),INDEX('Ciclos Oficial'!$E$3:$E$23,IF(INDEX('Ciclos Oficial'!$E$3:$E$23,MATCH(N124,'Ciclos Oficial'!$C$3:$C$23,0))&gt;INDEX('Ciclos Oficial'!$E$3:$E$23,MATCH(O124,'Ciclos Oficial'!$C$3:$C$23,0)),MATCH(N124,'Ciclos Oficial'!$C$3:$C$23,0),MATCH(O124,'Ciclos Oficial'!$C$3:$C$23,0)))))</f>
        <v/>
      </c>
      <c r="Q124" s="1"/>
      <c r="R124" s="1"/>
      <c r="S124" s="19"/>
      <c r="T124" s="78"/>
      <c r="U124" s="11"/>
      <c r="V124" s="74" t="str" cm="1">
        <f t="array" ref="V124">IF(OR(T124="",U124=""),"",IF(INDEX('Ciclos Oficial'!$D$3:$D$23,IF(INDEX('Ciclos Oficial'!$D$3:$D$23,MATCH('Plano de Setup'!T124,'Ciclos Oficial'!$C$3:$C$23,0))&gt;INDEX('Ciclos Oficial'!$D$3:$D$23,MATCH('Plano de Setup'!U124,'Ciclos Oficial'!$C$3:$C$23,0)),MATCH('Plano de Setup'!T124,'Ciclos Oficial'!$C$3:$C$23,0),MATCH('Plano de Setup'!U124,'Ciclos Oficial'!$C$3:$C$23,0)))&gt;INDEX('Ciclos Oficial'!$E$3:$E$23,IF(INDEX('Ciclos Oficial'!$E$3:$E$23,MATCH(T124,'Ciclos Oficial'!$C$3:$C$23,0))&gt;INDEX('Ciclos Oficial'!$E$3:$E$23,MATCH(U124,'Ciclos Oficial'!$C$3:$C$23,0)),MATCH(T124,'Ciclos Oficial'!$C$3:$C$23,0),MATCH(U124,'Ciclos Oficial'!$C$3:$C$23,0))),INDEX('Ciclos Oficial'!$D$3:$D$23,IF(INDEX('Ciclos Oficial'!$D$3:$D$23,MATCH('Plano de Setup'!T124,'Ciclos Oficial'!$C$3:$C$23,0))&gt;INDEX('Ciclos Oficial'!$D$3:$D$23,MATCH('Plano de Setup'!U124,'Ciclos Oficial'!$C$3:$C$23,0)),MATCH('Plano de Setup'!T124,'Ciclos Oficial'!$C$3:$C$23,0),MATCH('Plano de Setup'!U124,'Ciclos Oficial'!$C$3:$C$23,0))),INDEX('Ciclos Oficial'!$E$3:$E$23,IF(INDEX('Ciclos Oficial'!$E$3:$E$23,MATCH(T124,'Ciclos Oficial'!$C$3:$C$23,0))&gt;INDEX('Ciclos Oficial'!$E$3:$E$23,MATCH(U124,'Ciclos Oficial'!$C$3:$C$23,0)),MATCH(T124,'Ciclos Oficial'!$C$3:$C$23,0),MATCH(U124,'Ciclos Oficial'!$C$3:$C$23,0)))))</f>
        <v/>
      </c>
      <c r="W124" s="1"/>
      <c r="X124" s="17"/>
      <c r="Y124" s="19"/>
      <c r="Z124" s="11"/>
      <c r="AA124" s="11"/>
      <c r="AB124" s="74" t="str" cm="1">
        <f t="array" ref="AB124">IF(OR(Z124="",AA124=""),"",IF(INDEX('Ciclos Oficial'!$D$3:$D$23,IF(INDEX('Ciclos Oficial'!$D$3:$D$23,MATCH('Plano de Setup'!Z124,'Ciclos Oficial'!$C$3:$C$23,0))&gt;INDEX('Ciclos Oficial'!$D$3:$D$23,MATCH('Plano de Setup'!AA124,'Ciclos Oficial'!$C$3:$C$23,0)),MATCH('Plano de Setup'!Z124,'Ciclos Oficial'!$C$3:$C$23,0),MATCH('Plano de Setup'!AA124,'Ciclos Oficial'!$C$3:$C$23,0)))&gt;INDEX('Ciclos Oficial'!$E$3:$E$23,IF(INDEX('Ciclos Oficial'!$E$3:$E$23,MATCH(Z124,'Ciclos Oficial'!$C$3:$C$23,0))&gt;INDEX('Ciclos Oficial'!$E$3:$E$23,MATCH(AA124,'Ciclos Oficial'!$C$3:$C$23,0)),MATCH(Z124,'Ciclos Oficial'!$C$3:$C$23,0),MATCH(AA124,'Ciclos Oficial'!$C$3:$C$23,0))),INDEX('Ciclos Oficial'!$D$3:$D$23,IF(INDEX('Ciclos Oficial'!$D$3:$D$23,MATCH('Plano de Setup'!Z124,'Ciclos Oficial'!$C$3:$C$23,0))&gt;INDEX('Ciclos Oficial'!$D$3:$D$23,MATCH('Plano de Setup'!AA124,'Ciclos Oficial'!$C$3:$C$23,0)),MATCH('Plano de Setup'!Z124,'Ciclos Oficial'!$C$3:$C$23,0),MATCH('Plano de Setup'!AA124,'Ciclos Oficial'!$C$3:$C$23,0))),INDEX('Ciclos Oficial'!$E$3:$E$23,IF(INDEX('Ciclos Oficial'!$E$3:$E$23,MATCH(Z124,'Ciclos Oficial'!$C$3:$C$23,0))&gt;INDEX('Ciclos Oficial'!$E$3:$E$23,MATCH(AA124,'Ciclos Oficial'!$C$3:$C$23,0)),MATCH(Z124,'Ciclos Oficial'!$C$3:$C$23,0),MATCH(AA124,'Ciclos Oficial'!$C$3:$C$23,0)))))</f>
        <v/>
      </c>
      <c r="AC124" s="1"/>
      <c r="AD124" s="1"/>
      <c r="AE124" s="19"/>
      <c r="AF124" s="78"/>
      <c r="AG124" s="74" t="str">
        <f>IF(AF124="","",INDEX('Ciclos Oficial'!$I$3:$I$5,MATCH(AF124,'Ciclos Oficial'!$H$3:$H$5,0)))</f>
        <v/>
      </c>
      <c r="AH124" s="1"/>
      <c r="AI124" s="17"/>
      <c r="AJ124" s="19"/>
      <c r="AK124" s="78"/>
      <c r="AL124" s="74" t="str">
        <f>IF(AK124="","",INDEX('Ciclos Oficial'!$I$3:$I$5,MATCH(AK124,'Ciclos Oficial'!$H$3:$H$5,0)))</f>
        <v/>
      </c>
      <c r="AM124" s="1"/>
      <c r="AN124" s="17"/>
      <c r="AO124" s="19"/>
      <c r="AP124" s="78"/>
      <c r="AQ124" s="74" t="str">
        <f>IF(AP124="","",INDEX('Ciclos Oficial'!$I$3:$I$5,MATCH(AP124,'Ciclos Oficial'!$H$3:$H$5,0)))</f>
        <v/>
      </c>
      <c r="AR124" s="1"/>
      <c r="AS124" s="17"/>
    </row>
    <row r="125" spans="2:45" ht="14.25">
      <c r="B125" s="78"/>
      <c r="C125" s="11"/>
      <c r="D125" s="74" t="str" cm="1">
        <f t="array" ref="D125">IF(OR(B125="",C125=""),"",IF(INDEX('Ciclos Oficial'!$D$3:$D$23,IF(INDEX('Ciclos Oficial'!$D$3:$D$23,MATCH('Plano de Setup'!B125,'Ciclos Oficial'!$C$3:$C$23,0))&gt;INDEX('Ciclos Oficial'!$D$3:$D$23,MATCH('Plano de Setup'!C125,'Ciclos Oficial'!$C$3:$C$23,0)),MATCH('Plano de Setup'!B125,'Ciclos Oficial'!$C$3:$C$23,0),MATCH('Plano de Setup'!C125,'Ciclos Oficial'!$C$3:$C$23,0)))&gt;INDEX('Ciclos Oficial'!$E$3:$E$23,IF(INDEX('Ciclos Oficial'!$E$3:$E$23,MATCH(B125,'Ciclos Oficial'!$C$3:$C$23,0))&gt;INDEX('Ciclos Oficial'!$E$3:$E$23,MATCH(C125,'Ciclos Oficial'!$C$3:$C$23,0)),MATCH(B125,'Ciclos Oficial'!$C$3:$C$23,0),MATCH(C125,'Ciclos Oficial'!$C$3:$C$23,0))),INDEX('Ciclos Oficial'!$D$3:$D$23,IF(INDEX('Ciclos Oficial'!$D$3:$D$23,MATCH('Plano de Setup'!B125,'Ciclos Oficial'!$C$3:$C$23,0))&gt;INDEX('Ciclos Oficial'!$D$3:$D$23,MATCH('Plano de Setup'!C125,'Ciclos Oficial'!$C$3:$C$23,0)),MATCH('Plano de Setup'!B125,'Ciclos Oficial'!$C$3:$C$23,0),MATCH('Plano de Setup'!C125,'Ciclos Oficial'!$C$3:$C$23,0))),INDEX('Ciclos Oficial'!$E$3:$E$23,IF(INDEX('Ciclos Oficial'!$E$3:$E$23,MATCH(B125,'Ciclos Oficial'!$C$3:$C$23,0))&gt;INDEX('Ciclos Oficial'!$E$3:$E$23,MATCH(C125,'Ciclos Oficial'!$C$3:$C$23,0)),MATCH(B125,'Ciclos Oficial'!$C$3:$C$23,0),MATCH(C125,'Ciclos Oficial'!$C$3:$C$23,0)))))</f>
        <v/>
      </c>
      <c r="E125" s="12"/>
      <c r="F125" s="87"/>
      <c r="G125" s="19"/>
      <c r="H125" s="78"/>
      <c r="I125" s="11"/>
      <c r="J125" s="74" t="str" cm="1">
        <f t="array" ref="J125">IF(OR(H125="",I125=""),"",IF(INDEX('Ciclos Oficial'!$D$3:$D$23,IF(INDEX('Ciclos Oficial'!$D$3:$D$23,MATCH('Plano de Setup'!H125,'Ciclos Oficial'!$C$3:$C$23,0))&gt;INDEX('Ciclos Oficial'!$D$3:$D$23,MATCH('Plano de Setup'!I125,'Ciclos Oficial'!$C$3:$C$23,0)),MATCH('Plano de Setup'!H125,'Ciclos Oficial'!$C$3:$C$23,0),MATCH('Plano de Setup'!I125,'Ciclos Oficial'!$C$3:$C$23,0)))&gt;INDEX('Ciclos Oficial'!$E$3:$E$23,IF(INDEX('Ciclos Oficial'!$E$3:$E$23,MATCH(H125,'Ciclos Oficial'!$C$3:$C$23,0))&gt;INDEX('Ciclos Oficial'!$E$3:$E$23,MATCH(I125,'Ciclos Oficial'!$C$3:$C$23,0)),MATCH(H125,'Ciclos Oficial'!$C$3:$C$23,0),MATCH(I125,'Ciclos Oficial'!$C$3:$C$23,0))),INDEX('Ciclos Oficial'!$D$3:$D$23,IF(INDEX('Ciclos Oficial'!$D$3:$D$23,MATCH('Plano de Setup'!H125,'Ciclos Oficial'!$C$3:$C$23,0))&gt;INDEX('Ciclos Oficial'!$D$3:$D$23,MATCH('Plano de Setup'!I125,'Ciclos Oficial'!$C$3:$C$23,0)),MATCH('Plano de Setup'!H125,'Ciclos Oficial'!$C$3:$C$23,0),MATCH('Plano de Setup'!I125,'Ciclos Oficial'!$C$3:$C$23,0))),INDEX('Ciclos Oficial'!$E$3:$E$23,IF(INDEX('Ciclos Oficial'!$E$3:$E$23,MATCH(H125,'Ciclos Oficial'!$C$3:$C$23,0))&gt;INDEX('Ciclos Oficial'!$E$3:$E$23,MATCH(I125,'Ciclos Oficial'!$C$3:$C$23,0)),MATCH(H125,'Ciclos Oficial'!$C$3:$C$23,0),MATCH(I125,'Ciclos Oficial'!$C$3:$C$23,0)))))</f>
        <v/>
      </c>
      <c r="K125" s="1"/>
      <c r="L125" s="17"/>
      <c r="M125" s="19"/>
      <c r="N125" s="11"/>
      <c r="O125" s="11"/>
      <c r="P125" s="74" t="str" cm="1">
        <f t="array" ref="P125">IF(OR(N125="",O125=""),"",IF(INDEX('Ciclos Oficial'!$D$3:$D$23,IF(INDEX('Ciclos Oficial'!$D$3:$D$23,MATCH('Plano de Setup'!N125,'Ciclos Oficial'!$C$3:$C$23,0))&gt;INDEX('Ciclos Oficial'!$D$3:$D$23,MATCH('Plano de Setup'!O125,'Ciclos Oficial'!$C$3:$C$23,0)),MATCH('Plano de Setup'!N125,'Ciclos Oficial'!$C$3:$C$23,0),MATCH('Plano de Setup'!O125,'Ciclos Oficial'!$C$3:$C$23,0)))&gt;INDEX('Ciclos Oficial'!$E$3:$E$23,IF(INDEX('Ciclos Oficial'!$E$3:$E$23,MATCH(N125,'Ciclos Oficial'!$C$3:$C$23,0))&gt;INDEX('Ciclos Oficial'!$E$3:$E$23,MATCH(O125,'Ciclos Oficial'!$C$3:$C$23,0)),MATCH(N125,'Ciclos Oficial'!$C$3:$C$23,0),MATCH(O125,'Ciclos Oficial'!$C$3:$C$23,0))),INDEX('Ciclos Oficial'!$D$3:$D$23,IF(INDEX('Ciclos Oficial'!$D$3:$D$23,MATCH('Plano de Setup'!N125,'Ciclos Oficial'!$C$3:$C$23,0))&gt;INDEX('Ciclos Oficial'!$D$3:$D$23,MATCH('Plano de Setup'!O125,'Ciclos Oficial'!$C$3:$C$23,0)),MATCH('Plano de Setup'!N125,'Ciclos Oficial'!$C$3:$C$23,0),MATCH('Plano de Setup'!O125,'Ciclos Oficial'!$C$3:$C$23,0))),INDEX('Ciclos Oficial'!$E$3:$E$23,IF(INDEX('Ciclos Oficial'!$E$3:$E$23,MATCH(N125,'Ciclos Oficial'!$C$3:$C$23,0))&gt;INDEX('Ciclos Oficial'!$E$3:$E$23,MATCH(O125,'Ciclos Oficial'!$C$3:$C$23,0)),MATCH(N125,'Ciclos Oficial'!$C$3:$C$23,0),MATCH(O125,'Ciclos Oficial'!$C$3:$C$23,0)))))</f>
        <v/>
      </c>
      <c r="Q125" s="1"/>
      <c r="R125" s="1"/>
      <c r="S125" s="19"/>
      <c r="T125" s="78"/>
      <c r="U125" s="11"/>
      <c r="V125" s="74" t="str" cm="1">
        <f t="array" ref="V125">IF(OR(T125="",U125=""),"",IF(INDEX('Ciclos Oficial'!$D$3:$D$23,IF(INDEX('Ciclos Oficial'!$D$3:$D$23,MATCH('Plano de Setup'!T125,'Ciclos Oficial'!$C$3:$C$23,0))&gt;INDEX('Ciclos Oficial'!$D$3:$D$23,MATCH('Plano de Setup'!U125,'Ciclos Oficial'!$C$3:$C$23,0)),MATCH('Plano de Setup'!T125,'Ciclos Oficial'!$C$3:$C$23,0),MATCH('Plano de Setup'!U125,'Ciclos Oficial'!$C$3:$C$23,0)))&gt;INDEX('Ciclos Oficial'!$E$3:$E$23,IF(INDEX('Ciclos Oficial'!$E$3:$E$23,MATCH(T125,'Ciclos Oficial'!$C$3:$C$23,0))&gt;INDEX('Ciclos Oficial'!$E$3:$E$23,MATCH(U125,'Ciclos Oficial'!$C$3:$C$23,0)),MATCH(T125,'Ciclos Oficial'!$C$3:$C$23,0),MATCH(U125,'Ciclos Oficial'!$C$3:$C$23,0))),INDEX('Ciclos Oficial'!$D$3:$D$23,IF(INDEX('Ciclos Oficial'!$D$3:$D$23,MATCH('Plano de Setup'!T125,'Ciclos Oficial'!$C$3:$C$23,0))&gt;INDEX('Ciclos Oficial'!$D$3:$D$23,MATCH('Plano de Setup'!U125,'Ciclos Oficial'!$C$3:$C$23,0)),MATCH('Plano de Setup'!T125,'Ciclos Oficial'!$C$3:$C$23,0),MATCH('Plano de Setup'!U125,'Ciclos Oficial'!$C$3:$C$23,0))),INDEX('Ciclos Oficial'!$E$3:$E$23,IF(INDEX('Ciclos Oficial'!$E$3:$E$23,MATCH(T125,'Ciclos Oficial'!$C$3:$C$23,0))&gt;INDEX('Ciclos Oficial'!$E$3:$E$23,MATCH(U125,'Ciclos Oficial'!$C$3:$C$23,0)),MATCH(T125,'Ciclos Oficial'!$C$3:$C$23,0),MATCH(U125,'Ciclos Oficial'!$C$3:$C$23,0)))))</f>
        <v/>
      </c>
      <c r="W125" s="1"/>
      <c r="X125" s="17"/>
      <c r="Y125" s="19"/>
      <c r="Z125" s="11"/>
      <c r="AA125" s="11"/>
      <c r="AB125" s="74" t="str" cm="1">
        <f t="array" ref="AB125">IF(OR(Z125="",AA125=""),"",IF(INDEX('Ciclos Oficial'!$D$3:$D$23,IF(INDEX('Ciclos Oficial'!$D$3:$D$23,MATCH('Plano de Setup'!Z125,'Ciclos Oficial'!$C$3:$C$23,0))&gt;INDEX('Ciclos Oficial'!$D$3:$D$23,MATCH('Plano de Setup'!AA125,'Ciclos Oficial'!$C$3:$C$23,0)),MATCH('Plano de Setup'!Z125,'Ciclos Oficial'!$C$3:$C$23,0),MATCH('Plano de Setup'!AA125,'Ciclos Oficial'!$C$3:$C$23,0)))&gt;INDEX('Ciclos Oficial'!$E$3:$E$23,IF(INDEX('Ciclos Oficial'!$E$3:$E$23,MATCH(Z125,'Ciclos Oficial'!$C$3:$C$23,0))&gt;INDEX('Ciclos Oficial'!$E$3:$E$23,MATCH(AA125,'Ciclos Oficial'!$C$3:$C$23,0)),MATCH(Z125,'Ciclos Oficial'!$C$3:$C$23,0),MATCH(AA125,'Ciclos Oficial'!$C$3:$C$23,0))),INDEX('Ciclos Oficial'!$D$3:$D$23,IF(INDEX('Ciclos Oficial'!$D$3:$D$23,MATCH('Plano de Setup'!Z125,'Ciclos Oficial'!$C$3:$C$23,0))&gt;INDEX('Ciclos Oficial'!$D$3:$D$23,MATCH('Plano de Setup'!AA125,'Ciclos Oficial'!$C$3:$C$23,0)),MATCH('Plano de Setup'!Z125,'Ciclos Oficial'!$C$3:$C$23,0),MATCH('Plano de Setup'!AA125,'Ciclos Oficial'!$C$3:$C$23,0))),INDEX('Ciclos Oficial'!$E$3:$E$23,IF(INDEX('Ciclos Oficial'!$E$3:$E$23,MATCH(Z125,'Ciclos Oficial'!$C$3:$C$23,0))&gt;INDEX('Ciclos Oficial'!$E$3:$E$23,MATCH(AA125,'Ciclos Oficial'!$C$3:$C$23,0)),MATCH(Z125,'Ciclos Oficial'!$C$3:$C$23,0),MATCH(AA125,'Ciclos Oficial'!$C$3:$C$23,0)))))</f>
        <v/>
      </c>
      <c r="AC125" s="1"/>
      <c r="AD125" s="1"/>
      <c r="AE125" s="19"/>
      <c r="AF125" s="78"/>
      <c r="AG125" s="74" t="str">
        <f>IF(AF125="","",INDEX('Ciclos Oficial'!$I$3:$I$5,MATCH(AF125,'Ciclos Oficial'!$H$3:$H$5,0)))</f>
        <v/>
      </c>
      <c r="AH125" s="1"/>
      <c r="AI125" s="17"/>
      <c r="AJ125" s="19"/>
      <c r="AK125" s="78"/>
      <c r="AL125" s="74" t="str">
        <f>IF(AK125="","",INDEX('Ciclos Oficial'!$I$3:$I$5,MATCH(AK125,'Ciclos Oficial'!$H$3:$H$5,0)))</f>
        <v/>
      </c>
      <c r="AM125" s="1"/>
      <c r="AN125" s="17"/>
      <c r="AO125" s="19"/>
      <c r="AP125" s="78"/>
      <c r="AQ125" s="74" t="str">
        <f>IF(AP125="","",INDEX('Ciclos Oficial'!$I$3:$I$5,MATCH(AP125,'Ciclos Oficial'!$H$3:$H$5,0)))</f>
        <v/>
      </c>
      <c r="AR125" s="1"/>
      <c r="AS125" s="17"/>
    </row>
    <row r="126" spans="2:45" ht="14.25">
      <c r="B126" s="78"/>
      <c r="C126" s="11"/>
      <c r="D126" s="74" t="str" cm="1">
        <f t="array" ref="D126">IF(OR(B126="",C126=""),"",IF(INDEX('Ciclos Oficial'!$D$3:$D$23,IF(INDEX('Ciclos Oficial'!$D$3:$D$23,MATCH('Plano de Setup'!B126,'Ciclos Oficial'!$C$3:$C$23,0))&gt;INDEX('Ciclos Oficial'!$D$3:$D$23,MATCH('Plano de Setup'!C126,'Ciclos Oficial'!$C$3:$C$23,0)),MATCH('Plano de Setup'!B126,'Ciclos Oficial'!$C$3:$C$23,0),MATCH('Plano de Setup'!C126,'Ciclos Oficial'!$C$3:$C$23,0)))&gt;INDEX('Ciclos Oficial'!$E$3:$E$23,IF(INDEX('Ciclos Oficial'!$E$3:$E$23,MATCH(B126,'Ciclos Oficial'!$C$3:$C$23,0))&gt;INDEX('Ciclos Oficial'!$E$3:$E$23,MATCH(C126,'Ciclos Oficial'!$C$3:$C$23,0)),MATCH(B126,'Ciclos Oficial'!$C$3:$C$23,0),MATCH(C126,'Ciclos Oficial'!$C$3:$C$23,0))),INDEX('Ciclos Oficial'!$D$3:$D$23,IF(INDEX('Ciclos Oficial'!$D$3:$D$23,MATCH('Plano de Setup'!B126,'Ciclos Oficial'!$C$3:$C$23,0))&gt;INDEX('Ciclos Oficial'!$D$3:$D$23,MATCH('Plano de Setup'!C126,'Ciclos Oficial'!$C$3:$C$23,0)),MATCH('Plano de Setup'!B126,'Ciclos Oficial'!$C$3:$C$23,0),MATCH('Plano de Setup'!C126,'Ciclos Oficial'!$C$3:$C$23,0))),INDEX('Ciclos Oficial'!$E$3:$E$23,IF(INDEX('Ciclos Oficial'!$E$3:$E$23,MATCH(B126,'Ciclos Oficial'!$C$3:$C$23,0))&gt;INDEX('Ciclos Oficial'!$E$3:$E$23,MATCH(C126,'Ciclos Oficial'!$C$3:$C$23,0)),MATCH(B126,'Ciclos Oficial'!$C$3:$C$23,0),MATCH(C126,'Ciclos Oficial'!$C$3:$C$23,0)))))</f>
        <v/>
      </c>
      <c r="E126" s="12"/>
      <c r="F126" s="87"/>
      <c r="G126" s="19"/>
      <c r="H126" s="78"/>
      <c r="I126" s="11"/>
      <c r="J126" s="74" t="str" cm="1">
        <f t="array" ref="J126">IF(OR(H126="",I126=""),"",IF(INDEX('Ciclos Oficial'!$D$3:$D$23,IF(INDEX('Ciclos Oficial'!$D$3:$D$23,MATCH('Plano de Setup'!H126,'Ciclos Oficial'!$C$3:$C$23,0))&gt;INDEX('Ciclos Oficial'!$D$3:$D$23,MATCH('Plano de Setup'!I126,'Ciclos Oficial'!$C$3:$C$23,0)),MATCH('Plano de Setup'!H126,'Ciclos Oficial'!$C$3:$C$23,0),MATCH('Plano de Setup'!I126,'Ciclos Oficial'!$C$3:$C$23,0)))&gt;INDEX('Ciclos Oficial'!$E$3:$E$23,IF(INDEX('Ciclos Oficial'!$E$3:$E$23,MATCH(H126,'Ciclos Oficial'!$C$3:$C$23,0))&gt;INDEX('Ciclos Oficial'!$E$3:$E$23,MATCH(I126,'Ciclos Oficial'!$C$3:$C$23,0)),MATCH(H126,'Ciclos Oficial'!$C$3:$C$23,0),MATCH(I126,'Ciclos Oficial'!$C$3:$C$23,0))),INDEX('Ciclos Oficial'!$D$3:$D$23,IF(INDEX('Ciclos Oficial'!$D$3:$D$23,MATCH('Plano de Setup'!H126,'Ciclos Oficial'!$C$3:$C$23,0))&gt;INDEX('Ciclos Oficial'!$D$3:$D$23,MATCH('Plano de Setup'!I126,'Ciclos Oficial'!$C$3:$C$23,0)),MATCH('Plano de Setup'!H126,'Ciclos Oficial'!$C$3:$C$23,0),MATCH('Plano de Setup'!I126,'Ciclos Oficial'!$C$3:$C$23,0))),INDEX('Ciclos Oficial'!$E$3:$E$23,IF(INDEX('Ciclos Oficial'!$E$3:$E$23,MATCH(H126,'Ciclos Oficial'!$C$3:$C$23,0))&gt;INDEX('Ciclos Oficial'!$E$3:$E$23,MATCH(I126,'Ciclos Oficial'!$C$3:$C$23,0)),MATCH(H126,'Ciclos Oficial'!$C$3:$C$23,0),MATCH(I126,'Ciclos Oficial'!$C$3:$C$23,0)))))</f>
        <v/>
      </c>
      <c r="K126" s="1"/>
      <c r="L126" s="17"/>
      <c r="M126" s="19"/>
      <c r="N126" s="11"/>
      <c r="O126" s="11"/>
      <c r="P126" s="74" t="str" cm="1">
        <f t="array" ref="P126">IF(OR(N126="",O126=""),"",IF(INDEX('Ciclos Oficial'!$D$3:$D$23,IF(INDEX('Ciclos Oficial'!$D$3:$D$23,MATCH('Plano de Setup'!N126,'Ciclos Oficial'!$C$3:$C$23,0))&gt;INDEX('Ciclos Oficial'!$D$3:$D$23,MATCH('Plano de Setup'!O126,'Ciclos Oficial'!$C$3:$C$23,0)),MATCH('Plano de Setup'!N126,'Ciclos Oficial'!$C$3:$C$23,0),MATCH('Plano de Setup'!O126,'Ciclos Oficial'!$C$3:$C$23,0)))&gt;INDEX('Ciclos Oficial'!$E$3:$E$23,IF(INDEX('Ciclos Oficial'!$E$3:$E$23,MATCH(N126,'Ciclos Oficial'!$C$3:$C$23,0))&gt;INDEX('Ciclos Oficial'!$E$3:$E$23,MATCH(O126,'Ciclos Oficial'!$C$3:$C$23,0)),MATCH(N126,'Ciclos Oficial'!$C$3:$C$23,0),MATCH(O126,'Ciclos Oficial'!$C$3:$C$23,0))),INDEX('Ciclos Oficial'!$D$3:$D$23,IF(INDEX('Ciclos Oficial'!$D$3:$D$23,MATCH('Plano de Setup'!N126,'Ciclos Oficial'!$C$3:$C$23,0))&gt;INDEX('Ciclos Oficial'!$D$3:$D$23,MATCH('Plano de Setup'!O126,'Ciclos Oficial'!$C$3:$C$23,0)),MATCH('Plano de Setup'!N126,'Ciclos Oficial'!$C$3:$C$23,0),MATCH('Plano de Setup'!O126,'Ciclos Oficial'!$C$3:$C$23,0))),INDEX('Ciclos Oficial'!$E$3:$E$23,IF(INDEX('Ciclos Oficial'!$E$3:$E$23,MATCH(N126,'Ciclos Oficial'!$C$3:$C$23,0))&gt;INDEX('Ciclos Oficial'!$E$3:$E$23,MATCH(O126,'Ciclos Oficial'!$C$3:$C$23,0)),MATCH(N126,'Ciclos Oficial'!$C$3:$C$23,0),MATCH(O126,'Ciclos Oficial'!$C$3:$C$23,0)))))</f>
        <v/>
      </c>
      <c r="Q126" s="1"/>
      <c r="R126" s="1"/>
      <c r="S126" s="19"/>
      <c r="T126" s="78"/>
      <c r="U126" s="11"/>
      <c r="V126" s="74" t="str" cm="1">
        <f t="array" ref="V126">IF(OR(T126="",U126=""),"",IF(INDEX('Ciclos Oficial'!$D$3:$D$23,IF(INDEX('Ciclos Oficial'!$D$3:$D$23,MATCH('Plano de Setup'!T126,'Ciclos Oficial'!$C$3:$C$23,0))&gt;INDEX('Ciclos Oficial'!$D$3:$D$23,MATCH('Plano de Setup'!U126,'Ciclos Oficial'!$C$3:$C$23,0)),MATCH('Plano de Setup'!T126,'Ciclos Oficial'!$C$3:$C$23,0),MATCH('Plano de Setup'!U126,'Ciclos Oficial'!$C$3:$C$23,0)))&gt;INDEX('Ciclos Oficial'!$E$3:$E$23,IF(INDEX('Ciclos Oficial'!$E$3:$E$23,MATCH(T126,'Ciclos Oficial'!$C$3:$C$23,0))&gt;INDEX('Ciclos Oficial'!$E$3:$E$23,MATCH(U126,'Ciclos Oficial'!$C$3:$C$23,0)),MATCH(T126,'Ciclos Oficial'!$C$3:$C$23,0),MATCH(U126,'Ciclos Oficial'!$C$3:$C$23,0))),INDEX('Ciclos Oficial'!$D$3:$D$23,IF(INDEX('Ciclos Oficial'!$D$3:$D$23,MATCH('Plano de Setup'!T126,'Ciclos Oficial'!$C$3:$C$23,0))&gt;INDEX('Ciclos Oficial'!$D$3:$D$23,MATCH('Plano de Setup'!U126,'Ciclos Oficial'!$C$3:$C$23,0)),MATCH('Plano de Setup'!T126,'Ciclos Oficial'!$C$3:$C$23,0),MATCH('Plano de Setup'!U126,'Ciclos Oficial'!$C$3:$C$23,0))),INDEX('Ciclos Oficial'!$E$3:$E$23,IF(INDEX('Ciclos Oficial'!$E$3:$E$23,MATCH(T126,'Ciclos Oficial'!$C$3:$C$23,0))&gt;INDEX('Ciclos Oficial'!$E$3:$E$23,MATCH(U126,'Ciclos Oficial'!$C$3:$C$23,0)),MATCH(T126,'Ciclos Oficial'!$C$3:$C$23,0),MATCH(U126,'Ciclos Oficial'!$C$3:$C$23,0)))))</f>
        <v/>
      </c>
      <c r="W126" s="1"/>
      <c r="X126" s="17"/>
      <c r="Y126" s="19"/>
      <c r="Z126" s="11"/>
      <c r="AA126" s="11"/>
      <c r="AB126" s="74" t="str" cm="1">
        <f t="array" ref="AB126">IF(OR(Z126="",AA126=""),"",IF(INDEX('Ciclos Oficial'!$D$3:$D$23,IF(INDEX('Ciclos Oficial'!$D$3:$D$23,MATCH('Plano de Setup'!Z126,'Ciclos Oficial'!$C$3:$C$23,0))&gt;INDEX('Ciclos Oficial'!$D$3:$D$23,MATCH('Plano de Setup'!AA126,'Ciclos Oficial'!$C$3:$C$23,0)),MATCH('Plano de Setup'!Z126,'Ciclos Oficial'!$C$3:$C$23,0),MATCH('Plano de Setup'!AA126,'Ciclos Oficial'!$C$3:$C$23,0)))&gt;INDEX('Ciclos Oficial'!$E$3:$E$23,IF(INDEX('Ciclos Oficial'!$E$3:$E$23,MATCH(Z126,'Ciclos Oficial'!$C$3:$C$23,0))&gt;INDEX('Ciclos Oficial'!$E$3:$E$23,MATCH(AA126,'Ciclos Oficial'!$C$3:$C$23,0)),MATCH(Z126,'Ciclos Oficial'!$C$3:$C$23,0),MATCH(AA126,'Ciclos Oficial'!$C$3:$C$23,0))),INDEX('Ciclos Oficial'!$D$3:$D$23,IF(INDEX('Ciclos Oficial'!$D$3:$D$23,MATCH('Plano de Setup'!Z126,'Ciclos Oficial'!$C$3:$C$23,0))&gt;INDEX('Ciclos Oficial'!$D$3:$D$23,MATCH('Plano de Setup'!AA126,'Ciclos Oficial'!$C$3:$C$23,0)),MATCH('Plano de Setup'!Z126,'Ciclos Oficial'!$C$3:$C$23,0),MATCH('Plano de Setup'!AA126,'Ciclos Oficial'!$C$3:$C$23,0))),INDEX('Ciclos Oficial'!$E$3:$E$23,IF(INDEX('Ciclos Oficial'!$E$3:$E$23,MATCH(Z126,'Ciclos Oficial'!$C$3:$C$23,0))&gt;INDEX('Ciclos Oficial'!$E$3:$E$23,MATCH(AA126,'Ciclos Oficial'!$C$3:$C$23,0)),MATCH(Z126,'Ciclos Oficial'!$C$3:$C$23,0),MATCH(AA126,'Ciclos Oficial'!$C$3:$C$23,0)))))</f>
        <v/>
      </c>
      <c r="AC126" s="1"/>
      <c r="AD126" s="1"/>
      <c r="AE126" s="19"/>
      <c r="AF126" s="78"/>
      <c r="AG126" s="74" t="str">
        <f>IF(AF126="","",INDEX('Ciclos Oficial'!$I$3:$I$5,MATCH(AF126,'Ciclos Oficial'!$H$3:$H$5,0)))</f>
        <v/>
      </c>
      <c r="AH126" s="1"/>
      <c r="AI126" s="17"/>
      <c r="AJ126" s="19"/>
      <c r="AK126" s="78"/>
      <c r="AL126" s="74" t="str">
        <f>IF(AK126="","",INDEX('Ciclos Oficial'!$I$3:$I$5,MATCH(AK126,'Ciclos Oficial'!$H$3:$H$5,0)))</f>
        <v/>
      </c>
      <c r="AM126" s="1"/>
      <c r="AN126" s="17"/>
      <c r="AO126" s="19"/>
      <c r="AP126" s="78"/>
      <c r="AQ126" s="74" t="str">
        <f>IF(AP126="","",INDEX('Ciclos Oficial'!$I$3:$I$5,MATCH(AP126,'Ciclos Oficial'!$H$3:$H$5,0)))</f>
        <v/>
      </c>
      <c r="AR126" s="1"/>
      <c r="AS126" s="17"/>
    </row>
    <row r="127" spans="2:45" ht="14.25">
      <c r="B127" s="78"/>
      <c r="C127" s="11"/>
      <c r="D127" s="74" t="str" cm="1">
        <f t="array" ref="D127">IF(OR(B127="",C127=""),"",IF(INDEX('Ciclos Oficial'!$D$3:$D$23,IF(INDEX('Ciclos Oficial'!$D$3:$D$23,MATCH('Plano de Setup'!B127,'Ciclos Oficial'!$C$3:$C$23,0))&gt;INDEX('Ciclos Oficial'!$D$3:$D$23,MATCH('Plano de Setup'!C127,'Ciclos Oficial'!$C$3:$C$23,0)),MATCH('Plano de Setup'!B127,'Ciclos Oficial'!$C$3:$C$23,0),MATCH('Plano de Setup'!C127,'Ciclos Oficial'!$C$3:$C$23,0)))&gt;INDEX('Ciclos Oficial'!$E$3:$E$23,IF(INDEX('Ciclos Oficial'!$E$3:$E$23,MATCH(B127,'Ciclos Oficial'!$C$3:$C$23,0))&gt;INDEX('Ciclos Oficial'!$E$3:$E$23,MATCH(C127,'Ciclos Oficial'!$C$3:$C$23,0)),MATCH(B127,'Ciclos Oficial'!$C$3:$C$23,0),MATCH(C127,'Ciclos Oficial'!$C$3:$C$23,0))),INDEX('Ciclos Oficial'!$D$3:$D$23,IF(INDEX('Ciclos Oficial'!$D$3:$D$23,MATCH('Plano de Setup'!B127,'Ciclos Oficial'!$C$3:$C$23,0))&gt;INDEX('Ciclos Oficial'!$D$3:$D$23,MATCH('Plano de Setup'!C127,'Ciclos Oficial'!$C$3:$C$23,0)),MATCH('Plano de Setup'!B127,'Ciclos Oficial'!$C$3:$C$23,0),MATCH('Plano de Setup'!C127,'Ciclos Oficial'!$C$3:$C$23,0))),INDEX('Ciclos Oficial'!$E$3:$E$23,IF(INDEX('Ciclos Oficial'!$E$3:$E$23,MATCH(B127,'Ciclos Oficial'!$C$3:$C$23,0))&gt;INDEX('Ciclos Oficial'!$E$3:$E$23,MATCH(C127,'Ciclos Oficial'!$C$3:$C$23,0)),MATCH(B127,'Ciclos Oficial'!$C$3:$C$23,0),MATCH(C127,'Ciclos Oficial'!$C$3:$C$23,0)))))</f>
        <v/>
      </c>
      <c r="E127" s="12"/>
      <c r="F127" s="87"/>
      <c r="G127" s="19"/>
      <c r="H127" s="78"/>
      <c r="I127" s="11"/>
      <c r="J127" s="74" t="str" cm="1">
        <f t="array" ref="J127">IF(OR(H127="",I127=""),"",IF(INDEX('Ciclos Oficial'!$D$3:$D$23,IF(INDEX('Ciclos Oficial'!$D$3:$D$23,MATCH('Plano de Setup'!H127,'Ciclos Oficial'!$C$3:$C$23,0))&gt;INDEX('Ciclos Oficial'!$D$3:$D$23,MATCH('Plano de Setup'!I127,'Ciclos Oficial'!$C$3:$C$23,0)),MATCH('Plano de Setup'!H127,'Ciclos Oficial'!$C$3:$C$23,0),MATCH('Plano de Setup'!I127,'Ciclos Oficial'!$C$3:$C$23,0)))&gt;INDEX('Ciclos Oficial'!$E$3:$E$23,IF(INDEX('Ciclos Oficial'!$E$3:$E$23,MATCH(H127,'Ciclos Oficial'!$C$3:$C$23,0))&gt;INDEX('Ciclos Oficial'!$E$3:$E$23,MATCH(I127,'Ciclos Oficial'!$C$3:$C$23,0)),MATCH(H127,'Ciclos Oficial'!$C$3:$C$23,0),MATCH(I127,'Ciclos Oficial'!$C$3:$C$23,0))),INDEX('Ciclos Oficial'!$D$3:$D$23,IF(INDEX('Ciclos Oficial'!$D$3:$D$23,MATCH('Plano de Setup'!H127,'Ciclos Oficial'!$C$3:$C$23,0))&gt;INDEX('Ciclos Oficial'!$D$3:$D$23,MATCH('Plano de Setup'!I127,'Ciclos Oficial'!$C$3:$C$23,0)),MATCH('Plano de Setup'!H127,'Ciclos Oficial'!$C$3:$C$23,0),MATCH('Plano de Setup'!I127,'Ciclos Oficial'!$C$3:$C$23,0))),INDEX('Ciclos Oficial'!$E$3:$E$23,IF(INDEX('Ciclos Oficial'!$E$3:$E$23,MATCH(H127,'Ciclos Oficial'!$C$3:$C$23,0))&gt;INDEX('Ciclos Oficial'!$E$3:$E$23,MATCH(I127,'Ciclos Oficial'!$C$3:$C$23,0)),MATCH(H127,'Ciclos Oficial'!$C$3:$C$23,0),MATCH(I127,'Ciclos Oficial'!$C$3:$C$23,0)))))</f>
        <v/>
      </c>
      <c r="K127" s="1"/>
      <c r="L127" s="17"/>
      <c r="M127" s="19"/>
      <c r="N127" s="11"/>
      <c r="O127" s="11"/>
      <c r="P127" s="74" t="str" cm="1">
        <f t="array" ref="P127">IF(OR(N127="",O127=""),"",IF(INDEX('Ciclos Oficial'!$D$3:$D$23,IF(INDEX('Ciclos Oficial'!$D$3:$D$23,MATCH('Plano de Setup'!N127,'Ciclos Oficial'!$C$3:$C$23,0))&gt;INDEX('Ciclos Oficial'!$D$3:$D$23,MATCH('Plano de Setup'!O127,'Ciclos Oficial'!$C$3:$C$23,0)),MATCH('Plano de Setup'!N127,'Ciclos Oficial'!$C$3:$C$23,0),MATCH('Plano de Setup'!O127,'Ciclos Oficial'!$C$3:$C$23,0)))&gt;INDEX('Ciclos Oficial'!$E$3:$E$23,IF(INDEX('Ciclos Oficial'!$E$3:$E$23,MATCH(N127,'Ciclos Oficial'!$C$3:$C$23,0))&gt;INDEX('Ciclos Oficial'!$E$3:$E$23,MATCH(O127,'Ciclos Oficial'!$C$3:$C$23,0)),MATCH(N127,'Ciclos Oficial'!$C$3:$C$23,0),MATCH(O127,'Ciclos Oficial'!$C$3:$C$23,0))),INDEX('Ciclos Oficial'!$D$3:$D$23,IF(INDEX('Ciclos Oficial'!$D$3:$D$23,MATCH('Plano de Setup'!N127,'Ciclos Oficial'!$C$3:$C$23,0))&gt;INDEX('Ciclos Oficial'!$D$3:$D$23,MATCH('Plano de Setup'!O127,'Ciclos Oficial'!$C$3:$C$23,0)),MATCH('Plano de Setup'!N127,'Ciclos Oficial'!$C$3:$C$23,0),MATCH('Plano de Setup'!O127,'Ciclos Oficial'!$C$3:$C$23,0))),INDEX('Ciclos Oficial'!$E$3:$E$23,IF(INDEX('Ciclos Oficial'!$E$3:$E$23,MATCH(N127,'Ciclos Oficial'!$C$3:$C$23,0))&gt;INDEX('Ciclos Oficial'!$E$3:$E$23,MATCH(O127,'Ciclos Oficial'!$C$3:$C$23,0)),MATCH(N127,'Ciclos Oficial'!$C$3:$C$23,0),MATCH(O127,'Ciclos Oficial'!$C$3:$C$23,0)))))</f>
        <v/>
      </c>
      <c r="Q127" s="1"/>
      <c r="R127" s="1"/>
      <c r="S127" s="19"/>
      <c r="T127" s="78"/>
      <c r="U127" s="11"/>
      <c r="V127" s="74" t="str" cm="1">
        <f t="array" ref="V127">IF(OR(T127="",U127=""),"",IF(INDEX('Ciclos Oficial'!$D$3:$D$23,IF(INDEX('Ciclos Oficial'!$D$3:$D$23,MATCH('Plano de Setup'!T127,'Ciclos Oficial'!$C$3:$C$23,0))&gt;INDEX('Ciclos Oficial'!$D$3:$D$23,MATCH('Plano de Setup'!U127,'Ciclos Oficial'!$C$3:$C$23,0)),MATCH('Plano de Setup'!T127,'Ciclos Oficial'!$C$3:$C$23,0),MATCH('Plano de Setup'!U127,'Ciclos Oficial'!$C$3:$C$23,0)))&gt;INDEX('Ciclos Oficial'!$E$3:$E$23,IF(INDEX('Ciclos Oficial'!$E$3:$E$23,MATCH(T127,'Ciclos Oficial'!$C$3:$C$23,0))&gt;INDEX('Ciclos Oficial'!$E$3:$E$23,MATCH(U127,'Ciclos Oficial'!$C$3:$C$23,0)),MATCH(T127,'Ciclos Oficial'!$C$3:$C$23,0),MATCH(U127,'Ciclos Oficial'!$C$3:$C$23,0))),INDEX('Ciclos Oficial'!$D$3:$D$23,IF(INDEX('Ciclos Oficial'!$D$3:$D$23,MATCH('Plano de Setup'!T127,'Ciclos Oficial'!$C$3:$C$23,0))&gt;INDEX('Ciclos Oficial'!$D$3:$D$23,MATCH('Plano de Setup'!U127,'Ciclos Oficial'!$C$3:$C$23,0)),MATCH('Plano de Setup'!T127,'Ciclos Oficial'!$C$3:$C$23,0),MATCH('Plano de Setup'!U127,'Ciclos Oficial'!$C$3:$C$23,0))),INDEX('Ciclos Oficial'!$E$3:$E$23,IF(INDEX('Ciclos Oficial'!$E$3:$E$23,MATCH(T127,'Ciclos Oficial'!$C$3:$C$23,0))&gt;INDEX('Ciclos Oficial'!$E$3:$E$23,MATCH(U127,'Ciclos Oficial'!$C$3:$C$23,0)),MATCH(T127,'Ciclos Oficial'!$C$3:$C$23,0),MATCH(U127,'Ciclos Oficial'!$C$3:$C$23,0)))))</f>
        <v/>
      </c>
      <c r="W127" s="1"/>
      <c r="X127" s="17"/>
      <c r="Y127" s="19"/>
      <c r="Z127" s="11"/>
      <c r="AA127" s="11"/>
      <c r="AB127" s="74" t="str" cm="1">
        <f t="array" ref="AB127">IF(OR(Z127="",AA127=""),"",IF(INDEX('Ciclos Oficial'!$D$3:$D$23,IF(INDEX('Ciclos Oficial'!$D$3:$D$23,MATCH('Plano de Setup'!Z127,'Ciclos Oficial'!$C$3:$C$23,0))&gt;INDEX('Ciclos Oficial'!$D$3:$D$23,MATCH('Plano de Setup'!AA127,'Ciclos Oficial'!$C$3:$C$23,0)),MATCH('Plano de Setup'!Z127,'Ciclos Oficial'!$C$3:$C$23,0),MATCH('Plano de Setup'!AA127,'Ciclos Oficial'!$C$3:$C$23,0)))&gt;INDEX('Ciclos Oficial'!$E$3:$E$23,IF(INDEX('Ciclos Oficial'!$E$3:$E$23,MATCH(Z127,'Ciclos Oficial'!$C$3:$C$23,0))&gt;INDEX('Ciclos Oficial'!$E$3:$E$23,MATCH(AA127,'Ciclos Oficial'!$C$3:$C$23,0)),MATCH(Z127,'Ciclos Oficial'!$C$3:$C$23,0),MATCH(AA127,'Ciclos Oficial'!$C$3:$C$23,0))),INDEX('Ciclos Oficial'!$D$3:$D$23,IF(INDEX('Ciclos Oficial'!$D$3:$D$23,MATCH('Plano de Setup'!Z127,'Ciclos Oficial'!$C$3:$C$23,0))&gt;INDEX('Ciclos Oficial'!$D$3:$D$23,MATCH('Plano de Setup'!AA127,'Ciclos Oficial'!$C$3:$C$23,0)),MATCH('Plano de Setup'!Z127,'Ciclos Oficial'!$C$3:$C$23,0),MATCH('Plano de Setup'!AA127,'Ciclos Oficial'!$C$3:$C$23,0))),INDEX('Ciclos Oficial'!$E$3:$E$23,IF(INDEX('Ciclos Oficial'!$E$3:$E$23,MATCH(Z127,'Ciclos Oficial'!$C$3:$C$23,0))&gt;INDEX('Ciclos Oficial'!$E$3:$E$23,MATCH(AA127,'Ciclos Oficial'!$C$3:$C$23,0)),MATCH(Z127,'Ciclos Oficial'!$C$3:$C$23,0),MATCH(AA127,'Ciclos Oficial'!$C$3:$C$23,0)))))</f>
        <v/>
      </c>
      <c r="AC127" s="1"/>
      <c r="AD127" s="1"/>
      <c r="AE127" s="19"/>
      <c r="AF127" s="78"/>
      <c r="AG127" s="74" t="str">
        <f>IF(AF127="","",INDEX('Ciclos Oficial'!$I$3:$I$5,MATCH(AF127,'Ciclos Oficial'!$H$3:$H$5,0)))</f>
        <v/>
      </c>
      <c r="AH127" s="1"/>
      <c r="AI127" s="17"/>
      <c r="AJ127" s="19"/>
      <c r="AK127" s="78"/>
      <c r="AL127" s="74" t="str">
        <f>IF(AK127="","",INDEX('Ciclos Oficial'!$I$3:$I$5,MATCH(AK127,'Ciclos Oficial'!$H$3:$H$5,0)))</f>
        <v/>
      </c>
      <c r="AM127" s="1"/>
      <c r="AN127" s="17"/>
      <c r="AO127" s="19"/>
      <c r="AP127" s="78"/>
      <c r="AQ127" s="74" t="str">
        <f>IF(AP127="","",INDEX('Ciclos Oficial'!$I$3:$I$5,MATCH(AP127,'Ciclos Oficial'!$H$3:$H$5,0)))</f>
        <v/>
      </c>
      <c r="AR127" s="1"/>
      <c r="AS127" s="17"/>
    </row>
    <row r="128" spans="2:45" ht="14.25">
      <c r="B128" s="78"/>
      <c r="C128" s="11"/>
      <c r="D128" s="74" t="str" cm="1">
        <f t="array" ref="D128">IF(OR(B128="",C128=""),"",IF(INDEX('Ciclos Oficial'!$D$3:$D$23,IF(INDEX('Ciclos Oficial'!$D$3:$D$23,MATCH('Plano de Setup'!B128,'Ciclos Oficial'!$C$3:$C$23,0))&gt;INDEX('Ciclos Oficial'!$D$3:$D$23,MATCH('Plano de Setup'!C128,'Ciclos Oficial'!$C$3:$C$23,0)),MATCH('Plano de Setup'!B128,'Ciclos Oficial'!$C$3:$C$23,0),MATCH('Plano de Setup'!C128,'Ciclos Oficial'!$C$3:$C$23,0)))&gt;INDEX('Ciclos Oficial'!$E$3:$E$23,IF(INDEX('Ciclos Oficial'!$E$3:$E$23,MATCH(B128,'Ciclos Oficial'!$C$3:$C$23,0))&gt;INDEX('Ciclos Oficial'!$E$3:$E$23,MATCH(C128,'Ciclos Oficial'!$C$3:$C$23,0)),MATCH(B128,'Ciclos Oficial'!$C$3:$C$23,0),MATCH(C128,'Ciclos Oficial'!$C$3:$C$23,0))),INDEX('Ciclos Oficial'!$D$3:$D$23,IF(INDEX('Ciclos Oficial'!$D$3:$D$23,MATCH('Plano de Setup'!B128,'Ciclos Oficial'!$C$3:$C$23,0))&gt;INDEX('Ciclos Oficial'!$D$3:$D$23,MATCH('Plano de Setup'!C128,'Ciclos Oficial'!$C$3:$C$23,0)),MATCH('Plano de Setup'!B128,'Ciclos Oficial'!$C$3:$C$23,0),MATCH('Plano de Setup'!C128,'Ciclos Oficial'!$C$3:$C$23,0))),INDEX('Ciclos Oficial'!$E$3:$E$23,IF(INDEX('Ciclos Oficial'!$E$3:$E$23,MATCH(B128,'Ciclos Oficial'!$C$3:$C$23,0))&gt;INDEX('Ciclos Oficial'!$E$3:$E$23,MATCH(C128,'Ciclos Oficial'!$C$3:$C$23,0)),MATCH(B128,'Ciclos Oficial'!$C$3:$C$23,0),MATCH(C128,'Ciclos Oficial'!$C$3:$C$23,0)))))</f>
        <v/>
      </c>
      <c r="E128" s="12"/>
      <c r="F128" s="87"/>
      <c r="G128" s="19"/>
      <c r="H128" s="78"/>
      <c r="I128" s="11"/>
      <c r="J128" s="74" t="str" cm="1">
        <f t="array" ref="J128">IF(OR(H128="",I128=""),"",IF(INDEX('Ciclos Oficial'!$D$3:$D$23,IF(INDEX('Ciclos Oficial'!$D$3:$D$23,MATCH('Plano de Setup'!H128,'Ciclos Oficial'!$C$3:$C$23,0))&gt;INDEX('Ciclos Oficial'!$D$3:$D$23,MATCH('Plano de Setup'!I128,'Ciclos Oficial'!$C$3:$C$23,0)),MATCH('Plano de Setup'!H128,'Ciclos Oficial'!$C$3:$C$23,0),MATCH('Plano de Setup'!I128,'Ciclos Oficial'!$C$3:$C$23,0)))&gt;INDEX('Ciclos Oficial'!$E$3:$E$23,IF(INDEX('Ciclos Oficial'!$E$3:$E$23,MATCH(H128,'Ciclos Oficial'!$C$3:$C$23,0))&gt;INDEX('Ciclos Oficial'!$E$3:$E$23,MATCH(I128,'Ciclos Oficial'!$C$3:$C$23,0)),MATCH(H128,'Ciclos Oficial'!$C$3:$C$23,0),MATCH(I128,'Ciclos Oficial'!$C$3:$C$23,0))),INDEX('Ciclos Oficial'!$D$3:$D$23,IF(INDEX('Ciclos Oficial'!$D$3:$D$23,MATCH('Plano de Setup'!H128,'Ciclos Oficial'!$C$3:$C$23,0))&gt;INDEX('Ciclos Oficial'!$D$3:$D$23,MATCH('Plano de Setup'!I128,'Ciclos Oficial'!$C$3:$C$23,0)),MATCH('Plano de Setup'!H128,'Ciclos Oficial'!$C$3:$C$23,0),MATCH('Plano de Setup'!I128,'Ciclos Oficial'!$C$3:$C$23,0))),INDEX('Ciclos Oficial'!$E$3:$E$23,IF(INDEX('Ciclos Oficial'!$E$3:$E$23,MATCH(H128,'Ciclos Oficial'!$C$3:$C$23,0))&gt;INDEX('Ciclos Oficial'!$E$3:$E$23,MATCH(I128,'Ciclos Oficial'!$C$3:$C$23,0)),MATCH(H128,'Ciclos Oficial'!$C$3:$C$23,0),MATCH(I128,'Ciclos Oficial'!$C$3:$C$23,0)))))</f>
        <v/>
      </c>
      <c r="K128" s="1"/>
      <c r="L128" s="17"/>
      <c r="M128" s="19"/>
      <c r="N128" s="11"/>
      <c r="O128" s="11"/>
      <c r="P128" s="74" t="str" cm="1">
        <f t="array" ref="P128">IF(OR(N128="",O128=""),"",IF(INDEX('Ciclos Oficial'!$D$3:$D$23,IF(INDEX('Ciclos Oficial'!$D$3:$D$23,MATCH('Plano de Setup'!N128,'Ciclos Oficial'!$C$3:$C$23,0))&gt;INDEX('Ciclos Oficial'!$D$3:$D$23,MATCH('Plano de Setup'!O128,'Ciclos Oficial'!$C$3:$C$23,0)),MATCH('Plano de Setup'!N128,'Ciclos Oficial'!$C$3:$C$23,0),MATCH('Plano de Setup'!O128,'Ciclos Oficial'!$C$3:$C$23,0)))&gt;INDEX('Ciclos Oficial'!$E$3:$E$23,IF(INDEX('Ciclos Oficial'!$E$3:$E$23,MATCH(N128,'Ciclos Oficial'!$C$3:$C$23,0))&gt;INDEX('Ciclos Oficial'!$E$3:$E$23,MATCH(O128,'Ciclos Oficial'!$C$3:$C$23,0)),MATCH(N128,'Ciclos Oficial'!$C$3:$C$23,0),MATCH(O128,'Ciclos Oficial'!$C$3:$C$23,0))),INDEX('Ciclos Oficial'!$D$3:$D$23,IF(INDEX('Ciclos Oficial'!$D$3:$D$23,MATCH('Plano de Setup'!N128,'Ciclos Oficial'!$C$3:$C$23,0))&gt;INDEX('Ciclos Oficial'!$D$3:$D$23,MATCH('Plano de Setup'!O128,'Ciclos Oficial'!$C$3:$C$23,0)),MATCH('Plano de Setup'!N128,'Ciclos Oficial'!$C$3:$C$23,0),MATCH('Plano de Setup'!O128,'Ciclos Oficial'!$C$3:$C$23,0))),INDEX('Ciclos Oficial'!$E$3:$E$23,IF(INDEX('Ciclos Oficial'!$E$3:$E$23,MATCH(N128,'Ciclos Oficial'!$C$3:$C$23,0))&gt;INDEX('Ciclos Oficial'!$E$3:$E$23,MATCH(O128,'Ciclos Oficial'!$C$3:$C$23,0)),MATCH(N128,'Ciclos Oficial'!$C$3:$C$23,0),MATCH(O128,'Ciclos Oficial'!$C$3:$C$23,0)))))</f>
        <v/>
      </c>
      <c r="Q128" s="1"/>
      <c r="R128" s="1"/>
      <c r="S128" s="19"/>
      <c r="T128" s="78"/>
      <c r="U128" s="11"/>
      <c r="V128" s="74" t="str" cm="1">
        <f t="array" ref="V128">IF(OR(T128="",U128=""),"",IF(INDEX('Ciclos Oficial'!$D$3:$D$23,IF(INDEX('Ciclos Oficial'!$D$3:$D$23,MATCH('Plano de Setup'!T128,'Ciclos Oficial'!$C$3:$C$23,0))&gt;INDEX('Ciclos Oficial'!$D$3:$D$23,MATCH('Plano de Setup'!U128,'Ciclos Oficial'!$C$3:$C$23,0)),MATCH('Plano de Setup'!T128,'Ciclos Oficial'!$C$3:$C$23,0),MATCH('Plano de Setup'!U128,'Ciclos Oficial'!$C$3:$C$23,0)))&gt;INDEX('Ciclos Oficial'!$E$3:$E$23,IF(INDEX('Ciclos Oficial'!$E$3:$E$23,MATCH(T128,'Ciclos Oficial'!$C$3:$C$23,0))&gt;INDEX('Ciclos Oficial'!$E$3:$E$23,MATCH(U128,'Ciclos Oficial'!$C$3:$C$23,0)),MATCH(T128,'Ciclos Oficial'!$C$3:$C$23,0),MATCH(U128,'Ciclos Oficial'!$C$3:$C$23,0))),INDEX('Ciclos Oficial'!$D$3:$D$23,IF(INDEX('Ciclos Oficial'!$D$3:$D$23,MATCH('Plano de Setup'!T128,'Ciclos Oficial'!$C$3:$C$23,0))&gt;INDEX('Ciclos Oficial'!$D$3:$D$23,MATCH('Plano de Setup'!U128,'Ciclos Oficial'!$C$3:$C$23,0)),MATCH('Plano de Setup'!T128,'Ciclos Oficial'!$C$3:$C$23,0),MATCH('Plano de Setup'!U128,'Ciclos Oficial'!$C$3:$C$23,0))),INDEX('Ciclos Oficial'!$E$3:$E$23,IF(INDEX('Ciclos Oficial'!$E$3:$E$23,MATCH(T128,'Ciclos Oficial'!$C$3:$C$23,0))&gt;INDEX('Ciclos Oficial'!$E$3:$E$23,MATCH(U128,'Ciclos Oficial'!$C$3:$C$23,0)),MATCH(T128,'Ciclos Oficial'!$C$3:$C$23,0),MATCH(U128,'Ciclos Oficial'!$C$3:$C$23,0)))))</f>
        <v/>
      </c>
      <c r="W128" s="1"/>
      <c r="X128" s="17"/>
      <c r="Y128" s="19"/>
      <c r="Z128" s="11"/>
      <c r="AA128" s="11"/>
      <c r="AB128" s="74" t="str" cm="1">
        <f t="array" ref="AB128">IF(OR(Z128="",AA128=""),"",IF(INDEX('Ciclos Oficial'!$D$3:$D$23,IF(INDEX('Ciclos Oficial'!$D$3:$D$23,MATCH('Plano de Setup'!Z128,'Ciclos Oficial'!$C$3:$C$23,0))&gt;INDEX('Ciclos Oficial'!$D$3:$D$23,MATCH('Plano de Setup'!AA128,'Ciclos Oficial'!$C$3:$C$23,0)),MATCH('Plano de Setup'!Z128,'Ciclos Oficial'!$C$3:$C$23,0),MATCH('Plano de Setup'!AA128,'Ciclos Oficial'!$C$3:$C$23,0)))&gt;INDEX('Ciclos Oficial'!$E$3:$E$23,IF(INDEX('Ciclos Oficial'!$E$3:$E$23,MATCH(Z128,'Ciclos Oficial'!$C$3:$C$23,0))&gt;INDEX('Ciclos Oficial'!$E$3:$E$23,MATCH(AA128,'Ciclos Oficial'!$C$3:$C$23,0)),MATCH(Z128,'Ciclos Oficial'!$C$3:$C$23,0),MATCH(AA128,'Ciclos Oficial'!$C$3:$C$23,0))),INDEX('Ciclos Oficial'!$D$3:$D$23,IF(INDEX('Ciclos Oficial'!$D$3:$D$23,MATCH('Plano de Setup'!Z128,'Ciclos Oficial'!$C$3:$C$23,0))&gt;INDEX('Ciclos Oficial'!$D$3:$D$23,MATCH('Plano de Setup'!AA128,'Ciclos Oficial'!$C$3:$C$23,0)),MATCH('Plano de Setup'!Z128,'Ciclos Oficial'!$C$3:$C$23,0),MATCH('Plano de Setup'!AA128,'Ciclos Oficial'!$C$3:$C$23,0))),INDEX('Ciclos Oficial'!$E$3:$E$23,IF(INDEX('Ciclos Oficial'!$E$3:$E$23,MATCH(Z128,'Ciclos Oficial'!$C$3:$C$23,0))&gt;INDEX('Ciclos Oficial'!$E$3:$E$23,MATCH(AA128,'Ciclos Oficial'!$C$3:$C$23,0)),MATCH(Z128,'Ciclos Oficial'!$C$3:$C$23,0),MATCH(AA128,'Ciclos Oficial'!$C$3:$C$23,0)))))</f>
        <v/>
      </c>
      <c r="AC128" s="1"/>
      <c r="AD128" s="1"/>
      <c r="AE128" s="19"/>
      <c r="AF128" s="78"/>
      <c r="AG128" s="74" t="str">
        <f>IF(AF128="","",INDEX('Ciclos Oficial'!$I$3:$I$5,MATCH(AF128,'Ciclos Oficial'!$H$3:$H$5,0)))</f>
        <v/>
      </c>
      <c r="AH128" s="1"/>
      <c r="AI128" s="17"/>
      <c r="AJ128" s="19"/>
      <c r="AK128" s="78"/>
      <c r="AL128" s="74" t="str">
        <f>IF(AK128="","",INDEX('Ciclos Oficial'!$I$3:$I$5,MATCH(AK128,'Ciclos Oficial'!$H$3:$H$5,0)))</f>
        <v/>
      </c>
      <c r="AM128" s="1"/>
      <c r="AN128" s="17"/>
      <c r="AO128" s="19"/>
      <c r="AP128" s="78"/>
      <c r="AQ128" s="74" t="str">
        <f>IF(AP128="","",INDEX('Ciclos Oficial'!$I$3:$I$5,MATCH(AP128,'Ciclos Oficial'!$H$3:$H$5,0)))</f>
        <v/>
      </c>
      <c r="AR128" s="1"/>
      <c r="AS128" s="17"/>
    </row>
    <row r="129" spans="2:45" ht="14.25">
      <c r="B129" s="78"/>
      <c r="C129" s="11"/>
      <c r="D129" s="74" t="str" cm="1">
        <f t="array" ref="D129">IF(OR(B129="",C129=""),"",IF(INDEX('Ciclos Oficial'!$D$3:$D$23,IF(INDEX('Ciclos Oficial'!$D$3:$D$23,MATCH('Plano de Setup'!B129,'Ciclos Oficial'!$C$3:$C$23,0))&gt;INDEX('Ciclos Oficial'!$D$3:$D$23,MATCH('Plano de Setup'!C129,'Ciclos Oficial'!$C$3:$C$23,0)),MATCH('Plano de Setup'!B129,'Ciclos Oficial'!$C$3:$C$23,0),MATCH('Plano de Setup'!C129,'Ciclos Oficial'!$C$3:$C$23,0)))&gt;INDEX('Ciclos Oficial'!$E$3:$E$23,IF(INDEX('Ciclos Oficial'!$E$3:$E$23,MATCH(B129,'Ciclos Oficial'!$C$3:$C$23,0))&gt;INDEX('Ciclos Oficial'!$E$3:$E$23,MATCH(C129,'Ciclos Oficial'!$C$3:$C$23,0)),MATCH(B129,'Ciclos Oficial'!$C$3:$C$23,0),MATCH(C129,'Ciclos Oficial'!$C$3:$C$23,0))),INDEX('Ciclos Oficial'!$D$3:$D$23,IF(INDEX('Ciclos Oficial'!$D$3:$D$23,MATCH('Plano de Setup'!B129,'Ciclos Oficial'!$C$3:$C$23,0))&gt;INDEX('Ciclos Oficial'!$D$3:$D$23,MATCH('Plano de Setup'!C129,'Ciclos Oficial'!$C$3:$C$23,0)),MATCH('Plano de Setup'!B129,'Ciclos Oficial'!$C$3:$C$23,0),MATCH('Plano de Setup'!C129,'Ciclos Oficial'!$C$3:$C$23,0))),INDEX('Ciclos Oficial'!$E$3:$E$23,IF(INDEX('Ciclos Oficial'!$E$3:$E$23,MATCH(B129,'Ciclos Oficial'!$C$3:$C$23,0))&gt;INDEX('Ciclos Oficial'!$E$3:$E$23,MATCH(C129,'Ciclos Oficial'!$C$3:$C$23,0)),MATCH(B129,'Ciclos Oficial'!$C$3:$C$23,0),MATCH(C129,'Ciclos Oficial'!$C$3:$C$23,0)))))</f>
        <v/>
      </c>
      <c r="E129" s="12"/>
      <c r="F129" s="87"/>
      <c r="G129" s="19"/>
      <c r="H129" s="78"/>
      <c r="I129" s="11"/>
      <c r="J129" s="74" t="str" cm="1">
        <f t="array" ref="J129">IF(OR(H129="",I129=""),"",IF(INDEX('Ciclos Oficial'!$D$3:$D$23,IF(INDEX('Ciclos Oficial'!$D$3:$D$23,MATCH('Plano de Setup'!H129,'Ciclos Oficial'!$C$3:$C$23,0))&gt;INDEX('Ciclos Oficial'!$D$3:$D$23,MATCH('Plano de Setup'!I129,'Ciclos Oficial'!$C$3:$C$23,0)),MATCH('Plano de Setup'!H129,'Ciclos Oficial'!$C$3:$C$23,0),MATCH('Plano de Setup'!I129,'Ciclos Oficial'!$C$3:$C$23,0)))&gt;INDEX('Ciclos Oficial'!$E$3:$E$23,IF(INDEX('Ciclos Oficial'!$E$3:$E$23,MATCH(H129,'Ciclos Oficial'!$C$3:$C$23,0))&gt;INDEX('Ciclos Oficial'!$E$3:$E$23,MATCH(I129,'Ciclos Oficial'!$C$3:$C$23,0)),MATCH(H129,'Ciclos Oficial'!$C$3:$C$23,0),MATCH(I129,'Ciclos Oficial'!$C$3:$C$23,0))),INDEX('Ciclos Oficial'!$D$3:$D$23,IF(INDEX('Ciclos Oficial'!$D$3:$D$23,MATCH('Plano de Setup'!H129,'Ciclos Oficial'!$C$3:$C$23,0))&gt;INDEX('Ciclos Oficial'!$D$3:$D$23,MATCH('Plano de Setup'!I129,'Ciclos Oficial'!$C$3:$C$23,0)),MATCH('Plano de Setup'!H129,'Ciclos Oficial'!$C$3:$C$23,0),MATCH('Plano de Setup'!I129,'Ciclos Oficial'!$C$3:$C$23,0))),INDEX('Ciclos Oficial'!$E$3:$E$23,IF(INDEX('Ciclos Oficial'!$E$3:$E$23,MATCH(H129,'Ciclos Oficial'!$C$3:$C$23,0))&gt;INDEX('Ciclos Oficial'!$E$3:$E$23,MATCH(I129,'Ciclos Oficial'!$C$3:$C$23,0)),MATCH(H129,'Ciclos Oficial'!$C$3:$C$23,0),MATCH(I129,'Ciclos Oficial'!$C$3:$C$23,0)))))</f>
        <v/>
      </c>
      <c r="K129" s="1"/>
      <c r="L129" s="17"/>
      <c r="M129" s="19"/>
      <c r="N129" s="11"/>
      <c r="O129" s="11"/>
      <c r="P129" s="74" t="str" cm="1">
        <f t="array" ref="P129">IF(OR(N129="",O129=""),"",IF(INDEX('Ciclos Oficial'!$D$3:$D$23,IF(INDEX('Ciclos Oficial'!$D$3:$D$23,MATCH('Plano de Setup'!N129,'Ciclos Oficial'!$C$3:$C$23,0))&gt;INDEX('Ciclos Oficial'!$D$3:$D$23,MATCH('Plano de Setup'!O129,'Ciclos Oficial'!$C$3:$C$23,0)),MATCH('Plano de Setup'!N129,'Ciclos Oficial'!$C$3:$C$23,0),MATCH('Plano de Setup'!O129,'Ciclos Oficial'!$C$3:$C$23,0)))&gt;INDEX('Ciclos Oficial'!$E$3:$E$23,IF(INDEX('Ciclos Oficial'!$E$3:$E$23,MATCH(N129,'Ciclos Oficial'!$C$3:$C$23,0))&gt;INDEX('Ciclos Oficial'!$E$3:$E$23,MATCH(O129,'Ciclos Oficial'!$C$3:$C$23,0)),MATCH(N129,'Ciclos Oficial'!$C$3:$C$23,0),MATCH(O129,'Ciclos Oficial'!$C$3:$C$23,0))),INDEX('Ciclos Oficial'!$D$3:$D$23,IF(INDEX('Ciclos Oficial'!$D$3:$D$23,MATCH('Plano de Setup'!N129,'Ciclos Oficial'!$C$3:$C$23,0))&gt;INDEX('Ciclos Oficial'!$D$3:$D$23,MATCH('Plano de Setup'!O129,'Ciclos Oficial'!$C$3:$C$23,0)),MATCH('Plano de Setup'!N129,'Ciclos Oficial'!$C$3:$C$23,0),MATCH('Plano de Setup'!O129,'Ciclos Oficial'!$C$3:$C$23,0))),INDEX('Ciclos Oficial'!$E$3:$E$23,IF(INDEX('Ciclos Oficial'!$E$3:$E$23,MATCH(N129,'Ciclos Oficial'!$C$3:$C$23,0))&gt;INDEX('Ciclos Oficial'!$E$3:$E$23,MATCH(O129,'Ciclos Oficial'!$C$3:$C$23,0)),MATCH(N129,'Ciclos Oficial'!$C$3:$C$23,0),MATCH(O129,'Ciclos Oficial'!$C$3:$C$23,0)))))</f>
        <v/>
      </c>
      <c r="Q129" s="1"/>
      <c r="R129" s="1"/>
      <c r="S129" s="19"/>
      <c r="T129" s="78"/>
      <c r="U129" s="11"/>
      <c r="V129" s="74" t="str" cm="1">
        <f t="array" ref="V129">IF(OR(T129="",U129=""),"",IF(INDEX('Ciclos Oficial'!$D$3:$D$23,IF(INDEX('Ciclos Oficial'!$D$3:$D$23,MATCH('Plano de Setup'!T129,'Ciclos Oficial'!$C$3:$C$23,0))&gt;INDEX('Ciclos Oficial'!$D$3:$D$23,MATCH('Plano de Setup'!U129,'Ciclos Oficial'!$C$3:$C$23,0)),MATCH('Plano de Setup'!T129,'Ciclos Oficial'!$C$3:$C$23,0),MATCH('Plano de Setup'!U129,'Ciclos Oficial'!$C$3:$C$23,0)))&gt;INDEX('Ciclos Oficial'!$E$3:$E$23,IF(INDEX('Ciclos Oficial'!$E$3:$E$23,MATCH(T129,'Ciclos Oficial'!$C$3:$C$23,0))&gt;INDEX('Ciclos Oficial'!$E$3:$E$23,MATCH(U129,'Ciclos Oficial'!$C$3:$C$23,0)),MATCH(T129,'Ciclos Oficial'!$C$3:$C$23,0),MATCH(U129,'Ciclos Oficial'!$C$3:$C$23,0))),INDEX('Ciclos Oficial'!$D$3:$D$23,IF(INDEX('Ciclos Oficial'!$D$3:$D$23,MATCH('Plano de Setup'!T129,'Ciclos Oficial'!$C$3:$C$23,0))&gt;INDEX('Ciclos Oficial'!$D$3:$D$23,MATCH('Plano de Setup'!U129,'Ciclos Oficial'!$C$3:$C$23,0)),MATCH('Plano de Setup'!T129,'Ciclos Oficial'!$C$3:$C$23,0),MATCH('Plano de Setup'!U129,'Ciclos Oficial'!$C$3:$C$23,0))),INDEX('Ciclos Oficial'!$E$3:$E$23,IF(INDEX('Ciclos Oficial'!$E$3:$E$23,MATCH(T129,'Ciclos Oficial'!$C$3:$C$23,0))&gt;INDEX('Ciclos Oficial'!$E$3:$E$23,MATCH(U129,'Ciclos Oficial'!$C$3:$C$23,0)),MATCH(T129,'Ciclos Oficial'!$C$3:$C$23,0),MATCH(U129,'Ciclos Oficial'!$C$3:$C$23,0)))))</f>
        <v/>
      </c>
      <c r="W129" s="1"/>
      <c r="X129" s="17"/>
      <c r="Y129" s="19"/>
      <c r="Z129" s="11"/>
      <c r="AA129" s="11"/>
      <c r="AB129" s="74" t="str" cm="1">
        <f t="array" ref="AB129">IF(OR(Z129="",AA129=""),"",IF(INDEX('Ciclos Oficial'!$D$3:$D$23,IF(INDEX('Ciclos Oficial'!$D$3:$D$23,MATCH('Plano de Setup'!Z129,'Ciclos Oficial'!$C$3:$C$23,0))&gt;INDEX('Ciclos Oficial'!$D$3:$D$23,MATCH('Plano de Setup'!AA129,'Ciclos Oficial'!$C$3:$C$23,0)),MATCH('Plano de Setup'!Z129,'Ciclos Oficial'!$C$3:$C$23,0),MATCH('Plano de Setup'!AA129,'Ciclos Oficial'!$C$3:$C$23,0)))&gt;INDEX('Ciclos Oficial'!$E$3:$E$23,IF(INDEX('Ciclos Oficial'!$E$3:$E$23,MATCH(Z129,'Ciclos Oficial'!$C$3:$C$23,0))&gt;INDEX('Ciclos Oficial'!$E$3:$E$23,MATCH(AA129,'Ciclos Oficial'!$C$3:$C$23,0)),MATCH(Z129,'Ciclos Oficial'!$C$3:$C$23,0),MATCH(AA129,'Ciclos Oficial'!$C$3:$C$23,0))),INDEX('Ciclos Oficial'!$D$3:$D$23,IF(INDEX('Ciclos Oficial'!$D$3:$D$23,MATCH('Plano de Setup'!Z129,'Ciclos Oficial'!$C$3:$C$23,0))&gt;INDEX('Ciclos Oficial'!$D$3:$D$23,MATCH('Plano de Setup'!AA129,'Ciclos Oficial'!$C$3:$C$23,0)),MATCH('Plano de Setup'!Z129,'Ciclos Oficial'!$C$3:$C$23,0),MATCH('Plano de Setup'!AA129,'Ciclos Oficial'!$C$3:$C$23,0))),INDEX('Ciclos Oficial'!$E$3:$E$23,IF(INDEX('Ciclos Oficial'!$E$3:$E$23,MATCH(Z129,'Ciclos Oficial'!$C$3:$C$23,0))&gt;INDEX('Ciclos Oficial'!$E$3:$E$23,MATCH(AA129,'Ciclos Oficial'!$C$3:$C$23,0)),MATCH(Z129,'Ciclos Oficial'!$C$3:$C$23,0),MATCH(AA129,'Ciclos Oficial'!$C$3:$C$23,0)))))</f>
        <v/>
      </c>
      <c r="AC129" s="1"/>
      <c r="AD129" s="1"/>
      <c r="AE129" s="19"/>
      <c r="AF129" s="78"/>
      <c r="AG129" s="74" t="str">
        <f>IF(AF129="","",INDEX('Ciclos Oficial'!$I$3:$I$5,MATCH(AF129,'Ciclos Oficial'!$H$3:$H$5,0)))</f>
        <v/>
      </c>
      <c r="AH129" s="1"/>
      <c r="AI129" s="17"/>
      <c r="AJ129" s="19"/>
      <c r="AK129" s="78"/>
      <c r="AL129" s="74" t="str">
        <f>IF(AK129="","",INDEX('Ciclos Oficial'!$I$3:$I$5,MATCH(AK129,'Ciclos Oficial'!$H$3:$H$5,0)))</f>
        <v/>
      </c>
      <c r="AM129" s="1"/>
      <c r="AN129" s="17"/>
      <c r="AO129" s="19"/>
      <c r="AP129" s="78"/>
      <c r="AQ129" s="74" t="str">
        <f>IF(AP129="","",INDEX('Ciclos Oficial'!$I$3:$I$5,MATCH(AP129,'Ciclos Oficial'!$H$3:$H$5,0)))</f>
        <v/>
      </c>
      <c r="AR129" s="1"/>
      <c r="AS129" s="17"/>
    </row>
    <row r="130" spans="2:45" ht="14.25">
      <c r="B130" s="78"/>
      <c r="C130" s="11"/>
      <c r="D130" s="74" t="str" cm="1">
        <f t="array" ref="D130">IF(OR(B130="",C130=""),"",IF(INDEX('Ciclos Oficial'!$D$3:$D$23,IF(INDEX('Ciclos Oficial'!$D$3:$D$23,MATCH('Plano de Setup'!B130,'Ciclos Oficial'!$C$3:$C$23,0))&gt;INDEX('Ciclos Oficial'!$D$3:$D$23,MATCH('Plano de Setup'!C130,'Ciclos Oficial'!$C$3:$C$23,0)),MATCH('Plano de Setup'!B130,'Ciclos Oficial'!$C$3:$C$23,0),MATCH('Plano de Setup'!C130,'Ciclos Oficial'!$C$3:$C$23,0)))&gt;INDEX('Ciclos Oficial'!$E$3:$E$23,IF(INDEX('Ciclos Oficial'!$E$3:$E$23,MATCH(B130,'Ciclos Oficial'!$C$3:$C$23,0))&gt;INDEX('Ciclos Oficial'!$E$3:$E$23,MATCH(C130,'Ciclos Oficial'!$C$3:$C$23,0)),MATCH(B130,'Ciclos Oficial'!$C$3:$C$23,0),MATCH(C130,'Ciclos Oficial'!$C$3:$C$23,0))),INDEX('Ciclos Oficial'!$D$3:$D$23,IF(INDEX('Ciclos Oficial'!$D$3:$D$23,MATCH('Plano de Setup'!B130,'Ciclos Oficial'!$C$3:$C$23,0))&gt;INDEX('Ciclos Oficial'!$D$3:$D$23,MATCH('Plano de Setup'!C130,'Ciclos Oficial'!$C$3:$C$23,0)),MATCH('Plano de Setup'!B130,'Ciclos Oficial'!$C$3:$C$23,0),MATCH('Plano de Setup'!C130,'Ciclos Oficial'!$C$3:$C$23,0))),INDEX('Ciclos Oficial'!$E$3:$E$23,IF(INDEX('Ciclos Oficial'!$E$3:$E$23,MATCH(B130,'Ciclos Oficial'!$C$3:$C$23,0))&gt;INDEX('Ciclos Oficial'!$E$3:$E$23,MATCH(C130,'Ciclos Oficial'!$C$3:$C$23,0)),MATCH(B130,'Ciclos Oficial'!$C$3:$C$23,0),MATCH(C130,'Ciclos Oficial'!$C$3:$C$23,0)))))</f>
        <v/>
      </c>
      <c r="E130" s="12"/>
      <c r="F130" s="87"/>
      <c r="G130" s="19"/>
      <c r="H130" s="78"/>
      <c r="I130" s="11"/>
      <c r="J130" s="74" t="str" cm="1">
        <f t="array" ref="J130">IF(OR(H130="",I130=""),"",IF(INDEX('Ciclos Oficial'!$D$3:$D$23,IF(INDEX('Ciclos Oficial'!$D$3:$D$23,MATCH('Plano de Setup'!H130,'Ciclos Oficial'!$C$3:$C$23,0))&gt;INDEX('Ciclos Oficial'!$D$3:$D$23,MATCH('Plano de Setup'!I130,'Ciclos Oficial'!$C$3:$C$23,0)),MATCH('Plano de Setup'!H130,'Ciclos Oficial'!$C$3:$C$23,0),MATCH('Plano de Setup'!I130,'Ciclos Oficial'!$C$3:$C$23,0)))&gt;INDEX('Ciclos Oficial'!$E$3:$E$23,IF(INDEX('Ciclos Oficial'!$E$3:$E$23,MATCH(H130,'Ciclos Oficial'!$C$3:$C$23,0))&gt;INDEX('Ciclos Oficial'!$E$3:$E$23,MATCH(I130,'Ciclos Oficial'!$C$3:$C$23,0)),MATCH(H130,'Ciclos Oficial'!$C$3:$C$23,0),MATCH(I130,'Ciclos Oficial'!$C$3:$C$23,0))),INDEX('Ciclos Oficial'!$D$3:$D$23,IF(INDEX('Ciclos Oficial'!$D$3:$D$23,MATCH('Plano de Setup'!H130,'Ciclos Oficial'!$C$3:$C$23,0))&gt;INDEX('Ciclos Oficial'!$D$3:$D$23,MATCH('Plano de Setup'!I130,'Ciclos Oficial'!$C$3:$C$23,0)),MATCH('Plano de Setup'!H130,'Ciclos Oficial'!$C$3:$C$23,0),MATCH('Plano de Setup'!I130,'Ciclos Oficial'!$C$3:$C$23,0))),INDEX('Ciclos Oficial'!$E$3:$E$23,IF(INDEX('Ciclos Oficial'!$E$3:$E$23,MATCH(H130,'Ciclos Oficial'!$C$3:$C$23,0))&gt;INDEX('Ciclos Oficial'!$E$3:$E$23,MATCH(I130,'Ciclos Oficial'!$C$3:$C$23,0)),MATCH(H130,'Ciclos Oficial'!$C$3:$C$23,0),MATCH(I130,'Ciclos Oficial'!$C$3:$C$23,0)))))</f>
        <v/>
      </c>
      <c r="K130" s="1"/>
      <c r="L130" s="17"/>
      <c r="M130" s="19"/>
      <c r="N130" s="11"/>
      <c r="O130" s="11"/>
      <c r="P130" s="74" t="str" cm="1">
        <f t="array" ref="P130">IF(OR(N130="",O130=""),"",IF(INDEX('Ciclos Oficial'!$D$3:$D$23,IF(INDEX('Ciclos Oficial'!$D$3:$D$23,MATCH('Plano de Setup'!N130,'Ciclos Oficial'!$C$3:$C$23,0))&gt;INDEX('Ciclos Oficial'!$D$3:$D$23,MATCH('Plano de Setup'!O130,'Ciclos Oficial'!$C$3:$C$23,0)),MATCH('Plano de Setup'!N130,'Ciclos Oficial'!$C$3:$C$23,0),MATCH('Plano de Setup'!O130,'Ciclos Oficial'!$C$3:$C$23,0)))&gt;INDEX('Ciclos Oficial'!$E$3:$E$23,IF(INDEX('Ciclos Oficial'!$E$3:$E$23,MATCH(N130,'Ciclos Oficial'!$C$3:$C$23,0))&gt;INDEX('Ciclos Oficial'!$E$3:$E$23,MATCH(O130,'Ciclos Oficial'!$C$3:$C$23,0)),MATCH(N130,'Ciclos Oficial'!$C$3:$C$23,0),MATCH(O130,'Ciclos Oficial'!$C$3:$C$23,0))),INDEX('Ciclos Oficial'!$D$3:$D$23,IF(INDEX('Ciclos Oficial'!$D$3:$D$23,MATCH('Plano de Setup'!N130,'Ciclos Oficial'!$C$3:$C$23,0))&gt;INDEX('Ciclos Oficial'!$D$3:$D$23,MATCH('Plano de Setup'!O130,'Ciclos Oficial'!$C$3:$C$23,0)),MATCH('Plano de Setup'!N130,'Ciclos Oficial'!$C$3:$C$23,0),MATCH('Plano de Setup'!O130,'Ciclos Oficial'!$C$3:$C$23,0))),INDEX('Ciclos Oficial'!$E$3:$E$23,IF(INDEX('Ciclos Oficial'!$E$3:$E$23,MATCH(N130,'Ciclos Oficial'!$C$3:$C$23,0))&gt;INDEX('Ciclos Oficial'!$E$3:$E$23,MATCH(O130,'Ciclos Oficial'!$C$3:$C$23,0)),MATCH(N130,'Ciclos Oficial'!$C$3:$C$23,0),MATCH(O130,'Ciclos Oficial'!$C$3:$C$23,0)))))</f>
        <v/>
      </c>
      <c r="Q130" s="1"/>
      <c r="R130" s="1"/>
      <c r="S130" s="19"/>
      <c r="T130" s="78"/>
      <c r="U130" s="11"/>
      <c r="V130" s="74" t="str" cm="1">
        <f t="array" ref="V130">IF(OR(T130="",U130=""),"",IF(INDEX('Ciclos Oficial'!$D$3:$D$23,IF(INDEX('Ciclos Oficial'!$D$3:$D$23,MATCH('Plano de Setup'!T130,'Ciclos Oficial'!$C$3:$C$23,0))&gt;INDEX('Ciclos Oficial'!$D$3:$D$23,MATCH('Plano de Setup'!U130,'Ciclos Oficial'!$C$3:$C$23,0)),MATCH('Plano de Setup'!T130,'Ciclos Oficial'!$C$3:$C$23,0),MATCH('Plano de Setup'!U130,'Ciclos Oficial'!$C$3:$C$23,0)))&gt;INDEX('Ciclos Oficial'!$E$3:$E$23,IF(INDEX('Ciclos Oficial'!$E$3:$E$23,MATCH(T130,'Ciclos Oficial'!$C$3:$C$23,0))&gt;INDEX('Ciclos Oficial'!$E$3:$E$23,MATCH(U130,'Ciclos Oficial'!$C$3:$C$23,0)),MATCH(T130,'Ciclos Oficial'!$C$3:$C$23,0),MATCH(U130,'Ciclos Oficial'!$C$3:$C$23,0))),INDEX('Ciclos Oficial'!$D$3:$D$23,IF(INDEX('Ciclos Oficial'!$D$3:$D$23,MATCH('Plano de Setup'!T130,'Ciclos Oficial'!$C$3:$C$23,0))&gt;INDEX('Ciclos Oficial'!$D$3:$D$23,MATCH('Plano de Setup'!U130,'Ciclos Oficial'!$C$3:$C$23,0)),MATCH('Plano de Setup'!T130,'Ciclos Oficial'!$C$3:$C$23,0),MATCH('Plano de Setup'!U130,'Ciclos Oficial'!$C$3:$C$23,0))),INDEX('Ciclos Oficial'!$E$3:$E$23,IF(INDEX('Ciclos Oficial'!$E$3:$E$23,MATCH(T130,'Ciclos Oficial'!$C$3:$C$23,0))&gt;INDEX('Ciclos Oficial'!$E$3:$E$23,MATCH(U130,'Ciclos Oficial'!$C$3:$C$23,0)),MATCH(T130,'Ciclos Oficial'!$C$3:$C$23,0),MATCH(U130,'Ciclos Oficial'!$C$3:$C$23,0)))))</f>
        <v/>
      </c>
      <c r="W130" s="1"/>
      <c r="X130" s="17"/>
      <c r="Y130" s="19"/>
      <c r="Z130" s="11"/>
      <c r="AA130" s="11"/>
      <c r="AB130" s="74" t="str" cm="1">
        <f t="array" ref="AB130">IF(OR(Z130="",AA130=""),"",IF(INDEX('Ciclos Oficial'!$D$3:$D$23,IF(INDEX('Ciclos Oficial'!$D$3:$D$23,MATCH('Plano de Setup'!Z130,'Ciclos Oficial'!$C$3:$C$23,0))&gt;INDEX('Ciclos Oficial'!$D$3:$D$23,MATCH('Plano de Setup'!AA130,'Ciclos Oficial'!$C$3:$C$23,0)),MATCH('Plano de Setup'!Z130,'Ciclos Oficial'!$C$3:$C$23,0),MATCH('Plano de Setup'!AA130,'Ciclos Oficial'!$C$3:$C$23,0)))&gt;INDEX('Ciclos Oficial'!$E$3:$E$23,IF(INDEX('Ciclos Oficial'!$E$3:$E$23,MATCH(Z130,'Ciclos Oficial'!$C$3:$C$23,0))&gt;INDEX('Ciclos Oficial'!$E$3:$E$23,MATCH(AA130,'Ciclos Oficial'!$C$3:$C$23,0)),MATCH(Z130,'Ciclos Oficial'!$C$3:$C$23,0),MATCH(AA130,'Ciclos Oficial'!$C$3:$C$23,0))),INDEX('Ciclos Oficial'!$D$3:$D$23,IF(INDEX('Ciclos Oficial'!$D$3:$D$23,MATCH('Plano de Setup'!Z130,'Ciclos Oficial'!$C$3:$C$23,0))&gt;INDEX('Ciclos Oficial'!$D$3:$D$23,MATCH('Plano de Setup'!AA130,'Ciclos Oficial'!$C$3:$C$23,0)),MATCH('Plano de Setup'!Z130,'Ciclos Oficial'!$C$3:$C$23,0),MATCH('Plano de Setup'!AA130,'Ciclos Oficial'!$C$3:$C$23,0))),INDEX('Ciclos Oficial'!$E$3:$E$23,IF(INDEX('Ciclos Oficial'!$E$3:$E$23,MATCH(Z130,'Ciclos Oficial'!$C$3:$C$23,0))&gt;INDEX('Ciclos Oficial'!$E$3:$E$23,MATCH(AA130,'Ciclos Oficial'!$C$3:$C$23,0)),MATCH(Z130,'Ciclos Oficial'!$C$3:$C$23,0),MATCH(AA130,'Ciclos Oficial'!$C$3:$C$23,0)))))</f>
        <v/>
      </c>
      <c r="AC130" s="1"/>
      <c r="AD130" s="1"/>
      <c r="AE130" s="19"/>
      <c r="AF130" s="78"/>
      <c r="AG130" s="74" t="str">
        <f>IF(AF130="","",INDEX('Ciclos Oficial'!$I$3:$I$5,MATCH(AF130,'Ciclos Oficial'!$H$3:$H$5,0)))</f>
        <v/>
      </c>
      <c r="AH130" s="1"/>
      <c r="AI130" s="17"/>
      <c r="AJ130" s="19"/>
      <c r="AK130" s="78"/>
      <c r="AL130" s="74" t="str">
        <f>IF(AK130="","",INDEX('Ciclos Oficial'!$I$3:$I$5,MATCH(AK130,'Ciclos Oficial'!$H$3:$H$5,0)))</f>
        <v/>
      </c>
      <c r="AM130" s="1"/>
      <c r="AN130" s="17"/>
      <c r="AO130" s="19"/>
      <c r="AP130" s="78"/>
      <c r="AQ130" s="74" t="str">
        <f>IF(AP130="","",INDEX('Ciclos Oficial'!$I$3:$I$5,MATCH(AP130,'Ciclos Oficial'!$H$3:$H$5,0)))</f>
        <v/>
      </c>
      <c r="AR130" s="1"/>
      <c r="AS130" s="17"/>
    </row>
    <row r="131" spans="2:45" ht="14.25">
      <c r="B131" s="78"/>
      <c r="C131" s="11"/>
      <c r="D131" s="74" t="str" cm="1">
        <f t="array" ref="D131">IF(OR(B131="",C131=""),"",IF(INDEX('Ciclos Oficial'!$D$3:$D$23,IF(INDEX('Ciclos Oficial'!$D$3:$D$23,MATCH('Plano de Setup'!B131,'Ciclos Oficial'!$C$3:$C$23,0))&gt;INDEX('Ciclos Oficial'!$D$3:$D$23,MATCH('Plano de Setup'!C131,'Ciclos Oficial'!$C$3:$C$23,0)),MATCH('Plano de Setup'!B131,'Ciclos Oficial'!$C$3:$C$23,0),MATCH('Plano de Setup'!C131,'Ciclos Oficial'!$C$3:$C$23,0)))&gt;INDEX('Ciclos Oficial'!$E$3:$E$23,IF(INDEX('Ciclos Oficial'!$E$3:$E$23,MATCH(B131,'Ciclos Oficial'!$C$3:$C$23,0))&gt;INDEX('Ciclos Oficial'!$E$3:$E$23,MATCH(C131,'Ciclos Oficial'!$C$3:$C$23,0)),MATCH(B131,'Ciclos Oficial'!$C$3:$C$23,0),MATCH(C131,'Ciclos Oficial'!$C$3:$C$23,0))),INDEX('Ciclos Oficial'!$D$3:$D$23,IF(INDEX('Ciclos Oficial'!$D$3:$D$23,MATCH('Plano de Setup'!B131,'Ciclos Oficial'!$C$3:$C$23,0))&gt;INDEX('Ciclos Oficial'!$D$3:$D$23,MATCH('Plano de Setup'!C131,'Ciclos Oficial'!$C$3:$C$23,0)),MATCH('Plano de Setup'!B131,'Ciclos Oficial'!$C$3:$C$23,0),MATCH('Plano de Setup'!C131,'Ciclos Oficial'!$C$3:$C$23,0))),INDEX('Ciclos Oficial'!$E$3:$E$23,IF(INDEX('Ciclos Oficial'!$E$3:$E$23,MATCH(B131,'Ciclos Oficial'!$C$3:$C$23,0))&gt;INDEX('Ciclos Oficial'!$E$3:$E$23,MATCH(C131,'Ciclos Oficial'!$C$3:$C$23,0)),MATCH(B131,'Ciclos Oficial'!$C$3:$C$23,0),MATCH(C131,'Ciclos Oficial'!$C$3:$C$23,0)))))</f>
        <v/>
      </c>
      <c r="E131" s="12"/>
      <c r="F131" s="87"/>
      <c r="G131" s="19"/>
      <c r="H131" s="78"/>
      <c r="I131" s="11"/>
      <c r="J131" s="74" t="str" cm="1">
        <f t="array" ref="J131">IF(OR(H131="",I131=""),"",IF(INDEX('Ciclos Oficial'!$D$3:$D$23,IF(INDEX('Ciclos Oficial'!$D$3:$D$23,MATCH('Plano de Setup'!H131,'Ciclos Oficial'!$C$3:$C$23,0))&gt;INDEX('Ciclos Oficial'!$D$3:$D$23,MATCH('Plano de Setup'!I131,'Ciclos Oficial'!$C$3:$C$23,0)),MATCH('Plano de Setup'!H131,'Ciclos Oficial'!$C$3:$C$23,0),MATCH('Plano de Setup'!I131,'Ciclos Oficial'!$C$3:$C$23,0)))&gt;INDEX('Ciclos Oficial'!$E$3:$E$23,IF(INDEX('Ciclos Oficial'!$E$3:$E$23,MATCH(H131,'Ciclos Oficial'!$C$3:$C$23,0))&gt;INDEX('Ciclos Oficial'!$E$3:$E$23,MATCH(I131,'Ciclos Oficial'!$C$3:$C$23,0)),MATCH(H131,'Ciclos Oficial'!$C$3:$C$23,0),MATCH(I131,'Ciclos Oficial'!$C$3:$C$23,0))),INDEX('Ciclos Oficial'!$D$3:$D$23,IF(INDEX('Ciclos Oficial'!$D$3:$D$23,MATCH('Plano de Setup'!H131,'Ciclos Oficial'!$C$3:$C$23,0))&gt;INDEX('Ciclos Oficial'!$D$3:$D$23,MATCH('Plano de Setup'!I131,'Ciclos Oficial'!$C$3:$C$23,0)),MATCH('Plano de Setup'!H131,'Ciclos Oficial'!$C$3:$C$23,0),MATCH('Plano de Setup'!I131,'Ciclos Oficial'!$C$3:$C$23,0))),INDEX('Ciclos Oficial'!$E$3:$E$23,IF(INDEX('Ciclos Oficial'!$E$3:$E$23,MATCH(H131,'Ciclos Oficial'!$C$3:$C$23,0))&gt;INDEX('Ciclos Oficial'!$E$3:$E$23,MATCH(I131,'Ciclos Oficial'!$C$3:$C$23,0)),MATCH(H131,'Ciclos Oficial'!$C$3:$C$23,0),MATCH(I131,'Ciclos Oficial'!$C$3:$C$23,0)))))</f>
        <v/>
      </c>
      <c r="K131" s="1"/>
      <c r="L131" s="17"/>
      <c r="M131" s="19"/>
      <c r="N131" s="11"/>
      <c r="O131" s="11"/>
      <c r="P131" s="74" t="str" cm="1">
        <f t="array" ref="P131">IF(OR(N131="",O131=""),"",IF(INDEX('Ciclos Oficial'!$D$3:$D$23,IF(INDEX('Ciclos Oficial'!$D$3:$D$23,MATCH('Plano de Setup'!N131,'Ciclos Oficial'!$C$3:$C$23,0))&gt;INDEX('Ciclos Oficial'!$D$3:$D$23,MATCH('Plano de Setup'!O131,'Ciclos Oficial'!$C$3:$C$23,0)),MATCH('Plano de Setup'!N131,'Ciclos Oficial'!$C$3:$C$23,0),MATCH('Plano de Setup'!O131,'Ciclos Oficial'!$C$3:$C$23,0)))&gt;INDEX('Ciclos Oficial'!$E$3:$E$23,IF(INDEX('Ciclos Oficial'!$E$3:$E$23,MATCH(N131,'Ciclos Oficial'!$C$3:$C$23,0))&gt;INDEX('Ciclos Oficial'!$E$3:$E$23,MATCH(O131,'Ciclos Oficial'!$C$3:$C$23,0)),MATCH(N131,'Ciclos Oficial'!$C$3:$C$23,0),MATCH(O131,'Ciclos Oficial'!$C$3:$C$23,0))),INDEX('Ciclos Oficial'!$D$3:$D$23,IF(INDEX('Ciclos Oficial'!$D$3:$D$23,MATCH('Plano de Setup'!N131,'Ciclos Oficial'!$C$3:$C$23,0))&gt;INDEX('Ciclos Oficial'!$D$3:$D$23,MATCH('Plano de Setup'!O131,'Ciclos Oficial'!$C$3:$C$23,0)),MATCH('Plano de Setup'!N131,'Ciclos Oficial'!$C$3:$C$23,0),MATCH('Plano de Setup'!O131,'Ciclos Oficial'!$C$3:$C$23,0))),INDEX('Ciclos Oficial'!$E$3:$E$23,IF(INDEX('Ciclos Oficial'!$E$3:$E$23,MATCH(N131,'Ciclos Oficial'!$C$3:$C$23,0))&gt;INDEX('Ciclos Oficial'!$E$3:$E$23,MATCH(O131,'Ciclos Oficial'!$C$3:$C$23,0)),MATCH(N131,'Ciclos Oficial'!$C$3:$C$23,0),MATCH(O131,'Ciclos Oficial'!$C$3:$C$23,0)))))</f>
        <v/>
      </c>
      <c r="Q131" s="1"/>
      <c r="R131" s="1"/>
      <c r="S131" s="19"/>
      <c r="T131" s="78"/>
      <c r="U131" s="11"/>
      <c r="V131" s="74" t="str" cm="1">
        <f t="array" ref="V131">IF(OR(T131="",U131=""),"",IF(INDEX('Ciclos Oficial'!$D$3:$D$23,IF(INDEX('Ciclos Oficial'!$D$3:$D$23,MATCH('Plano de Setup'!T131,'Ciclos Oficial'!$C$3:$C$23,0))&gt;INDEX('Ciclos Oficial'!$D$3:$D$23,MATCH('Plano de Setup'!U131,'Ciclos Oficial'!$C$3:$C$23,0)),MATCH('Plano de Setup'!T131,'Ciclos Oficial'!$C$3:$C$23,0),MATCH('Plano de Setup'!U131,'Ciclos Oficial'!$C$3:$C$23,0)))&gt;INDEX('Ciclos Oficial'!$E$3:$E$23,IF(INDEX('Ciclos Oficial'!$E$3:$E$23,MATCH(T131,'Ciclos Oficial'!$C$3:$C$23,0))&gt;INDEX('Ciclos Oficial'!$E$3:$E$23,MATCH(U131,'Ciclos Oficial'!$C$3:$C$23,0)),MATCH(T131,'Ciclos Oficial'!$C$3:$C$23,0),MATCH(U131,'Ciclos Oficial'!$C$3:$C$23,0))),INDEX('Ciclos Oficial'!$D$3:$D$23,IF(INDEX('Ciclos Oficial'!$D$3:$D$23,MATCH('Plano de Setup'!T131,'Ciclos Oficial'!$C$3:$C$23,0))&gt;INDEX('Ciclos Oficial'!$D$3:$D$23,MATCH('Plano de Setup'!U131,'Ciclos Oficial'!$C$3:$C$23,0)),MATCH('Plano de Setup'!T131,'Ciclos Oficial'!$C$3:$C$23,0),MATCH('Plano de Setup'!U131,'Ciclos Oficial'!$C$3:$C$23,0))),INDEX('Ciclos Oficial'!$E$3:$E$23,IF(INDEX('Ciclos Oficial'!$E$3:$E$23,MATCH(T131,'Ciclos Oficial'!$C$3:$C$23,0))&gt;INDEX('Ciclos Oficial'!$E$3:$E$23,MATCH(U131,'Ciclos Oficial'!$C$3:$C$23,0)),MATCH(T131,'Ciclos Oficial'!$C$3:$C$23,0),MATCH(U131,'Ciclos Oficial'!$C$3:$C$23,0)))))</f>
        <v/>
      </c>
      <c r="W131" s="1"/>
      <c r="X131" s="17"/>
      <c r="Y131" s="19"/>
      <c r="Z131" s="11"/>
      <c r="AA131" s="11"/>
      <c r="AB131" s="74" t="str" cm="1">
        <f t="array" ref="AB131">IF(OR(Z131="",AA131=""),"",IF(INDEX('Ciclos Oficial'!$D$3:$D$23,IF(INDEX('Ciclos Oficial'!$D$3:$D$23,MATCH('Plano de Setup'!Z131,'Ciclos Oficial'!$C$3:$C$23,0))&gt;INDEX('Ciclos Oficial'!$D$3:$D$23,MATCH('Plano de Setup'!AA131,'Ciclos Oficial'!$C$3:$C$23,0)),MATCH('Plano de Setup'!Z131,'Ciclos Oficial'!$C$3:$C$23,0),MATCH('Plano de Setup'!AA131,'Ciclos Oficial'!$C$3:$C$23,0)))&gt;INDEX('Ciclos Oficial'!$E$3:$E$23,IF(INDEX('Ciclos Oficial'!$E$3:$E$23,MATCH(Z131,'Ciclos Oficial'!$C$3:$C$23,0))&gt;INDEX('Ciclos Oficial'!$E$3:$E$23,MATCH(AA131,'Ciclos Oficial'!$C$3:$C$23,0)),MATCH(Z131,'Ciclos Oficial'!$C$3:$C$23,0),MATCH(AA131,'Ciclos Oficial'!$C$3:$C$23,0))),INDEX('Ciclos Oficial'!$D$3:$D$23,IF(INDEX('Ciclos Oficial'!$D$3:$D$23,MATCH('Plano de Setup'!Z131,'Ciclos Oficial'!$C$3:$C$23,0))&gt;INDEX('Ciclos Oficial'!$D$3:$D$23,MATCH('Plano de Setup'!AA131,'Ciclos Oficial'!$C$3:$C$23,0)),MATCH('Plano de Setup'!Z131,'Ciclos Oficial'!$C$3:$C$23,0),MATCH('Plano de Setup'!AA131,'Ciclos Oficial'!$C$3:$C$23,0))),INDEX('Ciclos Oficial'!$E$3:$E$23,IF(INDEX('Ciclos Oficial'!$E$3:$E$23,MATCH(Z131,'Ciclos Oficial'!$C$3:$C$23,0))&gt;INDEX('Ciclos Oficial'!$E$3:$E$23,MATCH(AA131,'Ciclos Oficial'!$C$3:$C$23,0)),MATCH(Z131,'Ciclos Oficial'!$C$3:$C$23,0),MATCH(AA131,'Ciclos Oficial'!$C$3:$C$23,0)))))</f>
        <v/>
      </c>
      <c r="AC131" s="1"/>
      <c r="AD131" s="1"/>
      <c r="AE131" s="19"/>
      <c r="AF131" s="78"/>
      <c r="AG131" s="74" t="str">
        <f>IF(AF131="","",INDEX('Ciclos Oficial'!$I$3:$I$5,MATCH(AF131,'Ciclos Oficial'!$H$3:$H$5,0)))</f>
        <v/>
      </c>
      <c r="AH131" s="1"/>
      <c r="AI131" s="17"/>
      <c r="AJ131" s="19"/>
      <c r="AK131" s="78"/>
      <c r="AL131" s="74" t="str">
        <f>IF(AK131="","",INDEX('Ciclos Oficial'!$I$3:$I$5,MATCH(AK131,'Ciclos Oficial'!$H$3:$H$5,0)))</f>
        <v/>
      </c>
      <c r="AM131" s="1"/>
      <c r="AN131" s="17"/>
      <c r="AO131" s="19"/>
      <c r="AP131" s="78"/>
      <c r="AQ131" s="74" t="str">
        <f>IF(AP131="","",INDEX('Ciclos Oficial'!$I$3:$I$5,MATCH(AP131,'Ciclos Oficial'!$H$3:$H$5,0)))</f>
        <v/>
      </c>
      <c r="AR131" s="1"/>
      <c r="AS131" s="17"/>
    </row>
    <row r="132" spans="2:45" ht="14.25">
      <c r="B132" s="78"/>
      <c r="C132" s="11"/>
      <c r="D132" s="74" t="str" cm="1">
        <f t="array" ref="D132">IF(OR(B132="",C132=""),"",IF(INDEX('Ciclos Oficial'!$D$3:$D$23,IF(INDEX('Ciclos Oficial'!$D$3:$D$23,MATCH('Plano de Setup'!B132,'Ciclos Oficial'!$C$3:$C$23,0))&gt;INDEX('Ciclos Oficial'!$D$3:$D$23,MATCH('Plano de Setup'!C132,'Ciclos Oficial'!$C$3:$C$23,0)),MATCH('Plano de Setup'!B132,'Ciclos Oficial'!$C$3:$C$23,0),MATCH('Plano de Setup'!C132,'Ciclos Oficial'!$C$3:$C$23,0)))&gt;INDEX('Ciclos Oficial'!$E$3:$E$23,IF(INDEX('Ciclos Oficial'!$E$3:$E$23,MATCH(B132,'Ciclos Oficial'!$C$3:$C$23,0))&gt;INDEX('Ciclos Oficial'!$E$3:$E$23,MATCH(C132,'Ciclos Oficial'!$C$3:$C$23,0)),MATCH(B132,'Ciclos Oficial'!$C$3:$C$23,0),MATCH(C132,'Ciclos Oficial'!$C$3:$C$23,0))),INDEX('Ciclos Oficial'!$D$3:$D$23,IF(INDEX('Ciclos Oficial'!$D$3:$D$23,MATCH('Plano de Setup'!B132,'Ciclos Oficial'!$C$3:$C$23,0))&gt;INDEX('Ciclos Oficial'!$D$3:$D$23,MATCH('Plano de Setup'!C132,'Ciclos Oficial'!$C$3:$C$23,0)),MATCH('Plano de Setup'!B132,'Ciclos Oficial'!$C$3:$C$23,0),MATCH('Plano de Setup'!C132,'Ciclos Oficial'!$C$3:$C$23,0))),INDEX('Ciclos Oficial'!$E$3:$E$23,IF(INDEX('Ciclos Oficial'!$E$3:$E$23,MATCH(B132,'Ciclos Oficial'!$C$3:$C$23,0))&gt;INDEX('Ciclos Oficial'!$E$3:$E$23,MATCH(C132,'Ciclos Oficial'!$C$3:$C$23,0)),MATCH(B132,'Ciclos Oficial'!$C$3:$C$23,0),MATCH(C132,'Ciclos Oficial'!$C$3:$C$23,0)))))</f>
        <v/>
      </c>
      <c r="E132" s="12"/>
      <c r="F132" s="87"/>
      <c r="G132" s="19"/>
      <c r="H132" s="78"/>
      <c r="I132" s="11"/>
      <c r="J132" s="74" t="str" cm="1">
        <f t="array" ref="J132">IF(OR(H132="",I132=""),"",IF(INDEX('Ciclos Oficial'!$D$3:$D$23,IF(INDEX('Ciclos Oficial'!$D$3:$D$23,MATCH('Plano de Setup'!H132,'Ciclos Oficial'!$C$3:$C$23,0))&gt;INDEX('Ciclos Oficial'!$D$3:$D$23,MATCH('Plano de Setup'!I132,'Ciclos Oficial'!$C$3:$C$23,0)),MATCH('Plano de Setup'!H132,'Ciclos Oficial'!$C$3:$C$23,0),MATCH('Plano de Setup'!I132,'Ciclos Oficial'!$C$3:$C$23,0)))&gt;INDEX('Ciclos Oficial'!$E$3:$E$23,IF(INDEX('Ciclos Oficial'!$E$3:$E$23,MATCH(H132,'Ciclos Oficial'!$C$3:$C$23,0))&gt;INDEX('Ciclos Oficial'!$E$3:$E$23,MATCH(I132,'Ciclos Oficial'!$C$3:$C$23,0)),MATCH(H132,'Ciclos Oficial'!$C$3:$C$23,0),MATCH(I132,'Ciclos Oficial'!$C$3:$C$23,0))),INDEX('Ciclos Oficial'!$D$3:$D$23,IF(INDEX('Ciclos Oficial'!$D$3:$D$23,MATCH('Plano de Setup'!H132,'Ciclos Oficial'!$C$3:$C$23,0))&gt;INDEX('Ciclos Oficial'!$D$3:$D$23,MATCH('Plano de Setup'!I132,'Ciclos Oficial'!$C$3:$C$23,0)),MATCH('Plano de Setup'!H132,'Ciclos Oficial'!$C$3:$C$23,0),MATCH('Plano de Setup'!I132,'Ciclos Oficial'!$C$3:$C$23,0))),INDEX('Ciclos Oficial'!$E$3:$E$23,IF(INDEX('Ciclos Oficial'!$E$3:$E$23,MATCH(H132,'Ciclos Oficial'!$C$3:$C$23,0))&gt;INDEX('Ciclos Oficial'!$E$3:$E$23,MATCH(I132,'Ciclos Oficial'!$C$3:$C$23,0)),MATCH(H132,'Ciclos Oficial'!$C$3:$C$23,0),MATCH(I132,'Ciclos Oficial'!$C$3:$C$23,0)))))</f>
        <v/>
      </c>
      <c r="K132" s="1"/>
      <c r="L132" s="17"/>
      <c r="M132" s="19"/>
      <c r="N132" s="11"/>
      <c r="O132" s="11"/>
      <c r="P132" s="74" t="str" cm="1">
        <f t="array" ref="P132">IF(OR(N132="",O132=""),"",IF(INDEX('Ciclos Oficial'!$D$3:$D$23,IF(INDEX('Ciclos Oficial'!$D$3:$D$23,MATCH('Plano de Setup'!N132,'Ciclos Oficial'!$C$3:$C$23,0))&gt;INDEX('Ciclos Oficial'!$D$3:$D$23,MATCH('Plano de Setup'!O132,'Ciclos Oficial'!$C$3:$C$23,0)),MATCH('Plano de Setup'!N132,'Ciclos Oficial'!$C$3:$C$23,0),MATCH('Plano de Setup'!O132,'Ciclos Oficial'!$C$3:$C$23,0)))&gt;INDEX('Ciclos Oficial'!$E$3:$E$23,IF(INDEX('Ciclos Oficial'!$E$3:$E$23,MATCH(N132,'Ciclos Oficial'!$C$3:$C$23,0))&gt;INDEX('Ciclos Oficial'!$E$3:$E$23,MATCH(O132,'Ciclos Oficial'!$C$3:$C$23,0)),MATCH(N132,'Ciclos Oficial'!$C$3:$C$23,0),MATCH(O132,'Ciclos Oficial'!$C$3:$C$23,0))),INDEX('Ciclos Oficial'!$D$3:$D$23,IF(INDEX('Ciclos Oficial'!$D$3:$D$23,MATCH('Plano de Setup'!N132,'Ciclos Oficial'!$C$3:$C$23,0))&gt;INDEX('Ciclos Oficial'!$D$3:$D$23,MATCH('Plano de Setup'!O132,'Ciclos Oficial'!$C$3:$C$23,0)),MATCH('Plano de Setup'!N132,'Ciclos Oficial'!$C$3:$C$23,0),MATCH('Plano de Setup'!O132,'Ciclos Oficial'!$C$3:$C$23,0))),INDEX('Ciclos Oficial'!$E$3:$E$23,IF(INDEX('Ciclos Oficial'!$E$3:$E$23,MATCH(N132,'Ciclos Oficial'!$C$3:$C$23,0))&gt;INDEX('Ciclos Oficial'!$E$3:$E$23,MATCH(O132,'Ciclos Oficial'!$C$3:$C$23,0)),MATCH(N132,'Ciclos Oficial'!$C$3:$C$23,0),MATCH(O132,'Ciclos Oficial'!$C$3:$C$23,0)))))</f>
        <v/>
      </c>
      <c r="Q132" s="1"/>
      <c r="R132" s="1"/>
      <c r="S132" s="19"/>
      <c r="T132" s="78"/>
      <c r="U132" s="11"/>
      <c r="V132" s="74" t="str" cm="1">
        <f t="array" ref="V132">IF(OR(T132="",U132=""),"",IF(INDEX('Ciclos Oficial'!$D$3:$D$23,IF(INDEX('Ciclos Oficial'!$D$3:$D$23,MATCH('Plano de Setup'!T132,'Ciclos Oficial'!$C$3:$C$23,0))&gt;INDEX('Ciclos Oficial'!$D$3:$D$23,MATCH('Plano de Setup'!U132,'Ciclos Oficial'!$C$3:$C$23,0)),MATCH('Plano de Setup'!T132,'Ciclos Oficial'!$C$3:$C$23,0),MATCH('Plano de Setup'!U132,'Ciclos Oficial'!$C$3:$C$23,0)))&gt;INDEX('Ciclos Oficial'!$E$3:$E$23,IF(INDEX('Ciclos Oficial'!$E$3:$E$23,MATCH(T132,'Ciclos Oficial'!$C$3:$C$23,0))&gt;INDEX('Ciclos Oficial'!$E$3:$E$23,MATCH(U132,'Ciclos Oficial'!$C$3:$C$23,0)),MATCH(T132,'Ciclos Oficial'!$C$3:$C$23,0),MATCH(U132,'Ciclos Oficial'!$C$3:$C$23,0))),INDEX('Ciclos Oficial'!$D$3:$D$23,IF(INDEX('Ciclos Oficial'!$D$3:$D$23,MATCH('Plano de Setup'!T132,'Ciclos Oficial'!$C$3:$C$23,0))&gt;INDEX('Ciclos Oficial'!$D$3:$D$23,MATCH('Plano de Setup'!U132,'Ciclos Oficial'!$C$3:$C$23,0)),MATCH('Plano de Setup'!T132,'Ciclos Oficial'!$C$3:$C$23,0),MATCH('Plano de Setup'!U132,'Ciclos Oficial'!$C$3:$C$23,0))),INDEX('Ciclos Oficial'!$E$3:$E$23,IF(INDEX('Ciclos Oficial'!$E$3:$E$23,MATCH(T132,'Ciclos Oficial'!$C$3:$C$23,0))&gt;INDEX('Ciclos Oficial'!$E$3:$E$23,MATCH(U132,'Ciclos Oficial'!$C$3:$C$23,0)),MATCH(T132,'Ciclos Oficial'!$C$3:$C$23,0),MATCH(U132,'Ciclos Oficial'!$C$3:$C$23,0)))))</f>
        <v/>
      </c>
      <c r="W132" s="1"/>
      <c r="X132" s="17"/>
      <c r="Y132" s="19"/>
      <c r="Z132" s="11"/>
      <c r="AA132" s="11"/>
      <c r="AB132" s="74" t="str" cm="1">
        <f t="array" ref="AB132">IF(OR(Z132="",AA132=""),"",IF(INDEX('Ciclos Oficial'!$D$3:$D$23,IF(INDEX('Ciclos Oficial'!$D$3:$D$23,MATCH('Plano de Setup'!Z132,'Ciclos Oficial'!$C$3:$C$23,0))&gt;INDEX('Ciclos Oficial'!$D$3:$D$23,MATCH('Plano de Setup'!AA132,'Ciclos Oficial'!$C$3:$C$23,0)),MATCH('Plano de Setup'!Z132,'Ciclos Oficial'!$C$3:$C$23,0),MATCH('Plano de Setup'!AA132,'Ciclos Oficial'!$C$3:$C$23,0)))&gt;INDEX('Ciclos Oficial'!$E$3:$E$23,IF(INDEX('Ciclos Oficial'!$E$3:$E$23,MATCH(Z132,'Ciclos Oficial'!$C$3:$C$23,0))&gt;INDEX('Ciclos Oficial'!$E$3:$E$23,MATCH(AA132,'Ciclos Oficial'!$C$3:$C$23,0)),MATCH(Z132,'Ciclos Oficial'!$C$3:$C$23,0),MATCH(AA132,'Ciclos Oficial'!$C$3:$C$23,0))),INDEX('Ciclos Oficial'!$D$3:$D$23,IF(INDEX('Ciclos Oficial'!$D$3:$D$23,MATCH('Plano de Setup'!Z132,'Ciclos Oficial'!$C$3:$C$23,0))&gt;INDEX('Ciclos Oficial'!$D$3:$D$23,MATCH('Plano de Setup'!AA132,'Ciclos Oficial'!$C$3:$C$23,0)),MATCH('Plano de Setup'!Z132,'Ciclos Oficial'!$C$3:$C$23,0),MATCH('Plano de Setup'!AA132,'Ciclos Oficial'!$C$3:$C$23,0))),INDEX('Ciclos Oficial'!$E$3:$E$23,IF(INDEX('Ciclos Oficial'!$E$3:$E$23,MATCH(Z132,'Ciclos Oficial'!$C$3:$C$23,0))&gt;INDEX('Ciclos Oficial'!$E$3:$E$23,MATCH(AA132,'Ciclos Oficial'!$C$3:$C$23,0)),MATCH(Z132,'Ciclos Oficial'!$C$3:$C$23,0),MATCH(AA132,'Ciclos Oficial'!$C$3:$C$23,0)))))</f>
        <v/>
      </c>
      <c r="AC132" s="1"/>
      <c r="AD132" s="1"/>
      <c r="AE132" s="19"/>
      <c r="AF132" s="78"/>
      <c r="AG132" s="74" t="str">
        <f>IF(AF132="","",INDEX('Ciclos Oficial'!$I$3:$I$5,MATCH(AF132,'Ciclos Oficial'!$H$3:$H$5,0)))</f>
        <v/>
      </c>
      <c r="AH132" s="1"/>
      <c r="AI132" s="17"/>
      <c r="AJ132" s="19"/>
      <c r="AK132" s="78"/>
      <c r="AL132" s="74" t="str">
        <f>IF(AK132="","",INDEX('Ciclos Oficial'!$I$3:$I$5,MATCH(AK132,'Ciclos Oficial'!$H$3:$H$5,0)))</f>
        <v/>
      </c>
      <c r="AM132" s="1"/>
      <c r="AN132" s="17"/>
      <c r="AO132" s="19"/>
      <c r="AP132" s="78"/>
      <c r="AQ132" s="74" t="str">
        <f>IF(AP132="","",INDEX('Ciclos Oficial'!$I$3:$I$5,MATCH(AP132,'Ciclos Oficial'!$H$3:$H$5,0)))</f>
        <v/>
      </c>
      <c r="AR132" s="1"/>
      <c r="AS132" s="17"/>
    </row>
    <row r="133" spans="2:45" ht="14.25">
      <c r="B133" s="78"/>
      <c r="C133" s="11"/>
      <c r="D133" s="74" t="str" cm="1">
        <f t="array" ref="D133">IF(OR(B133="",C133=""),"",IF(INDEX('Ciclos Oficial'!$D$3:$D$23,IF(INDEX('Ciclos Oficial'!$D$3:$D$23,MATCH('Plano de Setup'!B133,'Ciclos Oficial'!$C$3:$C$23,0))&gt;INDEX('Ciclos Oficial'!$D$3:$D$23,MATCH('Plano de Setup'!C133,'Ciclos Oficial'!$C$3:$C$23,0)),MATCH('Plano de Setup'!B133,'Ciclos Oficial'!$C$3:$C$23,0),MATCH('Plano de Setup'!C133,'Ciclos Oficial'!$C$3:$C$23,0)))&gt;INDEX('Ciclos Oficial'!$E$3:$E$23,IF(INDEX('Ciclos Oficial'!$E$3:$E$23,MATCH(B133,'Ciclos Oficial'!$C$3:$C$23,0))&gt;INDEX('Ciclos Oficial'!$E$3:$E$23,MATCH(C133,'Ciclos Oficial'!$C$3:$C$23,0)),MATCH(B133,'Ciclos Oficial'!$C$3:$C$23,0),MATCH(C133,'Ciclos Oficial'!$C$3:$C$23,0))),INDEX('Ciclos Oficial'!$D$3:$D$23,IF(INDEX('Ciclos Oficial'!$D$3:$D$23,MATCH('Plano de Setup'!B133,'Ciclos Oficial'!$C$3:$C$23,0))&gt;INDEX('Ciclos Oficial'!$D$3:$D$23,MATCH('Plano de Setup'!C133,'Ciclos Oficial'!$C$3:$C$23,0)),MATCH('Plano de Setup'!B133,'Ciclos Oficial'!$C$3:$C$23,0),MATCH('Plano de Setup'!C133,'Ciclos Oficial'!$C$3:$C$23,0))),INDEX('Ciclos Oficial'!$E$3:$E$23,IF(INDEX('Ciclos Oficial'!$E$3:$E$23,MATCH(B133,'Ciclos Oficial'!$C$3:$C$23,0))&gt;INDEX('Ciclos Oficial'!$E$3:$E$23,MATCH(C133,'Ciclos Oficial'!$C$3:$C$23,0)),MATCH(B133,'Ciclos Oficial'!$C$3:$C$23,0),MATCH(C133,'Ciclos Oficial'!$C$3:$C$23,0)))))</f>
        <v/>
      </c>
      <c r="E133" s="12"/>
      <c r="F133" s="87"/>
      <c r="G133" s="19"/>
      <c r="H133" s="78"/>
      <c r="I133" s="11"/>
      <c r="J133" s="74" t="str" cm="1">
        <f t="array" ref="J133">IF(OR(H133="",I133=""),"",IF(INDEX('Ciclos Oficial'!$D$3:$D$23,IF(INDEX('Ciclos Oficial'!$D$3:$D$23,MATCH('Plano de Setup'!H133,'Ciclos Oficial'!$C$3:$C$23,0))&gt;INDEX('Ciclos Oficial'!$D$3:$D$23,MATCH('Plano de Setup'!I133,'Ciclos Oficial'!$C$3:$C$23,0)),MATCH('Plano de Setup'!H133,'Ciclos Oficial'!$C$3:$C$23,0),MATCH('Plano de Setup'!I133,'Ciclos Oficial'!$C$3:$C$23,0)))&gt;INDEX('Ciclos Oficial'!$E$3:$E$23,IF(INDEX('Ciclos Oficial'!$E$3:$E$23,MATCH(H133,'Ciclos Oficial'!$C$3:$C$23,0))&gt;INDEX('Ciclos Oficial'!$E$3:$E$23,MATCH(I133,'Ciclos Oficial'!$C$3:$C$23,0)),MATCH(H133,'Ciclos Oficial'!$C$3:$C$23,0),MATCH(I133,'Ciclos Oficial'!$C$3:$C$23,0))),INDEX('Ciclos Oficial'!$D$3:$D$23,IF(INDEX('Ciclos Oficial'!$D$3:$D$23,MATCH('Plano de Setup'!H133,'Ciclos Oficial'!$C$3:$C$23,0))&gt;INDEX('Ciclos Oficial'!$D$3:$D$23,MATCH('Plano de Setup'!I133,'Ciclos Oficial'!$C$3:$C$23,0)),MATCH('Plano de Setup'!H133,'Ciclos Oficial'!$C$3:$C$23,0),MATCH('Plano de Setup'!I133,'Ciclos Oficial'!$C$3:$C$23,0))),INDEX('Ciclos Oficial'!$E$3:$E$23,IF(INDEX('Ciclos Oficial'!$E$3:$E$23,MATCH(H133,'Ciclos Oficial'!$C$3:$C$23,0))&gt;INDEX('Ciclos Oficial'!$E$3:$E$23,MATCH(I133,'Ciclos Oficial'!$C$3:$C$23,0)),MATCH(H133,'Ciclos Oficial'!$C$3:$C$23,0),MATCH(I133,'Ciclos Oficial'!$C$3:$C$23,0)))))</f>
        <v/>
      </c>
      <c r="K133" s="1"/>
      <c r="L133" s="17"/>
      <c r="M133" s="19"/>
      <c r="N133" s="11"/>
      <c r="O133" s="11"/>
      <c r="P133" s="74" t="str" cm="1">
        <f t="array" ref="P133">IF(OR(N133="",O133=""),"",IF(INDEX('Ciclos Oficial'!$D$3:$D$23,IF(INDEX('Ciclos Oficial'!$D$3:$D$23,MATCH('Plano de Setup'!N133,'Ciclos Oficial'!$C$3:$C$23,0))&gt;INDEX('Ciclos Oficial'!$D$3:$D$23,MATCH('Plano de Setup'!O133,'Ciclos Oficial'!$C$3:$C$23,0)),MATCH('Plano de Setup'!N133,'Ciclos Oficial'!$C$3:$C$23,0),MATCH('Plano de Setup'!O133,'Ciclos Oficial'!$C$3:$C$23,0)))&gt;INDEX('Ciclos Oficial'!$E$3:$E$23,IF(INDEX('Ciclos Oficial'!$E$3:$E$23,MATCH(N133,'Ciclos Oficial'!$C$3:$C$23,0))&gt;INDEX('Ciclos Oficial'!$E$3:$E$23,MATCH(O133,'Ciclos Oficial'!$C$3:$C$23,0)),MATCH(N133,'Ciclos Oficial'!$C$3:$C$23,0),MATCH(O133,'Ciclos Oficial'!$C$3:$C$23,0))),INDEX('Ciclos Oficial'!$D$3:$D$23,IF(INDEX('Ciclos Oficial'!$D$3:$D$23,MATCH('Plano de Setup'!N133,'Ciclos Oficial'!$C$3:$C$23,0))&gt;INDEX('Ciclos Oficial'!$D$3:$D$23,MATCH('Plano de Setup'!O133,'Ciclos Oficial'!$C$3:$C$23,0)),MATCH('Plano de Setup'!N133,'Ciclos Oficial'!$C$3:$C$23,0),MATCH('Plano de Setup'!O133,'Ciclos Oficial'!$C$3:$C$23,0))),INDEX('Ciclos Oficial'!$E$3:$E$23,IF(INDEX('Ciclos Oficial'!$E$3:$E$23,MATCH(N133,'Ciclos Oficial'!$C$3:$C$23,0))&gt;INDEX('Ciclos Oficial'!$E$3:$E$23,MATCH(O133,'Ciclos Oficial'!$C$3:$C$23,0)),MATCH(N133,'Ciclos Oficial'!$C$3:$C$23,0),MATCH(O133,'Ciclos Oficial'!$C$3:$C$23,0)))))</f>
        <v/>
      </c>
      <c r="Q133" s="1"/>
      <c r="R133" s="1"/>
      <c r="S133" s="19"/>
      <c r="T133" s="78"/>
      <c r="U133" s="11"/>
      <c r="V133" s="74" t="str" cm="1">
        <f t="array" ref="V133">IF(OR(T133="",U133=""),"",IF(INDEX('Ciclos Oficial'!$D$3:$D$23,IF(INDEX('Ciclos Oficial'!$D$3:$D$23,MATCH('Plano de Setup'!T133,'Ciclos Oficial'!$C$3:$C$23,0))&gt;INDEX('Ciclos Oficial'!$D$3:$D$23,MATCH('Plano de Setup'!U133,'Ciclos Oficial'!$C$3:$C$23,0)),MATCH('Plano de Setup'!T133,'Ciclos Oficial'!$C$3:$C$23,0),MATCH('Plano de Setup'!U133,'Ciclos Oficial'!$C$3:$C$23,0)))&gt;INDEX('Ciclos Oficial'!$E$3:$E$23,IF(INDEX('Ciclos Oficial'!$E$3:$E$23,MATCH(T133,'Ciclos Oficial'!$C$3:$C$23,0))&gt;INDEX('Ciclos Oficial'!$E$3:$E$23,MATCH(U133,'Ciclos Oficial'!$C$3:$C$23,0)),MATCH(T133,'Ciclos Oficial'!$C$3:$C$23,0),MATCH(U133,'Ciclos Oficial'!$C$3:$C$23,0))),INDEX('Ciclos Oficial'!$D$3:$D$23,IF(INDEX('Ciclos Oficial'!$D$3:$D$23,MATCH('Plano de Setup'!T133,'Ciclos Oficial'!$C$3:$C$23,0))&gt;INDEX('Ciclos Oficial'!$D$3:$D$23,MATCH('Plano de Setup'!U133,'Ciclos Oficial'!$C$3:$C$23,0)),MATCH('Plano de Setup'!T133,'Ciclos Oficial'!$C$3:$C$23,0),MATCH('Plano de Setup'!U133,'Ciclos Oficial'!$C$3:$C$23,0))),INDEX('Ciclos Oficial'!$E$3:$E$23,IF(INDEX('Ciclos Oficial'!$E$3:$E$23,MATCH(T133,'Ciclos Oficial'!$C$3:$C$23,0))&gt;INDEX('Ciclos Oficial'!$E$3:$E$23,MATCH(U133,'Ciclos Oficial'!$C$3:$C$23,0)),MATCH(T133,'Ciclos Oficial'!$C$3:$C$23,0),MATCH(U133,'Ciclos Oficial'!$C$3:$C$23,0)))))</f>
        <v/>
      </c>
      <c r="W133" s="1"/>
      <c r="X133" s="17"/>
      <c r="Y133" s="19"/>
      <c r="Z133" s="11"/>
      <c r="AA133" s="11"/>
      <c r="AB133" s="74" t="str" cm="1">
        <f t="array" ref="AB133">IF(OR(Z133="",AA133=""),"",IF(INDEX('Ciclos Oficial'!$D$3:$D$23,IF(INDEX('Ciclos Oficial'!$D$3:$D$23,MATCH('Plano de Setup'!Z133,'Ciclos Oficial'!$C$3:$C$23,0))&gt;INDEX('Ciclos Oficial'!$D$3:$D$23,MATCH('Plano de Setup'!AA133,'Ciclos Oficial'!$C$3:$C$23,0)),MATCH('Plano de Setup'!Z133,'Ciclos Oficial'!$C$3:$C$23,0),MATCH('Plano de Setup'!AA133,'Ciclos Oficial'!$C$3:$C$23,0)))&gt;INDEX('Ciclos Oficial'!$E$3:$E$23,IF(INDEX('Ciclos Oficial'!$E$3:$E$23,MATCH(Z133,'Ciclos Oficial'!$C$3:$C$23,0))&gt;INDEX('Ciclos Oficial'!$E$3:$E$23,MATCH(AA133,'Ciclos Oficial'!$C$3:$C$23,0)),MATCH(Z133,'Ciclos Oficial'!$C$3:$C$23,0),MATCH(AA133,'Ciclos Oficial'!$C$3:$C$23,0))),INDEX('Ciclos Oficial'!$D$3:$D$23,IF(INDEX('Ciclos Oficial'!$D$3:$D$23,MATCH('Plano de Setup'!Z133,'Ciclos Oficial'!$C$3:$C$23,0))&gt;INDEX('Ciclos Oficial'!$D$3:$D$23,MATCH('Plano de Setup'!AA133,'Ciclos Oficial'!$C$3:$C$23,0)),MATCH('Plano de Setup'!Z133,'Ciclos Oficial'!$C$3:$C$23,0),MATCH('Plano de Setup'!AA133,'Ciclos Oficial'!$C$3:$C$23,0))),INDEX('Ciclos Oficial'!$E$3:$E$23,IF(INDEX('Ciclos Oficial'!$E$3:$E$23,MATCH(Z133,'Ciclos Oficial'!$C$3:$C$23,0))&gt;INDEX('Ciclos Oficial'!$E$3:$E$23,MATCH(AA133,'Ciclos Oficial'!$C$3:$C$23,0)),MATCH(Z133,'Ciclos Oficial'!$C$3:$C$23,0),MATCH(AA133,'Ciclos Oficial'!$C$3:$C$23,0)))))</f>
        <v/>
      </c>
      <c r="AC133" s="1"/>
      <c r="AD133" s="1"/>
      <c r="AE133" s="19"/>
      <c r="AF133" s="78"/>
      <c r="AG133" s="74" t="str">
        <f>IF(AF133="","",INDEX('Ciclos Oficial'!$I$3:$I$5,MATCH(AF133,'Ciclos Oficial'!$H$3:$H$5,0)))</f>
        <v/>
      </c>
      <c r="AH133" s="1"/>
      <c r="AI133" s="17"/>
      <c r="AJ133" s="19"/>
      <c r="AK133" s="78"/>
      <c r="AL133" s="74" t="str">
        <f>IF(AK133="","",INDEX('Ciclos Oficial'!$I$3:$I$5,MATCH(AK133,'Ciclos Oficial'!$H$3:$H$5,0)))</f>
        <v/>
      </c>
      <c r="AM133" s="1"/>
      <c r="AN133" s="17"/>
      <c r="AO133" s="19"/>
      <c r="AP133" s="78"/>
      <c r="AQ133" s="74" t="str">
        <f>IF(AP133="","",INDEX('Ciclos Oficial'!$I$3:$I$5,MATCH(AP133,'Ciclos Oficial'!$H$3:$H$5,0)))</f>
        <v/>
      </c>
      <c r="AR133" s="1"/>
      <c r="AS133" s="17"/>
    </row>
    <row r="134" spans="2:45" ht="14.25">
      <c r="B134" s="78"/>
      <c r="C134" s="11"/>
      <c r="D134" s="74" t="str" cm="1">
        <f t="array" ref="D134">IF(OR(B134="",C134=""),"",IF(INDEX('Ciclos Oficial'!$D$3:$D$23,IF(INDEX('Ciclos Oficial'!$D$3:$D$23,MATCH('Plano de Setup'!B134,'Ciclos Oficial'!$C$3:$C$23,0))&gt;INDEX('Ciclos Oficial'!$D$3:$D$23,MATCH('Plano de Setup'!C134,'Ciclos Oficial'!$C$3:$C$23,0)),MATCH('Plano de Setup'!B134,'Ciclos Oficial'!$C$3:$C$23,0),MATCH('Plano de Setup'!C134,'Ciclos Oficial'!$C$3:$C$23,0)))&gt;INDEX('Ciclos Oficial'!$E$3:$E$23,IF(INDEX('Ciclos Oficial'!$E$3:$E$23,MATCH(B134,'Ciclos Oficial'!$C$3:$C$23,0))&gt;INDEX('Ciclos Oficial'!$E$3:$E$23,MATCH(C134,'Ciclos Oficial'!$C$3:$C$23,0)),MATCH(B134,'Ciclos Oficial'!$C$3:$C$23,0),MATCH(C134,'Ciclos Oficial'!$C$3:$C$23,0))),INDEX('Ciclos Oficial'!$D$3:$D$23,IF(INDEX('Ciclos Oficial'!$D$3:$D$23,MATCH('Plano de Setup'!B134,'Ciclos Oficial'!$C$3:$C$23,0))&gt;INDEX('Ciclos Oficial'!$D$3:$D$23,MATCH('Plano de Setup'!C134,'Ciclos Oficial'!$C$3:$C$23,0)),MATCH('Plano de Setup'!B134,'Ciclos Oficial'!$C$3:$C$23,0),MATCH('Plano de Setup'!C134,'Ciclos Oficial'!$C$3:$C$23,0))),INDEX('Ciclos Oficial'!$E$3:$E$23,IF(INDEX('Ciclos Oficial'!$E$3:$E$23,MATCH(B134,'Ciclos Oficial'!$C$3:$C$23,0))&gt;INDEX('Ciclos Oficial'!$E$3:$E$23,MATCH(C134,'Ciclos Oficial'!$C$3:$C$23,0)),MATCH(B134,'Ciclos Oficial'!$C$3:$C$23,0),MATCH(C134,'Ciclos Oficial'!$C$3:$C$23,0)))))</f>
        <v/>
      </c>
      <c r="E134" s="12"/>
      <c r="F134" s="87"/>
      <c r="G134" s="19"/>
      <c r="H134" s="78"/>
      <c r="I134" s="11"/>
      <c r="J134" s="74" t="str" cm="1">
        <f t="array" ref="J134">IF(OR(H134="",I134=""),"",IF(INDEX('Ciclos Oficial'!$D$3:$D$23,IF(INDEX('Ciclos Oficial'!$D$3:$D$23,MATCH('Plano de Setup'!H134,'Ciclos Oficial'!$C$3:$C$23,0))&gt;INDEX('Ciclos Oficial'!$D$3:$D$23,MATCH('Plano de Setup'!I134,'Ciclos Oficial'!$C$3:$C$23,0)),MATCH('Plano de Setup'!H134,'Ciclos Oficial'!$C$3:$C$23,0),MATCH('Plano de Setup'!I134,'Ciclos Oficial'!$C$3:$C$23,0)))&gt;INDEX('Ciclos Oficial'!$E$3:$E$23,IF(INDEX('Ciclos Oficial'!$E$3:$E$23,MATCH(H134,'Ciclos Oficial'!$C$3:$C$23,0))&gt;INDEX('Ciclos Oficial'!$E$3:$E$23,MATCH(I134,'Ciclos Oficial'!$C$3:$C$23,0)),MATCH(H134,'Ciclos Oficial'!$C$3:$C$23,0),MATCH(I134,'Ciclos Oficial'!$C$3:$C$23,0))),INDEX('Ciclos Oficial'!$D$3:$D$23,IF(INDEX('Ciclos Oficial'!$D$3:$D$23,MATCH('Plano de Setup'!H134,'Ciclos Oficial'!$C$3:$C$23,0))&gt;INDEX('Ciclos Oficial'!$D$3:$D$23,MATCH('Plano de Setup'!I134,'Ciclos Oficial'!$C$3:$C$23,0)),MATCH('Plano de Setup'!H134,'Ciclos Oficial'!$C$3:$C$23,0),MATCH('Plano de Setup'!I134,'Ciclos Oficial'!$C$3:$C$23,0))),INDEX('Ciclos Oficial'!$E$3:$E$23,IF(INDEX('Ciclos Oficial'!$E$3:$E$23,MATCH(H134,'Ciclos Oficial'!$C$3:$C$23,0))&gt;INDEX('Ciclos Oficial'!$E$3:$E$23,MATCH(I134,'Ciclos Oficial'!$C$3:$C$23,0)),MATCH(H134,'Ciclos Oficial'!$C$3:$C$23,0),MATCH(I134,'Ciclos Oficial'!$C$3:$C$23,0)))))</f>
        <v/>
      </c>
      <c r="K134" s="1"/>
      <c r="L134" s="17"/>
      <c r="M134" s="19"/>
      <c r="N134" s="11"/>
      <c r="O134" s="11"/>
      <c r="P134" s="74" t="str" cm="1">
        <f t="array" ref="P134">IF(OR(N134="",O134=""),"",IF(INDEX('Ciclos Oficial'!$D$3:$D$23,IF(INDEX('Ciclos Oficial'!$D$3:$D$23,MATCH('Plano de Setup'!N134,'Ciclos Oficial'!$C$3:$C$23,0))&gt;INDEX('Ciclos Oficial'!$D$3:$D$23,MATCH('Plano de Setup'!O134,'Ciclos Oficial'!$C$3:$C$23,0)),MATCH('Plano de Setup'!N134,'Ciclos Oficial'!$C$3:$C$23,0),MATCH('Plano de Setup'!O134,'Ciclos Oficial'!$C$3:$C$23,0)))&gt;INDEX('Ciclos Oficial'!$E$3:$E$23,IF(INDEX('Ciclos Oficial'!$E$3:$E$23,MATCH(N134,'Ciclos Oficial'!$C$3:$C$23,0))&gt;INDEX('Ciclos Oficial'!$E$3:$E$23,MATCH(O134,'Ciclos Oficial'!$C$3:$C$23,0)),MATCH(N134,'Ciclos Oficial'!$C$3:$C$23,0),MATCH(O134,'Ciclos Oficial'!$C$3:$C$23,0))),INDEX('Ciclos Oficial'!$D$3:$D$23,IF(INDEX('Ciclos Oficial'!$D$3:$D$23,MATCH('Plano de Setup'!N134,'Ciclos Oficial'!$C$3:$C$23,0))&gt;INDEX('Ciclos Oficial'!$D$3:$D$23,MATCH('Plano de Setup'!O134,'Ciclos Oficial'!$C$3:$C$23,0)),MATCH('Plano de Setup'!N134,'Ciclos Oficial'!$C$3:$C$23,0),MATCH('Plano de Setup'!O134,'Ciclos Oficial'!$C$3:$C$23,0))),INDEX('Ciclos Oficial'!$E$3:$E$23,IF(INDEX('Ciclos Oficial'!$E$3:$E$23,MATCH(N134,'Ciclos Oficial'!$C$3:$C$23,0))&gt;INDEX('Ciclos Oficial'!$E$3:$E$23,MATCH(O134,'Ciclos Oficial'!$C$3:$C$23,0)),MATCH(N134,'Ciclos Oficial'!$C$3:$C$23,0),MATCH(O134,'Ciclos Oficial'!$C$3:$C$23,0)))))</f>
        <v/>
      </c>
      <c r="Q134" s="1"/>
      <c r="R134" s="1"/>
      <c r="S134" s="19"/>
      <c r="T134" s="78"/>
      <c r="U134" s="11"/>
      <c r="V134" s="74" t="str" cm="1">
        <f t="array" ref="V134">IF(OR(T134="",U134=""),"",IF(INDEX('Ciclos Oficial'!$D$3:$D$23,IF(INDEX('Ciclos Oficial'!$D$3:$D$23,MATCH('Plano de Setup'!T134,'Ciclos Oficial'!$C$3:$C$23,0))&gt;INDEX('Ciclos Oficial'!$D$3:$D$23,MATCH('Plano de Setup'!U134,'Ciclos Oficial'!$C$3:$C$23,0)),MATCH('Plano de Setup'!T134,'Ciclos Oficial'!$C$3:$C$23,0),MATCH('Plano de Setup'!U134,'Ciclos Oficial'!$C$3:$C$23,0)))&gt;INDEX('Ciclos Oficial'!$E$3:$E$23,IF(INDEX('Ciclos Oficial'!$E$3:$E$23,MATCH(T134,'Ciclos Oficial'!$C$3:$C$23,0))&gt;INDEX('Ciclos Oficial'!$E$3:$E$23,MATCH(U134,'Ciclos Oficial'!$C$3:$C$23,0)),MATCH(T134,'Ciclos Oficial'!$C$3:$C$23,0),MATCH(U134,'Ciclos Oficial'!$C$3:$C$23,0))),INDEX('Ciclos Oficial'!$D$3:$D$23,IF(INDEX('Ciclos Oficial'!$D$3:$D$23,MATCH('Plano de Setup'!T134,'Ciclos Oficial'!$C$3:$C$23,0))&gt;INDEX('Ciclos Oficial'!$D$3:$D$23,MATCH('Plano de Setup'!U134,'Ciclos Oficial'!$C$3:$C$23,0)),MATCH('Plano de Setup'!T134,'Ciclos Oficial'!$C$3:$C$23,0),MATCH('Plano de Setup'!U134,'Ciclos Oficial'!$C$3:$C$23,0))),INDEX('Ciclos Oficial'!$E$3:$E$23,IF(INDEX('Ciclos Oficial'!$E$3:$E$23,MATCH(T134,'Ciclos Oficial'!$C$3:$C$23,0))&gt;INDEX('Ciclos Oficial'!$E$3:$E$23,MATCH(U134,'Ciclos Oficial'!$C$3:$C$23,0)),MATCH(T134,'Ciclos Oficial'!$C$3:$C$23,0),MATCH(U134,'Ciclos Oficial'!$C$3:$C$23,0)))))</f>
        <v/>
      </c>
      <c r="W134" s="1"/>
      <c r="X134" s="17"/>
      <c r="Y134" s="19"/>
      <c r="Z134" s="11"/>
      <c r="AA134" s="11"/>
      <c r="AB134" s="74" t="str" cm="1">
        <f t="array" ref="AB134">IF(OR(Z134="",AA134=""),"",IF(INDEX('Ciclos Oficial'!$D$3:$D$23,IF(INDEX('Ciclos Oficial'!$D$3:$D$23,MATCH('Plano de Setup'!Z134,'Ciclos Oficial'!$C$3:$C$23,0))&gt;INDEX('Ciclos Oficial'!$D$3:$D$23,MATCH('Plano de Setup'!AA134,'Ciclos Oficial'!$C$3:$C$23,0)),MATCH('Plano de Setup'!Z134,'Ciclos Oficial'!$C$3:$C$23,0),MATCH('Plano de Setup'!AA134,'Ciclos Oficial'!$C$3:$C$23,0)))&gt;INDEX('Ciclos Oficial'!$E$3:$E$23,IF(INDEX('Ciclos Oficial'!$E$3:$E$23,MATCH(Z134,'Ciclos Oficial'!$C$3:$C$23,0))&gt;INDEX('Ciclos Oficial'!$E$3:$E$23,MATCH(AA134,'Ciclos Oficial'!$C$3:$C$23,0)),MATCH(Z134,'Ciclos Oficial'!$C$3:$C$23,0),MATCH(AA134,'Ciclos Oficial'!$C$3:$C$23,0))),INDEX('Ciclos Oficial'!$D$3:$D$23,IF(INDEX('Ciclos Oficial'!$D$3:$D$23,MATCH('Plano de Setup'!Z134,'Ciclos Oficial'!$C$3:$C$23,0))&gt;INDEX('Ciclos Oficial'!$D$3:$D$23,MATCH('Plano de Setup'!AA134,'Ciclos Oficial'!$C$3:$C$23,0)),MATCH('Plano de Setup'!Z134,'Ciclos Oficial'!$C$3:$C$23,0),MATCH('Plano de Setup'!AA134,'Ciclos Oficial'!$C$3:$C$23,0))),INDEX('Ciclos Oficial'!$E$3:$E$23,IF(INDEX('Ciclos Oficial'!$E$3:$E$23,MATCH(Z134,'Ciclos Oficial'!$C$3:$C$23,0))&gt;INDEX('Ciclos Oficial'!$E$3:$E$23,MATCH(AA134,'Ciclos Oficial'!$C$3:$C$23,0)),MATCH(Z134,'Ciclos Oficial'!$C$3:$C$23,0),MATCH(AA134,'Ciclos Oficial'!$C$3:$C$23,0)))))</f>
        <v/>
      </c>
      <c r="AC134" s="1"/>
      <c r="AD134" s="1"/>
      <c r="AE134" s="19"/>
      <c r="AF134" s="78"/>
      <c r="AG134" s="74" t="str">
        <f>IF(AF134="","",INDEX('Ciclos Oficial'!$I$3:$I$5,MATCH(AF134,'Ciclos Oficial'!$H$3:$H$5,0)))</f>
        <v/>
      </c>
      <c r="AH134" s="1"/>
      <c r="AI134" s="17"/>
      <c r="AJ134" s="19"/>
      <c r="AK134" s="78"/>
      <c r="AL134" s="74" t="str">
        <f>IF(AK134="","",INDEX('Ciclos Oficial'!$I$3:$I$5,MATCH(AK134,'Ciclos Oficial'!$H$3:$H$5,0)))</f>
        <v/>
      </c>
      <c r="AM134" s="1"/>
      <c r="AN134" s="17"/>
      <c r="AO134" s="19"/>
      <c r="AP134" s="78"/>
      <c r="AQ134" s="74" t="str">
        <f>IF(AP134="","",INDEX('Ciclos Oficial'!$I$3:$I$5,MATCH(AP134,'Ciclos Oficial'!$H$3:$H$5,0)))</f>
        <v/>
      </c>
      <c r="AR134" s="1"/>
      <c r="AS134" s="17"/>
    </row>
    <row r="135" spans="2:45" ht="14.25">
      <c r="B135" s="78"/>
      <c r="C135" s="11"/>
      <c r="D135" s="74" t="str" cm="1">
        <f t="array" ref="D135">IF(OR(B135="",C135=""),"",IF(INDEX('Ciclos Oficial'!$D$3:$D$23,IF(INDEX('Ciclos Oficial'!$D$3:$D$23,MATCH('Plano de Setup'!B135,'Ciclos Oficial'!$C$3:$C$23,0))&gt;INDEX('Ciclos Oficial'!$D$3:$D$23,MATCH('Plano de Setup'!C135,'Ciclos Oficial'!$C$3:$C$23,0)),MATCH('Plano de Setup'!B135,'Ciclos Oficial'!$C$3:$C$23,0),MATCH('Plano de Setup'!C135,'Ciclos Oficial'!$C$3:$C$23,0)))&gt;INDEX('Ciclos Oficial'!$E$3:$E$23,IF(INDEX('Ciclos Oficial'!$E$3:$E$23,MATCH(B135,'Ciclos Oficial'!$C$3:$C$23,0))&gt;INDEX('Ciclos Oficial'!$E$3:$E$23,MATCH(C135,'Ciclos Oficial'!$C$3:$C$23,0)),MATCH(B135,'Ciclos Oficial'!$C$3:$C$23,0),MATCH(C135,'Ciclos Oficial'!$C$3:$C$23,0))),INDEX('Ciclos Oficial'!$D$3:$D$23,IF(INDEX('Ciclos Oficial'!$D$3:$D$23,MATCH('Plano de Setup'!B135,'Ciclos Oficial'!$C$3:$C$23,0))&gt;INDEX('Ciclos Oficial'!$D$3:$D$23,MATCH('Plano de Setup'!C135,'Ciclos Oficial'!$C$3:$C$23,0)),MATCH('Plano de Setup'!B135,'Ciclos Oficial'!$C$3:$C$23,0),MATCH('Plano de Setup'!C135,'Ciclos Oficial'!$C$3:$C$23,0))),INDEX('Ciclos Oficial'!$E$3:$E$23,IF(INDEX('Ciclos Oficial'!$E$3:$E$23,MATCH(B135,'Ciclos Oficial'!$C$3:$C$23,0))&gt;INDEX('Ciclos Oficial'!$E$3:$E$23,MATCH(C135,'Ciclos Oficial'!$C$3:$C$23,0)),MATCH(B135,'Ciclos Oficial'!$C$3:$C$23,0),MATCH(C135,'Ciclos Oficial'!$C$3:$C$23,0)))))</f>
        <v/>
      </c>
      <c r="E135" s="12"/>
      <c r="F135" s="87"/>
      <c r="G135" s="19"/>
      <c r="H135" s="78"/>
      <c r="I135" s="11"/>
      <c r="J135" s="74" t="str" cm="1">
        <f t="array" ref="J135">IF(OR(H135="",I135=""),"",IF(INDEX('Ciclos Oficial'!$D$3:$D$23,IF(INDEX('Ciclos Oficial'!$D$3:$D$23,MATCH('Plano de Setup'!H135,'Ciclos Oficial'!$C$3:$C$23,0))&gt;INDEX('Ciclos Oficial'!$D$3:$D$23,MATCH('Plano de Setup'!I135,'Ciclos Oficial'!$C$3:$C$23,0)),MATCH('Plano de Setup'!H135,'Ciclos Oficial'!$C$3:$C$23,0),MATCH('Plano de Setup'!I135,'Ciclos Oficial'!$C$3:$C$23,0)))&gt;INDEX('Ciclos Oficial'!$E$3:$E$23,IF(INDEX('Ciclos Oficial'!$E$3:$E$23,MATCH(H135,'Ciclos Oficial'!$C$3:$C$23,0))&gt;INDEX('Ciclos Oficial'!$E$3:$E$23,MATCH(I135,'Ciclos Oficial'!$C$3:$C$23,0)),MATCH(H135,'Ciclos Oficial'!$C$3:$C$23,0),MATCH(I135,'Ciclos Oficial'!$C$3:$C$23,0))),INDEX('Ciclos Oficial'!$D$3:$D$23,IF(INDEX('Ciclos Oficial'!$D$3:$D$23,MATCH('Plano de Setup'!H135,'Ciclos Oficial'!$C$3:$C$23,0))&gt;INDEX('Ciclos Oficial'!$D$3:$D$23,MATCH('Plano de Setup'!I135,'Ciclos Oficial'!$C$3:$C$23,0)),MATCH('Plano de Setup'!H135,'Ciclos Oficial'!$C$3:$C$23,0),MATCH('Plano de Setup'!I135,'Ciclos Oficial'!$C$3:$C$23,0))),INDEX('Ciclos Oficial'!$E$3:$E$23,IF(INDEX('Ciclos Oficial'!$E$3:$E$23,MATCH(H135,'Ciclos Oficial'!$C$3:$C$23,0))&gt;INDEX('Ciclos Oficial'!$E$3:$E$23,MATCH(I135,'Ciclos Oficial'!$C$3:$C$23,0)),MATCH(H135,'Ciclos Oficial'!$C$3:$C$23,0),MATCH(I135,'Ciclos Oficial'!$C$3:$C$23,0)))))</f>
        <v/>
      </c>
      <c r="K135" s="1"/>
      <c r="L135" s="17"/>
      <c r="M135" s="19"/>
      <c r="N135" s="11"/>
      <c r="O135" s="11"/>
      <c r="P135" s="74" t="str" cm="1">
        <f t="array" ref="P135">IF(OR(N135="",O135=""),"",IF(INDEX('Ciclos Oficial'!$D$3:$D$23,IF(INDEX('Ciclos Oficial'!$D$3:$D$23,MATCH('Plano de Setup'!N135,'Ciclos Oficial'!$C$3:$C$23,0))&gt;INDEX('Ciclos Oficial'!$D$3:$D$23,MATCH('Plano de Setup'!O135,'Ciclos Oficial'!$C$3:$C$23,0)),MATCH('Plano de Setup'!N135,'Ciclos Oficial'!$C$3:$C$23,0),MATCH('Plano de Setup'!O135,'Ciclos Oficial'!$C$3:$C$23,0)))&gt;INDEX('Ciclos Oficial'!$E$3:$E$23,IF(INDEX('Ciclos Oficial'!$E$3:$E$23,MATCH(N135,'Ciclos Oficial'!$C$3:$C$23,0))&gt;INDEX('Ciclos Oficial'!$E$3:$E$23,MATCH(O135,'Ciclos Oficial'!$C$3:$C$23,0)),MATCH(N135,'Ciclos Oficial'!$C$3:$C$23,0),MATCH(O135,'Ciclos Oficial'!$C$3:$C$23,0))),INDEX('Ciclos Oficial'!$D$3:$D$23,IF(INDEX('Ciclos Oficial'!$D$3:$D$23,MATCH('Plano de Setup'!N135,'Ciclos Oficial'!$C$3:$C$23,0))&gt;INDEX('Ciclos Oficial'!$D$3:$D$23,MATCH('Plano de Setup'!O135,'Ciclos Oficial'!$C$3:$C$23,0)),MATCH('Plano de Setup'!N135,'Ciclos Oficial'!$C$3:$C$23,0),MATCH('Plano de Setup'!O135,'Ciclos Oficial'!$C$3:$C$23,0))),INDEX('Ciclos Oficial'!$E$3:$E$23,IF(INDEX('Ciclos Oficial'!$E$3:$E$23,MATCH(N135,'Ciclos Oficial'!$C$3:$C$23,0))&gt;INDEX('Ciclos Oficial'!$E$3:$E$23,MATCH(O135,'Ciclos Oficial'!$C$3:$C$23,0)),MATCH(N135,'Ciclos Oficial'!$C$3:$C$23,0),MATCH(O135,'Ciclos Oficial'!$C$3:$C$23,0)))))</f>
        <v/>
      </c>
      <c r="Q135" s="1"/>
      <c r="R135" s="1"/>
      <c r="S135" s="19"/>
      <c r="T135" s="78"/>
      <c r="U135" s="11"/>
      <c r="V135" s="74" t="str" cm="1">
        <f t="array" ref="V135">IF(OR(T135="",U135=""),"",IF(INDEX('Ciclos Oficial'!$D$3:$D$23,IF(INDEX('Ciclos Oficial'!$D$3:$D$23,MATCH('Plano de Setup'!T135,'Ciclos Oficial'!$C$3:$C$23,0))&gt;INDEX('Ciclos Oficial'!$D$3:$D$23,MATCH('Plano de Setup'!U135,'Ciclos Oficial'!$C$3:$C$23,0)),MATCH('Plano de Setup'!T135,'Ciclos Oficial'!$C$3:$C$23,0),MATCH('Plano de Setup'!U135,'Ciclos Oficial'!$C$3:$C$23,0)))&gt;INDEX('Ciclos Oficial'!$E$3:$E$23,IF(INDEX('Ciclos Oficial'!$E$3:$E$23,MATCH(T135,'Ciclos Oficial'!$C$3:$C$23,0))&gt;INDEX('Ciclos Oficial'!$E$3:$E$23,MATCH(U135,'Ciclos Oficial'!$C$3:$C$23,0)),MATCH(T135,'Ciclos Oficial'!$C$3:$C$23,0),MATCH(U135,'Ciclos Oficial'!$C$3:$C$23,0))),INDEX('Ciclos Oficial'!$D$3:$D$23,IF(INDEX('Ciclos Oficial'!$D$3:$D$23,MATCH('Plano de Setup'!T135,'Ciclos Oficial'!$C$3:$C$23,0))&gt;INDEX('Ciclos Oficial'!$D$3:$D$23,MATCH('Plano de Setup'!U135,'Ciclos Oficial'!$C$3:$C$23,0)),MATCH('Plano de Setup'!T135,'Ciclos Oficial'!$C$3:$C$23,0),MATCH('Plano de Setup'!U135,'Ciclos Oficial'!$C$3:$C$23,0))),INDEX('Ciclos Oficial'!$E$3:$E$23,IF(INDEX('Ciclos Oficial'!$E$3:$E$23,MATCH(T135,'Ciclos Oficial'!$C$3:$C$23,0))&gt;INDEX('Ciclos Oficial'!$E$3:$E$23,MATCH(U135,'Ciclos Oficial'!$C$3:$C$23,0)),MATCH(T135,'Ciclos Oficial'!$C$3:$C$23,0),MATCH(U135,'Ciclos Oficial'!$C$3:$C$23,0)))))</f>
        <v/>
      </c>
      <c r="W135" s="1"/>
      <c r="X135" s="17"/>
      <c r="Y135" s="19"/>
      <c r="Z135" s="11"/>
      <c r="AA135" s="11"/>
      <c r="AB135" s="74" t="str" cm="1">
        <f t="array" ref="AB135">IF(OR(Z135="",AA135=""),"",IF(INDEX('Ciclos Oficial'!$D$3:$D$23,IF(INDEX('Ciclos Oficial'!$D$3:$D$23,MATCH('Plano de Setup'!Z135,'Ciclos Oficial'!$C$3:$C$23,0))&gt;INDEX('Ciclos Oficial'!$D$3:$D$23,MATCH('Plano de Setup'!AA135,'Ciclos Oficial'!$C$3:$C$23,0)),MATCH('Plano de Setup'!Z135,'Ciclos Oficial'!$C$3:$C$23,0),MATCH('Plano de Setup'!AA135,'Ciclos Oficial'!$C$3:$C$23,0)))&gt;INDEX('Ciclos Oficial'!$E$3:$E$23,IF(INDEX('Ciclos Oficial'!$E$3:$E$23,MATCH(Z135,'Ciclos Oficial'!$C$3:$C$23,0))&gt;INDEX('Ciclos Oficial'!$E$3:$E$23,MATCH(AA135,'Ciclos Oficial'!$C$3:$C$23,0)),MATCH(Z135,'Ciclos Oficial'!$C$3:$C$23,0),MATCH(AA135,'Ciclos Oficial'!$C$3:$C$23,0))),INDEX('Ciclos Oficial'!$D$3:$D$23,IF(INDEX('Ciclos Oficial'!$D$3:$D$23,MATCH('Plano de Setup'!Z135,'Ciclos Oficial'!$C$3:$C$23,0))&gt;INDEX('Ciclos Oficial'!$D$3:$D$23,MATCH('Plano de Setup'!AA135,'Ciclos Oficial'!$C$3:$C$23,0)),MATCH('Plano de Setup'!Z135,'Ciclos Oficial'!$C$3:$C$23,0),MATCH('Plano de Setup'!AA135,'Ciclos Oficial'!$C$3:$C$23,0))),INDEX('Ciclos Oficial'!$E$3:$E$23,IF(INDEX('Ciclos Oficial'!$E$3:$E$23,MATCH(Z135,'Ciclos Oficial'!$C$3:$C$23,0))&gt;INDEX('Ciclos Oficial'!$E$3:$E$23,MATCH(AA135,'Ciclos Oficial'!$C$3:$C$23,0)),MATCH(Z135,'Ciclos Oficial'!$C$3:$C$23,0),MATCH(AA135,'Ciclos Oficial'!$C$3:$C$23,0)))))</f>
        <v/>
      </c>
      <c r="AC135" s="1"/>
      <c r="AD135" s="1"/>
      <c r="AE135" s="19"/>
      <c r="AF135" s="78"/>
      <c r="AG135" s="74" t="str">
        <f>IF(AF135="","",INDEX('Ciclos Oficial'!$I$3:$I$5,MATCH(AF135,'Ciclos Oficial'!$H$3:$H$5,0)))</f>
        <v/>
      </c>
      <c r="AH135" s="1"/>
      <c r="AI135" s="17"/>
      <c r="AJ135" s="19"/>
      <c r="AK135" s="78"/>
      <c r="AL135" s="74" t="str">
        <f>IF(AK135="","",INDEX('Ciclos Oficial'!$I$3:$I$5,MATCH(AK135,'Ciclos Oficial'!$H$3:$H$5,0)))</f>
        <v/>
      </c>
      <c r="AM135" s="1"/>
      <c r="AN135" s="17"/>
      <c r="AO135" s="19"/>
      <c r="AP135" s="78"/>
      <c r="AQ135" s="74" t="str">
        <f>IF(AP135="","",INDEX('Ciclos Oficial'!$I$3:$I$5,MATCH(AP135,'Ciclos Oficial'!$H$3:$H$5,0)))</f>
        <v/>
      </c>
      <c r="AR135" s="1"/>
      <c r="AS135" s="17"/>
    </row>
    <row r="136" spans="2:45" ht="14.25">
      <c r="B136" s="78"/>
      <c r="C136" s="11"/>
      <c r="D136" s="74" t="str" cm="1">
        <f t="array" ref="D136">IF(OR(B136="",C136=""),"",IF(INDEX('Ciclos Oficial'!$D$3:$D$23,IF(INDEX('Ciclos Oficial'!$D$3:$D$23,MATCH('Plano de Setup'!B136,'Ciclos Oficial'!$C$3:$C$23,0))&gt;INDEX('Ciclos Oficial'!$D$3:$D$23,MATCH('Plano de Setup'!C136,'Ciclos Oficial'!$C$3:$C$23,0)),MATCH('Plano de Setup'!B136,'Ciclos Oficial'!$C$3:$C$23,0),MATCH('Plano de Setup'!C136,'Ciclos Oficial'!$C$3:$C$23,0)))&gt;INDEX('Ciclos Oficial'!$E$3:$E$23,IF(INDEX('Ciclos Oficial'!$E$3:$E$23,MATCH(B136,'Ciclos Oficial'!$C$3:$C$23,0))&gt;INDEX('Ciclos Oficial'!$E$3:$E$23,MATCH(C136,'Ciclos Oficial'!$C$3:$C$23,0)),MATCH(B136,'Ciclos Oficial'!$C$3:$C$23,0),MATCH(C136,'Ciclos Oficial'!$C$3:$C$23,0))),INDEX('Ciclos Oficial'!$D$3:$D$23,IF(INDEX('Ciclos Oficial'!$D$3:$D$23,MATCH('Plano de Setup'!B136,'Ciclos Oficial'!$C$3:$C$23,0))&gt;INDEX('Ciclos Oficial'!$D$3:$D$23,MATCH('Plano de Setup'!C136,'Ciclos Oficial'!$C$3:$C$23,0)),MATCH('Plano de Setup'!B136,'Ciclos Oficial'!$C$3:$C$23,0),MATCH('Plano de Setup'!C136,'Ciclos Oficial'!$C$3:$C$23,0))),INDEX('Ciclos Oficial'!$E$3:$E$23,IF(INDEX('Ciclos Oficial'!$E$3:$E$23,MATCH(B136,'Ciclos Oficial'!$C$3:$C$23,0))&gt;INDEX('Ciclos Oficial'!$E$3:$E$23,MATCH(C136,'Ciclos Oficial'!$C$3:$C$23,0)),MATCH(B136,'Ciclos Oficial'!$C$3:$C$23,0),MATCH(C136,'Ciclos Oficial'!$C$3:$C$23,0)))))</f>
        <v/>
      </c>
      <c r="E136" s="12"/>
      <c r="F136" s="87"/>
      <c r="G136" s="19"/>
      <c r="H136" s="78"/>
      <c r="I136" s="11"/>
      <c r="J136" s="74" t="str" cm="1">
        <f t="array" ref="J136">IF(OR(H136="",I136=""),"",IF(INDEX('Ciclos Oficial'!$D$3:$D$23,IF(INDEX('Ciclos Oficial'!$D$3:$D$23,MATCH('Plano de Setup'!H136,'Ciclos Oficial'!$C$3:$C$23,0))&gt;INDEX('Ciclos Oficial'!$D$3:$D$23,MATCH('Plano de Setup'!I136,'Ciclos Oficial'!$C$3:$C$23,0)),MATCH('Plano de Setup'!H136,'Ciclos Oficial'!$C$3:$C$23,0),MATCH('Plano de Setup'!I136,'Ciclos Oficial'!$C$3:$C$23,0)))&gt;INDEX('Ciclos Oficial'!$E$3:$E$23,IF(INDEX('Ciclos Oficial'!$E$3:$E$23,MATCH(H136,'Ciclos Oficial'!$C$3:$C$23,0))&gt;INDEX('Ciclos Oficial'!$E$3:$E$23,MATCH(I136,'Ciclos Oficial'!$C$3:$C$23,0)),MATCH(H136,'Ciclos Oficial'!$C$3:$C$23,0),MATCH(I136,'Ciclos Oficial'!$C$3:$C$23,0))),INDEX('Ciclos Oficial'!$D$3:$D$23,IF(INDEX('Ciclos Oficial'!$D$3:$D$23,MATCH('Plano de Setup'!H136,'Ciclos Oficial'!$C$3:$C$23,0))&gt;INDEX('Ciclos Oficial'!$D$3:$D$23,MATCH('Plano de Setup'!I136,'Ciclos Oficial'!$C$3:$C$23,0)),MATCH('Plano de Setup'!H136,'Ciclos Oficial'!$C$3:$C$23,0),MATCH('Plano de Setup'!I136,'Ciclos Oficial'!$C$3:$C$23,0))),INDEX('Ciclos Oficial'!$E$3:$E$23,IF(INDEX('Ciclos Oficial'!$E$3:$E$23,MATCH(H136,'Ciclos Oficial'!$C$3:$C$23,0))&gt;INDEX('Ciclos Oficial'!$E$3:$E$23,MATCH(I136,'Ciclos Oficial'!$C$3:$C$23,0)),MATCH(H136,'Ciclos Oficial'!$C$3:$C$23,0),MATCH(I136,'Ciclos Oficial'!$C$3:$C$23,0)))))</f>
        <v/>
      </c>
      <c r="K136" s="1"/>
      <c r="L136" s="17"/>
      <c r="M136" s="19"/>
      <c r="N136" s="11"/>
      <c r="O136" s="11"/>
      <c r="P136" s="74" t="str" cm="1">
        <f t="array" ref="P136">IF(OR(N136="",O136=""),"",IF(INDEX('Ciclos Oficial'!$D$3:$D$23,IF(INDEX('Ciclos Oficial'!$D$3:$D$23,MATCH('Plano de Setup'!N136,'Ciclos Oficial'!$C$3:$C$23,0))&gt;INDEX('Ciclos Oficial'!$D$3:$D$23,MATCH('Plano de Setup'!O136,'Ciclos Oficial'!$C$3:$C$23,0)),MATCH('Plano de Setup'!N136,'Ciclos Oficial'!$C$3:$C$23,0),MATCH('Plano de Setup'!O136,'Ciclos Oficial'!$C$3:$C$23,0)))&gt;INDEX('Ciclos Oficial'!$E$3:$E$23,IF(INDEX('Ciclos Oficial'!$E$3:$E$23,MATCH(N136,'Ciclos Oficial'!$C$3:$C$23,0))&gt;INDEX('Ciclos Oficial'!$E$3:$E$23,MATCH(O136,'Ciclos Oficial'!$C$3:$C$23,0)),MATCH(N136,'Ciclos Oficial'!$C$3:$C$23,0),MATCH(O136,'Ciclos Oficial'!$C$3:$C$23,0))),INDEX('Ciclos Oficial'!$D$3:$D$23,IF(INDEX('Ciclos Oficial'!$D$3:$D$23,MATCH('Plano de Setup'!N136,'Ciclos Oficial'!$C$3:$C$23,0))&gt;INDEX('Ciclos Oficial'!$D$3:$D$23,MATCH('Plano de Setup'!O136,'Ciclos Oficial'!$C$3:$C$23,0)),MATCH('Plano de Setup'!N136,'Ciclos Oficial'!$C$3:$C$23,0),MATCH('Plano de Setup'!O136,'Ciclos Oficial'!$C$3:$C$23,0))),INDEX('Ciclos Oficial'!$E$3:$E$23,IF(INDEX('Ciclos Oficial'!$E$3:$E$23,MATCH(N136,'Ciclos Oficial'!$C$3:$C$23,0))&gt;INDEX('Ciclos Oficial'!$E$3:$E$23,MATCH(O136,'Ciclos Oficial'!$C$3:$C$23,0)),MATCH(N136,'Ciclos Oficial'!$C$3:$C$23,0),MATCH(O136,'Ciclos Oficial'!$C$3:$C$23,0)))))</f>
        <v/>
      </c>
      <c r="Q136" s="1"/>
      <c r="R136" s="1"/>
      <c r="S136" s="19"/>
      <c r="T136" s="78"/>
      <c r="U136" s="11"/>
      <c r="V136" s="74" t="str" cm="1">
        <f t="array" ref="V136">IF(OR(T136="",U136=""),"",IF(INDEX('Ciclos Oficial'!$D$3:$D$23,IF(INDEX('Ciclos Oficial'!$D$3:$D$23,MATCH('Plano de Setup'!T136,'Ciclos Oficial'!$C$3:$C$23,0))&gt;INDEX('Ciclos Oficial'!$D$3:$D$23,MATCH('Plano de Setup'!U136,'Ciclos Oficial'!$C$3:$C$23,0)),MATCH('Plano de Setup'!T136,'Ciclos Oficial'!$C$3:$C$23,0),MATCH('Plano de Setup'!U136,'Ciclos Oficial'!$C$3:$C$23,0)))&gt;INDEX('Ciclos Oficial'!$E$3:$E$23,IF(INDEX('Ciclos Oficial'!$E$3:$E$23,MATCH(T136,'Ciclos Oficial'!$C$3:$C$23,0))&gt;INDEX('Ciclos Oficial'!$E$3:$E$23,MATCH(U136,'Ciclos Oficial'!$C$3:$C$23,0)),MATCH(T136,'Ciclos Oficial'!$C$3:$C$23,0),MATCH(U136,'Ciclos Oficial'!$C$3:$C$23,0))),INDEX('Ciclos Oficial'!$D$3:$D$23,IF(INDEX('Ciclos Oficial'!$D$3:$D$23,MATCH('Plano de Setup'!T136,'Ciclos Oficial'!$C$3:$C$23,0))&gt;INDEX('Ciclos Oficial'!$D$3:$D$23,MATCH('Plano de Setup'!U136,'Ciclos Oficial'!$C$3:$C$23,0)),MATCH('Plano de Setup'!T136,'Ciclos Oficial'!$C$3:$C$23,0),MATCH('Plano de Setup'!U136,'Ciclos Oficial'!$C$3:$C$23,0))),INDEX('Ciclos Oficial'!$E$3:$E$23,IF(INDEX('Ciclos Oficial'!$E$3:$E$23,MATCH(T136,'Ciclos Oficial'!$C$3:$C$23,0))&gt;INDEX('Ciclos Oficial'!$E$3:$E$23,MATCH(U136,'Ciclos Oficial'!$C$3:$C$23,0)),MATCH(T136,'Ciclos Oficial'!$C$3:$C$23,0),MATCH(U136,'Ciclos Oficial'!$C$3:$C$23,0)))))</f>
        <v/>
      </c>
      <c r="W136" s="1"/>
      <c r="X136" s="17"/>
      <c r="Y136" s="19"/>
      <c r="Z136" s="11"/>
      <c r="AA136" s="11"/>
      <c r="AB136" s="74" t="str" cm="1">
        <f t="array" ref="AB136">IF(OR(Z136="",AA136=""),"",IF(INDEX('Ciclos Oficial'!$D$3:$D$23,IF(INDEX('Ciclos Oficial'!$D$3:$D$23,MATCH('Plano de Setup'!Z136,'Ciclos Oficial'!$C$3:$C$23,0))&gt;INDEX('Ciclos Oficial'!$D$3:$D$23,MATCH('Plano de Setup'!AA136,'Ciclos Oficial'!$C$3:$C$23,0)),MATCH('Plano de Setup'!Z136,'Ciclos Oficial'!$C$3:$C$23,0),MATCH('Plano de Setup'!AA136,'Ciclos Oficial'!$C$3:$C$23,0)))&gt;INDEX('Ciclos Oficial'!$E$3:$E$23,IF(INDEX('Ciclos Oficial'!$E$3:$E$23,MATCH(Z136,'Ciclos Oficial'!$C$3:$C$23,0))&gt;INDEX('Ciclos Oficial'!$E$3:$E$23,MATCH(AA136,'Ciclos Oficial'!$C$3:$C$23,0)),MATCH(Z136,'Ciclos Oficial'!$C$3:$C$23,0),MATCH(AA136,'Ciclos Oficial'!$C$3:$C$23,0))),INDEX('Ciclos Oficial'!$D$3:$D$23,IF(INDEX('Ciclos Oficial'!$D$3:$D$23,MATCH('Plano de Setup'!Z136,'Ciclos Oficial'!$C$3:$C$23,0))&gt;INDEX('Ciclos Oficial'!$D$3:$D$23,MATCH('Plano de Setup'!AA136,'Ciclos Oficial'!$C$3:$C$23,0)),MATCH('Plano de Setup'!Z136,'Ciclos Oficial'!$C$3:$C$23,0),MATCH('Plano de Setup'!AA136,'Ciclos Oficial'!$C$3:$C$23,0))),INDEX('Ciclos Oficial'!$E$3:$E$23,IF(INDEX('Ciclos Oficial'!$E$3:$E$23,MATCH(Z136,'Ciclos Oficial'!$C$3:$C$23,0))&gt;INDEX('Ciclos Oficial'!$E$3:$E$23,MATCH(AA136,'Ciclos Oficial'!$C$3:$C$23,0)),MATCH(Z136,'Ciclos Oficial'!$C$3:$C$23,0),MATCH(AA136,'Ciclos Oficial'!$C$3:$C$23,0)))))</f>
        <v/>
      </c>
      <c r="AC136" s="1"/>
      <c r="AD136" s="1"/>
      <c r="AE136" s="19"/>
      <c r="AF136" s="78"/>
      <c r="AG136" s="74" t="str">
        <f>IF(AF136="","",INDEX('Ciclos Oficial'!$I$3:$I$5,MATCH(AF136,'Ciclos Oficial'!$H$3:$H$5,0)))</f>
        <v/>
      </c>
      <c r="AH136" s="1"/>
      <c r="AI136" s="17"/>
      <c r="AJ136" s="19"/>
      <c r="AK136" s="78"/>
      <c r="AL136" s="74" t="str">
        <f>IF(AK136="","",INDEX('Ciclos Oficial'!$I$3:$I$5,MATCH(AK136,'Ciclos Oficial'!$H$3:$H$5,0)))</f>
        <v/>
      </c>
      <c r="AM136" s="1"/>
      <c r="AN136" s="17"/>
      <c r="AO136" s="19"/>
      <c r="AP136" s="78"/>
      <c r="AQ136" s="74" t="str">
        <f>IF(AP136="","",INDEX('Ciclos Oficial'!$I$3:$I$5,MATCH(AP136,'Ciclos Oficial'!$H$3:$H$5,0)))</f>
        <v/>
      </c>
      <c r="AR136" s="1"/>
      <c r="AS136" s="17"/>
    </row>
    <row r="137" spans="2:45" ht="14.25">
      <c r="B137" s="78"/>
      <c r="C137" s="11"/>
      <c r="D137" s="74" t="str" cm="1">
        <f t="array" ref="D137">IF(OR(B137="",C137=""),"",IF(INDEX('Ciclos Oficial'!$D$3:$D$23,IF(INDEX('Ciclos Oficial'!$D$3:$D$23,MATCH('Plano de Setup'!B137,'Ciclos Oficial'!$C$3:$C$23,0))&gt;INDEX('Ciclos Oficial'!$D$3:$D$23,MATCH('Plano de Setup'!C137,'Ciclos Oficial'!$C$3:$C$23,0)),MATCH('Plano de Setup'!B137,'Ciclos Oficial'!$C$3:$C$23,0),MATCH('Plano de Setup'!C137,'Ciclos Oficial'!$C$3:$C$23,0)))&gt;INDEX('Ciclos Oficial'!$E$3:$E$23,IF(INDEX('Ciclos Oficial'!$E$3:$E$23,MATCH(B137,'Ciclos Oficial'!$C$3:$C$23,0))&gt;INDEX('Ciclos Oficial'!$E$3:$E$23,MATCH(C137,'Ciclos Oficial'!$C$3:$C$23,0)),MATCH(B137,'Ciclos Oficial'!$C$3:$C$23,0),MATCH(C137,'Ciclos Oficial'!$C$3:$C$23,0))),INDEX('Ciclos Oficial'!$D$3:$D$23,IF(INDEX('Ciclos Oficial'!$D$3:$D$23,MATCH('Plano de Setup'!B137,'Ciclos Oficial'!$C$3:$C$23,0))&gt;INDEX('Ciclos Oficial'!$D$3:$D$23,MATCH('Plano de Setup'!C137,'Ciclos Oficial'!$C$3:$C$23,0)),MATCH('Plano de Setup'!B137,'Ciclos Oficial'!$C$3:$C$23,0),MATCH('Plano de Setup'!C137,'Ciclos Oficial'!$C$3:$C$23,0))),INDEX('Ciclos Oficial'!$E$3:$E$23,IF(INDEX('Ciclos Oficial'!$E$3:$E$23,MATCH(B137,'Ciclos Oficial'!$C$3:$C$23,0))&gt;INDEX('Ciclos Oficial'!$E$3:$E$23,MATCH(C137,'Ciclos Oficial'!$C$3:$C$23,0)),MATCH(B137,'Ciclos Oficial'!$C$3:$C$23,0),MATCH(C137,'Ciclos Oficial'!$C$3:$C$23,0)))))</f>
        <v/>
      </c>
      <c r="E137" s="12"/>
      <c r="F137" s="87"/>
      <c r="G137" s="19"/>
      <c r="H137" s="78"/>
      <c r="I137" s="11"/>
      <c r="J137" s="74" t="str" cm="1">
        <f t="array" ref="J137">IF(OR(H137="",I137=""),"",IF(INDEX('Ciclos Oficial'!$D$3:$D$23,IF(INDEX('Ciclos Oficial'!$D$3:$D$23,MATCH('Plano de Setup'!H137,'Ciclos Oficial'!$C$3:$C$23,0))&gt;INDEX('Ciclos Oficial'!$D$3:$D$23,MATCH('Plano de Setup'!I137,'Ciclos Oficial'!$C$3:$C$23,0)),MATCH('Plano de Setup'!H137,'Ciclos Oficial'!$C$3:$C$23,0),MATCH('Plano de Setup'!I137,'Ciclos Oficial'!$C$3:$C$23,0)))&gt;INDEX('Ciclos Oficial'!$E$3:$E$23,IF(INDEX('Ciclos Oficial'!$E$3:$E$23,MATCH(H137,'Ciclos Oficial'!$C$3:$C$23,0))&gt;INDEX('Ciclos Oficial'!$E$3:$E$23,MATCH(I137,'Ciclos Oficial'!$C$3:$C$23,0)),MATCH(H137,'Ciclos Oficial'!$C$3:$C$23,0),MATCH(I137,'Ciclos Oficial'!$C$3:$C$23,0))),INDEX('Ciclos Oficial'!$D$3:$D$23,IF(INDEX('Ciclos Oficial'!$D$3:$D$23,MATCH('Plano de Setup'!H137,'Ciclos Oficial'!$C$3:$C$23,0))&gt;INDEX('Ciclos Oficial'!$D$3:$D$23,MATCH('Plano de Setup'!I137,'Ciclos Oficial'!$C$3:$C$23,0)),MATCH('Plano de Setup'!H137,'Ciclos Oficial'!$C$3:$C$23,0),MATCH('Plano de Setup'!I137,'Ciclos Oficial'!$C$3:$C$23,0))),INDEX('Ciclos Oficial'!$E$3:$E$23,IF(INDEX('Ciclos Oficial'!$E$3:$E$23,MATCH(H137,'Ciclos Oficial'!$C$3:$C$23,0))&gt;INDEX('Ciclos Oficial'!$E$3:$E$23,MATCH(I137,'Ciclos Oficial'!$C$3:$C$23,0)),MATCH(H137,'Ciclos Oficial'!$C$3:$C$23,0),MATCH(I137,'Ciclos Oficial'!$C$3:$C$23,0)))))</f>
        <v/>
      </c>
      <c r="K137" s="1"/>
      <c r="L137" s="17"/>
      <c r="M137" s="19"/>
      <c r="N137" s="11"/>
      <c r="O137" s="11"/>
      <c r="P137" s="74" t="str" cm="1">
        <f t="array" ref="P137">IF(OR(N137="",O137=""),"",IF(INDEX('Ciclos Oficial'!$D$3:$D$23,IF(INDEX('Ciclos Oficial'!$D$3:$D$23,MATCH('Plano de Setup'!N137,'Ciclos Oficial'!$C$3:$C$23,0))&gt;INDEX('Ciclos Oficial'!$D$3:$D$23,MATCH('Plano de Setup'!O137,'Ciclos Oficial'!$C$3:$C$23,0)),MATCH('Plano de Setup'!N137,'Ciclos Oficial'!$C$3:$C$23,0),MATCH('Plano de Setup'!O137,'Ciclos Oficial'!$C$3:$C$23,0)))&gt;INDEX('Ciclos Oficial'!$E$3:$E$23,IF(INDEX('Ciclos Oficial'!$E$3:$E$23,MATCH(N137,'Ciclos Oficial'!$C$3:$C$23,0))&gt;INDEX('Ciclos Oficial'!$E$3:$E$23,MATCH(O137,'Ciclos Oficial'!$C$3:$C$23,0)),MATCH(N137,'Ciclos Oficial'!$C$3:$C$23,0),MATCH(O137,'Ciclos Oficial'!$C$3:$C$23,0))),INDEX('Ciclos Oficial'!$D$3:$D$23,IF(INDEX('Ciclos Oficial'!$D$3:$D$23,MATCH('Plano de Setup'!N137,'Ciclos Oficial'!$C$3:$C$23,0))&gt;INDEX('Ciclos Oficial'!$D$3:$D$23,MATCH('Plano de Setup'!O137,'Ciclos Oficial'!$C$3:$C$23,0)),MATCH('Plano de Setup'!N137,'Ciclos Oficial'!$C$3:$C$23,0),MATCH('Plano de Setup'!O137,'Ciclos Oficial'!$C$3:$C$23,0))),INDEX('Ciclos Oficial'!$E$3:$E$23,IF(INDEX('Ciclos Oficial'!$E$3:$E$23,MATCH(N137,'Ciclos Oficial'!$C$3:$C$23,0))&gt;INDEX('Ciclos Oficial'!$E$3:$E$23,MATCH(O137,'Ciclos Oficial'!$C$3:$C$23,0)),MATCH(N137,'Ciclos Oficial'!$C$3:$C$23,0),MATCH(O137,'Ciclos Oficial'!$C$3:$C$23,0)))))</f>
        <v/>
      </c>
      <c r="Q137" s="1"/>
      <c r="R137" s="1"/>
      <c r="S137" s="19"/>
      <c r="T137" s="78"/>
      <c r="U137" s="11"/>
      <c r="V137" s="74" t="str" cm="1">
        <f t="array" ref="V137">IF(OR(T137="",U137=""),"",IF(INDEX('Ciclos Oficial'!$D$3:$D$23,IF(INDEX('Ciclos Oficial'!$D$3:$D$23,MATCH('Plano de Setup'!T137,'Ciclos Oficial'!$C$3:$C$23,0))&gt;INDEX('Ciclos Oficial'!$D$3:$D$23,MATCH('Plano de Setup'!U137,'Ciclos Oficial'!$C$3:$C$23,0)),MATCH('Plano de Setup'!T137,'Ciclos Oficial'!$C$3:$C$23,0),MATCH('Plano de Setup'!U137,'Ciclos Oficial'!$C$3:$C$23,0)))&gt;INDEX('Ciclos Oficial'!$E$3:$E$23,IF(INDEX('Ciclos Oficial'!$E$3:$E$23,MATCH(T137,'Ciclos Oficial'!$C$3:$C$23,0))&gt;INDEX('Ciclos Oficial'!$E$3:$E$23,MATCH(U137,'Ciclos Oficial'!$C$3:$C$23,0)),MATCH(T137,'Ciclos Oficial'!$C$3:$C$23,0),MATCH(U137,'Ciclos Oficial'!$C$3:$C$23,0))),INDEX('Ciclos Oficial'!$D$3:$D$23,IF(INDEX('Ciclos Oficial'!$D$3:$D$23,MATCH('Plano de Setup'!T137,'Ciclos Oficial'!$C$3:$C$23,0))&gt;INDEX('Ciclos Oficial'!$D$3:$D$23,MATCH('Plano de Setup'!U137,'Ciclos Oficial'!$C$3:$C$23,0)),MATCH('Plano de Setup'!T137,'Ciclos Oficial'!$C$3:$C$23,0),MATCH('Plano de Setup'!U137,'Ciclos Oficial'!$C$3:$C$23,0))),INDEX('Ciclos Oficial'!$E$3:$E$23,IF(INDEX('Ciclos Oficial'!$E$3:$E$23,MATCH(T137,'Ciclos Oficial'!$C$3:$C$23,0))&gt;INDEX('Ciclos Oficial'!$E$3:$E$23,MATCH(U137,'Ciclos Oficial'!$C$3:$C$23,0)),MATCH(T137,'Ciclos Oficial'!$C$3:$C$23,0),MATCH(U137,'Ciclos Oficial'!$C$3:$C$23,0)))))</f>
        <v/>
      </c>
      <c r="W137" s="1"/>
      <c r="X137" s="17"/>
      <c r="Y137" s="19"/>
      <c r="Z137" s="11"/>
      <c r="AA137" s="11"/>
      <c r="AB137" s="74" t="str" cm="1">
        <f t="array" ref="AB137">IF(OR(Z137="",AA137=""),"",IF(INDEX('Ciclos Oficial'!$D$3:$D$23,IF(INDEX('Ciclos Oficial'!$D$3:$D$23,MATCH('Plano de Setup'!Z137,'Ciclos Oficial'!$C$3:$C$23,0))&gt;INDEX('Ciclos Oficial'!$D$3:$D$23,MATCH('Plano de Setup'!AA137,'Ciclos Oficial'!$C$3:$C$23,0)),MATCH('Plano de Setup'!Z137,'Ciclos Oficial'!$C$3:$C$23,0),MATCH('Plano de Setup'!AA137,'Ciclos Oficial'!$C$3:$C$23,0)))&gt;INDEX('Ciclos Oficial'!$E$3:$E$23,IF(INDEX('Ciclos Oficial'!$E$3:$E$23,MATCH(Z137,'Ciclos Oficial'!$C$3:$C$23,0))&gt;INDEX('Ciclos Oficial'!$E$3:$E$23,MATCH(AA137,'Ciclos Oficial'!$C$3:$C$23,0)),MATCH(Z137,'Ciclos Oficial'!$C$3:$C$23,0),MATCH(AA137,'Ciclos Oficial'!$C$3:$C$23,0))),INDEX('Ciclos Oficial'!$D$3:$D$23,IF(INDEX('Ciclos Oficial'!$D$3:$D$23,MATCH('Plano de Setup'!Z137,'Ciclos Oficial'!$C$3:$C$23,0))&gt;INDEX('Ciclos Oficial'!$D$3:$D$23,MATCH('Plano de Setup'!AA137,'Ciclos Oficial'!$C$3:$C$23,0)),MATCH('Plano de Setup'!Z137,'Ciclos Oficial'!$C$3:$C$23,0),MATCH('Plano de Setup'!AA137,'Ciclos Oficial'!$C$3:$C$23,0))),INDEX('Ciclos Oficial'!$E$3:$E$23,IF(INDEX('Ciclos Oficial'!$E$3:$E$23,MATCH(Z137,'Ciclos Oficial'!$C$3:$C$23,0))&gt;INDEX('Ciclos Oficial'!$E$3:$E$23,MATCH(AA137,'Ciclos Oficial'!$C$3:$C$23,0)),MATCH(Z137,'Ciclos Oficial'!$C$3:$C$23,0),MATCH(AA137,'Ciclos Oficial'!$C$3:$C$23,0)))))</f>
        <v/>
      </c>
      <c r="AC137" s="1"/>
      <c r="AD137" s="1"/>
      <c r="AE137" s="19"/>
      <c r="AF137" s="78"/>
      <c r="AG137" s="74" t="str">
        <f>IF(AF137="","",INDEX('Ciclos Oficial'!$I$3:$I$5,MATCH(AF137,'Ciclos Oficial'!$H$3:$H$5,0)))</f>
        <v/>
      </c>
      <c r="AH137" s="1"/>
      <c r="AI137" s="17"/>
      <c r="AJ137" s="19"/>
      <c r="AK137" s="78"/>
      <c r="AL137" s="74" t="str">
        <f>IF(AK137="","",INDEX('Ciclos Oficial'!$I$3:$I$5,MATCH(AK137,'Ciclos Oficial'!$H$3:$H$5,0)))</f>
        <v/>
      </c>
      <c r="AM137" s="1"/>
      <c r="AN137" s="17"/>
      <c r="AO137" s="19"/>
      <c r="AP137" s="78"/>
      <c r="AQ137" s="74" t="str">
        <f>IF(AP137="","",INDEX('Ciclos Oficial'!$I$3:$I$5,MATCH(AP137,'Ciclos Oficial'!$H$3:$H$5,0)))</f>
        <v/>
      </c>
      <c r="AR137" s="1"/>
      <c r="AS137" s="17"/>
    </row>
    <row r="138" spans="2:45" ht="14.25">
      <c r="B138" s="78"/>
      <c r="C138" s="11"/>
      <c r="D138" s="74" t="str" cm="1">
        <f t="array" ref="D138">IF(OR(B138="",C138=""),"",IF(INDEX('Ciclos Oficial'!$D$3:$D$23,IF(INDEX('Ciclos Oficial'!$D$3:$D$23,MATCH('Plano de Setup'!B138,'Ciclos Oficial'!$C$3:$C$23,0))&gt;INDEX('Ciclos Oficial'!$D$3:$D$23,MATCH('Plano de Setup'!C138,'Ciclos Oficial'!$C$3:$C$23,0)),MATCH('Plano de Setup'!B138,'Ciclos Oficial'!$C$3:$C$23,0),MATCH('Plano de Setup'!C138,'Ciclos Oficial'!$C$3:$C$23,0)))&gt;INDEX('Ciclos Oficial'!$E$3:$E$23,IF(INDEX('Ciclos Oficial'!$E$3:$E$23,MATCH(B138,'Ciclos Oficial'!$C$3:$C$23,0))&gt;INDEX('Ciclos Oficial'!$E$3:$E$23,MATCH(C138,'Ciclos Oficial'!$C$3:$C$23,0)),MATCH(B138,'Ciclos Oficial'!$C$3:$C$23,0),MATCH(C138,'Ciclos Oficial'!$C$3:$C$23,0))),INDEX('Ciclos Oficial'!$D$3:$D$23,IF(INDEX('Ciclos Oficial'!$D$3:$D$23,MATCH('Plano de Setup'!B138,'Ciclos Oficial'!$C$3:$C$23,0))&gt;INDEX('Ciclos Oficial'!$D$3:$D$23,MATCH('Plano de Setup'!C138,'Ciclos Oficial'!$C$3:$C$23,0)),MATCH('Plano de Setup'!B138,'Ciclos Oficial'!$C$3:$C$23,0),MATCH('Plano de Setup'!C138,'Ciclos Oficial'!$C$3:$C$23,0))),INDEX('Ciclos Oficial'!$E$3:$E$23,IF(INDEX('Ciclos Oficial'!$E$3:$E$23,MATCH(B138,'Ciclos Oficial'!$C$3:$C$23,0))&gt;INDEX('Ciclos Oficial'!$E$3:$E$23,MATCH(C138,'Ciclos Oficial'!$C$3:$C$23,0)),MATCH(B138,'Ciclos Oficial'!$C$3:$C$23,0),MATCH(C138,'Ciclos Oficial'!$C$3:$C$23,0)))))</f>
        <v/>
      </c>
      <c r="E138" s="12"/>
      <c r="F138" s="87"/>
      <c r="G138" s="19"/>
      <c r="H138" s="78"/>
      <c r="I138" s="11"/>
      <c r="J138" s="74" t="str" cm="1">
        <f t="array" ref="J138">IF(OR(H138="",I138=""),"",IF(INDEX('Ciclos Oficial'!$D$3:$D$23,IF(INDEX('Ciclos Oficial'!$D$3:$D$23,MATCH('Plano de Setup'!H138,'Ciclos Oficial'!$C$3:$C$23,0))&gt;INDEX('Ciclos Oficial'!$D$3:$D$23,MATCH('Plano de Setup'!I138,'Ciclos Oficial'!$C$3:$C$23,0)),MATCH('Plano de Setup'!H138,'Ciclos Oficial'!$C$3:$C$23,0),MATCH('Plano de Setup'!I138,'Ciclos Oficial'!$C$3:$C$23,0)))&gt;INDEX('Ciclos Oficial'!$E$3:$E$23,IF(INDEX('Ciclos Oficial'!$E$3:$E$23,MATCH(H138,'Ciclos Oficial'!$C$3:$C$23,0))&gt;INDEX('Ciclos Oficial'!$E$3:$E$23,MATCH(I138,'Ciclos Oficial'!$C$3:$C$23,0)),MATCH(H138,'Ciclos Oficial'!$C$3:$C$23,0),MATCH(I138,'Ciclos Oficial'!$C$3:$C$23,0))),INDEX('Ciclos Oficial'!$D$3:$D$23,IF(INDEX('Ciclos Oficial'!$D$3:$D$23,MATCH('Plano de Setup'!H138,'Ciclos Oficial'!$C$3:$C$23,0))&gt;INDEX('Ciclos Oficial'!$D$3:$D$23,MATCH('Plano de Setup'!I138,'Ciclos Oficial'!$C$3:$C$23,0)),MATCH('Plano de Setup'!H138,'Ciclos Oficial'!$C$3:$C$23,0),MATCH('Plano de Setup'!I138,'Ciclos Oficial'!$C$3:$C$23,0))),INDEX('Ciclos Oficial'!$E$3:$E$23,IF(INDEX('Ciclos Oficial'!$E$3:$E$23,MATCH(H138,'Ciclos Oficial'!$C$3:$C$23,0))&gt;INDEX('Ciclos Oficial'!$E$3:$E$23,MATCH(I138,'Ciclos Oficial'!$C$3:$C$23,0)),MATCH(H138,'Ciclos Oficial'!$C$3:$C$23,0),MATCH(I138,'Ciclos Oficial'!$C$3:$C$23,0)))))</f>
        <v/>
      </c>
      <c r="K138" s="1"/>
      <c r="L138" s="17"/>
      <c r="M138" s="19"/>
      <c r="N138" s="11"/>
      <c r="O138" s="11"/>
      <c r="P138" s="74" t="str" cm="1">
        <f t="array" ref="P138">IF(OR(N138="",O138=""),"",IF(INDEX('Ciclos Oficial'!$D$3:$D$23,IF(INDEX('Ciclos Oficial'!$D$3:$D$23,MATCH('Plano de Setup'!N138,'Ciclos Oficial'!$C$3:$C$23,0))&gt;INDEX('Ciclos Oficial'!$D$3:$D$23,MATCH('Plano de Setup'!O138,'Ciclos Oficial'!$C$3:$C$23,0)),MATCH('Plano de Setup'!N138,'Ciclos Oficial'!$C$3:$C$23,0),MATCH('Plano de Setup'!O138,'Ciclos Oficial'!$C$3:$C$23,0)))&gt;INDEX('Ciclos Oficial'!$E$3:$E$23,IF(INDEX('Ciclos Oficial'!$E$3:$E$23,MATCH(N138,'Ciclos Oficial'!$C$3:$C$23,0))&gt;INDEX('Ciclos Oficial'!$E$3:$E$23,MATCH(O138,'Ciclos Oficial'!$C$3:$C$23,0)),MATCH(N138,'Ciclos Oficial'!$C$3:$C$23,0),MATCH(O138,'Ciclos Oficial'!$C$3:$C$23,0))),INDEX('Ciclos Oficial'!$D$3:$D$23,IF(INDEX('Ciclos Oficial'!$D$3:$D$23,MATCH('Plano de Setup'!N138,'Ciclos Oficial'!$C$3:$C$23,0))&gt;INDEX('Ciclos Oficial'!$D$3:$D$23,MATCH('Plano de Setup'!O138,'Ciclos Oficial'!$C$3:$C$23,0)),MATCH('Plano de Setup'!N138,'Ciclos Oficial'!$C$3:$C$23,0),MATCH('Plano de Setup'!O138,'Ciclos Oficial'!$C$3:$C$23,0))),INDEX('Ciclos Oficial'!$E$3:$E$23,IF(INDEX('Ciclos Oficial'!$E$3:$E$23,MATCH(N138,'Ciclos Oficial'!$C$3:$C$23,0))&gt;INDEX('Ciclos Oficial'!$E$3:$E$23,MATCH(O138,'Ciclos Oficial'!$C$3:$C$23,0)),MATCH(N138,'Ciclos Oficial'!$C$3:$C$23,0),MATCH(O138,'Ciclos Oficial'!$C$3:$C$23,0)))))</f>
        <v/>
      </c>
      <c r="Q138" s="1"/>
      <c r="R138" s="1"/>
      <c r="S138" s="19"/>
      <c r="T138" s="78"/>
      <c r="U138" s="11"/>
      <c r="V138" s="74" t="str" cm="1">
        <f t="array" ref="V138">IF(OR(T138="",U138=""),"",IF(INDEX('Ciclos Oficial'!$D$3:$D$23,IF(INDEX('Ciclos Oficial'!$D$3:$D$23,MATCH('Plano de Setup'!T138,'Ciclos Oficial'!$C$3:$C$23,0))&gt;INDEX('Ciclos Oficial'!$D$3:$D$23,MATCH('Plano de Setup'!U138,'Ciclos Oficial'!$C$3:$C$23,0)),MATCH('Plano de Setup'!T138,'Ciclos Oficial'!$C$3:$C$23,0),MATCH('Plano de Setup'!U138,'Ciclos Oficial'!$C$3:$C$23,0)))&gt;INDEX('Ciclos Oficial'!$E$3:$E$23,IF(INDEX('Ciclos Oficial'!$E$3:$E$23,MATCH(T138,'Ciclos Oficial'!$C$3:$C$23,0))&gt;INDEX('Ciclos Oficial'!$E$3:$E$23,MATCH(U138,'Ciclos Oficial'!$C$3:$C$23,0)),MATCH(T138,'Ciclos Oficial'!$C$3:$C$23,0),MATCH(U138,'Ciclos Oficial'!$C$3:$C$23,0))),INDEX('Ciclos Oficial'!$D$3:$D$23,IF(INDEX('Ciclos Oficial'!$D$3:$D$23,MATCH('Plano de Setup'!T138,'Ciclos Oficial'!$C$3:$C$23,0))&gt;INDEX('Ciclos Oficial'!$D$3:$D$23,MATCH('Plano de Setup'!U138,'Ciclos Oficial'!$C$3:$C$23,0)),MATCH('Plano de Setup'!T138,'Ciclos Oficial'!$C$3:$C$23,0),MATCH('Plano de Setup'!U138,'Ciclos Oficial'!$C$3:$C$23,0))),INDEX('Ciclos Oficial'!$E$3:$E$23,IF(INDEX('Ciclos Oficial'!$E$3:$E$23,MATCH(T138,'Ciclos Oficial'!$C$3:$C$23,0))&gt;INDEX('Ciclos Oficial'!$E$3:$E$23,MATCH(U138,'Ciclos Oficial'!$C$3:$C$23,0)),MATCH(T138,'Ciclos Oficial'!$C$3:$C$23,0),MATCH(U138,'Ciclos Oficial'!$C$3:$C$23,0)))))</f>
        <v/>
      </c>
      <c r="W138" s="1"/>
      <c r="X138" s="17"/>
      <c r="Y138" s="19"/>
      <c r="Z138" s="11"/>
      <c r="AA138" s="11"/>
      <c r="AB138" s="74" t="str" cm="1">
        <f t="array" ref="AB138">IF(OR(Z138="",AA138=""),"",IF(INDEX('Ciclos Oficial'!$D$3:$D$23,IF(INDEX('Ciclos Oficial'!$D$3:$D$23,MATCH('Plano de Setup'!Z138,'Ciclos Oficial'!$C$3:$C$23,0))&gt;INDEX('Ciclos Oficial'!$D$3:$D$23,MATCH('Plano de Setup'!AA138,'Ciclos Oficial'!$C$3:$C$23,0)),MATCH('Plano de Setup'!Z138,'Ciclos Oficial'!$C$3:$C$23,0),MATCH('Plano de Setup'!AA138,'Ciclos Oficial'!$C$3:$C$23,0)))&gt;INDEX('Ciclos Oficial'!$E$3:$E$23,IF(INDEX('Ciclos Oficial'!$E$3:$E$23,MATCH(Z138,'Ciclos Oficial'!$C$3:$C$23,0))&gt;INDEX('Ciclos Oficial'!$E$3:$E$23,MATCH(AA138,'Ciclos Oficial'!$C$3:$C$23,0)),MATCH(Z138,'Ciclos Oficial'!$C$3:$C$23,0),MATCH(AA138,'Ciclos Oficial'!$C$3:$C$23,0))),INDEX('Ciclos Oficial'!$D$3:$D$23,IF(INDEX('Ciclos Oficial'!$D$3:$D$23,MATCH('Plano de Setup'!Z138,'Ciclos Oficial'!$C$3:$C$23,0))&gt;INDEX('Ciclos Oficial'!$D$3:$D$23,MATCH('Plano de Setup'!AA138,'Ciclos Oficial'!$C$3:$C$23,0)),MATCH('Plano de Setup'!Z138,'Ciclos Oficial'!$C$3:$C$23,0),MATCH('Plano de Setup'!AA138,'Ciclos Oficial'!$C$3:$C$23,0))),INDEX('Ciclos Oficial'!$E$3:$E$23,IF(INDEX('Ciclos Oficial'!$E$3:$E$23,MATCH(Z138,'Ciclos Oficial'!$C$3:$C$23,0))&gt;INDEX('Ciclos Oficial'!$E$3:$E$23,MATCH(AA138,'Ciclos Oficial'!$C$3:$C$23,0)),MATCH(Z138,'Ciclos Oficial'!$C$3:$C$23,0),MATCH(AA138,'Ciclos Oficial'!$C$3:$C$23,0)))))</f>
        <v/>
      </c>
      <c r="AC138" s="1"/>
      <c r="AD138" s="1"/>
      <c r="AE138" s="19"/>
      <c r="AF138" s="78"/>
      <c r="AG138" s="74" t="str">
        <f>IF(AF138="","",INDEX('Ciclos Oficial'!$I$3:$I$5,MATCH(AF138,'Ciclos Oficial'!$H$3:$H$5,0)))</f>
        <v/>
      </c>
      <c r="AH138" s="1"/>
      <c r="AI138" s="17"/>
      <c r="AJ138" s="19"/>
      <c r="AK138" s="78"/>
      <c r="AL138" s="74" t="str">
        <f>IF(AK138="","",INDEX('Ciclos Oficial'!$I$3:$I$5,MATCH(AK138,'Ciclos Oficial'!$H$3:$H$5,0)))</f>
        <v/>
      </c>
      <c r="AM138" s="1"/>
      <c r="AN138" s="17"/>
      <c r="AO138" s="19"/>
      <c r="AP138" s="78"/>
      <c r="AQ138" s="74" t="str">
        <f>IF(AP138="","",INDEX('Ciclos Oficial'!$I$3:$I$5,MATCH(AP138,'Ciclos Oficial'!$H$3:$H$5,0)))</f>
        <v/>
      </c>
      <c r="AR138" s="1"/>
      <c r="AS138" s="17"/>
    </row>
    <row r="139" spans="2:45" ht="14.25">
      <c r="B139" s="78"/>
      <c r="C139" s="11"/>
      <c r="D139" s="74" t="str" cm="1">
        <f t="array" ref="D139">IF(OR(B139="",C139=""),"",IF(INDEX('Ciclos Oficial'!$D$3:$D$23,IF(INDEX('Ciclos Oficial'!$D$3:$D$23,MATCH('Plano de Setup'!B139,'Ciclos Oficial'!$C$3:$C$23,0))&gt;INDEX('Ciclos Oficial'!$D$3:$D$23,MATCH('Plano de Setup'!C139,'Ciclos Oficial'!$C$3:$C$23,0)),MATCH('Plano de Setup'!B139,'Ciclos Oficial'!$C$3:$C$23,0),MATCH('Plano de Setup'!C139,'Ciclos Oficial'!$C$3:$C$23,0)))&gt;INDEX('Ciclos Oficial'!$E$3:$E$23,IF(INDEX('Ciclos Oficial'!$E$3:$E$23,MATCH(B139,'Ciclos Oficial'!$C$3:$C$23,0))&gt;INDEX('Ciclos Oficial'!$E$3:$E$23,MATCH(C139,'Ciclos Oficial'!$C$3:$C$23,0)),MATCH(B139,'Ciclos Oficial'!$C$3:$C$23,0),MATCH(C139,'Ciclos Oficial'!$C$3:$C$23,0))),INDEX('Ciclos Oficial'!$D$3:$D$23,IF(INDEX('Ciclos Oficial'!$D$3:$D$23,MATCH('Plano de Setup'!B139,'Ciclos Oficial'!$C$3:$C$23,0))&gt;INDEX('Ciclos Oficial'!$D$3:$D$23,MATCH('Plano de Setup'!C139,'Ciclos Oficial'!$C$3:$C$23,0)),MATCH('Plano de Setup'!B139,'Ciclos Oficial'!$C$3:$C$23,0),MATCH('Plano de Setup'!C139,'Ciclos Oficial'!$C$3:$C$23,0))),INDEX('Ciclos Oficial'!$E$3:$E$23,IF(INDEX('Ciclos Oficial'!$E$3:$E$23,MATCH(B139,'Ciclos Oficial'!$C$3:$C$23,0))&gt;INDEX('Ciclos Oficial'!$E$3:$E$23,MATCH(C139,'Ciclos Oficial'!$C$3:$C$23,0)),MATCH(B139,'Ciclos Oficial'!$C$3:$C$23,0),MATCH(C139,'Ciclos Oficial'!$C$3:$C$23,0)))))</f>
        <v/>
      </c>
      <c r="E139" s="12"/>
      <c r="F139" s="87"/>
      <c r="G139" s="19"/>
      <c r="H139" s="78"/>
      <c r="I139" s="11"/>
      <c r="J139" s="74" t="str" cm="1">
        <f t="array" ref="J139">IF(OR(H139="",I139=""),"",IF(INDEX('Ciclos Oficial'!$D$3:$D$23,IF(INDEX('Ciclos Oficial'!$D$3:$D$23,MATCH('Plano de Setup'!H139,'Ciclos Oficial'!$C$3:$C$23,0))&gt;INDEX('Ciclos Oficial'!$D$3:$D$23,MATCH('Plano de Setup'!I139,'Ciclos Oficial'!$C$3:$C$23,0)),MATCH('Plano de Setup'!H139,'Ciclos Oficial'!$C$3:$C$23,0),MATCH('Plano de Setup'!I139,'Ciclos Oficial'!$C$3:$C$23,0)))&gt;INDEX('Ciclos Oficial'!$E$3:$E$23,IF(INDEX('Ciclos Oficial'!$E$3:$E$23,MATCH(H139,'Ciclos Oficial'!$C$3:$C$23,0))&gt;INDEX('Ciclos Oficial'!$E$3:$E$23,MATCH(I139,'Ciclos Oficial'!$C$3:$C$23,0)),MATCH(H139,'Ciclos Oficial'!$C$3:$C$23,0),MATCH(I139,'Ciclos Oficial'!$C$3:$C$23,0))),INDEX('Ciclos Oficial'!$D$3:$D$23,IF(INDEX('Ciclos Oficial'!$D$3:$D$23,MATCH('Plano de Setup'!H139,'Ciclos Oficial'!$C$3:$C$23,0))&gt;INDEX('Ciclos Oficial'!$D$3:$D$23,MATCH('Plano de Setup'!I139,'Ciclos Oficial'!$C$3:$C$23,0)),MATCH('Plano de Setup'!H139,'Ciclos Oficial'!$C$3:$C$23,0),MATCH('Plano de Setup'!I139,'Ciclos Oficial'!$C$3:$C$23,0))),INDEX('Ciclos Oficial'!$E$3:$E$23,IF(INDEX('Ciclos Oficial'!$E$3:$E$23,MATCH(H139,'Ciclos Oficial'!$C$3:$C$23,0))&gt;INDEX('Ciclos Oficial'!$E$3:$E$23,MATCH(I139,'Ciclos Oficial'!$C$3:$C$23,0)),MATCH(H139,'Ciclos Oficial'!$C$3:$C$23,0),MATCH(I139,'Ciclos Oficial'!$C$3:$C$23,0)))))</f>
        <v/>
      </c>
      <c r="K139" s="1"/>
      <c r="L139" s="17"/>
      <c r="M139" s="19"/>
      <c r="N139" s="11"/>
      <c r="O139" s="11"/>
      <c r="P139" s="74" t="str" cm="1">
        <f t="array" ref="P139">IF(OR(N139="",O139=""),"",IF(INDEX('Ciclos Oficial'!$D$3:$D$23,IF(INDEX('Ciclos Oficial'!$D$3:$D$23,MATCH('Plano de Setup'!N139,'Ciclos Oficial'!$C$3:$C$23,0))&gt;INDEX('Ciclos Oficial'!$D$3:$D$23,MATCH('Plano de Setup'!O139,'Ciclos Oficial'!$C$3:$C$23,0)),MATCH('Plano de Setup'!N139,'Ciclos Oficial'!$C$3:$C$23,0),MATCH('Plano de Setup'!O139,'Ciclos Oficial'!$C$3:$C$23,0)))&gt;INDEX('Ciclos Oficial'!$E$3:$E$23,IF(INDEX('Ciclos Oficial'!$E$3:$E$23,MATCH(N139,'Ciclos Oficial'!$C$3:$C$23,0))&gt;INDEX('Ciclos Oficial'!$E$3:$E$23,MATCH(O139,'Ciclos Oficial'!$C$3:$C$23,0)),MATCH(N139,'Ciclos Oficial'!$C$3:$C$23,0),MATCH(O139,'Ciclos Oficial'!$C$3:$C$23,0))),INDEX('Ciclos Oficial'!$D$3:$D$23,IF(INDEX('Ciclos Oficial'!$D$3:$D$23,MATCH('Plano de Setup'!N139,'Ciclos Oficial'!$C$3:$C$23,0))&gt;INDEX('Ciclos Oficial'!$D$3:$D$23,MATCH('Plano de Setup'!O139,'Ciclos Oficial'!$C$3:$C$23,0)),MATCH('Plano de Setup'!N139,'Ciclos Oficial'!$C$3:$C$23,0),MATCH('Plano de Setup'!O139,'Ciclos Oficial'!$C$3:$C$23,0))),INDEX('Ciclos Oficial'!$E$3:$E$23,IF(INDEX('Ciclos Oficial'!$E$3:$E$23,MATCH(N139,'Ciclos Oficial'!$C$3:$C$23,0))&gt;INDEX('Ciclos Oficial'!$E$3:$E$23,MATCH(O139,'Ciclos Oficial'!$C$3:$C$23,0)),MATCH(N139,'Ciclos Oficial'!$C$3:$C$23,0),MATCH(O139,'Ciclos Oficial'!$C$3:$C$23,0)))))</f>
        <v/>
      </c>
      <c r="Q139" s="1"/>
      <c r="R139" s="1"/>
      <c r="S139" s="19"/>
      <c r="T139" s="78"/>
      <c r="U139" s="11"/>
      <c r="V139" s="74" t="str" cm="1">
        <f t="array" ref="V139">IF(OR(T139="",U139=""),"",IF(INDEX('Ciclos Oficial'!$D$3:$D$23,IF(INDEX('Ciclos Oficial'!$D$3:$D$23,MATCH('Plano de Setup'!T139,'Ciclos Oficial'!$C$3:$C$23,0))&gt;INDEX('Ciclos Oficial'!$D$3:$D$23,MATCH('Plano de Setup'!U139,'Ciclos Oficial'!$C$3:$C$23,0)),MATCH('Plano de Setup'!T139,'Ciclos Oficial'!$C$3:$C$23,0),MATCH('Plano de Setup'!U139,'Ciclos Oficial'!$C$3:$C$23,0)))&gt;INDEX('Ciclos Oficial'!$E$3:$E$23,IF(INDEX('Ciclos Oficial'!$E$3:$E$23,MATCH(T139,'Ciclos Oficial'!$C$3:$C$23,0))&gt;INDEX('Ciclos Oficial'!$E$3:$E$23,MATCH(U139,'Ciclos Oficial'!$C$3:$C$23,0)),MATCH(T139,'Ciclos Oficial'!$C$3:$C$23,0),MATCH(U139,'Ciclos Oficial'!$C$3:$C$23,0))),INDEX('Ciclos Oficial'!$D$3:$D$23,IF(INDEX('Ciclos Oficial'!$D$3:$D$23,MATCH('Plano de Setup'!T139,'Ciclos Oficial'!$C$3:$C$23,0))&gt;INDEX('Ciclos Oficial'!$D$3:$D$23,MATCH('Plano de Setup'!U139,'Ciclos Oficial'!$C$3:$C$23,0)),MATCH('Plano de Setup'!T139,'Ciclos Oficial'!$C$3:$C$23,0),MATCH('Plano de Setup'!U139,'Ciclos Oficial'!$C$3:$C$23,0))),INDEX('Ciclos Oficial'!$E$3:$E$23,IF(INDEX('Ciclos Oficial'!$E$3:$E$23,MATCH(T139,'Ciclos Oficial'!$C$3:$C$23,0))&gt;INDEX('Ciclos Oficial'!$E$3:$E$23,MATCH(U139,'Ciclos Oficial'!$C$3:$C$23,0)),MATCH(T139,'Ciclos Oficial'!$C$3:$C$23,0),MATCH(U139,'Ciclos Oficial'!$C$3:$C$23,0)))))</f>
        <v/>
      </c>
      <c r="W139" s="1"/>
      <c r="X139" s="17"/>
      <c r="Y139" s="19"/>
      <c r="Z139" s="11"/>
      <c r="AA139" s="11"/>
      <c r="AB139" s="74" t="str" cm="1">
        <f t="array" ref="AB139">IF(OR(Z139="",AA139=""),"",IF(INDEX('Ciclos Oficial'!$D$3:$D$23,IF(INDEX('Ciclos Oficial'!$D$3:$D$23,MATCH('Plano de Setup'!Z139,'Ciclos Oficial'!$C$3:$C$23,0))&gt;INDEX('Ciclos Oficial'!$D$3:$D$23,MATCH('Plano de Setup'!AA139,'Ciclos Oficial'!$C$3:$C$23,0)),MATCH('Plano de Setup'!Z139,'Ciclos Oficial'!$C$3:$C$23,0),MATCH('Plano de Setup'!AA139,'Ciclos Oficial'!$C$3:$C$23,0)))&gt;INDEX('Ciclos Oficial'!$E$3:$E$23,IF(INDEX('Ciclos Oficial'!$E$3:$E$23,MATCH(Z139,'Ciclos Oficial'!$C$3:$C$23,0))&gt;INDEX('Ciclos Oficial'!$E$3:$E$23,MATCH(AA139,'Ciclos Oficial'!$C$3:$C$23,0)),MATCH(Z139,'Ciclos Oficial'!$C$3:$C$23,0),MATCH(AA139,'Ciclos Oficial'!$C$3:$C$23,0))),INDEX('Ciclos Oficial'!$D$3:$D$23,IF(INDEX('Ciclos Oficial'!$D$3:$D$23,MATCH('Plano de Setup'!Z139,'Ciclos Oficial'!$C$3:$C$23,0))&gt;INDEX('Ciclos Oficial'!$D$3:$D$23,MATCH('Plano de Setup'!AA139,'Ciclos Oficial'!$C$3:$C$23,0)),MATCH('Plano de Setup'!Z139,'Ciclos Oficial'!$C$3:$C$23,0),MATCH('Plano de Setup'!AA139,'Ciclos Oficial'!$C$3:$C$23,0))),INDEX('Ciclos Oficial'!$E$3:$E$23,IF(INDEX('Ciclos Oficial'!$E$3:$E$23,MATCH(Z139,'Ciclos Oficial'!$C$3:$C$23,0))&gt;INDEX('Ciclos Oficial'!$E$3:$E$23,MATCH(AA139,'Ciclos Oficial'!$C$3:$C$23,0)),MATCH(Z139,'Ciclos Oficial'!$C$3:$C$23,0),MATCH(AA139,'Ciclos Oficial'!$C$3:$C$23,0)))))</f>
        <v/>
      </c>
      <c r="AC139" s="1"/>
      <c r="AD139" s="1"/>
      <c r="AE139" s="19"/>
      <c r="AF139" s="78"/>
      <c r="AG139" s="74" t="str">
        <f>IF(AF139="","",INDEX('Ciclos Oficial'!$I$3:$I$5,MATCH(AF139,'Ciclos Oficial'!$H$3:$H$5,0)))</f>
        <v/>
      </c>
      <c r="AH139" s="1"/>
      <c r="AI139" s="17"/>
      <c r="AJ139" s="19"/>
      <c r="AK139" s="78"/>
      <c r="AL139" s="74" t="str">
        <f>IF(AK139="","",INDEX('Ciclos Oficial'!$I$3:$I$5,MATCH(AK139,'Ciclos Oficial'!$H$3:$H$5,0)))</f>
        <v/>
      </c>
      <c r="AM139" s="1"/>
      <c r="AN139" s="17"/>
      <c r="AO139" s="19"/>
      <c r="AP139" s="78"/>
      <c r="AQ139" s="74" t="str">
        <f>IF(AP139="","",INDEX('Ciclos Oficial'!$I$3:$I$5,MATCH(AP139,'Ciclos Oficial'!$H$3:$H$5,0)))</f>
        <v/>
      </c>
      <c r="AR139" s="1"/>
      <c r="AS139" s="17"/>
    </row>
    <row r="140" spans="2:45" ht="14.25">
      <c r="B140" s="78"/>
      <c r="C140" s="11"/>
      <c r="D140" s="74" t="str" cm="1">
        <f t="array" ref="D140">IF(OR(B140="",C140=""),"",IF(INDEX('Ciclos Oficial'!$D$3:$D$23,IF(INDEX('Ciclos Oficial'!$D$3:$D$23,MATCH('Plano de Setup'!B140,'Ciclos Oficial'!$C$3:$C$23,0))&gt;INDEX('Ciclos Oficial'!$D$3:$D$23,MATCH('Plano de Setup'!C140,'Ciclos Oficial'!$C$3:$C$23,0)),MATCH('Plano de Setup'!B140,'Ciclos Oficial'!$C$3:$C$23,0),MATCH('Plano de Setup'!C140,'Ciclos Oficial'!$C$3:$C$23,0)))&gt;INDEX('Ciclos Oficial'!$E$3:$E$23,IF(INDEX('Ciclos Oficial'!$E$3:$E$23,MATCH(B140,'Ciclos Oficial'!$C$3:$C$23,0))&gt;INDEX('Ciclos Oficial'!$E$3:$E$23,MATCH(C140,'Ciclos Oficial'!$C$3:$C$23,0)),MATCH(B140,'Ciclos Oficial'!$C$3:$C$23,0),MATCH(C140,'Ciclos Oficial'!$C$3:$C$23,0))),INDEX('Ciclos Oficial'!$D$3:$D$23,IF(INDEX('Ciclos Oficial'!$D$3:$D$23,MATCH('Plano de Setup'!B140,'Ciclos Oficial'!$C$3:$C$23,0))&gt;INDEX('Ciclos Oficial'!$D$3:$D$23,MATCH('Plano de Setup'!C140,'Ciclos Oficial'!$C$3:$C$23,0)),MATCH('Plano de Setup'!B140,'Ciclos Oficial'!$C$3:$C$23,0),MATCH('Plano de Setup'!C140,'Ciclos Oficial'!$C$3:$C$23,0))),INDEX('Ciclos Oficial'!$E$3:$E$23,IF(INDEX('Ciclos Oficial'!$E$3:$E$23,MATCH(B140,'Ciclos Oficial'!$C$3:$C$23,0))&gt;INDEX('Ciclos Oficial'!$E$3:$E$23,MATCH(C140,'Ciclos Oficial'!$C$3:$C$23,0)),MATCH(B140,'Ciclos Oficial'!$C$3:$C$23,0),MATCH(C140,'Ciclos Oficial'!$C$3:$C$23,0)))))</f>
        <v/>
      </c>
      <c r="E140" s="12"/>
      <c r="F140" s="87"/>
      <c r="G140" s="19"/>
      <c r="H140" s="78"/>
      <c r="I140" s="11"/>
      <c r="J140" s="74" t="str" cm="1">
        <f t="array" ref="J140">IF(OR(H140="",I140=""),"",IF(INDEX('Ciclos Oficial'!$D$3:$D$23,IF(INDEX('Ciclos Oficial'!$D$3:$D$23,MATCH('Plano de Setup'!H140,'Ciclos Oficial'!$C$3:$C$23,0))&gt;INDEX('Ciclos Oficial'!$D$3:$D$23,MATCH('Plano de Setup'!I140,'Ciclos Oficial'!$C$3:$C$23,0)),MATCH('Plano de Setup'!H140,'Ciclos Oficial'!$C$3:$C$23,0),MATCH('Plano de Setup'!I140,'Ciclos Oficial'!$C$3:$C$23,0)))&gt;INDEX('Ciclos Oficial'!$E$3:$E$23,IF(INDEX('Ciclos Oficial'!$E$3:$E$23,MATCH(H140,'Ciclos Oficial'!$C$3:$C$23,0))&gt;INDEX('Ciclos Oficial'!$E$3:$E$23,MATCH(I140,'Ciclos Oficial'!$C$3:$C$23,0)),MATCH(H140,'Ciclos Oficial'!$C$3:$C$23,0),MATCH(I140,'Ciclos Oficial'!$C$3:$C$23,0))),INDEX('Ciclos Oficial'!$D$3:$D$23,IF(INDEX('Ciclos Oficial'!$D$3:$D$23,MATCH('Plano de Setup'!H140,'Ciclos Oficial'!$C$3:$C$23,0))&gt;INDEX('Ciclos Oficial'!$D$3:$D$23,MATCH('Plano de Setup'!I140,'Ciclos Oficial'!$C$3:$C$23,0)),MATCH('Plano de Setup'!H140,'Ciclos Oficial'!$C$3:$C$23,0),MATCH('Plano de Setup'!I140,'Ciclos Oficial'!$C$3:$C$23,0))),INDEX('Ciclos Oficial'!$E$3:$E$23,IF(INDEX('Ciclos Oficial'!$E$3:$E$23,MATCH(H140,'Ciclos Oficial'!$C$3:$C$23,0))&gt;INDEX('Ciclos Oficial'!$E$3:$E$23,MATCH(I140,'Ciclos Oficial'!$C$3:$C$23,0)),MATCH(H140,'Ciclos Oficial'!$C$3:$C$23,0),MATCH(I140,'Ciclos Oficial'!$C$3:$C$23,0)))))</f>
        <v/>
      </c>
      <c r="K140" s="1"/>
      <c r="L140" s="17"/>
      <c r="M140" s="19"/>
      <c r="N140" s="11"/>
      <c r="O140" s="11"/>
      <c r="P140" s="74" t="str" cm="1">
        <f t="array" ref="P140">IF(OR(N140="",O140=""),"",IF(INDEX('Ciclos Oficial'!$D$3:$D$23,IF(INDEX('Ciclos Oficial'!$D$3:$D$23,MATCH('Plano de Setup'!N140,'Ciclos Oficial'!$C$3:$C$23,0))&gt;INDEX('Ciclos Oficial'!$D$3:$D$23,MATCH('Plano de Setup'!O140,'Ciclos Oficial'!$C$3:$C$23,0)),MATCH('Plano de Setup'!N140,'Ciclos Oficial'!$C$3:$C$23,0),MATCH('Plano de Setup'!O140,'Ciclos Oficial'!$C$3:$C$23,0)))&gt;INDEX('Ciclos Oficial'!$E$3:$E$23,IF(INDEX('Ciclos Oficial'!$E$3:$E$23,MATCH(N140,'Ciclos Oficial'!$C$3:$C$23,0))&gt;INDEX('Ciclos Oficial'!$E$3:$E$23,MATCH(O140,'Ciclos Oficial'!$C$3:$C$23,0)),MATCH(N140,'Ciclos Oficial'!$C$3:$C$23,0),MATCH(O140,'Ciclos Oficial'!$C$3:$C$23,0))),INDEX('Ciclos Oficial'!$D$3:$D$23,IF(INDEX('Ciclos Oficial'!$D$3:$D$23,MATCH('Plano de Setup'!N140,'Ciclos Oficial'!$C$3:$C$23,0))&gt;INDEX('Ciclos Oficial'!$D$3:$D$23,MATCH('Plano de Setup'!O140,'Ciclos Oficial'!$C$3:$C$23,0)),MATCH('Plano de Setup'!N140,'Ciclos Oficial'!$C$3:$C$23,0),MATCH('Plano de Setup'!O140,'Ciclos Oficial'!$C$3:$C$23,0))),INDEX('Ciclos Oficial'!$E$3:$E$23,IF(INDEX('Ciclos Oficial'!$E$3:$E$23,MATCH(N140,'Ciclos Oficial'!$C$3:$C$23,0))&gt;INDEX('Ciclos Oficial'!$E$3:$E$23,MATCH(O140,'Ciclos Oficial'!$C$3:$C$23,0)),MATCH(N140,'Ciclos Oficial'!$C$3:$C$23,0),MATCH(O140,'Ciclos Oficial'!$C$3:$C$23,0)))))</f>
        <v/>
      </c>
      <c r="Q140" s="1"/>
      <c r="R140" s="1"/>
      <c r="S140" s="19"/>
      <c r="T140" s="78"/>
      <c r="U140" s="11"/>
      <c r="V140" s="74" t="str" cm="1">
        <f t="array" ref="V140">IF(OR(T140="",U140=""),"",IF(INDEX('Ciclos Oficial'!$D$3:$D$23,IF(INDEX('Ciclos Oficial'!$D$3:$D$23,MATCH('Plano de Setup'!T140,'Ciclos Oficial'!$C$3:$C$23,0))&gt;INDEX('Ciclos Oficial'!$D$3:$D$23,MATCH('Plano de Setup'!U140,'Ciclos Oficial'!$C$3:$C$23,0)),MATCH('Plano de Setup'!T140,'Ciclos Oficial'!$C$3:$C$23,0),MATCH('Plano de Setup'!U140,'Ciclos Oficial'!$C$3:$C$23,0)))&gt;INDEX('Ciclos Oficial'!$E$3:$E$23,IF(INDEX('Ciclos Oficial'!$E$3:$E$23,MATCH(T140,'Ciclos Oficial'!$C$3:$C$23,0))&gt;INDEX('Ciclos Oficial'!$E$3:$E$23,MATCH(U140,'Ciclos Oficial'!$C$3:$C$23,0)),MATCH(T140,'Ciclos Oficial'!$C$3:$C$23,0),MATCH(U140,'Ciclos Oficial'!$C$3:$C$23,0))),INDEX('Ciclos Oficial'!$D$3:$D$23,IF(INDEX('Ciclos Oficial'!$D$3:$D$23,MATCH('Plano de Setup'!T140,'Ciclos Oficial'!$C$3:$C$23,0))&gt;INDEX('Ciclos Oficial'!$D$3:$D$23,MATCH('Plano de Setup'!U140,'Ciclos Oficial'!$C$3:$C$23,0)),MATCH('Plano de Setup'!T140,'Ciclos Oficial'!$C$3:$C$23,0),MATCH('Plano de Setup'!U140,'Ciclos Oficial'!$C$3:$C$23,0))),INDEX('Ciclos Oficial'!$E$3:$E$23,IF(INDEX('Ciclos Oficial'!$E$3:$E$23,MATCH(T140,'Ciclos Oficial'!$C$3:$C$23,0))&gt;INDEX('Ciclos Oficial'!$E$3:$E$23,MATCH(U140,'Ciclos Oficial'!$C$3:$C$23,0)),MATCH(T140,'Ciclos Oficial'!$C$3:$C$23,0),MATCH(U140,'Ciclos Oficial'!$C$3:$C$23,0)))))</f>
        <v/>
      </c>
      <c r="W140" s="1"/>
      <c r="X140" s="17"/>
      <c r="Y140" s="19"/>
      <c r="Z140" s="11"/>
      <c r="AA140" s="11"/>
      <c r="AB140" s="74" t="str" cm="1">
        <f t="array" ref="AB140">IF(OR(Z140="",AA140=""),"",IF(INDEX('Ciclos Oficial'!$D$3:$D$23,IF(INDEX('Ciclos Oficial'!$D$3:$D$23,MATCH('Plano de Setup'!Z140,'Ciclos Oficial'!$C$3:$C$23,0))&gt;INDEX('Ciclos Oficial'!$D$3:$D$23,MATCH('Plano de Setup'!AA140,'Ciclos Oficial'!$C$3:$C$23,0)),MATCH('Plano de Setup'!Z140,'Ciclos Oficial'!$C$3:$C$23,0),MATCH('Plano de Setup'!AA140,'Ciclos Oficial'!$C$3:$C$23,0)))&gt;INDEX('Ciclos Oficial'!$E$3:$E$23,IF(INDEX('Ciclos Oficial'!$E$3:$E$23,MATCH(Z140,'Ciclos Oficial'!$C$3:$C$23,0))&gt;INDEX('Ciclos Oficial'!$E$3:$E$23,MATCH(AA140,'Ciclos Oficial'!$C$3:$C$23,0)),MATCH(Z140,'Ciclos Oficial'!$C$3:$C$23,0),MATCH(AA140,'Ciclos Oficial'!$C$3:$C$23,0))),INDEX('Ciclos Oficial'!$D$3:$D$23,IF(INDEX('Ciclos Oficial'!$D$3:$D$23,MATCH('Plano de Setup'!Z140,'Ciclos Oficial'!$C$3:$C$23,0))&gt;INDEX('Ciclos Oficial'!$D$3:$D$23,MATCH('Plano de Setup'!AA140,'Ciclos Oficial'!$C$3:$C$23,0)),MATCH('Plano de Setup'!Z140,'Ciclos Oficial'!$C$3:$C$23,0),MATCH('Plano de Setup'!AA140,'Ciclos Oficial'!$C$3:$C$23,0))),INDEX('Ciclos Oficial'!$E$3:$E$23,IF(INDEX('Ciclos Oficial'!$E$3:$E$23,MATCH(Z140,'Ciclos Oficial'!$C$3:$C$23,0))&gt;INDEX('Ciclos Oficial'!$E$3:$E$23,MATCH(AA140,'Ciclos Oficial'!$C$3:$C$23,0)),MATCH(Z140,'Ciclos Oficial'!$C$3:$C$23,0),MATCH(AA140,'Ciclos Oficial'!$C$3:$C$23,0)))))</f>
        <v/>
      </c>
      <c r="AC140" s="1"/>
      <c r="AD140" s="1"/>
      <c r="AE140" s="19"/>
      <c r="AF140" s="78"/>
      <c r="AG140" s="74" t="str">
        <f>IF(AF140="","",INDEX('Ciclos Oficial'!$I$3:$I$5,MATCH(AF140,'Ciclos Oficial'!$H$3:$H$5,0)))</f>
        <v/>
      </c>
      <c r="AH140" s="1"/>
      <c r="AI140" s="17"/>
      <c r="AJ140" s="19"/>
      <c r="AK140" s="78"/>
      <c r="AL140" s="74" t="str">
        <f>IF(AK140="","",INDEX('Ciclos Oficial'!$I$3:$I$5,MATCH(AK140,'Ciclos Oficial'!$H$3:$H$5,0)))</f>
        <v/>
      </c>
      <c r="AM140" s="1"/>
      <c r="AN140" s="17"/>
      <c r="AO140" s="19"/>
      <c r="AP140" s="78"/>
      <c r="AQ140" s="74" t="str">
        <f>IF(AP140="","",INDEX('Ciclos Oficial'!$I$3:$I$5,MATCH(AP140,'Ciclos Oficial'!$H$3:$H$5,0)))</f>
        <v/>
      </c>
      <c r="AR140" s="1"/>
      <c r="AS140" s="17"/>
    </row>
    <row r="141" spans="2:45" ht="14.25">
      <c r="B141" s="78"/>
      <c r="C141" s="11"/>
      <c r="D141" s="74" t="str" cm="1">
        <f t="array" ref="D141">IF(OR(B141="",C141=""),"",IF(INDEX('Ciclos Oficial'!$D$3:$D$23,IF(INDEX('Ciclos Oficial'!$D$3:$D$23,MATCH('Plano de Setup'!B141,'Ciclos Oficial'!$C$3:$C$23,0))&gt;INDEX('Ciclos Oficial'!$D$3:$D$23,MATCH('Plano de Setup'!C141,'Ciclos Oficial'!$C$3:$C$23,0)),MATCH('Plano de Setup'!B141,'Ciclos Oficial'!$C$3:$C$23,0),MATCH('Plano de Setup'!C141,'Ciclos Oficial'!$C$3:$C$23,0)))&gt;INDEX('Ciclos Oficial'!$E$3:$E$23,IF(INDEX('Ciclos Oficial'!$E$3:$E$23,MATCH(B141,'Ciclos Oficial'!$C$3:$C$23,0))&gt;INDEX('Ciclos Oficial'!$E$3:$E$23,MATCH(C141,'Ciclos Oficial'!$C$3:$C$23,0)),MATCH(B141,'Ciclos Oficial'!$C$3:$C$23,0),MATCH(C141,'Ciclos Oficial'!$C$3:$C$23,0))),INDEX('Ciclos Oficial'!$D$3:$D$23,IF(INDEX('Ciclos Oficial'!$D$3:$D$23,MATCH('Plano de Setup'!B141,'Ciclos Oficial'!$C$3:$C$23,0))&gt;INDEX('Ciclos Oficial'!$D$3:$D$23,MATCH('Plano de Setup'!C141,'Ciclos Oficial'!$C$3:$C$23,0)),MATCH('Plano de Setup'!B141,'Ciclos Oficial'!$C$3:$C$23,0),MATCH('Plano de Setup'!C141,'Ciclos Oficial'!$C$3:$C$23,0))),INDEX('Ciclos Oficial'!$E$3:$E$23,IF(INDEX('Ciclos Oficial'!$E$3:$E$23,MATCH(B141,'Ciclos Oficial'!$C$3:$C$23,0))&gt;INDEX('Ciclos Oficial'!$E$3:$E$23,MATCH(C141,'Ciclos Oficial'!$C$3:$C$23,0)),MATCH(B141,'Ciclos Oficial'!$C$3:$C$23,0),MATCH(C141,'Ciclos Oficial'!$C$3:$C$23,0)))))</f>
        <v/>
      </c>
      <c r="E141" s="12"/>
      <c r="F141" s="87"/>
      <c r="G141" s="19"/>
      <c r="H141" s="78"/>
      <c r="I141" s="11"/>
      <c r="J141" s="74" t="str" cm="1">
        <f t="array" ref="J141">IF(OR(H141="",I141=""),"",IF(INDEX('Ciclos Oficial'!$D$3:$D$23,IF(INDEX('Ciclos Oficial'!$D$3:$D$23,MATCH('Plano de Setup'!H141,'Ciclos Oficial'!$C$3:$C$23,0))&gt;INDEX('Ciclos Oficial'!$D$3:$D$23,MATCH('Plano de Setup'!I141,'Ciclos Oficial'!$C$3:$C$23,0)),MATCH('Plano de Setup'!H141,'Ciclos Oficial'!$C$3:$C$23,0),MATCH('Plano de Setup'!I141,'Ciclos Oficial'!$C$3:$C$23,0)))&gt;INDEX('Ciclos Oficial'!$E$3:$E$23,IF(INDEX('Ciclos Oficial'!$E$3:$E$23,MATCH(H141,'Ciclos Oficial'!$C$3:$C$23,0))&gt;INDEX('Ciclos Oficial'!$E$3:$E$23,MATCH(I141,'Ciclos Oficial'!$C$3:$C$23,0)),MATCH(H141,'Ciclos Oficial'!$C$3:$C$23,0),MATCH(I141,'Ciclos Oficial'!$C$3:$C$23,0))),INDEX('Ciclos Oficial'!$D$3:$D$23,IF(INDEX('Ciclos Oficial'!$D$3:$D$23,MATCH('Plano de Setup'!H141,'Ciclos Oficial'!$C$3:$C$23,0))&gt;INDEX('Ciclos Oficial'!$D$3:$D$23,MATCH('Plano de Setup'!I141,'Ciclos Oficial'!$C$3:$C$23,0)),MATCH('Plano de Setup'!H141,'Ciclos Oficial'!$C$3:$C$23,0),MATCH('Plano de Setup'!I141,'Ciclos Oficial'!$C$3:$C$23,0))),INDEX('Ciclos Oficial'!$E$3:$E$23,IF(INDEX('Ciclos Oficial'!$E$3:$E$23,MATCH(H141,'Ciclos Oficial'!$C$3:$C$23,0))&gt;INDEX('Ciclos Oficial'!$E$3:$E$23,MATCH(I141,'Ciclos Oficial'!$C$3:$C$23,0)),MATCH(H141,'Ciclos Oficial'!$C$3:$C$23,0),MATCH(I141,'Ciclos Oficial'!$C$3:$C$23,0)))))</f>
        <v/>
      </c>
      <c r="K141" s="1"/>
      <c r="L141" s="17"/>
      <c r="M141" s="19"/>
      <c r="N141" s="11"/>
      <c r="O141" s="11"/>
      <c r="P141" s="74" t="str" cm="1">
        <f t="array" ref="P141">IF(OR(N141="",O141=""),"",IF(INDEX('Ciclos Oficial'!$D$3:$D$23,IF(INDEX('Ciclos Oficial'!$D$3:$D$23,MATCH('Plano de Setup'!N141,'Ciclos Oficial'!$C$3:$C$23,0))&gt;INDEX('Ciclos Oficial'!$D$3:$D$23,MATCH('Plano de Setup'!O141,'Ciclos Oficial'!$C$3:$C$23,0)),MATCH('Plano de Setup'!N141,'Ciclos Oficial'!$C$3:$C$23,0),MATCH('Plano de Setup'!O141,'Ciclos Oficial'!$C$3:$C$23,0)))&gt;INDEX('Ciclos Oficial'!$E$3:$E$23,IF(INDEX('Ciclos Oficial'!$E$3:$E$23,MATCH(N141,'Ciclos Oficial'!$C$3:$C$23,0))&gt;INDEX('Ciclos Oficial'!$E$3:$E$23,MATCH(O141,'Ciclos Oficial'!$C$3:$C$23,0)),MATCH(N141,'Ciclos Oficial'!$C$3:$C$23,0),MATCH(O141,'Ciclos Oficial'!$C$3:$C$23,0))),INDEX('Ciclos Oficial'!$D$3:$D$23,IF(INDEX('Ciclos Oficial'!$D$3:$D$23,MATCH('Plano de Setup'!N141,'Ciclos Oficial'!$C$3:$C$23,0))&gt;INDEX('Ciclos Oficial'!$D$3:$D$23,MATCH('Plano de Setup'!O141,'Ciclos Oficial'!$C$3:$C$23,0)),MATCH('Plano de Setup'!N141,'Ciclos Oficial'!$C$3:$C$23,0),MATCH('Plano de Setup'!O141,'Ciclos Oficial'!$C$3:$C$23,0))),INDEX('Ciclos Oficial'!$E$3:$E$23,IF(INDEX('Ciclos Oficial'!$E$3:$E$23,MATCH(N141,'Ciclos Oficial'!$C$3:$C$23,0))&gt;INDEX('Ciclos Oficial'!$E$3:$E$23,MATCH(O141,'Ciclos Oficial'!$C$3:$C$23,0)),MATCH(N141,'Ciclos Oficial'!$C$3:$C$23,0),MATCH(O141,'Ciclos Oficial'!$C$3:$C$23,0)))))</f>
        <v/>
      </c>
      <c r="Q141" s="1"/>
      <c r="R141" s="1"/>
      <c r="S141" s="19"/>
      <c r="T141" s="78"/>
      <c r="U141" s="11"/>
      <c r="V141" s="74" t="str" cm="1">
        <f t="array" ref="V141">IF(OR(T141="",U141=""),"",IF(INDEX('Ciclos Oficial'!$D$3:$D$23,IF(INDEX('Ciclos Oficial'!$D$3:$D$23,MATCH('Plano de Setup'!T141,'Ciclos Oficial'!$C$3:$C$23,0))&gt;INDEX('Ciclos Oficial'!$D$3:$D$23,MATCH('Plano de Setup'!U141,'Ciclos Oficial'!$C$3:$C$23,0)),MATCH('Plano de Setup'!T141,'Ciclos Oficial'!$C$3:$C$23,0),MATCH('Plano de Setup'!U141,'Ciclos Oficial'!$C$3:$C$23,0)))&gt;INDEX('Ciclos Oficial'!$E$3:$E$23,IF(INDEX('Ciclos Oficial'!$E$3:$E$23,MATCH(T141,'Ciclos Oficial'!$C$3:$C$23,0))&gt;INDEX('Ciclos Oficial'!$E$3:$E$23,MATCH(U141,'Ciclos Oficial'!$C$3:$C$23,0)),MATCH(T141,'Ciclos Oficial'!$C$3:$C$23,0),MATCH(U141,'Ciclos Oficial'!$C$3:$C$23,0))),INDEX('Ciclos Oficial'!$D$3:$D$23,IF(INDEX('Ciclos Oficial'!$D$3:$D$23,MATCH('Plano de Setup'!T141,'Ciclos Oficial'!$C$3:$C$23,0))&gt;INDEX('Ciclos Oficial'!$D$3:$D$23,MATCH('Plano de Setup'!U141,'Ciclos Oficial'!$C$3:$C$23,0)),MATCH('Plano de Setup'!T141,'Ciclos Oficial'!$C$3:$C$23,0),MATCH('Plano de Setup'!U141,'Ciclos Oficial'!$C$3:$C$23,0))),INDEX('Ciclos Oficial'!$E$3:$E$23,IF(INDEX('Ciclos Oficial'!$E$3:$E$23,MATCH(T141,'Ciclos Oficial'!$C$3:$C$23,0))&gt;INDEX('Ciclos Oficial'!$E$3:$E$23,MATCH(U141,'Ciclos Oficial'!$C$3:$C$23,0)),MATCH(T141,'Ciclos Oficial'!$C$3:$C$23,0),MATCH(U141,'Ciclos Oficial'!$C$3:$C$23,0)))))</f>
        <v/>
      </c>
      <c r="W141" s="1"/>
      <c r="X141" s="17"/>
      <c r="Y141" s="19"/>
      <c r="Z141" s="11"/>
      <c r="AA141" s="11"/>
      <c r="AB141" s="74" t="str" cm="1">
        <f t="array" ref="AB141">IF(OR(Z141="",AA141=""),"",IF(INDEX('Ciclos Oficial'!$D$3:$D$23,IF(INDEX('Ciclos Oficial'!$D$3:$D$23,MATCH('Plano de Setup'!Z141,'Ciclos Oficial'!$C$3:$C$23,0))&gt;INDEX('Ciclos Oficial'!$D$3:$D$23,MATCH('Plano de Setup'!AA141,'Ciclos Oficial'!$C$3:$C$23,0)),MATCH('Plano de Setup'!Z141,'Ciclos Oficial'!$C$3:$C$23,0),MATCH('Plano de Setup'!AA141,'Ciclos Oficial'!$C$3:$C$23,0)))&gt;INDEX('Ciclos Oficial'!$E$3:$E$23,IF(INDEX('Ciclos Oficial'!$E$3:$E$23,MATCH(Z141,'Ciclos Oficial'!$C$3:$C$23,0))&gt;INDEX('Ciclos Oficial'!$E$3:$E$23,MATCH(AA141,'Ciclos Oficial'!$C$3:$C$23,0)),MATCH(Z141,'Ciclos Oficial'!$C$3:$C$23,0),MATCH(AA141,'Ciclos Oficial'!$C$3:$C$23,0))),INDEX('Ciclos Oficial'!$D$3:$D$23,IF(INDEX('Ciclos Oficial'!$D$3:$D$23,MATCH('Plano de Setup'!Z141,'Ciclos Oficial'!$C$3:$C$23,0))&gt;INDEX('Ciclos Oficial'!$D$3:$D$23,MATCH('Plano de Setup'!AA141,'Ciclos Oficial'!$C$3:$C$23,0)),MATCH('Plano de Setup'!Z141,'Ciclos Oficial'!$C$3:$C$23,0),MATCH('Plano de Setup'!AA141,'Ciclos Oficial'!$C$3:$C$23,0))),INDEX('Ciclos Oficial'!$E$3:$E$23,IF(INDEX('Ciclos Oficial'!$E$3:$E$23,MATCH(Z141,'Ciclos Oficial'!$C$3:$C$23,0))&gt;INDEX('Ciclos Oficial'!$E$3:$E$23,MATCH(AA141,'Ciclos Oficial'!$C$3:$C$23,0)),MATCH(Z141,'Ciclos Oficial'!$C$3:$C$23,0),MATCH(AA141,'Ciclos Oficial'!$C$3:$C$23,0)))))</f>
        <v/>
      </c>
      <c r="AC141" s="1"/>
      <c r="AD141" s="1"/>
      <c r="AE141" s="19"/>
      <c r="AF141" s="78"/>
      <c r="AG141" s="74" t="str">
        <f>IF(AF141="","",INDEX('Ciclos Oficial'!$I$3:$I$5,MATCH(AF141,'Ciclos Oficial'!$H$3:$H$5,0)))</f>
        <v/>
      </c>
      <c r="AH141" s="1"/>
      <c r="AI141" s="17"/>
      <c r="AJ141" s="19"/>
      <c r="AK141" s="78"/>
      <c r="AL141" s="74" t="str">
        <f>IF(AK141="","",INDEX('Ciclos Oficial'!$I$3:$I$5,MATCH(AK141,'Ciclos Oficial'!$H$3:$H$5,0)))</f>
        <v/>
      </c>
      <c r="AM141" s="1"/>
      <c r="AN141" s="17"/>
      <c r="AO141" s="19"/>
      <c r="AP141" s="78"/>
      <c r="AQ141" s="74" t="str">
        <f>IF(AP141="","",INDEX('Ciclos Oficial'!$I$3:$I$5,MATCH(AP141,'Ciclos Oficial'!$H$3:$H$5,0)))</f>
        <v/>
      </c>
      <c r="AR141" s="1"/>
      <c r="AS141" s="17"/>
    </row>
    <row r="142" spans="2:45" ht="14.25">
      <c r="B142" s="78"/>
      <c r="C142" s="11"/>
      <c r="D142" s="74" t="str" cm="1">
        <f t="array" ref="D142">IF(OR(B142="",C142=""),"",IF(INDEX('Ciclos Oficial'!$D$3:$D$23,IF(INDEX('Ciclos Oficial'!$D$3:$D$23,MATCH('Plano de Setup'!B142,'Ciclos Oficial'!$C$3:$C$23,0))&gt;INDEX('Ciclos Oficial'!$D$3:$D$23,MATCH('Plano de Setup'!C142,'Ciclos Oficial'!$C$3:$C$23,0)),MATCH('Plano de Setup'!B142,'Ciclos Oficial'!$C$3:$C$23,0),MATCH('Plano de Setup'!C142,'Ciclos Oficial'!$C$3:$C$23,0)))&gt;INDEX('Ciclos Oficial'!$E$3:$E$23,IF(INDEX('Ciclos Oficial'!$E$3:$E$23,MATCH(B142,'Ciclos Oficial'!$C$3:$C$23,0))&gt;INDEX('Ciclos Oficial'!$E$3:$E$23,MATCH(C142,'Ciclos Oficial'!$C$3:$C$23,0)),MATCH(B142,'Ciclos Oficial'!$C$3:$C$23,0),MATCH(C142,'Ciclos Oficial'!$C$3:$C$23,0))),INDEX('Ciclos Oficial'!$D$3:$D$23,IF(INDEX('Ciclos Oficial'!$D$3:$D$23,MATCH('Plano de Setup'!B142,'Ciclos Oficial'!$C$3:$C$23,0))&gt;INDEX('Ciclos Oficial'!$D$3:$D$23,MATCH('Plano de Setup'!C142,'Ciclos Oficial'!$C$3:$C$23,0)),MATCH('Plano de Setup'!B142,'Ciclos Oficial'!$C$3:$C$23,0),MATCH('Plano de Setup'!C142,'Ciclos Oficial'!$C$3:$C$23,0))),INDEX('Ciclos Oficial'!$E$3:$E$23,IF(INDEX('Ciclos Oficial'!$E$3:$E$23,MATCH(B142,'Ciclos Oficial'!$C$3:$C$23,0))&gt;INDEX('Ciclos Oficial'!$E$3:$E$23,MATCH(C142,'Ciclos Oficial'!$C$3:$C$23,0)),MATCH(B142,'Ciclos Oficial'!$C$3:$C$23,0),MATCH(C142,'Ciclos Oficial'!$C$3:$C$23,0)))))</f>
        <v/>
      </c>
      <c r="E142" s="12"/>
      <c r="F142" s="87"/>
      <c r="G142" s="19"/>
      <c r="H142" s="78"/>
      <c r="I142" s="11"/>
      <c r="J142" s="74" t="str" cm="1">
        <f t="array" ref="J142">IF(OR(H142="",I142=""),"",IF(INDEX('Ciclos Oficial'!$D$3:$D$23,IF(INDEX('Ciclos Oficial'!$D$3:$D$23,MATCH('Plano de Setup'!H142,'Ciclos Oficial'!$C$3:$C$23,0))&gt;INDEX('Ciclos Oficial'!$D$3:$D$23,MATCH('Plano de Setup'!I142,'Ciclos Oficial'!$C$3:$C$23,0)),MATCH('Plano de Setup'!H142,'Ciclos Oficial'!$C$3:$C$23,0),MATCH('Plano de Setup'!I142,'Ciclos Oficial'!$C$3:$C$23,0)))&gt;INDEX('Ciclos Oficial'!$E$3:$E$23,IF(INDEX('Ciclos Oficial'!$E$3:$E$23,MATCH(H142,'Ciclos Oficial'!$C$3:$C$23,0))&gt;INDEX('Ciclos Oficial'!$E$3:$E$23,MATCH(I142,'Ciclos Oficial'!$C$3:$C$23,0)),MATCH(H142,'Ciclos Oficial'!$C$3:$C$23,0),MATCH(I142,'Ciclos Oficial'!$C$3:$C$23,0))),INDEX('Ciclos Oficial'!$D$3:$D$23,IF(INDEX('Ciclos Oficial'!$D$3:$D$23,MATCH('Plano de Setup'!H142,'Ciclos Oficial'!$C$3:$C$23,0))&gt;INDEX('Ciclos Oficial'!$D$3:$D$23,MATCH('Plano de Setup'!I142,'Ciclos Oficial'!$C$3:$C$23,0)),MATCH('Plano de Setup'!H142,'Ciclos Oficial'!$C$3:$C$23,0),MATCH('Plano de Setup'!I142,'Ciclos Oficial'!$C$3:$C$23,0))),INDEX('Ciclos Oficial'!$E$3:$E$23,IF(INDEX('Ciclos Oficial'!$E$3:$E$23,MATCH(H142,'Ciclos Oficial'!$C$3:$C$23,0))&gt;INDEX('Ciclos Oficial'!$E$3:$E$23,MATCH(I142,'Ciclos Oficial'!$C$3:$C$23,0)),MATCH(H142,'Ciclos Oficial'!$C$3:$C$23,0),MATCH(I142,'Ciclos Oficial'!$C$3:$C$23,0)))))</f>
        <v/>
      </c>
      <c r="K142" s="1"/>
      <c r="L142" s="17"/>
      <c r="M142" s="19"/>
      <c r="N142" s="11"/>
      <c r="O142" s="11"/>
      <c r="P142" s="74" t="str" cm="1">
        <f t="array" ref="P142">IF(OR(N142="",O142=""),"",IF(INDEX('Ciclos Oficial'!$D$3:$D$23,IF(INDEX('Ciclos Oficial'!$D$3:$D$23,MATCH('Plano de Setup'!N142,'Ciclos Oficial'!$C$3:$C$23,0))&gt;INDEX('Ciclos Oficial'!$D$3:$D$23,MATCH('Plano de Setup'!O142,'Ciclos Oficial'!$C$3:$C$23,0)),MATCH('Plano de Setup'!N142,'Ciclos Oficial'!$C$3:$C$23,0),MATCH('Plano de Setup'!O142,'Ciclos Oficial'!$C$3:$C$23,0)))&gt;INDEX('Ciclos Oficial'!$E$3:$E$23,IF(INDEX('Ciclos Oficial'!$E$3:$E$23,MATCH(N142,'Ciclos Oficial'!$C$3:$C$23,0))&gt;INDEX('Ciclos Oficial'!$E$3:$E$23,MATCH(O142,'Ciclos Oficial'!$C$3:$C$23,0)),MATCH(N142,'Ciclos Oficial'!$C$3:$C$23,0),MATCH(O142,'Ciclos Oficial'!$C$3:$C$23,0))),INDEX('Ciclos Oficial'!$D$3:$D$23,IF(INDEX('Ciclos Oficial'!$D$3:$D$23,MATCH('Plano de Setup'!N142,'Ciclos Oficial'!$C$3:$C$23,0))&gt;INDEX('Ciclos Oficial'!$D$3:$D$23,MATCH('Plano de Setup'!O142,'Ciclos Oficial'!$C$3:$C$23,0)),MATCH('Plano de Setup'!N142,'Ciclos Oficial'!$C$3:$C$23,0),MATCH('Plano de Setup'!O142,'Ciclos Oficial'!$C$3:$C$23,0))),INDEX('Ciclos Oficial'!$E$3:$E$23,IF(INDEX('Ciclos Oficial'!$E$3:$E$23,MATCH(N142,'Ciclos Oficial'!$C$3:$C$23,0))&gt;INDEX('Ciclos Oficial'!$E$3:$E$23,MATCH(O142,'Ciclos Oficial'!$C$3:$C$23,0)),MATCH(N142,'Ciclos Oficial'!$C$3:$C$23,0),MATCH(O142,'Ciclos Oficial'!$C$3:$C$23,0)))))</f>
        <v/>
      </c>
      <c r="Q142" s="1"/>
      <c r="R142" s="1"/>
      <c r="S142" s="19"/>
      <c r="T142" s="78"/>
      <c r="U142" s="11"/>
      <c r="V142" s="74" t="str" cm="1">
        <f t="array" ref="V142">IF(OR(T142="",U142=""),"",IF(INDEX('Ciclos Oficial'!$D$3:$D$23,IF(INDEX('Ciclos Oficial'!$D$3:$D$23,MATCH('Plano de Setup'!T142,'Ciclos Oficial'!$C$3:$C$23,0))&gt;INDEX('Ciclos Oficial'!$D$3:$D$23,MATCH('Plano de Setup'!U142,'Ciclos Oficial'!$C$3:$C$23,0)),MATCH('Plano de Setup'!T142,'Ciclos Oficial'!$C$3:$C$23,0),MATCH('Plano de Setup'!U142,'Ciclos Oficial'!$C$3:$C$23,0)))&gt;INDEX('Ciclos Oficial'!$E$3:$E$23,IF(INDEX('Ciclos Oficial'!$E$3:$E$23,MATCH(T142,'Ciclos Oficial'!$C$3:$C$23,0))&gt;INDEX('Ciclos Oficial'!$E$3:$E$23,MATCH(U142,'Ciclos Oficial'!$C$3:$C$23,0)),MATCH(T142,'Ciclos Oficial'!$C$3:$C$23,0),MATCH(U142,'Ciclos Oficial'!$C$3:$C$23,0))),INDEX('Ciclos Oficial'!$D$3:$D$23,IF(INDEX('Ciclos Oficial'!$D$3:$D$23,MATCH('Plano de Setup'!T142,'Ciclos Oficial'!$C$3:$C$23,0))&gt;INDEX('Ciclos Oficial'!$D$3:$D$23,MATCH('Plano de Setup'!U142,'Ciclos Oficial'!$C$3:$C$23,0)),MATCH('Plano de Setup'!T142,'Ciclos Oficial'!$C$3:$C$23,0),MATCH('Plano de Setup'!U142,'Ciclos Oficial'!$C$3:$C$23,0))),INDEX('Ciclos Oficial'!$E$3:$E$23,IF(INDEX('Ciclos Oficial'!$E$3:$E$23,MATCH(T142,'Ciclos Oficial'!$C$3:$C$23,0))&gt;INDEX('Ciclos Oficial'!$E$3:$E$23,MATCH(U142,'Ciclos Oficial'!$C$3:$C$23,0)),MATCH(T142,'Ciclos Oficial'!$C$3:$C$23,0),MATCH(U142,'Ciclos Oficial'!$C$3:$C$23,0)))))</f>
        <v/>
      </c>
      <c r="W142" s="1"/>
      <c r="X142" s="17"/>
      <c r="Y142" s="19"/>
      <c r="Z142" s="11"/>
      <c r="AA142" s="11"/>
      <c r="AB142" s="74" t="str" cm="1">
        <f t="array" ref="AB142">IF(OR(Z142="",AA142=""),"",IF(INDEX('Ciclos Oficial'!$D$3:$D$23,IF(INDEX('Ciclos Oficial'!$D$3:$D$23,MATCH('Plano de Setup'!Z142,'Ciclos Oficial'!$C$3:$C$23,0))&gt;INDEX('Ciclos Oficial'!$D$3:$D$23,MATCH('Plano de Setup'!AA142,'Ciclos Oficial'!$C$3:$C$23,0)),MATCH('Plano de Setup'!Z142,'Ciclos Oficial'!$C$3:$C$23,0),MATCH('Plano de Setup'!AA142,'Ciclos Oficial'!$C$3:$C$23,0)))&gt;INDEX('Ciclos Oficial'!$E$3:$E$23,IF(INDEX('Ciclos Oficial'!$E$3:$E$23,MATCH(Z142,'Ciclos Oficial'!$C$3:$C$23,0))&gt;INDEX('Ciclos Oficial'!$E$3:$E$23,MATCH(AA142,'Ciclos Oficial'!$C$3:$C$23,0)),MATCH(Z142,'Ciclos Oficial'!$C$3:$C$23,0),MATCH(AA142,'Ciclos Oficial'!$C$3:$C$23,0))),INDEX('Ciclos Oficial'!$D$3:$D$23,IF(INDEX('Ciclos Oficial'!$D$3:$D$23,MATCH('Plano de Setup'!Z142,'Ciclos Oficial'!$C$3:$C$23,0))&gt;INDEX('Ciclos Oficial'!$D$3:$D$23,MATCH('Plano de Setup'!AA142,'Ciclos Oficial'!$C$3:$C$23,0)),MATCH('Plano de Setup'!Z142,'Ciclos Oficial'!$C$3:$C$23,0),MATCH('Plano de Setup'!AA142,'Ciclos Oficial'!$C$3:$C$23,0))),INDEX('Ciclos Oficial'!$E$3:$E$23,IF(INDEX('Ciclos Oficial'!$E$3:$E$23,MATCH(Z142,'Ciclos Oficial'!$C$3:$C$23,0))&gt;INDEX('Ciclos Oficial'!$E$3:$E$23,MATCH(AA142,'Ciclos Oficial'!$C$3:$C$23,0)),MATCH(Z142,'Ciclos Oficial'!$C$3:$C$23,0),MATCH(AA142,'Ciclos Oficial'!$C$3:$C$23,0)))))</f>
        <v/>
      </c>
      <c r="AC142" s="1"/>
      <c r="AD142" s="1"/>
      <c r="AE142" s="19"/>
      <c r="AF142" s="78"/>
      <c r="AG142" s="74" t="str">
        <f>IF(AF142="","",INDEX('Ciclos Oficial'!$I$3:$I$5,MATCH(AF142,'Ciclos Oficial'!$H$3:$H$5,0)))</f>
        <v/>
      </c>
      <c r="AH142" s="1"/>
      <c r="AI142" s="17"/>
      <c r="AJ142" s="19"/>
      <c r="AK142" s="78"/>
      <c r="AL142" s="74" t="str">
        <f>IF(AK142="","",INDEX('Ciclos Oficial'!$I$3:$I$5,MATCH(AK142,'Ciclos Oficial'!$H$3:$H$5,0)))</f>
        <v/>
      </c>
      <c r="AM142" s="1"/>
      <c r="AN142" s="17"/>
      <c r="AO142" s="19"/>
      <c r="AP142" s="78"/>
      <c r="AQ142" s="74" t="str">
        <f>IF(AP142="","",INDEX('Ciclos Oficial'!$I$3:$I$5,MATCH(AP142,'Ciclos Oficial'!$H$3:$H$5,0)))</f>
        <v/>
      </c>
      <c r="AR142" s="1"/>
      <c r="AS142" s="17"/>
    </row>
    <row r="143" spans="2:45" ht="14.25">
      <c r="B143" s="78"/>
      <c r="C143" s="11"/>
      <c r="D143" s="74" t="str" cm="1">
        <f t="array" ref="D143">IF(OR(B143="",C143=""),"",IF(INDEX('Ciclos Oficial'!$D$3:$D$23,IF(INDEX('Ciclos Oficial'!$D$3:$D$23,MATCH('Plano de Setup'!B143,'Ciclos Oficial'!$C$3:$C$23,0))&gt;INDEX('Ciclos Oficial'!$D$3:$D$23,MATCH('Plano de Setup'!C143,'Ciclos Oficial'!$C$3:$C$23,0)),MATCH('Plano de Setup'!B143,'Ciclos Oficial'!$C$3:$C$23,0),MATCH('Plano de Setup'!C143,'Ciclos Oficial'!$C$3:$C$23,0)))&gt;INDEX('Ciclos Oficial'!$E$3:$E$23,IF(INDEX('Ciclos Oficial'!$E$3:$E$23,MATCH(B143,'Ciclos Oficial'!$C$3:$C$23,0))&gt;INDEX('Ciclos Oficial'!$E$3:$E$23,MATCH(C143,'Ciclos Oficial'!$C$3:$C$23,0)),MATCH(B143,'Ciclos Oficial'!$C$3:$C$23,0),MATCH(C143,'Ciclos Oficial'!$C$3:$C$23,0))),INDEX('Ciclos Oficial'!$D$3:$D$23,IF(INDEX('Ciclos Oficial'!$D$3:$D$23,MATCH('Plano de Setup'!B143,'Ciclos Oficial'!$C$3:$C$23,0))&gt;INDEX('Ciclos Oficial'!$D$3:$D$23,MATCH('Plano de Setup'!C143,'Ciclos Oficial'!$C$3:$C$23,0)),MATCH('Plano de Setup'!B143,'Ciclos Oficial'!$C$3:$C$23,0),MATCH('Plano de Setup'!C143,'Ciclos Oficial'!$C$3:$C$23,0))),INDEX('Ciclos Oficial'!$E$3:$E$23,IF(INDEX('Ciclos Oficial'!$E$3:$E$23,MATCH(B143,'Ciclos Oficial'!$C$3:$C$23,0))&gt;INDEX('Ciclos Oficial'!$E$3:$E$23,MATCH(C143,'Ciclos Oficial'!$C$3:$C$23,0)),MATCH(B143,'Ciclos Oficial'!$C$3:$C$23,0),MATCH(C143,'Ciclos Oficial'!$C$3:$C$23,0)))))</f>
        <v/>
      </c>
      <c r="E143" s="12"/>
      <c r="F143" s="87"/>
      <c r="G143" s="19"/>
      <c r="H143" s="78"/>
      <c r="I143" s="11"/>
      <c r="J143" s="74" t="str" cm="1">
        <f t="array" ref="J143">IF(OR(H143="",I143=""),"",IF(INDEX('Ciclos Oficial'!$D$3:$D$23,IF(INDEX('Ciclos Oficial'!$D$3:$D$23,MATCH('Plano de Setup'!H143,'Ciclos Oficial'!$C$3:$C$23,0))&gt;INDEX('Ciclos Oficial'!$D$3:$D$23,MATCH('Plano de Setup'!I143,'Ciclos Oficial'!$C$3:$C$23,0)),MATCH('Plano de Setup'!H143,'Ciclos Oficial'!$C$3:$C$23,0),MATCH('Plano de Setup'!I143,'Ciclos Oficial'!$C$3:$C$23,0)))&gt;INDEX('Ciclos Oficial'!$E$3:$E$23,IF(INDEX('Ciclos Oficial'!$E$3:$E$23,MATCH(H143,'Ciclos Oficial'!$C$3:$C$23,0))&gt;INDEX('Ciclos Oficial'!$E$3:$E$23,MATCH(I143,'Ciclos Oficial'!$C$3:$C$23,0)),MATCH(H143,'Ciclos Oficial'!$C$3:$C$23,0),MATCH(I143,'Ciclos Oficial'!$C$3:$C$23,0))),INDEX('Ciclos Oficial'!$D$3:$D$23,IF(INDEX('Ciclos Oficial'!$D$3:$D$23,MATCH('Plano de Setup'!H143,'Ciclos Oficial'!$C$3:$C$23,0))&gt;INDEX('Ciclos Oficial'!$D$3:$D$23,MATCH('Plano de Setup'!I143,'Ciclos Oficial'!$C$3:$C$23,0)),MATCH('Plano de Setup'!H143,'Ciclos Oficial'!$C$3:$C$23,0),MATCH('Plano de Setup'!I143,'Ciclos Oficial'!$C$3:$C$23,0))),INDEX('Ciclos Oficial'!$E$3:$E$23,IF(INDEX('Ciclos Oficial'!$E$3:$E$23,MATCH(H143,'Ciclos Oficial'!$C$3:$C$23,0))&gt;INDEX('Ciclos Oficial'!$E$3:$E$23,MATCH(I143,'Ciclos Oficial'!$C$3:$C$23,0)),MATCH(H143,'Ciclos Oficial'!$C$3:$C$23,0),MATCH(I143,'Ciclos Oficial'!$C$3:$C$23,0)))))</f>
        <v/>
      </c>
      <c r="K143" s="1"/>
      <c r="L143" s="17"/>
      <c r="M143" s="19"/>
      <c r="N143" s="11"/>
      <c r="O143" s="11"/>
      <c r="P143" s="74" t="str" cm="1">
        <f t="array" ref="P143">IF(OR(N143="",O143=""),"",IF(INDEX('Ciclos Oficial'!$D$3:$D$23,IF(INDEX('Ciclos Oficial'!$D$3:$D$23,MATCH('Plano de Setup'!N143,'Ciclos Oficial'!$C$3:$C$23,0))&gt;INDEX('Ciclos Oficial'!$D$3:$D$23,MATCH('Plano de Setup'!O143,'Ciclos Oficial'!$C$3:$C$23,0)),MATCH('Plano de Setup'!N143,'Ciclos Oficial'!$C$3:$C$23,0),MATCH('Plano de Setup'!O143,'Ciclos Oficial'!$C$3:$C$23,0)))&gt;INDEX('Ciclos Oficial'!$E$3:$E$23,IF(INDEX('Ciclos Oficial'!$E$3:$E$23,MATCH(N143,'Ciclos Oficial'!$C$3:$C$23,0))&gt;INDEX('Ciclos Oficial'!$E$3:$E$23,MATCH(O143,'Ciclos Oficial'!$C$3:$C$23,0)),MATCH(N143,'Ciclos Oficial'!$C$3:$C$23,0),MATCH(O143,'Ciclos Oficial'!$C$3:$C$23,0))),INDEX('Ciclos Oficial'!$D$3:$D$23,IF(INDEX('Ciclos Oficial'!$D$3:$D$23,MATCH('Plano de Setup'!N143,'Ciclos Oficial'!$C$3:$C$23,0))&gt;INDEX('Ciclos Oficial'!$D$3:$D$23,MATCH('Plano de Setup'!O143,'Ciclos Oficial'!$C$3:$C$23,0)),MATCH('Plano de Setup'!N143,'Ciclos Oficial'!$C$3:$C$23,0),MATCH('Plano de Setup'!O143,'Ciclos Oficial'!$C$3:$C$23,0))),INDEX('Ciclos Oficial'!$E$3:$E$23,IF(INDEX('Ciclos Oficial'!$E$3:$E$23,MATCH(N143,'Ciclos Oficial'!$C$3:$C$23,0))&gt;INDEX('Ciclos Oficial'!$E$3:$E$23,MATCH(O143,'Ciclos Oficial'!$C$3:$C$23,0)),MATCH(N143,'Ciclos Oficial'!$C$3:$C$23,0),MATCH(O143,'Ciclos Oficial'!$C$3:$C$23,0)))))</f>
        <v/>
      </c>
      <c r="Q143" s="1"/>
      <c r="R143" s="1"/>
      <c r="S143" s="19"/>
      <c r="T143" s="78"/>
      <c r="U143" s="11"/>
      <c r="V143" s="74" t="str" cm="1">
        <f t="array" ref="V143">IF(OR(T143="",U143=""),"",IF(INDEX('Ciclos Oficial'!$D$3:$D$23,IF(INDEX('Ciclos Oficial'!$D$3:$D$23,MATCH('Plano de Setup'!T143,'Ciclos Oficial'!$C$3:$C$23,0))&gt;INDEX('Ciclos Oficial'!$D$3:$D$23,MATCH('Plano de Setup'!U143,'Ciclos Oficial'!$C$3:$C$23,0)),MATCH('Plano de Setup'!T143,'Ciclos Oficial'!$C$3:$C$23,0),MATCH('Plano de Setup'!U143,'Ciclos Oficial'!$C$3:$C$23,0)))&gt;INDEX('Ciclos Oficial'!$E$3:$E$23,IF(INDEX('Ciclos Oficial'!$E$3:$E$23,MATCH(T143,'Ciclos Oficial'!$C$3:$C$23,0))&gt;INDEX('Ciclos Oficial'!$E$3:$E$23,MATCH(U143,'Ciclos Oficial'!$C$3:$C$23,0)),MATCH(T143,'Ciclos Oficial'!$C$3:$C$23,0),MATCH(U143,'Ciclos Oficial'!$C$3:$C$23,0))),INDEX('Ciclos Oficial'!$D$3:$D$23,IF(INDEX('Ciclos Oficial'!$D$3:$D$23,MATCH('Plano de Setup'!T143,'Ciclos Oficial'!$C$3:$C$23,0))&gt;INDEX('Ciclos Oficial'!$D$3:$D$23,MATCH('Plano de Setup'!U143,'Ciclos Oficial'!$C$3:$C$23,0)),MATCH('Plano de Setup'!T143,'Ciclos Oficial'!$C$3:$C$23,0),MATCH('Plano de Setup'!U143,'Ciclos Oficial'!$C$3:$C$23,0))),INDEX('Ciclos Oficial'!$E$3:$E$23,IF(INDEX('Ciclos Oficial'!$E$3:$E$23,MATCH(T143,'Ciclos Oficial'!$C$3:$C$23,0))&gt;INDEX('Ciclos Oficial'!$E$3:$E$23,MATCH(U143,'Ciclos Oficial'!$C$3:$C$23,0)),MATCH(T143,'Ciclos Oficial'!$C$3:$C$23,0),MATCH(U143,'Ciclos Oficial'!$C$3:$C$23,0)))))</f>
        <v/>
      </c>
      <c r="W143" s="1"/>
      <c r="X143" s="17"/>
      <c r="Y143" s="19"/>
      <c r="Z143" s="11"/>
      <c r="AA143" s="11"/>
      <c r="AB143" s="74" t="str" cm="1">
        <f t="array" ref="AB143">IF(OR(Z143="",AA143=""),"",IF(INDEX('Ciclos Oficial'!$D$3:$D$23,IF(INDEX('Ciclos Oficial'!$D$3:$D$23,MATCH('Plano de Setup'!Z143,'Ciclos Oficial'!$C$3:$C$23,0))&gt;INDEX('Ciclos Oficial'!$D$3:$D$23,MATCH('Plano de Setup'!AA143,'Ciclos Oficial'!$C$3:$C$23,0)),MATCH('Plano de Setup'!Z143,'Ciclos Oficial'!$C$3:$C$23,0),MATCH('Plano de Setup'!AA143,'Ciclos Oficial'!$C$3:$C$23,0)))&gt;INDEX('Ciclos Oficial'!$E$3:$E$23,IF(INDEX('Ciclos Oficial'!$E$3:$E$23,MATCH(Z143,'Ciclos Oficial'!$C$3:$C$23,0))&gt;INDEX('Ciclos Oficial'!$E$3:$E$23,MATCH(AA143,'Ciclos Oficial'!$C$3:$C$23,0)),MATCH(Z143,'Ciclos Oficial'!$C$3:$C$23,0),MATCH(AA143,'Ciclos Oficial'!$C$3:$C$23,0))),INDEX('Ciclos Oficial'!$D$3:$D$23,IF(INDEX('Ciclos Oficial'!$D$3:$D$23,MATCH('Plano de Setup'!Z143,'Ciclos Oficial'!$C$3:$C$23,0))&gt;INDEX('Ciclos Oficial'!$D$3:$D$23,MATCH('Plano de Setup'!AA143,'Ciclos Oficial'!$C$3:$C$23,0)),MATCH('Plano de Setup'!Z143,'Ciclos Oficial'!$C$3:$C$23,0),MATCH('Plano de Setup'!AA143,'Ciclos Oficial'!$C$3:$C$23,0))),INDEX('Ciclos Oficial'!$E$3:$E$23,IF(INDEX('Ciclos Oficial'!$E$3:$E$23,MATCH(Z143,'Ciclos Oficial'!$C$3:$C$23,0))&gt;INDEX('Ciclos Oficial'!$E$3:$E$23,MATCH(AA143,'Ciclos Oficial'!$C$3:$C$23,0)),MATCH(Z143,'Ciclos Oficial'!$C$3:$C$23,0),MATCH(AA143,'Ciclos Oficial'!$C$3:$C$23,0)))))</f>
        <v/>
      </c>
      <c r="AC143" s="1"/>
      <c r="AD143" s="1"/>
      <c r="AE143" s="19"/>
      <c r="AF143" s="78"/>
      <c r="AG143" s="74" t="str">
        <f>IF(AF143="","",INDEX('Ciclos Oficial'!$I$3:$I$5,MATCH(AF143,'Ciclos Oficial'!$H$3:$H$5,0)))</f>
        <v/>
      </c>
      <c r="AH143" s="1"/>
      <c r="AI143" s="17"/>
      <c r="AJ143" s="19"/>
      <c r="AK143" s="78"/>
      <c r="AL143" s="74" t="str">
        <f>IF(AK143="","",INDEX('Ciclos Oficial'!$I$3:$I$5,MATCH(AK143,'Ciclos Oficial'!$H$3:$H$5,0)))</f>
        <v/>
      </c>
      <c r="AM143" s="1"/>
      <c r="AN143" s="17"/>
      <c r="AO143" s="19"/>
      <c r="AP143" s="78"/>
      <c r="AQ143" s="74" t="str">
        <f>IF(AP143="","",INDEX('Ciclos Oficial'!$I$3:$I$5,MATCH(AP143,'Ciclos Oficial'!$H$3:$H$5,0)))</f>
        <v/>
      </c>
      <c r="AR143" s="1"/>
      <c r="AS143" s="17"/>
    </row>
    <row r="144" spans="2:45" ht="14.25">
      <c r="B144" s="78"/>
      <c r="C144" s="11"/>
      <c r="D144" s="74" t="str" cm="1">
        <f t="array" ref="D144">IF(OR(B144="",C144=""),"",IF(INDEX('Ciclos Oficial'!$D$3:$D$23,IF(INDEX('Ciclos Oficial'!$D$3:$D$23,MATCH('Plano de Setup'!B144,'Ciclos Oficial'!$C$3:$C$23,0))&gt;INDEX('Ciclos Oficial'!$D$3:$D$23,MATCH('Plano de Setup'!C144,'Ciclos Oficial'!$C$3:$C$23,0)),MATCH('Plano de Setup'!B144,'Ciclos Oficial'!$C$3:$C$23,0),MATCH('Plano de Setup'!C144,'Ciclos Oficial'!$C$3:$C$23,0)))&gt;INDEX('Ciclos Oficial'!$E$3:$E$23,IF(INDEX('Ciclos Oficial'!$E$3:$E$23,MATCH(B144,'Ciclos Oficial'!$C$3:$C$23,0))&gt;INDEX('Ciclos Oficial'!$E$3:$E$23,MATCH(C144,'Ciclos Oficial'!$C$3:$C$23,0)),MATCH(B144,'Ciclos Oficial'!$C$3:$C$23,0),MATCH(C144,'Ciclos Oficial'!$C$3:$C$23,0))),INDEX('Ciclos Oficial'!$D$3:$D$23,IF(INDEX('Ciclos Oficial'!$D$3:$D$23,MATCH('Plano de Setup'!B144,'Ciclos Oficial'!$C$3:$C$23,0))&gt;INDEX('Ciclos Oficial'!$D$3:$D$23,MATCH('Plano de Setup'!C144,'Ciclos Oficial'!$C$3:$C$23,0)),MATCH('Plano de Setup'!B144,'Ciclos Oficial'!$C$3:$C$23,0),MATCH('Plano de Setup'!C144,'Ciclos Oficial'!$C$3:$C$23,0))),INDEX('Ciclos Oficial'!$E$3:$E$23,IF(INDEX('Ciclos Oficial'!$E$3:$E$23,MATCH(B144,'Ciclos Oficial'!$C$3:$C$23,0))&gt;INDEX('Ciclos Oficial'!$E$3:$E$23,MATCH(C144,'Ciclos Oficial'!$C$3:$C$23,0)),MATCH(B144,'Ciclos Oficial'!$C$3:$C$23,0),MATCH(C144,'Ciclos Oficial'!$C$3:$C$23,0)))))</f>
        <v/>
      </c>
      <c r="E144" s="12"/>
      <c r="F144" s="87"/>
      <c r="G144" s="19"/>
      <c r="H144" s="78"/>
      <c r="I144" s="11"/>
      <c r="J144" s="74" t="str" cm="1">
        <f t="array" ref="J144">IF(OR(H144="",I144=""),"",IF(INDEX('Ciclos Oficial'!$D$3:$D$23,IF(INDEX('Ciclos Oficial'!$D$3:$D$23,MATCH('Plano de Setup'!H144,'Ciclos Oficial'!$C$3:$C$23,0))&gt;INDEX('Ciclos Oficial'!$D$3:$D$23,MATCH('Plano de Setup'!I144,'Ciclos Oficial'!$C$3:$C$23,0)),MATCH('Plano de Setup'!H144,'Ciclos Oficial'!$C$3:$C$23,0),MATCH('Plano de Setup'!I144,'Ciclos Oficial'!$C$3:$C$23,0)))&gt;INDEX('Ciclos Oficial'!$E$3:$E$23,IF(INDEX('Ciclos Oficial'!$E$3:$E$23,MATCH(H144,'Ciclos Oficial'!$C$3:$C$23,0))&gt;INDEX('Ciclos Oficial'!$E$3:$E$23,MATCH(I144,'Ciclos Oficial'!$C$3:$C$23,0)),MATCH(H144,'Ciclos Oficial'!$C$3:$C$23,0),MATCH(I144,'Ciclos Oficial'!$C$3:$C$23,0))),INDEX('Ciclos Oficial'!$D$3:$D$23,IF(INDEX('Ciclos Oficial'!$D$3:$D$23,MATCH('Plano de Setup'!H144,'Ciclos Oficial'!$C$3:$C$23,0))&gt;INDEX('Ciclos Oficial'!$D$3:$D$23,MATCH('Plano de Setup'!I144,'Ciclos Oficial'!$C$3:$C$23,0)),MATCH('Plano de Setup'!H144,'Ciclos Oficial'!$C$3:$C$23,0),MATCH('Plano de Setup'!I144,'Ciclos Oficial'!$C$3:$C$23,0))),INDEX('Ciclos Oficial'!$E$3:$E$23,IF(INDEX('Ciclos Oficial'!$E$3:$E$23,MATCH(H144,'Ciclos Oficial'!$C$3:$C$23,0))&gt;INDEX('Ciclos Oficial'!$E$3:$E$23,MATCH(I144,'Ciclos Oficial'!$C$3:$C$23,0)),MATCH(H144,'Ciclos Oficial'!$C$3:$C$23,0),MATCH(I144,'Ciclos Oficial'!$C$3:$C$23,0)))))</f>
        <v/>
      </c>
      <c r="K144" s="1"/>
      <c r="L144" s="17"/>
      <c r="M144" s="19"/>
      <c r="N144" s="11"/>
      <c r="O144" s="11"/>
      <c r="P144" s="74" t="str" cm="1">
        <f t="array" ref="P144">IF(OR(N144="",O144=""),"",IF(INDEX('Ciclos Oficial'!$D$3:$D$23,IF(INDEX('Ciclos Oficial'!$D$3:$D$23,MATCH('Plano de Setup'!N144,'Ciclos Oficial'!$C$3:$C$23,0))&gt;INDEX('Ciclos Oficial'!$D$3:$D$23,MATCH('Plano de Setup'!O144,'Ciclos Oficial'!$C$3:$C$23,0)),MATCH('Plano de Setup'!N144,'Ciclos Oficial'!$C$3:$C$23,0),MATCH('Plano de Setup'!O144,'Ciclos Oficial'!$C$3:$C$23,0)))&gt;INDEX('Ciclos Oficial'!$E$3:$E$23,IF(INDEX('Ciclos Oficial'!$E$3:$E$23,MATCH(N144,'Ciclos Oficial'!$C$3:$C$23,0))&gt;INDEX('Ciclos Oficial'!$E$3:$E$23,MATCH(O144,'Ciclos Oficial'!$C$3:$C$23,0)),MATCH(N144,'Ciclos Oficial'!$C$3:$C$23,0),MATCH(O144,'Ciclos Oficial'!$C$3:$C$23,0))),INDEX('Ciclos Oficial'!$D$3:$D$23,IF(INDEX('Ciclos Oficial'!$D$3:$D$23,MATCH('Plano de Setup'!N144,'Ciclos Oficial'!$C$3:$C$23,0))&gt;INDEX('Ciclos Oficial'!$D$3:$D$23,MATCH('Plano de Setup'!O144,'Ciclos Oficial'!$C$3:$C$23,0)),MATCH('Plano de Setup'!N144,'Ciclos Oficial'!$C$3:$C$23,0),MATCH('Plano de Setup'!O144,'Ciclos Oficial'!$C$3:$C$23,0))),INDEX('Ciclos Oficial'!$E$3:$E$23,IF(INDEX('Ciclos Oficial'!$E$3:$E$23,MATCH(N144,'Ciclos Oficial'!$C$3:$C$23,0))&gt;INDEX('Ciclos Oficial'!$E$3:$E$23,MATCH(O144,'Ciclos Oficial'!$C$3:$C$23,0)),MATCH(N144,'Ciclos Oficial'!$C$3:$C$23,0),MATCH(O144,'Ciclos Oficial'!$C$3:$C$23,0)))))</f>
        <v/>
      </c>
      <c r="Q144" s="1"/>
      <c r="R144" s="1"/>
      <c r="S144" s="19"/>
      <c r="T144" s="78"/>
      <c r="U144" s="11"/>
      <c r="V144" s="74" t="str" cm="1">
        <f t="array" ref="V144">IF(OR(T144="",U144=""),"",IF(INDEX('Ciclos Oficial'!$D$3:$D$23,IF(INDEX('Ciclos Oficial'!$D$3:$D$23,MATCH('Plano de Setup'!T144,'Ciclos Oficial'!$C$3:$C$23,0))&gt;INDEX('Ciclos Oficial'!$D$3:$D$23,MATCH('Plano de Setup'!U144,'Ciclos Oficial'!$C$3:$C$23,0)),MATCH('Plano de Setup'!T144,'Ciclos Oficial'!$C$3:$C$23,0),MATCH('Plano de Setup'!U144,'Ciclos Oficial'!$C$3:$C$23,0)))&gt;INDEX('Ciclos Oficial'!$E$3:$E$23,IF(INDEX('Ciclos Oficial'!$E$3:$E$23,MATCH(T144,'Ciclos Oficial'!$C$3:$C$23,0))&gt;INDEX('Ciclos Oficial'!$E$3:$E$23,MATCH(U144,'Ciclos Oficial'!$C$3:$C$23,0)),MATCH(T144,'Ciclos Oficial'!$C$3:$C$23,0),MATCH(U144,'Ciclos Oficial'!$C$3:$C$23,0))),INDEX('Ciclos Oficial'!$D$3:$D$23,IF(INDEX('Ciclos Oficial'!$D$3:$D$23,MATCH('Plano de Setup'!T144,'Ciclos Oficial'!$C$3:$C$23,0))&gt;INDEX('Ciclos Oficial'!$D$3:$D$23,MATCH('Plano de Setup'!U144,'Ciclos Oficial'!$C$3:$C$23,0)),MATCH('Plano de Setup'!T144,'Ciclos Oficial'!$C$3:$C$23,0),MATCH('Plano de Setup'!U144,'Ciclos Oficial'!$C$3:$C$23,0))),INDEX('Ciclos Oficial'!$E$3:$E$23,IF(INDEX('Ciclos Oficial'!$E$3:$E$23,MATCH(T144,'Ciclos Oficial'!$C$3:$C$23,0))&gt;INDEX('Ciclos Oficial'!$E$3:$E$23,MATCH(U144,'Ciclos Oficial'!$C$3:$C$23,0)),MATCH(T144,'Ciclos Oficial'!$C$3:$C$23,0),MATCH(U144,'Ciclos Oficial'!$C$3:$C$23,0)))))</f>
        <v/>
      </c>
      <c r="W144" s="1"/>
      <c r="X144" s="17"/>
      <c r="Y144" s="19"/>
      <c r="Z144" s="11"/>
      <c r="AA144" s="11"/>
      <c r="AB144" s="74" t="str" cm="1">
        <f t="array" ref="AB144">IF(OR(Z144="",AA144=""),"",IF(INDEX('Ciclos Oficial'!$D$3:$D$23,IF(INDEX('Ciclos Oficial'!$D$3:$D$23,MATCH('Plano de Setup'!Z144,'Ciclos Oficial'!$C$3:$C$23,0))&gt;INDEX('Ciclos Oficial'!$D$3:$D$23,MATCH('Plano de Setup'!AA144,'Ciclos Oficial'!$C$3:$C$23,0)),MATCH('Plano de Setup'!Z144,'Ciclos Oficial'!$C$3:$C$23,0),MATCH('Plano de Setup'!AA144,'Ciclos Oficial'!$C$3:$C$23,0)))&gt;INDEX('Ciclos Oficial'!$E$3:$E$23,IF(INDEX('Ciclos Oficial'!$E$3:$E$23,MATCH(Z144,'Ciclos Oficial'!$C$3:$C$23,0))&gt;INDEX('Ciclos Oficial'!$E$3:$E$23,MATCH(AA144,'Ciclos Oficial'!$C$3:$C$23,0)),MATCH(Z144,'Ciclos Oficial'!$C$3:$C$23,0),MATCH(AA144,'Ciclos Oficial'!$C$3:$C$23,0))),INDEX('Ciclos Oficial'!$D$3:$D$23,IF(INDEX('Ciclos Oficial'!$D$3:$D$23,MATCH('Plano de Setup'!Z144,'Ciclos Oficial'!$C$3:$C$23,0))&gt;INDEX('Ciclos Oficial'!$D$3:$D$23,MATCH('Plano de Setup'!AA144,'Ciclos Oficial'!$C$3:$C$23,0)),MATCH('Plano de Setup'!Z144,'Ciclos Oficial'!$C$3:$C$23,0),MATCH('Plano de Setup'!AA144,'Ciclos Oficial'!$C$3:$C$23,0))),INDEX('Ciclos Oficial'!$E$3:$E$23,IF(INDEX('Ciclos Oficial'!$E$3:$E$23,MATCH(Z144,'Ciclos Oficial'!$C$3:$C$23,0))&gt;INDEX('Ciclos Oficial'!$E$3:$E$23,MATCH(AA144,'Ciclos Oficial'!$C$3:$C$23,0)),MATCH(Z144,'Ciclos Oficial'!$C$3:$C$23,0),MATCH(AA144,'Ciclos Oficial'!$C$3:$C$23,0)))))</f>
        <v/>
      </c>
      <c r="AC144" s="1"/>
      <c r="AD144" s="1"/>
      <c r="AE144" s="19"/>
      <c r="AF144" s="78"/>
      <c r="AG144" s="74" t="str">
        <f>IF(AF144="","",INDEX('Ciclos Oficial'!$I$3:$I$5,MATCH(AF144,'Ciclos Oficial'!$H$3:$H$5,0)))</f>
        <v/>
      </c>
      <c r="AH144" s="1"/>
      <c r="AI144" s="17"/>
      <c r="AJ144" s="19"/>
      <c r="AK144" s="78"/>
      <c r="AL144" s="74" t="str">
        <f>IF(AK144="","",INDEX('Ciclos Oficial'!$I$3:$I$5,MATCH(AK144,'Ciclos Oficial'!$H$3:$H$5,0)))</f>
        <v/>
      </c>
      <c r="AM144" s="1"/>
      <c r="AN144" s="17"/>
      <c r="AO144" s="19"/>
      <c r="AP144" s="78"/>
      <c r="AQ144" s="74" t="str">
        <f>IF(AP144="","",INDEX('Ciclos Oficial'!$I$3:$I$5,MATCH(AP144,'Ciclos Oficial'!$H$3:$H$5,0)))</f>
        <v/>
      </c>
      <c r="AR144" s="1"/>
      <c r="AS144" s="17"/>
    </row>
    <row r="145" spans="2:45" ht="14.25">
      <c r="B145" s="78"/>
      <c r="C145" s="11"/>
      <c r="D145" s="74" t="str" cm="1">
        <f t="array" ref="D145">IF(OR(B145="",C145=""),"",IF(INDEX('Ciclos Oficial'!$D$3:$D$23,IF(INDEX('Ciclos Oficial'!$D$3:$D$23,MATCH('Plano de Setup'!B145,'Ciclos Oficial'!$C$3:$C$23,0))&gt;INDEX('Ciclos Oficial'!$D$3:$D$23,MATCH('Plano de Setup'!C145,'Ciclos Oficial'!$C$3:$C$23,0)),MATCH('Plano de Setup'!B145,'Ciclos Oficial'!$C$3:$C$23,0),MATCH('Plano de Setup'!C145,'Ciclos Oficial'!$C$3:$C$23,0)))&gt;INDEX('Ciclos Oficial'!$E$3:$E$23,IF(INDEX('Ciclos Oficial'!$E$3:$E$23,MATCH(B145,'Ciclos Oficial'!$C$3:$C$23,0))&gt;INDEX('Ciclos Oficial'!$E$3:$E$23,MATCH(C145,'Ciclos Oficial'!$C$3:$C$23,0)),MATCH(B145,'Ciclos Oficial'!$C$3:$C$23,0),MATCH(C145,'Ciclos Oficial'!$C$3:$C$23,0))),INDEX('Ciclos Oficial'!$D$3:$D$23,IF(INDEX('Ciclos Oficial'!$D$3:$D$23,MATCH('Plano de Setup'!B145,'Ciclos Oficial'!$C$3:$C$23,0))&gt;INDEX('Ciclos Oficial'!$D$3:$D$23,MATCH('Plano de Setup'!C145,'Ciclos Oficial'!$C$3:$C$23,0)),MATCH('Plano de Setup'!B145,'Ciclos Oficial'!$C$3:$C$23,0),MATCH('Plano de Setup'!C145,'Ciclos Oficial'!$C$3:$C$23,0))),INDEX('Ciclos Oficial'!$E$3:$E$23,IF(INDEX('Ciclos Oficial'!$E$3:$E$23,MATCH(B145,'Ciclos Oficial'!$C$3:$C$23,0))&gt;INDEX('Ciclos Oficial'!$E$3:$E$23,MATCH(C145,'Ciclos Oficial'!$C$3:$C$23,0)),MATCH(B145,'Ciclos Oficial'!$C$3:$C$23,0),MATCH(C145,'Ciclos Oficial'!$C$3:$C$23,0)))))</f>
        <v/>
      </c>
      <c r="E145" s="12"/>
      <c r="F145" s="87"/>
      <c r="G145" s="19"/>
      <c r="H145" s="78"/>
      <c r="I145" s="11"/>
      <c r="J145" s="74" t="str" cm="1">
        <f t="array" ref="J145">IF(OR(H145="",I145=""),"",IF(INDEX('Ciclos Oficial'!$D$3:$D$23,IF(INDEX('Ciclos Oficial'!$D$3:$D$23,MATCH('Plano de Setup'!H145,'Ciclos Oficial'!$C$3:$C$23,0))&gt;INDEX('Ciclos Oficial'!$D$3:$D$23,MATCH('Plano de Setup'!I145,'Ciclos Oficial'!$C$3:$C$23,0)),MATCH('Plano de Setup'!H145,'Ciclos Oficial'!$C$3:$C$23,0),MATCH('Plano de Setup'!I145,'Ciclos Oficial'!$C$3:$C$23,0)))&gt;INDEX('Ciclos Oficial'!$E$3:$E$23,IF(INDEX('Ciclos Oficial'!$E$3:$E$23,MATCH(H145,'Ciclos Oficial'!$C$3:$C$23,0))&gt;INDEX('Ciclos Oficial'!$E$3:$E$23,MATCH(I145,'Ciclos Oficial'!$C$3:$C$23,0)),MATCH(H145,'Ciclos Oficial'!$C$3:$C$23,0),MATCH(I145,'Ciclos Oficial'!$C$3:$C$23,0))),INDEX('Ciclos Oficial'!$D$3:$D$23,IF(INDEX('Ciclos Oficial'!$D$3:$D$23,MATCH('Plano de Setup'!H145,'Ciclos Oficial'!$C$3:$C$23,0))&gt;INDEX('Ciclos Oficial'!$D$3:$D$23,MATCH('Plano de Setup'!I145,'Ciclos Oficial'!$C$3:$C$23,0)),MATCH('Plano de Setup'!H145,'Ciclos Oficial'!$C$3:$C$23,0),MATCH('Plano de Setup'!I145,'Ciclos Oficial'!$C$3:$C$23,0))),INDEX('Ciclos Oficial'!$E$3:$E$23,IF(INDEX('Ciclos Oficial'!$E$3:$E$23,MATCH(H145,'Ciclos Oficial'!$C$3:$C$23,0))&gt;INDEX('Ciclos Oficial'!$E$3:$E$23,MATCH(I145,'Ciclos Oficial'!$C$3:$C$23,0)),MATCH(H145,'Ciclos Oficial'!$C$3:$C$23,0),MATCH(I145,'Ciclos Oficial'!$C$3:$C$23,0)))))</f>
        <v/>
      </c>
      <c r="K145" s="1"/>
      <c r="L145" s="17"/>
      <c r="M145" s="19"/>
      <c r="N145" s="11"/>
      <c r="O145" s="11"/>
      <c r="P145" s="74" t="str" cm="1">
        <f t="array" ref="P145">IF(OR(N145="",O145=""),"",IF(INDEX('Ciclos Oficial'!$D$3:$D$23,IF(INDEX('Ciclos Oficial'!$D$3:$D$23,MATCH('Plano de Setup'!N145,'Ciclos Oficial'!$C$3:$C$23,0))&gt;INDEX('Ciclos Oficial'!$D$3:$D$23,MATCH('Plano de Setup'!O145,'Ciclos Oficial'!$C$3:$C$23,0)),MATCH('Plano de Setup'!N145,'Ciclos Oficial'!$C$3:$C$23,0),MATCH('Plano de Setup'!O145,'Ciclos Oficial'!$C$3:$C$23,0)))&gt;INDEX('Ciclos Oficial'!$E$3:$E$23,IF(INDEX('Ciclos Oficial'!$E$3:$E$23,MATCH(N145,'Ciclos Oficial'!$C$3:$C$23,0))&gt;INDEX('Ciclos Oficial'!$E$3:$E$23,MATCH(O145,'Ciclos Oficial'!$C$3:$C$23,0)),MATCH(N145,'Ciclos Oficial'!$C$3:$C$23,0),MATCH(O145,'Ciclos Oficial'!$C$3:$C$23,0))),INDEX('Ciclos Oficial'!$D$3:$D$23,IF(INDEX('Ciclos Oficial'!$D$3:$D$23,MATCH('Plano de Setup'!N145,'Ciclos Oficial'!$C$3:$C$23,0))&gt;INDEX('Ciclos Oficial'!$D$3:$D$23,MATCH('Plano de Setup'!O145,'Ciclos Oficial'!$C$3:$C$23,0)),MATCH('Plano de Setup'!N145,'Ciclos Oficial'!$C$3:$C$23,0),MATCH('Plano de Setup'!O145,'Ciclos Oficial'!$C$3:$C$23,0))),INDEX('Ciclos Oficial'!$E$3:$E$23,IF(INDEX('Ciclos Oficial'!$E$3:$E$23,MATCH(N145,'Ciclos Oficial'!$C$3:$C$23,0))&gt;INDEX('Ciclos Oficial'!$E$3:$E$23,MATCH(O145,'Ciclos Oficial'!$C$3:$C$23,0)),MATCH(N145,'Ciclos Oficial'!$C$3:$C$23,0),MATCH(O145,'Ciclos Oficial'!$C$3:$C$23,0)))))</f>
        <v/>
      </c>
      <c r="Q145" s="1"/>
      <c r="R145" s="1"/>
      <c r="S145" s="19"/>
      <c r="T145" s="78"/>
      <c r="U145" s="11"/>
      <c r="V145" s="74" t="str" cm="1">
        <f t="array" ref="V145">IF(OR(T145="",U145=""),"",IF(INDEX('Ciclos Oficial'!$D$3:$D$23,IF(INDEX('Ciclos Oficial'!$D$3:$D$23,MATCH('Plano de Setup'!T145,'Ciclos Oficial'!$C$3:$C$23,0))&gt;INDEX('Ciclos Oficial'!$D$3:$D$23,MATCH('Plano de Setup'!U145,'Ciclos Oficial'!$C$3:$C$23,0)),MATCH('Plano de Setup'!T145,'Ciclos Oficial'!$C$3:$C$23,0),MATCH('Plano de Setup'!U145,'Ciclos Oficial'!$C$3:$C$23,0)))&gt;INDEX('Ciclos Oficial'!$E$3:$E$23,IF(INDEX('Ciclos Oficial'!$E$3:$E$23,MATCH(T145,'Ciclos Oficial'!$C$3:$C$23,0))&gt;INDEX('Ciclos Oficial'!$E$3:$E$23,MATCH(U145,'Ciclos Oficial'!$C$3:$C$23,0)),MATCH(T145,'Ciclos Oficial'!$C$3:$C$23,0),MATCH(U145,'Ciclos Oficial'!$C$3:$C$23,0))),INDEX('Ciclos Oficial'!$D$3:$D$23,IF(INDEX('Ciclos Oficial'!$D$3:$D$23,MATCH('Plano de Setup'!T145,'Ciclos Oficial'!$C$3:$C$23,0))&gt;INDEX('Ciclos Oficial'!$D$3:$D$23,MATCH('Plano de Setup'!U145,'Ciclos Oficial'!$C$3:$C$23,0)),MATCH('Plano de Setup'!T145,'Ciclos Oficial'!$C$3:$C$23,0),MATCH('Plano de Setup'!U145,'Ciclos Oficial'!$C$3:$C$23,0))),INDEX('Ciclos Oficial'!$E$3:$E$23,IF(INDEX('Ciclos Oficial'!$E$3:$E$23,MATCH(T145,'Ciclos Oficial'!$C$3:$C$23,0))&gt;INDEX('Ciclos Oficial'!$E$3:$E$23,MATCH(U145,'Ciclos Oficial'!$C$3:$C$23,0)),MATCH(T145,'Ciclos Oficial'!$C$3:$C$23,0),MATCH(U145,'Ciclos Oficial'!$C$3:$C$23,0)))))</f>
        <v/>
      </c>
      <c r="W145" s="1"/>
      <c r="X145" s="17"/>
      <c r="Y145" s="19"/>
      <c r="Z145" s="11"/>
      <c r="AA145" s="11"/>
      <c r="AB145" s="74" t="str" cm="1">
        <f t="array" ref="AB145">IF(OR(Z145="",AA145=""),"",IF(INDEX('Ciclos Oficial'!$D$3:$D$23,IF(INDEX('Ciclos Oficial'!$D$3:$D$23,MATCH('Plano de Setup'!Z145,'Ciclos Oficial'!$C$3:$C$23,0))&gt;INDEX('Ciclos Oficial'!$D$3:$D$23,MATCH('Plano de Setup'!AA145,'Ciclos Oficial'!$C$3:$C$23,0)),MATCH('Plano de Setup'!Z145,'Ciclos Oficial'!$C$3:$C$23,0),MATCH('Plano de Setup'!AA145,'Ciclos Oficial'!$C$3:$C$23,0)))&gt;INDEX('Ciclos Oficial'!$E$3:$E$23,IF(INDEX('Ciclos Oficial'!$E$3:$E$23,MATCH(Z145,'Ciclos Oficial'!$C$3:$C$23,0))&gt;INDEX('Ciclos Oficial'!$E$3:$E$23,MATCH(AA145,'Ciclos Oficial'!$C$3:$C$23,0)),MATCH(Z145,'Ciclos Oficial'!$C$3:$C$23,0),MATCH(AA145,'Ciclos Oficial'!$C$3:$C$23,0))),INDEX('Ciclos Oficial'!$D$3:$D$23,IF(INDEX('Ciclos Oficial'!$D$3:$D$23,MATCH('Plano de Setup'!Z145,'Ciclos Oficial'!$C$3:$C$23,0))&gt;INDEX('Ciclos Oficial'!$D$3:$D$23,MATCH('Plano de Setup'!AA145,'Ciclos Oficial'!$C$3:$C$23,0)),MATCH('Plano de Setup'!Z145,'Ciclos Oficial'!$C$3:$C$23,0),MATCH('Plano de Setup'!AA145,'Ciclos Oficial'!$C$3:$C$23,0))),INDEX('Ciclos Oficial'!$E$3:$E$23,IF(INDEX('Ciclos Oficial'!$E$3:$E$23,MATCH(Z145,'Ciclos Oficial'!$C$3:$C$23,0))&gt;INDEX('Ciclos Oficial'!$E$3:$E$23,MATCH(AA145,'Ciclos Oficial'!$C$3:$C$23,0)),MATCH(Z145,'Ciclos Oficial'!$C$3:$C$23,0),MATCH(AA145,'Ciclos Oficial'!$C$3:$C$23,0)))))</f>
        <v/>
      </c>
      <c r="AC145" s="1"/>
      <c r="AD145" s="1"/>
      <c r="AE145" s="19"/>
      <c r="AF145" s="78"/>
      <c r="AG145" s="74" t="str">
        <f>IF(AF145="","",INDEX('Ciclos Oficial'!$I$3:$I$5,MATCH(AF145,'Ciclos Oficial'!$H$3:$H$5,0)))</f>
        <v/>
      </c>
      <c r="AH145" s="1"/>
      <c r="AI145" s="17"/>
      <c r="AJ145" s="19"/>
      <c r="AK145" s="78"/>
      <c r="AL145" s="74" t="str">
        <f>IF(AK145="","",INDEX('Ciclos Oficial'!$I$3:$I$5,MATCH(AK145,'Ciclos Oficial'!$H$3:$H$5,0)))</f>
        <v/>
      </c>
      <c r="AM145" s="1"/>
      <c r="AN145" s="17"/>
      <c r="AO145" s="19"/>
      <c r="AP145" s="78"/>
      <c r="AQ145" s="74" t="str">
        <f>IF(AP145="","",INDEX('Ciclos Oficial'!$I$3:$I$5,MATCH(AP145,'Ciclos Oficial'!$H$3:$H$5,0)))</f>
        <v/>
      </c>
      <c r="AR145" s="1"/>
      <c r="AS145" s="17"/>
    </row>
    <row r="146" spans="2:45" ht="14.25">
      <c r="B146" s="78"/>
      <c r="C146" s="11"/>
      <c r="D146" s="74" t="str" cm="1">
        <f t="array" ref="D146">IF(OR(B146="",C146=""),"",IF(INDEX('Ciclos Oficial'!$D$3:$D$23,IF(INDEX('Ciclos Oficial'!$D$3:$D$23,MATCH('Plano de Setup'!B146,'Ciclos Oficial'!$C$3:$C$23,0))&gt;INDEX('Ciclos Oficial'!$D$3:$D$23,MATCH('Plano de Setup'!C146,'Ciclos Oficial'!$C$3:$C$23,0)),MATCH('Plano de Setup'!B146,'Ciclos Oficial'!$C$3:$C$23,0),MATCH('Plano de Setup'!C146,'Ciclos Oficial'!$C$3:$C$23,0)))&gt;INDEX('Ciclos Oficial'!$E$3:$E$23,IF(INDEX('Ciclos Oficial'!$E$3:$E$23,MATCH(B146,'Ciclos Oficial'!$C$3:$C$23,0))&gt;INDEX('Ciclos Oficial'!$E$3:$E$23,MATCH(C146,'Ciclos Oficial'!$C$3:$C$23,0)),MATCH(B146,'Ciclos Oficial'!$C$3:$C$23,0),MATCH(C146,'Ciclos Oficial'!$C$3:$C$23,0))),INDEX('Ciclos Oficial'!$D$3:$D$23,IF(INDEX('Ciclos Oficial'!$D$3:$D$23,MATCH('Plano de Setup'!B146,'Ciclos Oficial'!$C$3:$C$23,0))&gt;INDEX('Ciclos Oficial'!$D$3:$D$23,MATCH('Plano de Setup'!C146,'Ciclos Oficial'!$C$3:$C$23,0)),MATCH('Plano de Setup'!B146,'Ciclos Oficial'!$C$3:$C$23,0),MATCH('Plano de Setup'!C146,'Ciclos Oficial'!$C$3:$C$23,0))),INDEX('Ciclos Oficial'!$E$3:$E$23,IF(INDEX('Ciclos Oficial'!$E$3:$E$23,MATCH(B146,'Ciclos Oficial'!$C$3:$C$23,0))&gt;INDEX('Ciclos Oficial'!$E$3:$E$23,MATCH(C146,'Ciclos Oficial'!$C$3:$C$23,0)),MATCH(B146,'Ciclos Oficial'!$C$3:$C$23,0),MATCH(C146,'Ciclos Oficial'!$C$3:$C$23,0)))))</f>
        <v/>
      </c>
      <c r="E146" s="12"/>
      <c r="F146" s="87"/>
      <c r="G146" s="19"/>
      <c r="H146" s="78"/>
      <c r="I146" s="11"/>
      <c r="J146" s="74" t="str" cm="1">
        <f t="array" ref="J146">IF(OR(H146="",I146=""),"",IF(INDEX('Ciclos Oficial'!$D$3:$D$23,IF(INDEX('Ciclos Oficial'!$D$3:$D$23,MATCH('Plano de Setup'!H146,'Ciclos Oficial'!$C$3:$C$23,0))&gt;INDEX('Ciclos Oficial'!$D$3:$D$23,MATCH('Plano de Setup'!I146,'Ciclos Oficial'!$C$3:$C$23,0)),MATCH('Plano de Setup'!H146,'Ciclos Oficial'!$C$3:$C$23,0),MATCH('Plano de Setup'!I146,'Ciclos Oficial'!$C$3:$C$23,0)))&gt;INDEX('Ciclos Oficial'!$E$3:$E$23,IF(INDEX('Ciclos Oficial'!$E$3:$E$23,MATCH(H146,'Ciclos Oficial'!$C$3:$C$23,0))&gt;INDEX('Ciclos Oficial'!$E$3:$E$23,MATCH(I146,'Ciclos Oficial'!$C$3:$C$23,0)),MATCH(H146,'Ciclos Oficial'!$C$3:$C$23,0),MATCH(I146,'Ciclos Oficial'!$C$3:$C$23,0))),INDEX('Ciclos Oficial'!$D$3:$D$23,IF(INDEX('Ciclos Oficial'!$D$3:$D$23,MATCH('Plano de Setup'!H146,'Ciclos Oficial'!$C$3:$C$23,0))&gt;INDEX('Ciclos Oficial'!$D$3:$D$23,MATCH('Plano de Setup'!I146,'Ciclos Oficial'!$C$3:$C$23,0)),MATCH('Plano de Setup'!H146,'Ciclos Oficial'!$C$3:$C$23,0),MATCH('Plano de Setup'!I146,'Ciclos Oficial'!$C$3:$C$23,0))),INDEX('Ciclos Oficial'!$E$3:$E$23,IF(INDEX('Ciclos Oficial'!$E$3:$E$23,MATCH(H146,'Ciclos Oficial'!$C$3:$C$23,0))&gt;INDEX('Ciclos Oficial'!$E$3:$E$23,MATCH(I146,'Ciclos Oficial'!$C$3:$C$23,0)),MATCH(H146,'Ciclos Oficial'!$C$3:$C$23,0),MATCH(I146,'Ciclos Oficial'!$C$3:$C$23,0)))))</f>
        <v/>
      </c>
      <c r="K146" s="1"/>
      <c r="L146" s="17"/>
      <c r="M146" s="19"/>
      <c r="N146" s="11"/>
      <c r="O146" s="11"/>
      <c r="P146" s="74" t="str" cm="1">
        <f t="array" ref="P146">IF(OR(N146="",O146=""),"",IF(INDEX('Ciclos Oficial'!$D$3:$D$23,IF(INDEX('Ciclos Oficial'!$D$3:$D$23,MATCH('Plano de Setup'!N146,'Ciclos Oficial'!$C$3:$C$23,0))&gt;INDEX('Ciclos Oficial'!$D$3:$D$23,MATCH('Plano de Setup'!O146,'Ciclos Oficial'!$C$3:$C$23,0)),MATCH('Plano de Setup'!N146,'Ciclos Oficial'!$C$3:$C$23,0),MATCH('Plano de Setup'!O146,'Ciclos Oficial'!$C$3:$C$23,0)))&gt;INDEX('Ciclos Oficial'!$E$3:$E$23,IF(INDEX('Ciclos Oficial'!$E$3:$E$23,MATCH(N146,'Ciclos Oficial'!$C$3:$C$23,0))&gt;INDEX('Ciclos Oficial'!$E$3:$E$23,MATCH(O146,'Ciclos Oficial'!$C$3:$C$23,0)),MATCH(N146,'Ciclos Oficial'!$C$3:$C$23,0),MATCH(O146,'Ciclos Oficial'!$C$3:$C$23,0))),INDEX('Ciclos Oficial'!$D$3:$D$23,IF(INDEX('Ciclos Oficial'!$D$3:$D$23,MATCH('Plano de Setup'!N146,'Ciclos Oficial'!$C$3:$C$23,0))&gt;INDEX('Ciclos Oficial'!$D$3:$D$23,MATCH('Plano de Setup'!O146,'Ciclos Oficial'!$C$3:$C$23,0)),MATCH('Plano de Setup'!N146,'Ciclos Oficial'!$C$3:$C$23,0),MATCH('Plano de Setup'!O146,'Ciclos Oficial'!$C$3:$C$23,0))),INDEX('Ciclos Oficial'!$E$3:$E$23,IF(INDEX('Ciclos Oficial'!$E$3:$E$23,MATCH(N146,'Ciclos Oficial'!$C$3:$C$23,0))&gt;INDEX('Ciclos Oficial'!$E$3:$E$23,MATCH(O146,'Ciclos Oficial'!$C$3:$C$23,0)),MATCH(N146,'Ciclos Oficial'!$C$3:$C$23,0),MATCH(O146,'Ciclos Oficial'!$C$3:$C$23,0)))))</f>
        <v/>
      </c>
      <c r="Q146" s="1"/>
      <c r="R146" s="1"/>
      <c r="S146" s="19"/>
      <c r="T146" s="78"/>
      <c r="U146" s="11"/>
      <c r="V146" s="74" t="str" cm="1">
        <f t="array" ref="V146">IF(OR(T146="",U146=""),"",IF(INDEX('Ciclos Oficial'!$D$3:$D$23,IF(INDEX('Ciclos Oficial'!$D$3:$D$23,MATCH('Plano de Setup'!T146,'Ciclos Oficial'!$C$3:$C$23,0))&gt;INDEX('Ciclos Oficial'!$D$3:$D$23,MATCH('Plano de Setup'!U146,'Ciclos Oficial'!$C$3:$C$23,0)),MATCH('Plano de Setup'!T146,'Ciclos Oficial'!$C$3:$C$23,0),MATCH('Plano de Setup'!U146,'Ciclos Oficial'!$C$3:$C$23,0)))&gt;INDEX('Ciclos Oficial'!$E$3:$E$23,IF(INDEX('Ciclos Oficial'!$E$3:$E$23,MATCH(T146,'Ciclos Oficial'!$C$3:$C$23,0))&gt;INDEX('Ciclos Oficial'!$E$3:$E$23,MATCH(U146,'Ciclos Oficial'!$C$3:$C$23,0)),MATCH(T146,'Ciclos Oficial'!$C$3:$C$23,0),MATCH(U146,'Ciclos Oficial'!$C$3:$C$23,0))),INDEX('Ciclos Oficial'!$D$3:$D$23,IF(INDEX('Ciclos Oficial'!$D$3:$D$23,MATCH('Plano de Setup'!T146,'Ciclos Oficial'!$C$3:$C$23,0))&gt;INDEX('Ciclos Oficial'!$D$3:$D$23,MATCH('Plano de Setup'!U146,'Ciclos Oficial'!$C$3:$C$23,0)),MATCH('Plano de Setup'!T146,'Ciclos Oficial'!$C$3:$C$23,0),MATCH('Plano de Setup'!U146,'Ciclos Oficial'!$C$3:$C$23,0))),INDEX('Ciclos Oficial'!$E$3:$E$23,IF(INDEX('Ciclos Oficial'!$E$3:$E$23,MATCH(T146,'Ciclos Oficial'!$C$3:$C$23,0))&gt;INDEX('Ciclos Oficial'!$E$3:$E$23,MATCH(U146,'Ciclos Oficial'!$C$3:$C$23,0)),MATCH(T146,'Ciclos Oficial'!$C$3:$C$23,0),MATCH(U146,'Ciclos Oficial'!$C$3:$C$23,0)))))</f>
        <v/>
      </c>
      <c r="W146" s="1"/>
      <c r="X146" s="17"/>
      <c r="Y146" s="19"/>
      <c r="Z146" s="11"/>
      <c r="AA146" s="11"/>
      <c r="AB146" s="74" t="str" cm="1">
        <f t="array" ref="AB146">IF(OR(Z146="",AA146=""),"",IF(INDEX('Ciclos Oficial'!$D$3:$D$23,IF(INDEX('Ciclos Oficial'!$D$3:$D$23,MATCH('Plano de Setup'!Z146,'Ciclos Oficial'!$C$3:$C$23,0))&gt;INDEX('Ciclos Oficial'!$D$3:$D$23,MATCH('Plano de Setup'!AA146,'Ciclos Oficial'!$C$3:$C$23,0)),MATCH('Plano de Setup'!Z146,'Ciclos Oficial'!$C$3:$C$23,0),MATCH('Plano de Setup'!AA146,'Ciclos Oficial'!$C$3:$C$23,0)))&gt;INDEX('Ciclos Oficial'!$E$3:$E$23,IF(INDEX('Ciclos Oficial'!$E$3:$E$23,MATCH(Z146,'Ciclos Oficial'!$C$3:$C$23,0))&gt;INDEX('Ciclos Oficial'!$E$3:$E$23,MATCH(AA146,'Ciclos Oficial'!$C$3:$C$23,0)),MATCH(Z146,'Ciclos Oficial'!$C$3:$C$23,0),MATCH(AA146,'Ciclos Oficial'!$C$3:$C$23,0))),INDEX('Ciclos Oficial'!$D$3:$D$23,IF(INDEX('Ciclos Oficial'!$D$3:$D$23,MATCH('Plano de Setup'!Z146,'Ciclos Oficial'!$C$3:$C$23,0))&gt;INDEX('Ciclos Oficial'!$D$3:$D$23,MATCH('Plano de Setup'!AA146,'Ciclos Oficial'!$C$3:$C$23,0)),MATCH('Plano de Setup'!Z146,'Ciclos Oficial'!$C$3:$C$23,0),MATCH('Plano de Setup'!AA146,'Ciclos Oficial'!$C$3:$C$23,0))),INDEX('Ciclos Oficial'!$E$3:$E$23,IF(INDEX('Ciclos Oficial'!$E$3:$E$23,MATCH(Z146,'Ciclos Oficial'!$C$3:$C$23,0))&gt;INDEX('Ciclos Oficial'!$E$3:$E$23,MATCH(AA146,'Ciclos Oficial'!$C$3:$C$23,0)),MATCH(Z146,'Ciclos Oficial'!$C$3:$C$23,0),MATCH(AA146,'Ciclos Oficial'!$C$3:$C$23,0)))))</f>
        <v/>
      </c>
      <c r="AC146" s="1"/>
      <c r="AD146" s="1"/>
      <c r="AE146" s="19"/>
      <c r="AF146" s="78"/>
      <c r="AG146" s="74" t="str">
        <f>IF(AF146="","",INDEX('Ciclos Oficial'!$I$3:$I$5,MATCH(AF146,'Ciclos Oficial'!$H$3:$H$5,0)))</f>
        <v/>
      </c>
      <c r="AH146" s="1"/>
      <c r="AI146" s="17"/>
      <c r="AJ146" s="19"/>
      <c r="AK146" s="78"/>
      <c r="AL146" s="74" t="str">
        <f>IF(AK146="","",INDEX('Ciclos Oficial'!$I$3:$I$5,MATCH(AK146,'Ciclos Oficial'!$H$3:$H$5,0)))</f>
        <v/>
      </c>
      <c r="AM146" s="1"/>
      <c r="AN146" s="17"/>
      <c r="AO146" s="19"/>
      <c r="AP146" s="78"/>
      <c r="AQ146" s="74" t="str">
        <f>IF(AP146="","",INDEX('Ciclos Oficial'!$I$3:$I$5,MATCH(AP146,'Ciclos Oficial'!$H$3:$H$5,0)))</f>
        <v/>
      </c>
      <c r="AR146" s="1"/>
      <c r="AS146" s="17"/>
    </row>
    <row r="147" spans="2:45" ht="14.25">
      <c r="B147" s="78"/>
      <c r="C147" s="11"/>
      <c r="D147" s="74" t="str" cm="1">
        <f t="array" ref="D147">IF(OR(B147="",C147=""),"",IF(INDEX('Ciclos Oficial'!$D$3:$D$23,IF(INDEX('Ciclos Oficial'!$D$3:$D$23,MATCH('Plano de Setup'!B147,'Ciclos Oficial'!$C$3:$C$23,0))&gt;INDEX('Ciclos Oficial'!$D$3:$D$23,MATCH('Plano de Setup'!C147,'Ciclos Oficial'!$C$3:$C$23,0)),MATCH('Plano de Setup'!B147,'Ciclos Oficial'!$C$3:$C$23,0),MATCH('Plano de Setup'!C147,'Ciclos Oficial'!$C$3:$C$23,0)))&gt;INDEX('Ciclos Oficial'!$E$3:$E$23,IF(INDEX('Ciclos Oficial'!$E$3:$E$23,MATCH(B147,'Ciclos Oficial'!$C$3:$C$23,0))&gt;INDEX('Ciclos Oficial'!$E$3:$E$23,MATCH(C147,'Ciclos Oficial'!$C$3:$C$23,0)),MATCH(B147,'Ciclos Oficial'!$C$3:$C$23,0),MATCH(C147,'Ciclos Oficial'!$C$3:$C$23,0))),INDEX('Ciclos Oficial'!$D$3:$D$23,IF(INDEX('Ciclos Oficial'!$D$3:$D$23,MATCH('Plano de Setup'!B147,'Ciclos Oficial'!$C$3:$C$23,0))&gt;INDEX('Ciclos Oficial'!$D$3:$D$23,MATCH('Plano de Setup'!C147,'Ciclos Oficial'!$C$3:$C$23,0)),MATCH('Plano de Setup'!B147,'Ciclos Oficial'!$C$3:$C$23,0),MATCH('Plano de Setup'!C147,'Ciclos Oficial'!$C$3:$C$23,0))),INDEX('Ciclos Oficial'!$E$3:$E$23,IF(INDEX('Ciclos Oficial'!$E$3:$E$23,MATCH(B147,'Ciclos Oficial'!$C$3:$C$23,0))&gt;INDEX('Ciclos Oficial'!$E$3:$E$23,MATCH(C147,'Ciclos Oficial'!$C$3:$C$23,0)),MATCH(B147,'Ciclos Oficial'!$C$3:$C$23,0),MATCH(C147,'Ciclos Oficial'!$C$3:$C$23,0)))))</f>
        <v/>
      </c>
      <c r="E147" s="12"/>
      <c r="F147" s="87"/>
      <c r="G147" s="19"/>
      <c r="H147" s="78"/>
      <c r="I147" s="11"/>
      <c r="J147" s="74" t="str" cm="1">
        <f t="array" ref="J147">IF(OR(H147="",I147=""),"",IF(INDEX('Ciclos Oficial'!$D$3:$D$23,IF(INDEX('Ciclos Oficial'!$D$3:$D$23,MATCH('Plano de Setup'!H147,'Ciclos Oficial'!$C$3:$C$23,0))&gt;INDEX('Ciclos Oficial'!$D$3:$D$23,MATCH('Plano de Setup'!I147,'Ciclos Oficial'!$C$3:$C$23,0)),MATCH('Plano de Setup'!H147,'Ciclos Oficial'!$C$3:$C$23,0),MATCH('Plano de Setup'!I147,'Ciclos Oficial'!$C$3:$C$23,0)))&gt;INDEX('Ciclos Oficial'!$E$3:$E$23,IF(INDEX('Ciclos Oficial'!$E$3:$E$23,MATCH(H147,'Ciclos Oficial'!$C$3:$C$23,0))&gt;INDEX('Ciclos Oficial'!$E$3:$E$23,MATCH(I147,'Ciclos Oficial'!$C$3:$C$23,0)),MATCH(H147,'Ciclos Oficial'!$C$3:$C$23,0),MATCH(I147,'Ciclos Oficial'!$C$3:$C$23,0))),INDEX('Ciclos Oficial'!$D$3:$D$23,IF(INDEX('Ciclos Oficial'!$D$3:$D$23,MATCH('Plano de Setup'!H147,'Ciclos Oficial'!$C$3:$C$23,0))&gt;INDEX('Ciclos Oficial'!$D$3:$D$23,MATCH('Plano de Setup'!I147,'Ciclos Oficial'!$C$3:$C$23,0)),MATCH('Plano de Setup'!H147,'Ciclos Oficial'!$C$3:$C$23,0),MATCH('Plano de Setup'!I147,'Ciclos Oficial'!$C$3:$C$23,0))),INDEX('Ciclos Oficial'!$E$3:$E$23,IF(INDEX('Ciclos Oficial'!$E$3:$E$23,MATCH(H147,'Ciclos Oficial'!$C$3:$C$23,0))&gt;INDEX('Ciclos Oficial'!$E$3:$E$23,MATCH(I147,'Ciclos Oficial'!$C$3:$C$23,0)),MATCH(H147,'Ciclos Oficial'!$C$3:$C$23,0),MATCH(I147,'Ciclos Oficial'!$C$3:$C$23,0)))))</f>
        <v/>
      </c>
      <c r="K147" s="1"/>
      <c r="L147" s="17"/>
      <c r="M147" s="19"/>
      <c r="N147" s="11"/>
      <c r="O147" s="11"/>
      <c r="P147" s="74" t="str" cm="1">
        <f t="array" ref="P147">IF(OR(N147="",O147=""),"",IF(INDEX('Ciclos Oficial'!$D$3:$D$23,IF(INDEX('Ciclos Oficial'!$D$3:$D$23,MATCH('Plano de Setup'!N147,'Ciclos Oficial'!$C$3:$C$23,0))&gt;INDEX('Ciclos Oficial'!$D$3:$D$23,MATCH('Plano de Setup'!O147,'Ciclos Oficial'!$C$3:$C$23,0)),MATCH('Plano de Setup'!N147,'Ciclos Oficial'!$C$3:$C$23,0),MATCH('Plano de Setup'!O147,'Ciclos Oficial'!$C$3:$C$23,0)))&gt;INDEX('Ciclos Oficial'!$E$3:$E$23,IF(INDEX('Ciclos Oficial'!$E$3:$E$23,MATCH(N147,'Ciclos Oficial'!$C$3:$C$23,0))&gt;INDEX('Ciclos Oficial'!$E$3:$E$23,MATCH(O147,'Ciclos Oficial'!$C$3:$C$23,0)),MATCH(N147,'Ciclos Oficial'!$C$3:$C$23,0),MATCH(O147,'Ciclos Oficial'!$C$3:$C$23,0))),INDEX('Ciclos Oficial'!$D$3:$D$23,IF(INDEX('Ciclos Oficial'!$D$3:$D$23,MATCH('Plano de Setup'!N147,'Ciclos Oficial'!$C$3:$C$23,0))&gt;INDEX('Ciclos Oficial'!$D$3:$D$23,MATCH('Plano de Setup'!O147,'Ciclos Oficial'!$C$3:$C$23,0)),MATCH('Plano de Setup'!N147,'Ciclos Oficial'!$C$3:$C$23,0),MATCH('Plano de Setup'!O147,'Ciclos Oficial'!$C$3:$C$23,0))),INDEX('Ciclos Oficial'!$E$3:$E$23,IF(INDEX('Ciclos Oficial'!$E$3:$E$23,MATCH(N147,'Ciclos Oficial'!$C$3:$C$23,0))&gt;INDEX('Ciclos Oficial'!$E$3:$E$23,MATCH(O147,'Ciclos Oficial'!$C$3:$C$23,0)),MATCH(N147,'Ciclos Oficial'!$C$3:$C$23,0),MATCH(O147,'Ciclos Oficial'!$C$3:$C$23,0)))))</f>
        <v/>
      </c>
      <c r="Q147" s="1"/>
      <c r="R147" s="1"/>
      <c r="S147" s="19"/>
      <c r="T147" s="78"/>
      <c r="U147" s="11"/>
      <c r="V147" s="74" t="str" cm="1">
        <f t="array" ref="V147">IF(OR(T147="",U147=""),"",IF(INDEX('Ciclos Oficial'!$D$3:$D$23,IF(INDEX('Ciclos Oficial'!$D$3:$D$23,MATCH('Plano de Setup'!T147,'Ciclos Oficial'!$C$3:$C$23,0))&gt;INDEX('Ciclos Oficial'!$D$3:$D$23,MATCH('Plano de Setup'!U147,'Ciclos Oficial'!$C$3:$C$23,0)),MATCH('Plano de Setup'!T147,'Ciclos Oficial'!$C$3:$C$23,0),MATCH('Plano de Setup'!U147,'Ciclos Oficial'!$C$3:$C$23,0)))&gt;INDEX('Ciclos Oficial'!$E$3:$E$23,IF(INDEX('Ciclos Oficial'!$E$3:$E$23,MATCH(T147,'Ciclos Oficial'!$C$3:$C$23,0))&gt;INDEX('Ciclos Oficial'!$E$3:$E$23,MATCH(U147,'Ciclos Oficial'!$C$3:$C$23,0)),MATCH(T147,'Ciclos Oficial'!$C$3:$C$23,0),MATCH(U147,'Ciclos Oficial'!$C$3:$C$23,0))),INDEX('Ciclos Oficial'!$D$3:$D$23,IF(INDEX('Ciclos Oficial'!$D$3:$D$23,MATCH('Plano de Setup'!T147,'Ciclos Oficial'!$C$3:$C$23,0))&gt;INDEX('Ciclos Oficial'!$D$3:$D$23,MATCH('Plano de Setup'!U147,'Ciclos Oficial'!$C$3:$C$23,0)),MATCH('Plano de Setup'!T147,'Ciclos Oficial'!$C$3:$C$23,0),MATCH('Plano de Setup'!U147,'Ciclos Oficial'!$C$3:$C$23,0))),INDEX('Ciclos Oficial'!$E$3:$E$23,IF(INDEX('Ciclos Oficial'!$E$3:$E$23,MATCH(T147,'Ciclos Oficial'!$C$3:$C$23,0))&gt;INDEX('Ciclos Oficial'!$E$3:$E$23,MATCH(U147,'Ciclos Oficial'!$C$3:$C$23,0)),MATCH(T147,'Ciclos Oficial'!$C$3:$C$23,0),MATCH(U147,'Ciclos Oficial'!$C$3:$C$23,0)))))</f>
        <v/>
      </c>
      <c r="W147" s="1"/>
      <c r="X147" s="17"/>
      <c r="Y147" s="19"/>
      <c r="Z147" s="11"/>
      <c r="AA147" s="11"/>
      <c r="AB147" s="74" t="str" cm="1">
        <f t="array" ref="AB147">IF(OR(Z147="",AA147=""),"",IF(INDEX('Ciclos Oficial'!$D$3:$D$23,IF(INDEX('Ciclos Oficial'!$D$3:$D$23,MATCH('Plano de Setup'!Z147,'Ciclos Oficial'!$C$3:$C$23,0))&gt;INDEX('Ciclos Oficial'!$D$3:$D$23,MATCH('Plano de Setup'!AA147,'Ciclos Oficial'!$C$3:$C$23,0)),MATCH('Plano de Setup'!Z147,'Ciclos Oficial'!$C$3:$C$23,0),MATCH('Plano de Setup'!AA147,'Ciclos Oficial'!$C$3:$C$23,0)))&gt;INDEX('Ciclos Oficial'!$E$3:$E$23,IF(INDEX('Ciclos Oficial'!$E$3:$E$23,MATCH(Z147,'Ciclos Oficial'!$C$3:$C$23,0))&gt;INDEX('Ciclos Oficial'!$E$3:$E$23,MATCH(AA147,'Ciclos Oficial'!$C$3:$C$23,0)),MATCH(Z147,'Ciclos Oficial'!$C$3:$C$23,0),MATCH(AA147,'Ciclos Oficial'!$C$3:$C$23,0))),INDEX('Ciclos Oficial'!$D$3:$D$23,IF(INDEX('Ciclos Oficial'!$D$3:$D$23,MATCH('Plano de Setup'!Z147,'Ciclos Oficial'!$C$3:$C$23,0))&gt;INDEX('Ciclos Oficial'!$D$3:$D$23,MATCH('Plano de Setup'!AA147,'Ciclos Oficial'!$C$3:$C$23,0)),MATCH('Plano de Setup'!Z147,'Ciclos Oficial'!$C$3:$C$23,0),MATCH('Plano de Setup'!AA147,'Ciclos Oficial'!$C$3:$C$23,0))),INDEX('Ciclos Oficial'!$E$3:$E$23,IF(INDEX('Ciclos Oficial'!$E$3:$E$23,MATCH(Z147,'Ciclos Oficial'!$C$3:$C$23,0))&gt;INDEX('Ciclos Oficial'!$E$3:$E$23,MATCH(AA147,'Ciclos Oficial'!$C$3:$C$23,0)),MATCH(Z147,'Ciclos Oficial'!$C$3:$C$23,0),MATCH(AA147,'Ciclos Oficial'!$C$3:$C$23,0)))))</f>
        <v/>
      </c>
      <c r="AC147" s="1"/>
      <c r="AD147" s="1"/>
      <c r="AE147" s="19"/>
      <c r="AF147" s="78"/>
      <c r="AG147" s="74" t="str">
        <f>IF(AF147="","",INDEX('Ciclos Oficial'!$I$3:$I$5,MATCH(AF147,'Ciclos Oficial'!$H$3:$H$5,0)))</f>
        <v/>
      </c>
      <c r="AH147" s="1"/>
      <c r="AI147" s="17"/>
      <c r="AJ147" s="19"/>
      <c r="AK147" s="78"/>
      <c r="AL147" s="74" t="str">
        <f>IF(AK147="","",INDEX('Ciclos Oficial'!$I$3:$I$5,MATCH(AK147,'Ciclos Oficial'!$H$3:$H$5,0)))</f>
        <v/>
      </c>
      <c r="AM147" s="1"/>
      <c r="AN147" s="17"/>
      <c r="AO147" s="19"/>
      <c r="AP147" s="78"/>
      <c r="AQ147" s="74" t="str">
        <f>IF(AP147="","",INDEX('Ciclos Oficial'!$I$3:$I$5,MATCH(AP147,'Ciclos Oficial'!$H$3:$H$5,0)))</f>
        <v/>
      </c>
      <c r="AR147" s="1"/>
      <c r="AS147" s="17"/>
    </row>
    <row r="148" spans="2:45" ht="14.25">
      <c r="B148" s="78"/>
      <c r="C148" s="11"/>
      <c r="D148" s="74" t="str" cm="1">
        <f t="array" ref="D148">IF(OR(B148="",C148=""),"",IF(INDEX('Ciclos Oficial'!$D$3:$D$23,IF(INDEX('Ciclos Oficial'!$D$3:$D$23,MATCH('Plano de Setup'!B148,'Ciclos Oficial'!$C$3:$C$23,0))&gt;INDEX('Ciclos Oficial'!$D$3:$D$23,MATCH('Plano de Setup'!C148,'Ciclos Oficial'!$C$3:$C$23,0)),MATCH('Plano de Setup'!B148,'Ciclos Oficial'!$C$3:$C$23,0),MATCH('Plano de Setup'!C148,'Ciclos Oficial'!$C$3:$C$23,0)))&gt;INDEX('Ciclos Oficial'!$E$3:$E$23,IF(INDEX('Ciclos Oficial'!$E$3:$E$23,MATCH(B148,'Ciclos Oficial'!$C$3:$C$23,0))&gt;INDEX('Ciclos Oficial'!$E$3:$E$23,MATCH(C148,'Ciclos Oficial'!$C$3:$C$23,0)),MATCH(B148,'Ciclos Oficial'!$C$3:$C$23,0),MATCH(C148,'Ciclos Oficial'!$C$3:$C$23,0))),INDEX('Ciclos Oficial'!$D$3:$D$23,IF(INDEX('Ciclos Oficial'!$D$3:$D$23,MATCH('Plano de Setup'!B148,'Ciclos Oficial'!$C$3:$C$23,0))&gt;INDEX('Ciclos Oficial'!$D$3:$D$23,MATCH('Plano de Setup'!C148,'Ciclos Oficial'!$C$3:$C$23,0)),MATCH('Plano de Setup'!B148,'Ciclos Oficial'!$C$3:$C$23,0),MATCH('Plano de Setup'!C148,'Ciclos Oficial'!$C$3:$C$23,0))),INDEX('Ciclos Oficial'!$E$3:$E$23,IF(INDEX('Ciclos Oficial'!$E$3:$E$23,MATCH(B148,'Ciclos Oficial'!$C$3:$C$23,0))&gt;INDEX('Ciclos Oficial'!$E$3:$E$23,MATCH(C148,'Ciclos Oficial'!$C$3:$C$23,0)),MATCH(B148,'Ciclos Oficial'!$C$3:$C$23,0),MATCH(C148,'Ciclos Oficial'!$C$3:$C$23,0)))))</f>
        <v/>
      </c>
      <c r="E148" s="12"/>
      <c r="F148" s="87"/>
      <c r="G148" s="19"/>
      <c r="H148" s="78"/>
      <c r="I148" s="11"/>
      <c r="J148" s="74" t="str" cm="1">
        <f t="array" ref="J148">IF(OR(H148="",I148=""),"",IF(INDEX('Ciclos Oficial'!$D$3:$D$23,IF(INDEX('Ciclos Oficial'!$D$3:$D$23,MATCH('Plano de Setup'!H148,'Ciclos Oficial'!$C$3:$C$23,0))&gt;INDEX('Ciclos Oficial'!$D$3:$D$23,MATCH('Plano de Setup'!I148,'Ciclos Oficial'!$C$3:$C$23,0)),MATCH('Plano de Setup'!H148,'Ciclos Oficial'!$C$3:$C$23,0),MATCH('Plano de Setup'!I148,'Ciclos Oficial'!$C$3:$C$23,0)))&gt;INDEX('Ciclos Oficial'!$E$3:$E$23,IF(INDEX('Ciclos Oficial'!$E$3:$E$23,MATCH(H148,'Ciclos Oficial'!$C$3:$C$23,0))&gt;INDEX('Ciclos Oficial'!$E$3:$E$23,MATCH(I148,'Ciclos Oficial'!$C$3:$C$23,0)),MATCH(H148,'Ciclos Oficial'!$C$3:$C$23,0),MATCH(I148,'Ciclos Oficial'!$C$3:$C$23,0))),INDEX('Ciclos Oficial'!$D$3:$D$23,IF(INDEX('Ciclos Oficial'!$D$3:$D$23,MATCH('Plano de Setup'!H148,'Ciclos Oficial'!$C$3:$C$23,0))&gt;INDEX('Ciclos Oficial'!$D$3:$D$23,MATCH('Plano de Setup'!I148,'Ciclos Oficial'!$C$3:$C$23,0)),MATCH('Plano de Setup'!H148,'Ciclos Oficial'!$C$3:$C$23,0),MATCH('Plano de Setup'!I148,'Ciclos Oficial'!$C$3:$C$23,0))),INDEX('Ciclos Oficial'!$E$3:$E$23,IF(INDEX('Ciclos Oficial'!$E$3:$E$23,MATCH(H148,'Ciclos Oficial'!$C$3:$C$23,0))&gt;INDEX('Ciclos Oficial'!$E$3:$E$23,MATCH(I148,'Ciclos Oficial'!$C$3:$C$23,0)),MATCH(H148,'Ciclos Oficial'!$C$3:$C$23,0),MATCH(I148,'Ciclos Oficial'!$C$3:$C$23,0)))))</f>
        <v/>
      </c>
      <c r="K148" s="1"/>
      <c r="L148" s="17"/>
      <c r="M148" s="19"/>
      <c r="N148" s="11"/>
      <c r="O148" s="11"/>
      <c r="P148" s="74" t="str" cm="1">
        <f t="array" ref="P148">IF(OR(N148="",O148=""),"",IF(INDEX('Ciclos Oficial'!$D$3:$D$23,IF(INDEX('Ciclos Oficial'!$D$3:$D$23,MATCH('Plano de Setup'!N148,'Ciclos Oficial'!$C$3:$C$23,0))&gt;INDEX('Ciclos Oficial'!$D$3:$D$23,MATCH('Plano de Setup'!O148,'Ciclos Oficial'!$C$3:$C$23,0)),MATCH('Plano de Setup'!N148,'Ciclos Oficial'!$C$3:$C$23,0),MATCH('Plano de Setup'!O148,'Ciclos Oficial'!$C$3:$C$23,0)))&gt;INDEX('Ciclos Oficial'!$E$3:$E$23,IF(INDEX('Ciclos Oficial'!$E$3:$E$23,MATCH(N148,'Ciclos Oficial'!$C$3:$C$23,0))&gt;INDEX('Ciclos Oficial'!$E$3:$E$23,MATCH(O148,'Ciclos Oficial'!$C$3:$C$23,0)),MATCH(N148,'Ciclos Oficial'!$C$3:$C$23,0),MATCH(O148,'Ciclos Oficial'!$C$3:$C$23,0))),INDEX('Ciclos Oficial'!$D$3:$D$23,IF(INDEX('Ciclos Oficial'!$D$3:$D$23,MATCH('Plano de Setup'!N148,'Ciclos Oficial'!$C$3:$C$23,0))&gt;INDEX('Ciclos Oficial'!$D$3:$D$23,MATCH('Plano de Setup'!O148,'Ciclos Oficial'!$C$3:$C$23,0)),MATCH('Plano de Setup'!N148,'Ciclos Oficial'!$C$3:$C$23,0),MATCH('Plano de Setup'!O148,'Ciclos Oficial'!$C$3:$C$23,0))),INDEX('Ciclos Oficial'!$E$3:$E$23,IF(INDEX('Ciclos Oficial'!$E$3:$E$23,MATCH(N148,'Ciclos Oficial'!$C$3:$C$23,0))&gt;INDEX('Ciclos Oficial'!$E$3:$E$23,MATCH(O148,'Ciclos Oficial'!$C$3:$C$23,0)),MATCH(N148,'Ciclos Oficial'!$C$3:$C$23,0),MATCH(O148,'Ciclos Oficial'!$C$3:$C$23,0)))))</f>
        <v/>
      </c>
      <c r="Q148" s="1"/>
      <c r="R148" s="1"/>
      <c r="S148" s="19"/>
      <c r="T148" s="78"/>
      <c r="U148" s="11"/>
      <c r="V148" s="74" t="str" cm="1">
        <f t="array" ref="V148">IF(OR(T148="",U148=""),"",IF(INDEX('Ciclos Oficial'!$D$3:$D$23,IF(INDEX('Ciclos Oficial'!$D$3:$D$23,MATCH('Plano de Setup'!T148,'Ciclos Oficial'!$C$3:$C$23,0))&gt;INDEX('Ciclos Oficial'!$D$3:$D$23,MATCH('Plano de Setup'!U148,'Ciclos Oficial'!$C$3:$C$23,0)),MATCH('Plano de Setup'!T148,'Ciclos Oficial'!$C$3:$C$23,0),MATCH('Plano de Setup'!U148,'Ciclos Oficial'!$C$3:$C$23,0)))&gt;INDEX('Ciclos Oficial'!$E$3:$E$23,IF(INDEX('Ciclos Oficial'!$E$3:$E$23,MATCH(T148,'Ciclos Oficial'!$C$3:$C$23,0))&gt;INDEX('Ciclos Oficial'!$E$3:$E$23,MATCH(U148,'Ciclos Oficial'!$C$3:$C$23,0)),MATCH(T148,'Ciclos Oficial'!$C$3:$C$23,0),MATCH(U148,'Ciclos Oficial'!$C$3:$C$23,0))),INDEX('Ciclos Oficial'!$D$3:$D$23,IF(INDEX('Ciclos Oficial'!$D$3:$D$23,MATCH('Plano de Setup'!T148,'Ciclos Oficial'!$C$3:$C$23,0))&gt;INDEX('Ciclos Oficial'!$D$3:$D$23,MATCH('Plano de Setup'!U148,'Ciclos Oficial'!$C$3:$C$23,0)),MATCH('Plano de Setup'!T148,'Ciclos Oficial'!$C$3:$C$23,0),MATCH('Plano de Setup'!U148,'Ciclos Oficial'!$C$3:$C$23,0))),INDEX('Ciclos Oficial'!$E$3:$E$23,IF(INDEX('Ciclos Oficial'!$E$3:$E$23,MATCH(T148,'Ciclos Oficial'!$C$3:$C$23,0))&gt;INDEX('Ciclos Oficial'!$E$3:$E$23,MATCH(U148,'Ciclos Oficial'!$C$3:$C$23,0)),MATCH(T148,'Ciclos Oficial'!$C$3:$C$23,0),MATCH(U148,'Ciclos Oficial'!$C$3:$C$23,0)))))</f>
        <v/>
      </c>
      <c r="W148" s="1"/>
      <c r="X148" s="17"/>
      <c r="Y148" s="19"/>
      <c r="Z148" s="11"/>
      <c r="AA148" s="11"/>
      <c r="AB148" s="74" t="str" cm="1">
        <f t="array" ref="AB148">IF(OR(Z148="",AA148=""),"",IF(INDEX('Ciclos Oficial'!$D$3:$D$23,IF(INDEX('Ciclos Oficial'!$D$3:$D$23,MATCH('Plano de Setup'!Z148,'Ciclos Oficial'!$C$3:$C$23,0))&gt;INDEX('Ciclos Oficial'!$D$3:$D$23,MATCH('Plano de Setup'!AA148,'Ciclos Oficial'!$C$3:$C$23,0)),MATCH('Plano de Setup'!Z148,'Ciclos Oficial'!$C$3:$C$23,0),MATCH('Plano de Setup'!AA148,'Ciclos Oficial'!$C$3:$C$23,0)))&gt;INDEX('Ciclos Oficial'!$E$3:$E$23,IF(INDEX('Ciclos Oficial'!$E$3:$E$23,MATCH(Z148,'Ciclos Oficial'!$C$3:$C$23,0))&gt;INDEX('Ciclos Oficial'!$E$3:$E$23,MATCH(AA148,'Ciclos Oficial'!$C$3:$C$23,0)),MATCH(Z148,'Ciclos Oficial'!$C$3:$C$23,0),MATCH(AA148,'Ciclos Oficial'!$C$3:$C$23,0))),INDEX('Ciclos Oficial'!$D$3:$D$23,IF(INDEX('Ciclos Oficial'!$D$3:$D$23,MATCH('Plano de Setup'!Z148,'Ciclos Oficial'!$C$3:$C$23,0))&gt;INDEX('Ciclos Oficial'!$D$3:$D$23,MATCH('Plano de Setup'!AA148,'Ciclos Oficial'!$C$3:$C$23,0)),MATCH('Plano de Setup'!Z148,'Ciclos Oficial'!$C$3:$C$23,0),MATCH('Plano de Setup'!AA148,'Ciclos Oficial'!$C$3:$C$23,0))),INDEX('Ciclos Oficial'!$E$3:$E$23,IF(INDEX('Ciclos Oficial'!$E$3:$E$23,MATCH(Z148,'Ciclos Oficial'!$C$3:$C$23,0))&gt;INDEX('Ciclos Oficial'!$E$3:$E$23,MATCH(AA148,'Ciclos Oficial'!$C$3:$C$23,0)),MATCH(Z148,'Ciclos Oficial'!$C$3:$C$23,0),MATCH(AA148,'Ciclos Oficial'!$C$3:$C$23,0)))))</f>
        <v/>
      </c>
      <c r="AC148" s="1"/>
      <c r="AD148" s="1"/>
      <c r="AE148" s="19"/>
      <c r="AF148" s="78"/>
      <c r="AG148" s="74" t="str">
        <f>IF(AF148="","",INDEX('Ciclos Oficial'!$I$3:$I$5,MATCH(AF148,'Ciclos Oficial'!$H$3:$H$5,0)))</f>
        <v/>
      </c>
      <c r="AH148" s="1"/>
      <c r="AI148" s="17"/>
      <c r="AJ148" s="19"/>
      <c r="AK148" s="78"/>
      <c r="AL148" s="74" t="str">
        <f>IF(AK148="","",INDEX('Ciclos Oficial'!$I$3:$I$5,MATCH(AK148,'Ciclos Oficial'!$H$3:$H$5,0)))</f>
        <v/>
      </c>
      <c r="AM148" s="1"/>
      <c r="AN148" s="17"/>
      <c r="AO148" s="19"/>
      <c r="AP148" s="78"/>
      <c r="AQ148" s="74" t="str">
        <f>IF(AP148="","",INDEX('Ciclos Oficial'!$I$3:$I$5,MATCH(AP148,'Ciclos Oficial'!$H$3:$H$5,0)))</f>
        <v/>
      </c>
      <c r="AR148" s="1"/>
      <c r="AS148" s="17"/>
    </row>
    <row r="149" spans="2:45" ht="14.25">
      <c r="B149" s="78"/>
      <c r="C149" s="11"/>
      <c r="D149" s="74" t="str" cm="1">
        <f t="array" ref="D149">IF(OR(B149="",C149=""),"",IF(INDEX('Ciclos Oficial'!$D$3:$D$23,IF(INDEX('Ciclos Oficial'!$D$3:$D$23,MATCH('Plano de Setup'!B149,'Ciclos Oficial'!$C$3:$C$23,0))&gt;INDEX('Ciclos Oficial'!$D$3:$D$23,MATCH('Plano de Setup'!C149,'Ciclos Oficial'!$C$3:$C$23,0)),MATCH('Plano de Setup'!B149,'Ciclos Oficial'!$C$3:$C$23,0),MATCH('Plano de Setup'!C149,'Ciclos Oficial'!$C$3:$C$23,0)))&gt;INDEX('Ciclos Oficial'!$E$3:$E$23,IF(INDEX('Ciclos Oficial'!$E$3:$E$23,MATCH(B149,'Ciclos Oficial'!$C$3:$C$23,0))&gt;INDEX('Ciclos Oficial'!$E$3:$E$23,MATCH(C149,'Ciclos Oficial'!$C$3:$C$23,0)),MATCH(B149,'Ciclos Oficial'!$C$3:$C$23,0),MATCH(C149,'Ciclos Oficial'!$C$3:$C$23,0))),INDEX('Ciclos Oficial'!$D$3:$D$23,IF(INDEX('Ciclos Oficial'!$D$3:$D$23,MATCH('Plano de Setup'!B149,'Ciclos Oficial'!$C$3:$C$23,0))&gt;INDEX('Ciclos Oficial'!$D$3:$D$23,MATCH('Plano de Setup'!C149,'Ciclos Oficial'!$C$3:$C$23,0)),MATCH('Plano de Setup'!B149,'Ciclos Oficial'!$C$3:$C$23,0),MATCH('Plano de Setup'!C149,'Ciclos Oficial'!$C$3:$C$23,0))),INDEX('Ciclos Oficial'!$E$3:$E$23,IF(INDEX('Ciclos Oficial'!$E$3:$E$23,MATCH(B149,'Ciclos Oficial'!$C$3:$C$23,0))&gt;INDEX('Ciclos Oficial'!$E$3:$E$23,MATCH(C149,'Ciclos Oficial'!$C$3:$C$23,0)),MATCH(B149,'Ciclos Oficial'!$C$3:$C$23,0),MATCH(C149,'Ciclos Oficial'!$C$3:$C$23,0)))))</f>
        <v/>
      </c>
      <c r="E149" s="12"/>
      <c r="F149" s="87"/>
      <c r="G149" s="19"/>
      <c r="H149" s="78"/>
      <c r="I149" s="11"/>
      <c r="J149" s="74" t="str" cm="1">
        <f t="array" ref="J149">IF(OR(H149="",I149=""),"",IF(INDEX('Ciclos Oficial'!$D$3:$D$23,IF(INDEX('Ciclos Oficial'!$D$3:$D$23,MATCH('Plano de Setup'!H149,'Ciclos Oficial'!$C$3:$C$23,0))&gt;INDEX('Ciclos Oficial'!$D$3:$D$23,MATCH('Plano de Setup'!I149,'Ciclos Oficial'!$C$3:$C$23,0)),MATCH('Plano de Setup'!H149,'Ciclos Oficial'!$C$3:$C$23,0),MATCH('Plano de Setup'!I149,'Ciclos Oficial'!$C$3:$C$23,0)))&gt;INDEX('Ciclos Oficial'!$E$3:$E$23,IF(INDEX('Ciclos Oficial'!$E$3:$E$23,MATCH(H149,'Ciclos Oficial'!$C$3:$C$23,0))&gt;INDEX('Ciclos Oficial'!$E$3:$E$23,MATCH(I149,'Ciclos Oficial'!$C$3:$C$23,0)),MATCH(H149,'Ciclos Oficial'!$C$3:$C$23,0),MATCH(I149,'Ciclos Oficial'!$C$3:$C$23,0))),INDEX('Ciclos Oficial'!$D$3:$D$23,IF(INDEX('Ciclos Oficial'!$D$3:$D$23,MATCH('Plano de Setup'!H149,'Ciclos Oficial'!$C$3:$C$23,0))&gt;INDEX('Ciclos Oficial'!$D$3:$D$23,MATCH('Plano de Setup'!I149,'Ciclos Oficial'!$C$3:$C$23,0)),MATCH('Plano de Setup'!H149,'Ciclos Oficial'!$C$3:$C$23,0),MATCH('Plano de Setup'!I149,'Ciclos Oficial'!$C$3:$C$23,0))),INDEX('Ciclos Oficial'!$E$3:$E$23,IF(INDEX('Ciclos Oficial'!$E$3:$E$23,MATCH(H149,'Ciclos Oficial'!$C$3:$C$23,0))&gt;INDEX('Ciclos Oficial'!$E$3:$E$23,MATCH(I149,'Ciclos Oficial'!$C$3:$C$23,0)),MATCH(H149,'Ciclos Oficial'!$C$3:$C$23,0),MATCH(I149,'Ciclos Oficial'!$C$3:$C$23,0)))))</f>
        <v/>
      </c>
      <c r="K149" s="1"/>
      <c r="L149" s="17"/>
      <c r="M149" s="19"/>
      <c r="N149" s="11"/>
      <c r="O149" s="11"/>
      <c r="P149" s="74" t="str" cm="1">
        <f t="array" ref="P149">IF(OR(N149="",O149=""),"",IF(INDEX('Ciclos Oficial'!$D$3:$D$23,IF(INDEX('Ciclos Oficial'!$D$3:$D$23,MATCH('Plano de Setup'!N149,'Ciclos Oficial'!$C$3:$C$23,0))&gt;INDEX('Ciclos Oficial'!$D$3:$D$23,MATCH('Plano de Setup'!O149,'Ciclos Oficial'!$C$3:$C$23,0)),MATCH('Plano de Setup'!N149,'Ciclos Oficial'!$C$3:$C$23,0),MATCH('Plano de Setup'!O149,'Ciclos Oficial'!$C$3:$C$23,0)))&gt;INDEX('Ciclos Oficial'!$E$3:$E$23,IF(INDEX('Ciclos Oficial'!$E$3:$E$23,MATCH(N149,'Ciclos Oficial'!$C$3:$C$23,0))&gt;INDEX('Ciclos Oficial'!$E$3:$E$23,MATCH(O149,'Ciclos Oficial'!$C$3:$C$23,0)),MATCH(N149,'Ciclos Oficial'!$C$3:$C$23,0),MATCH(O149,'Ciclos Oficial'!$C$3:$C$23,0))),INDEX('Ciclos Oficial'!$D$3:$D$23,IF(INDEX('Ciclos Oficial'!$D$3:$D$23,MATCH('Plano de Setup'!N149,'Ciclos Oficial'!$C$3:$C$23,0))&gt;INDEX('Ciclos Oficial'!$D$3:$D$23,MATCH('Plano de Setup'!O149,'Ciclos Oficial'!$C$3:$C$23,0)),MATCH('Plano de Setup'!N149,'Ciclos Oficial'!$C$3:$C$23,0),MATCH('Plano de Setup'!O149,'Ciclos Oficial'!$C$3:$C$23,0))),INDEX('Ciclos Oficial'!$E$3:$E$23,IF(INDEX('Ciclos Oficial'!$E$3:$E$23,MATCH(N149,'Ciclos Oficial'!$C$3:$C$23,0))&gt;INDEX('Ciclos Oficial'!$E$3:$E$23,MATCH(O149,'Ciclos Oficial'!$C$3:$C$23,0)),MATCH(N149,'Ciclos Oficial'!$C$3:$C$23,0),MATCH(O149,'Ciclos Oficial'!$C$3:$C$23,0)))))</f>
        <v/>
      </c>
      <c r="Q149" s="1"/>
      <c r="R149" s="1"/>
      <c r="S149" s="19"/>
      <c r="T149" s="78"/>
      <c r="U149" s="11"/>
      <c r="V149" s="74" t="str" cm="1">
        <f t="array" ref="V149">IF(OR(T149="",U149=""),"",IF(INDEX('Ciclos Oficial'!$D$3:$D$23,IF(INDEX('Ciclos Oficial'!$D$3:$D$23,MATCH('Plano de Setup'!T149,'Ciclos Oficial'!$C$3:$C$23,0))&gt;INDEX('Ciclos Oficial'!$D$3:$D$23,MATCH('Plano de Setup'!U149,'Ciclos Oficial'!$C$3:$C$23,0)),MATCH('Plano de Setup'!T149,'Ciclos Oficial'!$C$3:$C$23,0),MATCH('Plano de Setup'!U149,'Ciclos Oficial'!$C$3:$C$23,0)))&gt;INDEX('Ciclos Oficial'!$E$3:$E$23,IF(INDEX('Ciclos Oficial'!$E$3:$E$23,MATCH(T149,'Ciclos Oficial'!$C$3:$C$23,0))&gt;INDEX('Ciclos Oficial'!$E$3:$E$23,MATCH(U149,'Ciclos Oficial'!$C$3:$C$23,0)),MATCH(T149,'Ciclos Oficial'!$C$3:$C$23,0),MATCH(U149,'Ciclos Oficial'!$C$3:$C$23,0))),INDEX('Ciclos Oficial'!$D$3:$D$23,IF(INDEX('Ciclos Oficial'!$D$3:$D$23,MATCH('Plano de Setup'!T149,'Ciclos Oficial'!$C$3:$C$23,0))&gt;INDEX('Ciclos Oficial'!$D$3:$D$23,MATCH('Plano de Setup'!U149,'Ciclos Oficial'!$C$3:$C$23,0)),MATCH('Plano de Setup'!T149,'Ciclos Oficial'!$C$3:$C$23,0),MATCH('Plano de Setup'!U149,'Ciclos Oficial'!$C$3:$C$23,0))),INDEX('Ciclos Oficial'!$E$3:$E$23,IF(INDEX('Ciclos Oficial'!$E$3:$E$23,MATCH(T149,'Ciclos Oficial'!$C$3:$C$23,0))&gt;INDEX('Ciclos Oficial'!$E$3:$E$23,MATCH(U149,'Ciclos Oficial'!$C$3:$C$23,0)),MATCH(T149,'Ciclos Oficial'!$C$3:$C$23,0),MATCH(U149,'Ciclos Oficial'!$C$3:$C$23,0)))))</f>
        <v/>
      </c>
      <c r="W149" s="1"/>
      <c r="X149" s="17"/>
      <c r="Y149" s="19"/>
      <c r="Z149" s="11"/>
      <c r="AA149" s="11"/>
      <c r="AB149" s="74" t="str" cm="1">
        <f t="array" ref="AB149">IF(OR(Z149="",AA149=""),"",IF(INDEX('Ciclos Oficial'!$D$3:$D$23,IF(INDEX('Ciclos Oficial'!$D$3:$D$23,MATCH('Plano de Setup'!Z149,'Ciclos Oficial'!$C$3:$C$23,0))&gt;INDEX('Ciclos Oficial'!$D$3:$D$23,MATCH('Plano de Setup'!AA149,'Ciclos Oficial'!$C$3:$C$23,0)),MATCH('Plano de Setup'!Z149,'Ciclos Oficial'!$C$3:$C$23,0),MATCH('Plano de Setup'!AA149,'Ciclos Oficial'!$C$3:$C$23,0)))&gt;INDEX('Ciclos Oficial'!$E$3:$E$23,IF(INDEX('Ciclos Oficial'!$E$3:$E$23,MATCH(Z149,'Ciclos Oficial'!$C$3:$C$23,0))&gt;INDEX('Ciclos Oficial'!$E$3:$E$23,MATCH(AA149,'Ciclos Oficial'!$C$3:$C$23,0)),MATCH(Z149,'Ciclos Oficial'!$C$3:$C$23,0),MATCH(AA149,'Ciclos Oficial'!$C$3:$C$23,0))),INDEX('Ciclos Oficial'!$D$3:$D$23,IF(INDEX('Ciclos Oficial'!$D$3:$D$23,MATCH('Plano de Setup'!Z149,'Ciclos Oficial'!$C$3:$C$23,0))&gt;INDEX('Ciclos Oficial'!$D$3:$D$23,MATCH('Plano de Setup'!AA149,'Ciclos Oficial'!$C$3:$C$23,0)),MATCH('Plano de Setup'!Z149,'Ciclos Oficial'!$C$3:$C$23,0),MATCH('Plano de Setup'!AA149,'Ciclos Oficial'!$C$3:$C$23,0))),INDEX('Ciclos Oficial'!$E$3:$E$23,IF(INDEX('Ciclos Oficial'!$E$3:$E$23,MATCH(Z149,'Ciclos Oficial'!$C$3:$C$23,0))&gt;INDEX('Ciclos Oficial'!$E$3:$E$23,MATCH(AA149,'Ciclos Oficial'!$C$3:$C$23,0)),MATCH(Z149,'Ciclos Oficial'!$C$3:$C$23,0),MATCH(AA149,'Ciclos Oficial'!$C$3:$C$23,0)))))</f>
        <v/>
      </c>
      <c r="AC149" s="1"/>
      <c r="AD149" s="1"/>
      <c r="AE149" s="19"/>
      <c r="AF149" s="78"/>
      <c r="AG149" s="74" t="str">
        <f>IF(AF149="","",INDEX('Ciclos Oficial'!$I$3:$I$5,MATCH(AF149,'Ciclos Oficial'!$H$3:$H$5,0)))</f>
        <v/>
      </c>
      <c r="AH149" s="1"/>
      <c r="AI149" s="17"/>
      <c r="AJ149" s="19"/>
      <c r="AK149" s="78"/>
      <c r="AL149" s="74" t="str">
        <f>IF(AK149="","",INDEX('Ciclos Oficial'!$I$3:$I$5,MATCH(AK149,'Ciclos Oficial'!$H$3:$H$5,0)))</f>
        <v/>
      </c>
      <c r="AM149" s="1"/>
      <c r="AN149" s="17"/>
      <c r="AO149" s="19"/>
      <c r="AP149" s="78"/>
      <c r="AQ149" s="74" t="str">
        <f>IF(AP149="","",INDEX('Ciclos Oficial'!$I$3:$I$5,MATCH(AP149,'Ciclos Oficial'!$H$3:$H$5,0)))</f>
        <v/>
      </c>
      <c r="AR149" s="1"/>
      <c r="AS149" s="17"/>
    </row>
    <row r="150" spans="2:45" ht="14.25">
      <c r="B150" s="78"/>
      <c r="C150" s="11"/>
      <c r="D150" s="74" t="str" cm="1">
        <f t="array" ref="D150">IF(OR(B150="",C150=""),"",IF(INDEX('Ciclos Oficial'!$D$3:$D$23,IF(INDEX('Ciclos Oficial'!$D$3:$D$23,MATCH('Plano de Setup'!B150,'Ciclos Oficial'!$C$3:$C$23,0))&gt;INDEX('Ciclos Oficial'!$D$3:$D$23,MATCH('Plano de Setup'!C150,'Ciclos Oficial'!$C$3:$C$23,0)),MATCH('Plano de Setup'!B150,'Ciclos Oficial'!$C$3:$C$23,0),MATCH('Plano de Setup'!C150,'Ciclos Oficial'!$C$3:$C$23,0)))&gt;INDEX('Ciclos Oficial'!$E$3:$E$23,IF(INDEX('Ciclos Oficial'!$E$3:$E$23,MATCH(B150,'Ciclos Oficial'!$C$3:$C$23,0))&gt;INDEX('Ciclos Oficial'!$E$3:$E$23,MATCH(C150,'Ciclos Oficial'!$C$3:$C$23,0)),MATCH(B150,'Ciclos Oficial'!$C$3:$C$23,0),MATCH(C150,'Ciclos Oficial'!$C$3:$C$23,0))),INDEX('Ciclos Oficial'!$D$3:$D$23,IF(INDEX('Ciclos Oficial'!$D$3:$D$23,MATCH('Plano de Setup'!B150,'Ciclos Oficial'!$C$3:$C$23,0))&gt;INDEX('Ciclos Oficial'!$D$3:$D$23,MATCH('Plano de Setup'!C150,'Ciclos Oficial'!$C$3:$C$23,0)),MATCH('Plano de Setup'!B150,'Ciclos Oficial'!$C$3:$C$23,0),MATCH('Plano de Setup'!C150,'Ciclos Oficial'!$C$3:$C$23,0))),INDEX('Ciclos Oficial'!$E$3:$E$23,IF(INDEX('Ciclos Oficial'!$E$3:$E$23,MATCH(B150,'Ciclos Oficial'!$C$3:$C$23,0))&gt;INDEX('Ciclos Oficial'!$E$3:$E$23,MATCH(C150,'Ciclos Oficial'!$C$3:$C$23,0)),MATCH(B150,'Ciclos Oficial'!$C$3:$C$23,0),MATCH(C150,'Ciclos Oficial'!$C$3:$C$23,0)))))</f>
        <v/>
      </c>
      <c r="E150" s="12"/>
      <c r="F150" s="87"/>
      <c r="G150" s="19"/>
      <c r="H150" s="78"/>
      <c r="I150" s="11"/>
      <c r="J150" s="74" t="str" cm="1">
        <f t="array" ref="J150">IF(OR(H150="",I150=""),"",IF(INDEX('Ciclos Oficial'!$D$3:$D$23,IF(INDEX('Ciclos Oficial'!$D$3:$D$23,MATCH('Plano de Setup'!H150,'Ciclos Oficial'!$C$3:$C$23,0))&gt;INDEX('Ciclos Oficial'!$D$3:$D$23,MATCH('Plano de Setup'!I150,'Ciclos Oficial'!$C$3:$C$23,0)),MATCH('Plano de Setup'!H150,'Ciclos Oficial'!$C$3:$C$23,0),MATCH('Plano de Setup'!I150,'Ciclos Oficial'!$C$3:$C$23,0)))&gt;INDEX('Ciclos Oficial'!$E$3:$E$23,IF(INDEX('Ciclos Oficial'!$E$3:$E$23,MATCH(H150,'Ciclos Oficial'!$C$3:$C$23,0))&gt;INDEX('Ciclos Oficial'!$E$3:$E$23,MATCH(I150,'Ciclos Oficial'!$C$3:$C$23,0)),MATCH(H150,'Ciclos Oficial'!$C$3:$C$23,0),MATCH(I150,'Ciclos Oficial'!$C$3:$C$23,0))),INDEX('Ciclos Oficial'!$D$3:$D$23,IF(INDEX('Ciclos Oficial'!$D$3:$D$23,MATCH('Plano de Setup'!H150,'Ciclos Oficial'!$C$3:$C$23,0))&gt;INDEX('Ciclos Oficial'!$D$3:$D$23,MATCH('Plano de Setup'!I150,'Ciclos Oficial'!$C$3:$C$23,0)),MATCH('Plano de Setup'!H150,'Ciclos Oficial'!$C$3:$C$23,0),MATCH('Plano de Setup'!I150,'Ciclos Oficial'!$C$3:$C$23,0))),INDEX('Ciclos Oficial'!$E$3:$E$23,IF(INDEX('Ciclos Oficial'!$E$3:$E$23,MATCH(H150,'Ciclos Oficial'!$C$3:$C$23,0))&gt;INDEX('Ciclos Oficial'!$E$3:$E$23,MATCH(I150,'Ciclos Oficial'!$C$3:$C$23,0)),MATCH(H150,'Ciclos Oficial'!$C$3:$C$23,0),MATCH(I150,'Ciclos Oficial'!$C$3:$C$23,0)))))</f>
        <v/>
      </c>
      <c r="K150" s="1"/>
      <c r="L150" s="17"/>
      <c r="M150" s="19"/>
      <c r="N150" s="11"/>
      <c r="O150" s="11"/>
      <c r="P150" s="74" t="str" cm="1">
        <f t="array" ref="P150">IF(OR(N150="",O150=""),"",IF(INDEX('Ciclos Oficial'!$D$3:$D$23,IF(INDEX('Ciclos Oficial'!$D$3:$D$23,MATCH('Plano de Setup'!N150,'Ciclos Oficial'!$C$3:$C$23,0))&gt;INDEX('Ciclos Oficial'!$D$3:$D$23,MATCH('Plano de Setup'!O150,'Ciclos Oficial'!$C$3:$C$23,0)),MATCH('Plano de Setup'!N150,'Ciclos Oficial'!$C$3:$C$23,0),MATCH('Plano de Setup'!O150,'Ciclos Oficial'!$C$3:$C$23,0)))&gt;INDEX('Ciclos Oficial'!$E$3:$E$23,IF(INDEX('Ciclos Oficial'!$E$3:$E$23,MATCH(N150,'Ciclos Oficial'!$C$3:$C$23,0))&gt;INDEX('Ciclos Oficial'!$E$3:$E$23,MATCH(O150,'Ciclos Oficial'!$C$3:$C$23,0)),MATCH(N150,'Ciclos Oficial'!$C$3:$C$23,0),MATCH(O150,'Ciclos Oficial'!$C$3:$C$23,0))),INDEX('Ciclos Oficial'!$D$3:$D$23,IF(INDEX('Ciclos Oficial'!$D$3:$D$23,MATCH('Plano de Setup'!N150,'Ciclos Oficial'!$C$3:$C$23,0))&gt;INDEX('Ciclos Oficial'!$D$3:$D$23,MATCH('Plano de Setup'!O150,'Ciclos Oficial'!$C$3:$C$23,0)),MATCH('Plano de Setup'!N150,'Ciclos Oficial'!$C$3:$C$23,0),MATCH('Plano de Setup'!O150,'Ciclos Oficial'!$C$3:$C$23,0))),INDEX('Ciclos Oficial'!$E$3:$E$23,IF(INDEX('Ciclos Oficial'!$E$3:$E$23,MATCH(N150,'Ciclos Oficial'!$C$3:$C$23,0))&gt;INDEX('Ciclos Oficial'!$E$3:$E$23,MATCH(O150,'Ciclos Oficial'!$C$3:$C$23,0)),MATCH(N150,'Ciclos Oficial'!$C$3:$C$23,0),MATCH(O150,'Ciclos Oficial'!$C$3:$C$23,0)))))</f>
        <v/>
      </c>
      <c r="Q150" s="1"/>
      <c r="R150" s="1"/>
      <c r="S150" s="19"/>
      <c r="T150" s="78"/>
      <c r="U150" s="11"/>
      <c r="V150" s="74" t="str" cm="1">
        <f t="array" ref="V150">IF(OR(T150="",U150=""),"",IF(INDEX('Ciclos Oficial'!$D$3:$D$23,IF(INDEX('Ciclos Oficial'!$D$3:$D$23,MATCH('Plano de Setup'!T150,'Ciclos Oficial'!$C$3:$C$23,0))&gt;INDEX('Ciclos Oficial'!$D$3:$D$23,MATCH('Plano de Setup'!U150,'Ciclos Oficial'!$C$3:$C$23,0)),MATCH('Plano de Setup'!T150,'Ciclos Oficial'!$C$3:$C$23,0),MATCH('Plano de Setup'!U150,'Ciclos Oficial'!$C$3:$C$23,0)))&gt;INDEX('Ciclos Oficial'!$E$3:$E$23,IF(INDEX('Ciclos Oficial'!$E$3:$E$23,MATCH(T150,'Ciclos Oficial'!$C$3:$C$23,0))&gt;INDEX('Ciclos Oficial'!$E$3:$E$23,MATCH(U150,'Ciclos Oficial'!$C$3:$C$23,0)),MATCH(T150,'Ciclos Oficial'!$C$3:$C$23,0),MATCH(U150,'Ciclos Oficial'!$C$3:$C$23,0))),INDEX('Ciclos Oficial'!$D$3:$D$23,IF(INDEX('Ciclos Oficial'!$D$3:$D$23,MATCH('Plano de Setup'!T150,'Ciclos Oficial'!$C$3:$C$23,0))&gt;INDEX('Ciclos Oficial'!$D$3:$D$23,MATCH('Plano de Setup'!U150,'Ciclos Oficial'!$C$3:$C$23,0)),MATCH('Plano de Setup'!T150,'Ciclos Oficial'!$C$3:$C$23,0),MATCH('Plano de Setup'!U150,'Ciclos Oficial'!$C$3:$C$23,0))),INDEX('Ciclos Oficial'!$E$3:$E$23,IF(INDEX('Ciclos Oficial'!$E$3:$E$23,MATCH(T150,'Ciclos Oficial'!$C$3:$C$23,0))&gt;INDEX('Ciclos Oficial'!$E$3:$E$23,MATCH(U150,'Ciclos Oficial'!$C$3:$C$23,0)),MATCH(T150,'Ciclos Oficial'!$C$3:$C$23,0),MATCH(U150,'Ciclos Oficial'!$C$3:$C$23,0)))))</f>
        <v/>
      </c>
      <c r="W150" s="1"/>
      <c r="X150" s="17"/>
      <c r="Y150" s="19"/>
      <c r="Z150" s="11"/>
      <c r="AA150" s="11"/>
      <c r="AB150" s="74" t="str" cm="1">
        <f t="array" ref="AB150">IF(OR(Z150="",AA150=""),"",IF(INDEX('Ciclos Oficial'!$D$3:$D$23,IF(INDEX('Ciclos Oficial'!$D$3:$D$23,MATCH('Plano de Setup'!Z150,'Ciclos Oficial'!$C$3:$C$23,0))&gt;INDEX('Ciclos Oficial'!$D$3:$D$23,MATCH('Plano de Setup'!AA150,'Ciclos Oficial'!$C$3:$C$23,0)),MATCH('Plano de Setup'!Z150,'Ciclos Oficial'!$C$3:$C$23,0),MATCH('Plano de Setup'!AA150,'Ciclos Oficial'!$C$3:$C$23,0)))&gt;INDEX('Ciclos Oficial'!$E$3:$E$23,IF(INDEX('Ciclos Oficial'!$E$3:$E$23,MATCH(Z150,'Ciclos Oficial'!$C$3:$C$23,0))&gt;INDEX('Ciclos Oficial'!$E$3:$E$23,MATCH(AA150,'Ciclos Oficial'!$C$3:$C$23,0)),MATCH(Z150,'Ciclos Oficial'!$C$3:$C$23,0),MATCH(AA150,'Ciclos Oficial'!$C$3:$C$23,0))),INDEX('Ciclos Oficial'!$D$3:$D$23,IF(INDEX('Ciclos Oficial'!$D$3:$D$23,MATCH('Plano de Setup'!Z150,'Ciclos Oficial'!$C$3:$C$23,0))&gt;INDEX('Ciclos Oficial'!$D$3:$D$23,MATCH('Plano de Setup'!AA150,'Ciclos Oficial'!$C$3:$C$23,0)),MATCH('Plano de Setup'!Z150,'Ciclos Oficial'!$C$3:$C$23,0),MATCH('Plano de Setup'!AA150,'Ciclos Oficial'!$C$3:$C$23,0))),INDEX('Ciclos Oficial'!$E$3:$E$23,IF(INDEX('Ciclos Oficial'!$E$3:$E$23,MATCH(Z150,'Ciclos Oficial'!$C$3:$C$23,0))&gt;INDEX('Ciclos Oficial'!$E$3:$E$23,MATCH(AA150,'Ciclos Oficial'!$C$3:$C$23,0)),MATCH(Z150,'Ciclos Oficial'!$C$3:$C$23,0),MATCH(AA150,'Ciclos Oficial'!$C$3:$C$23,0)))))</f>
        <v/>
      </c>
      <c r="AC150" s="1"/>
      <c r="AD150" s="1"/>
      <c r="AE150" s="19"/>
      <c r="AF150" s="78"/>
      <c r="AG150" s="74" t="str">
        <f>IF(AF150="","",INDEX('Ciclos Oficial'!$I$3:$I$5,MATCH(AF150,'Ciclos Oficial'!$H$3:$H$5,0)))</f>
        <v/>
      </c>
      <c r="AH150" s="1"/>
      <c r="AI150" s="17"/>
      <c r="AJ150" s="19"/>
      <c r="AK150" s="78"/>
      <c r="AL150" s="74" t="str">
        <f>IF(AK150="","",INDEX('Ciclos Oficial'!$I$3:$I$5,MATCH(AK150,'Ciclos Oficial'!$H$3:$H$5,0)))</f>
        <v/>
      </c>
      <c r="AM150" s="1"/>
      <c r="AN150" s="17"/>
      <c r="AO150" s="19"/>
      <c r="AP150" s="78"/>
      <c r="AQ150" s="74" t="str">
        <f>IF(AP150="","",INDEX('Ciclos Oficial'!$I$3:$I$5,MATCH(AP150,'Ciclos Oficial'!$H$3:$H$5,0)))</f>
        <v/>
      </c>
      <c r="AR150" s="1"/>
      <c r="AS150" s="17"/>
    </row>
    <row r="151" spans="2:45" ht="14.25">
      <c r="B151" s="78"/>
      <c r="C151" s="11"/>
      <c r="D151" s="74" t="str" cm="1">
        <f t="array" ref="D151">IF(OR(B151="",C151=""),"",IF(INDEX('Ciclos Oficial'!$D$3:$D$23,IF(INDEX('Ciclos Oficial'!$D$3:$D$23,MATCH('Plano de Setup'!B151,'Ciclos Oficial'!$C$3:$C$23,0))&gt;INDEX('Ciclos Oficial'!$D$3:$D$23,MATCH('Plano de Setup'!C151,'Ciclos Oficial'!$C$3:$C$23,0)),MATCH('Plano de Setup'!B151,'Ciclos Oficial'!$C$3:$C$23,0),MATCH('Plano de Setup'!C151,'Ciclos Oficial'!$C$3:$C$23,0)))&gt;INDEX('Ciclos Oficial'!$E$3:$E$23,IF(INDEX('Ciclos Oficial'!$E$3:$E$23,MATCH(B151,'Ciclos Oficial'!$C$3:$C$23,0))&gt;INDEX('Ciclos Oficial'!$E$3:$E$23,MATCH(C151,'Ciclos Oficial'!$C$3:$C$23,0)),MATCH(B151,'Ciclos Oficial'!$C$3:$C$23,0),MATCH(C151,'Ciclos Oficial'!$C$3:$C$23,0))),INDEX('Ciclos Oficial'!$D$3:$D$23,IF(INDEX('Ciclos Oficial'!$D$3:$D$23,MATCH('Plano de Setup'!B151,'Ciclos Oficial'!$C$3:$C$23,0))&gt;INDEX('Ciclos Oficial'!$D$3:$D$23,MATCH('Plano de Setup'!C151,'Ciclos Oficial'!$C$3:$C$23,0)),MATCH('Plano de Setup'!B151,'Ciclos Oficial'!$C$3:$C$23,0),MATCH('Plano de Setup'!C151,'Ciclos Oficial'!$C$3:$C$23,0))),INDEX('Ciclos Oficial'!$E$3:$E$23,IF(INDEX('Ciclos Oficial'!$E$3:$E$23,MATCH(B151,'Ciclos Oficial'!$C$3:$C$23,0))&gt;INDEX('Ciclos Oficial'!$E$3:$E$23,MATCH(C151,'Ciclos Oficial'!$C$3:$C$23,0)),MATCH(B151,'Ciclos Oficial'!$C$3:$C$23,0),MATCH(C151,'Ciclos Oficial'!$C$3:$C$23,0)))))</f>
        <v/>
      </c>
      <c r="E151" s="12"/>
      <c r="F151" s="87"/>
      <c r="G151" s="19"/>
      <c r="H151" s="78"/>
      <c r="I151" s="11"/>
      <c r="J151" s="74" t="str" cm="1">
        <f t="array" ref="J151">IF(OR(H151="",I151=""),"",IF(INDEX('Ciclos Oficial'!$D$3:$D$23,IF(INDEX('Ciclos Oficial'!$D$3:$D$23,MATCH('Plano de Setup'!H151,'Ciclos Oficial'!$C$3:$C$23,0))&gt;INDEX('Ciclos Oficial'!$D$3:$D$23,MATCH('Plano de Setup'!I151,'Ciclos Oficial'!$C$3:$C$23,0)),MATCH('Plano de Setup'!H151,'Ciclos Oficial'!$C$3:$C$23,0),MATCH('Plano de Setup'!I151,'Ciclos Oficial'!$C$3:$C$23,0)))&gt;INDEX('Ciclos Oficial'!$E$3:$E$23,IF(INDEX('Ciclos Oficial'!$E$3:$E$23,MATCH(H151,'Ciclos Oficial'!$C$3:$C$23,0))&gt;INDEX('Ciclos Oficial'!$E$3:$E$23,MATCH(I151,'Ciclos Oficial'!$C$3:$C$23,0)),MATCH(H151,'Ciclos Oficial'!$C$3:$C$23,0),MATCH(I151,'Ciclos Oficial'!$C$3:$C$23,0))),INDEX('Ciclos Oficial'!$D$3:$D$23,IF(INDEX('Ciclos Oficial'!$D$3:$D$23,MATCH('Plano de Setup'!H151,'Ciclos Oficial'!$C$3:$C$23,0))&gt;INDEX('Ciclos Oficial'!$D$3:$D$23,MATCH('Plano de Setup'!I151,'Ciclos Oficial'!$C$3:$C$23,0)),MATCH('Plano de Setup'!H151,'Ciclos Oficial'!$C$3:$C$23,0),MATCH('Plano de Setup'!I151,'Ciclos Oficial'!$C$3:$C$23,0))),INDEX('Ciclos Oficial'!$E$3:$E$23,IF(INDEX('Ciclos Oficial'!$E$3:$E$23,MATCH(H151,'Ciclos Oficial'!$C$3:$C$23,0))&gt;INDEX('Ciclos Oficial'!$E$3:$E$23,MATCH(I151,'Ciclos Oficial'!$C$3:$C$23,0)),MATCH(H151,'Ciclos Oficial'!$C$3:$C$23,0),MATCH(I151,'Ciclos Oficial'!$C$3:$C$23,0)))))</f>
        <v/>
      </c>
      <c r="K151" s="1"/>
      <c r="L151" s="17"/>
      <c r="M151" s="19"/>
      <c r="N151" s="11"/>
      <c r="O151" s="11"/>
      <c r="P151" s="74" t="str" cm="1">
        <f t="array" ref="P151">IF(OR(N151="",O151=""),"",IF(INDEX('Ciclos Oficial'!$D$3:$D$23,IF(INDEX('Ciclos Oficial'!$D$3:$D$23,MATCH('Plano de Setup'!N151,'Ciclos Oficial'!$C$3:$C$23,0))&gt;INDEX('Ciclos Oficial'!$D$3:$D$23,MATCH('Plano de Setup'!O151,'Ciclos Oficial'!$C$3:$C$23,0)),MATCH('Plano de Setup'!N151,'Ciclos Oficial'!$C$3:$C$23,0),MATCH('Plano de Setup'!O151,'Ciclos Oficial'!$C$3:$C$23,0)))&gt;INDEX('Ciclos Oficial'!$E$3:$E$23,IF(INDEX('Ciclos Oficial'!$E$3:$E$23,MATCH(N151,'Ciclos Oficial'!$C$3:$C$23,0))&gt;INDEX('Ciclos Oficial'!$E$3:$E$23,MATCH(O151,'Ciclos Oficial'!$C$3:$C$23,0)),MATCH(N151,'Ciclos Oficial'!$C$3:$C$23,0),MATCH(O151,'Ciclos Oficial'!$C$3:$C$23,0))),INDEX('Ciclos Oficial'!$D$3:$D$23,IF(INDEX('Ciclos Oficial'!$D$3:$D$23,MATCH('Plano de Setup'!N151,'Ciclos Oficial'!$C$3:$C$23,0))&gt;INDEX('Ciclos Oficial'!$D$3:$D$23,MATCH('Plano de Setup'!O151,'Ciclos Oficial'!$C$3:$C$23,0)),MATCH('Plano de Setup'!N151,'Ciclos Oficial'!$C$3:$C$23,0),MATCH('Plano de Setup'!O151,'Ciclos Oficial'!$C$3:$C$23,0))),INDEX('Ciclos Oficial'!$E$3:$E$23,IF(INDEX('Ciclos Oficial'!$E$3:$E$23,MATCH(N151,'Ciclos Oficial'!$C$3:$C$23,0))&gt;INDEX('Ciclos Oficial'!$E$3:$E$23,MATCH(O151,'Ciclos Oficial'!$C$3:$C$23,0)),MATCH(N151,'Ciclos Oficial'!$C$3:$C$23,0),MATCH(O151,'Ciclos Oficial'!$C$3:$C$23,0)))))</f>
        <v/>
      </c>
      <c r="Q151" s="1"/>
      <c r="R151" s="1"/>
      <c r="S151" s="19"/>
      <c r="T151" s="78"/>
      <c r="U151" s="11"/>
      <c r="V151" s="74" t="str" cm="1">
        <f t="array" ref="V151">IF(OR(T151="",U151=""),"",IF(INDEX('Ciclos Oficial'!$D$3:$D$23,IF(INDEX('Ciclos Oficial'!$D$3:$D$23,MATCH('Plano de Setup'!T151,'Ciclos Oficial'!$C$3:$C$23,0))&gt;INDEX('Ciclos Oficial'!$D$3:$D$23,MATCH('Plano de Setup'!U151,'Ciclos Oficial'!$C$3:$C$23,0)),MATCH('Plano de Setup'!T151,'Ciclos Oficial'!$C$3:$C$23,0),MATCH('Plano de Setup'!U151,'Ciclos Oficial'!$C$3:$C$23,0)))&gt;INDEX('Ciclos Oficial'!$E$3:$E$23,IF(INDEX('Ciclos Oficial'!$E$3:$E$23,MATCH(T151,'Ciclos Oficial'!$C$3:$C$23,0))&gt;INDEX('Ciclos Oficial'!$E$3:$E$23,MATCH(U151,'Ciclos Oficial'!$C$3:$C$23,0)),MATCH(T151,'Ciclos Oficial'!$C$3:$C$23,0),MATCH(U151,'Ciclos Oficial'!$C$3:$C$23,0))),INDEX('Ciclos Oficial'!$D$3:$D$23,IF(INDEX('Ciclos Oficial'!$D$3:$D$23,MATCH('Plano de Setup'!T151,'Ciclos Oficial'!$C$3:$C$23,0))&gt;INDEX('Ciclos Oficial'!$D$3:$D$23,MATCH('Plano de Setup'!U151,'Ciclos Oficial'!$C$3:$C$23,0)),MATCH('Plano de Setup'!T151,'Ciclos Oficial'!$C$3:$C$23,0),MATCH('Plano de Setup'!U151,'Ciclos Oficial'!$C$3:$C$23,0))),INDEX('Ciclos Oficial'!$E$3:$E$23,IF(INDEX('Ciclos Oficial'!$E$3:$E$23,MATCH(T151,'Ciclos Oficial'!$C$3:$C$23,0))&gt;INDEX('Ciclos Oficial'!$E$3:$E$23,MATCH(U151,'Ciclos Oficial'!$C$3:$C$23,0)),MATCH(T151,'Ciclos Oficial'!$C$3:$C$23,0),MATCH(U151,'Ciclos Oficial'!$C$3:$C$23,0)))))</f>
        <v/>
      </c>
      <c r="W151" s="1"/>
      <c r="X151" s="17"/>
      <c r="Y151" s="19"/>
      <c r="Z151" s="11"/>
      <c r="AA151" s="11"/>
      <c r="AB151" s="74" t="str" cm="1">
        <f t="array" ref="AB151">IF(OR(Z151="",AA151=""),"",IF(INDEX('Ciclos Oficial'!$D$3:$D$23,IF(INDEX('Ciclos Oficial'!$D$3:$D$23,MATCH('Plano de Setup'!Z151,'Ciclos Oficial'!$C$3:$C$23,0))&gt;INDEX('Ciclos Oficial'!$D$3:$D$23,MATCH('Plano de Setup'!AA151,'Ciclos Oficial'!$C$3:$C$23,0)),MATCH('Plano de Setup'!Z151,'Ciclos Oficial'!$C$3:$C$23,0),MATCH('Plano de Setup'!AA151,'Ciclos Oficial'!$C$3:$C$23,0)))&gt;INDEX('Ciclos Oficial'!$E$3:$E$23,IF(INDEX('Ciclos Oficial'!$E$3:$E$23,MATCH(Z151,'Ciclos Oficial'!$C$3:$C$23,0))&gt;INDEX('Ciclos Oficial'!$E$3:$E$23,MATCH(AA151,'Ciclos Oficial'!$C$3:$C$23,0)),MATCH(Z151,'Ciclos Oficial'!$C$3:$C$23,0),MATCH(AA151,'Ciclos Oficial'!$C$3:$C$23,0))),INDEX('Ciclos Oficial'!$D$3:$D$23,IF(INDEX('Ciclos Oficial'!$D$3:$D$23,MATCH('Plano de Setup'!Z151,'Ciclos Oficial'!$C$3:$C$23,0))&gt;INDEX('Ciclos Oficial'!$D$3:$D$23,MATCH('Plano de Setup'!AA151,'Ciclos Oficial'!$C$3:$C$23,0)),MATCH('Plano de Setup'!Z151,'Ciclos Oficial'!$C$3:$C$23,0),MATCH('Plano de Setup'!AA151,'Ciclos Oficial'!$C$3:$C$23,0))),INDEX('Ciclos Oficial'!$E$3:$E$23,IF(INDEX('Ciclos Oficial'!$E$3:$E$23,MATCH(Z151,'Ciclos Oficial'!$C$3:$C$23,0))&gt;INDEX('Ciclos Oficial'!$E$3:$E$23,MATCH(AA151,'Ciclos Oficial'!$C$3:$C$23,0)),MATCH(Z151,'Ciclos Oficial'!$C$3:$C$23,0),MATCH(AA151,'Ciclos Oficial'!$C$3:$C$23,0)))))</f>
        <v/>
      </c>
      <c r="AC151" s="1"/>
      <c r="AD151" s="1"/>
      <c r="AE151" s="19"/>
      <c r="AF151" s="78"/>
      <c r="AG151" s="74" t="str">
        <f>IF(AF151="","",INDEX('Ciclos Oficial'!$I$3:$I$5,MATCH(AF151,'Ciclos Oficial'!$H$3:$H$5,0)))</f>
        <v/>
      </c>
      <c r="AH151" s="1"/>
      <c r="AI151" s="17"/>
      <c r="AJ151" s="19"/>
      <c r="AK151" s="78"/>
      <c r="AL151" s="74" t="str">
        <f>IF(AK151="","",INDEX('Ciclos Oficial'!$I$3:$I$5,MATCH(AK151,'Ciclos Oficial'!$H$3:$H$5,0)))</f>
        <v/>
      </c>
      <c r="AM151" s="1"/>
      <c r="AN151" s="17"/>
      <c r="AO151" s="19"/>
      <c r="AP151" s="78"/>
      <c r="AQ151" s="74" t="str">
        <f>IF(AP151="","",INDEX('Ciclos Oficial'!$I$3:$I$5,MATCH(AP151,'Ciclos Oficial'!$H$3:$H$5,0)))</f>
        <v/>
      </c>
      <c r="AR151" s="1"/>
      <c r="AS151" s="17"/>
    </row>
    <row r="152" spans="2:45" ht="14.25">
      <c r="B152" s="78"/>
      <c r="C152" s="11"/>
      <c r="D152" s="74" t="str" cm="1">
        <f t="array" ref="D152">IF(OR(B152="",C152=""),"",IF(INDEX('Ciclos Oficial'!$D$3:$D$23,IF(INDEX('Ciclos Oficial'!$D$3:$D$23,MATCH('Plano de Setup'!B152,'Ciclos Oficial'!$C$3:$C$23,0))&gt;INDEX('Ciclos Oficial'!$D$3:$D$23,MATCH('Plano de Setup'!C152,'Ciclos Oficial'!$C$3:$C$23,0)),MATCH('Plano de Setup'!B152,'Ciclos Oficial'!$C$3:$C$23,0),MATCH('Plano de Setup'!C152,'Ciclos Oficial'!$C$3:$C$23,0)))&gt;INDEX('Ciclos Oficial'!$E$3:$E$23,IF(INDEX('Ciclos Oficial'!$E$3:$E$23,MATCH(B152,'Ciclos Oficial'!$C$3:$C$23,0))&gt;INDEX('Ciclos Oficial'!$E$3:$E$23,MATCH(C152,'Ciclos Oficial'!$C$3:$C$23,0)),MATCH(B152,'Ciclos Oficial'!$C$3:$C$23,0),MATCH(C152,'Ciclos Oficial'!$C$3:$C$23,0))),INDEX('Ciclos Oficial'!$D$3:$D$23,IF(INDEX('Ciclos Oficial'!$D$3:$D$23,MATCH('Plano de Setup'!B152,'Ciclos Oficial'!$C$3:$C$23,0))&gt;INDEX('Ciclos Oficial'!$D$3:$D$23,MATCH('Plano de Setup'!C152,'Ciclos Oficial'!$C$3:$C$23,0)),MATCH('Plano de Setup'!B152,'Ciclos Oficial'!$C$3:$C$23,0),MATCH('Plano de Setup'!C152,'Ciclos Oficial'!$C$3:$C$23,0))),INDEX('Ciclos Oficial'!$E$3:$E$23,IF(INDEX('Ciclos Oficial'!$E$3:$E$23,MATCH(B152,'Ciclos Oficial'!$C$3:$C$23,0))&gt;INDEX('Ciclos Oficial'!$E$3:$E$23,MATCH(C152,'Ciclos Oficial'!$C$3:$C$23,0)),MATCH(B152,'Ciclos Oficial'!$C$3:$C$23,0),MATCH(C152,'Ciclos Oficial'!$C$3:$C$23,0)))))</f>
        <v/>
      </c>
      <c r="E152" s="12"/>
      <c r="F152" s="87"/>
      <c r="G152" s="19"/>
      <c r="H152" s="78"/>
      <c r="I152" s="11"/>
      <c r="J152" s="74" t="str" cm="1">
        <f t="array" ref="J152">IF(OR(H152="",I152=""),"",IF(INDEX('Ciclos Oficial'!$D$3:$D$23,IF(INDEX('Ciclos Oficial'!$D$3:$D$23,MATCH('Plano de Setup'!H152,'Ciclos Oficial'!$C$3:$C$23,0))&gt;INDEX('Ciclos Oficial'!$D$3:$D$23,MATCH('Plano de Setup'!I152,'Ciclos Oficial'!$C$3:$C$23,0)),MATCH('Plano de Setup'!H152,'Ciclos Oficial'!$C$3:$C$23,0),MATCH('Plano de Setup'!I152,'Ciclos Oficial'!$C$3:$C$23,0)))&gt;INDEX('Ciclos Oficial'!$E$3:$E$23,IF(INDEX('Ciclos Oficial'!$E$3:$E$23,MATCH(H152,'Ciclos Oficial'!$C$3:$C$23,0))&gt;INDEX('Ciclos Oficial'!$E$3:$E$23,MATCH(I152,'Ciclos Oficial'!$C$3:$C$23,0)),MATCH(H152,'Ciclos Oficial'!$C$3:$C$23,0),MATCH(I152,'Ciclos Oficial'!$C$3:$C$23,0))),INDEX('Ciclos Oficial'!$D$3:$D$23,IF(INDEX('Ciclos Oficial'!$D$3:$D$23,MATCH('Plano de Setup'!H152,'Ciclos Oficial'!$C$3:$C$23,0))&gt;INDEX('Ciclos Oficial'!$D$3:$D$23,MATCH('Plano de Setup'!I152,'Ciclos Oficial'!$C$3:$C$23,0)),MATCH('Plano de Setup'!H152,'Ciclos Oficial'!$C$3:$C$23,0),MATCH('Plano de Setup'!I152,'Ciclos Oficial'!$C$3:$C$23,0))),INDEX('Ciclos Oficial'!$E$3:$E$23,IF(INDEX('Ciclos Oficial'!$E$3:$E$23,MATCH(H152,'Ciclos Oficial'!$C$3:$C$23,0))&gt;INDEX('Ciclos Oficial'!$E$3:$E$23,MATCH(I152,'Ciclos Oficial'!$C$3:$C$23,0)),MATCH(H152,'Ciclos Oficial'!$C$3:$C$23,0),MATCH(I152,'Ciclos Oficial'!$C$3:$C$23,0)))))</f>
        <v/>
      </c>
      <c r="K152" s="1"/>
      <c r="L152" s="17"/>
      <c r="M152" s="19"/>
      <c r="N152" s="11"/>
      <c r="O152" s="11"/>
      <c r="P152" s="74" t="str" cm="1">
        <f t="array" ref="P152">IF(OR(N152="",O152=""),"",IF(INDEX('Ciclos Oficial'!$D$3:$D$23,IF(INDEX('Ciclos Oficial'!$D$3:$D$23,MATCH('Plano de Setup'!N152,'Ciclos Oficial'!$C$3:$C$23,0))&gt;INDEX('Ciclos Oficial'!$D$3:$D$23,MATCH('Plano de Setup'!O152,'Ciclos Oficial'!$C$3:$C$23,0)),MATCH('Plano de Setup'!N152,'Ciclos Oficial'!$C$3:$C$23,0),MATCH('Plano de Setup'!O152,'Ciclos Oficial'!$C$3:$C$23,0)))&gt;INDEX('Ciclos Oficial'!$E$3:$E$23,IF(INDEX('Ciclos Oficial'!$E$3:$E$23,MATCH(N152,'Ciclos Oficial'!$C$3:$C$23,0))&gt;INDEX('Ciclos Oficial'!$E$3:$E$23,MATCH(O152,'Ciclos Oficial'!$C$3:$C$23,0)),MATCH(N152,'Ciclos Oficial'!$C$3:$C$23,0),MATCH(O152,'Ciclos Oficial'!$C$3:$C$23,0))),INDEX('Ciclos Oficial'!$D$3:$D$23,IF(INDEX('Ciclos Oficial'!$D$3:$D$23,MATCH('Plano de Setup'!N152,'Ciclos Oficial'!$C$3:$C$23,0))&gt;INDEX('Ciclos Oficial'!$D$3:$D$23,MATCH('Plano de Setup'!O152,'Ciclos Oficial'!$C$3:$C$23,0)),MATCH('Plano de Setup'!N152,'Ciclos Oficial'!$C$3:$C$23,0),MATCH('Plano de Setup'!O152,'Ciclos Oficial'!$C$3:$C$23,0))),INDEX('Ciclos Oficial'!$E$3:$E$23,IF(INDEX('Ciclos Oficial'!$E$3:$E$23,MATCH(N152,'Ciclos Oficial'!$C$3:$C$23,0))&gt;INDEX('Ciclos Oficial'!$E$3:$E$23,MATCH(O152,'Ciclos Oficial'!$C$3:$C$23,0)),MATCH(N152,'Ciclos Oficial'!$C$3:$C$23,0),MATCH(O152,'Ciclos Oficial'!$C$3:$C$23,0)))))</f>
        <v/>
      </c>
      <c r="Q152" s="1"/>
      <c r="R152" s="1"/>
      <c r="S152" s="19"/>
      <c r="T152" s="78"/>
      <c r="U152" s="11"/>
      <c r="V152" s="74" t="str" cm="1">
        <f t="array" ref="V152">IF(OR(T152="",U152=""),"",IF(INDEX('Ciclos Oficial'!$D$3:$D$23,IF(INDEX('Ciclos Oficial'!$D$3:$D$23,MATCH('Plano de Setup'!T152,'Ciclos Oficial'!$C$3:$C$23,0))&gt;INDEX('Ciclos Oficial'!$D$3:$D$23,MATCH('Plano de Setup'!U152,'Ciclos Oficial'!$C$3:$C$23,0)),MATCH('Plano de Setup'!T152,'Ciclos Oficial'!$C$3:$C$23,0),MATCH('Plano de Setup'!U152,'Ciclos Oficial'!$C$3:$C$23,0)))&gt;INDEX('Ciclos Oficial'!$E$3:$E$23,IF(INDEX('Ciclos Oficial'!$E$3:$E$23,MATCH(T152,'Ciclos Oficial'!$C$3:$C$23,0))&gt;INDEX('Ciclos Oficial'!$E$3:$E$23,MATCH(U152,'Ciclos Oficial'!$C$3:$C$23,0)),MATCH(T152,'Ciclos Oficial'!$C$3:$C$23,0),MATCH(U152,'Ciclos Oficial'!$C$3:$C$23,0))),INDEX('Ciclos Oficial'!$D$3:$D$23,IF(INDEX('Ciclos Oficial'!$D$3:$D$23,MATCH('Plano de Setup'!T152,'Ciclos Oficial'!$C$3:$C$23,0))&gt;INDEX('Ciclos Oficial'!$D$3:$D$23,MATCH('Plano de Setup'!U152,'Ciclos Oficial'!$C$3:$C$23,0)),MATCH('Plano de Setup'!T152,'Ciclos Oficial'!$C$3:$C$23,0),MATCH('Plano de Setup'!U152,'Ciclos Oficial'!$C$3:$C$23,0))),INDEX('Ciclos Oficial'!$E$3:$E$23,IF(INDEX('Ciclos Oficial'!$E$3:$E$23,MATCH(T152,'Ciclos Oficial'!$C$3:$C$23,0))&gt;INDEX('Ciclos Oficial'!$E$3:$E$23,MATCH(U152,'Ciclos Oficial'!$C$3:$C$23,0)),MATCH(T152,'Ciclos Oficial'!$C$3:$C$23,0),MATCH(U152,'Ciclos Oficial'!$C$3:$C$23,0)))))</f>
        <v/>
      </c>
      <c r="W152" s="1"/>
      <c r="X152" s="17"/>
      <c r="Y152" s="19"/>
      <c r="Z152" s="11"/>
      <c r="AA152" s="11"/>
      <c r="AB152" s="74" t="str" cm="1">
        <f t="array" ref="AB152">IF(OR(Z152="",AA152=""),"",IF(INDEX('Ciclos Oficial'!$D$3:$D$23,IF(INDEX('Ciclos Oficial'!$D$3:$D$23,MATCH('Plano de Setup'!Z152,'Ciclos Oficial'!$C$3:$C$23,0))&gt;INDEX('Ciclos Oficial'!$D$3:$D$23,MATCH('Plano de Setup'!AA152,'Ciclos Oficial'!$C$3:$C$23,0)),MATCH('Plano de Setup'!Z152,'Ciclos Oficial'!$C$3:$C$23,0),MATCH('Plano de Setup'!AA152,'Ciclos Oficial'!$C$3:$C$23,0)))&gt;INDEX('Ciclos Oficial'!$E$3:$E$23,IF(INDEX('Ciclos Oficial'!$E$3:$E$23,MATCH(Z152,'Ciclos Oficial'!$C$3:$C$23,0))&gt;INDEX('Ciclos Oficial'!$E$3:$E$23,MATCH(AA152,'Ciclos Oficial'!$C$3:$C$23,0)),MATCH(Z152,'Ciclos Oficial'!$C$3:$C$23,0),MATCH(AA152,'Ciclos Oficial'!$C$3:$C$23,0))),INDEX('Ciclos Oficial'!$D$3:$D$23,IF(INDEX('Ciclos Oficial'!$D$3:$D$23,MATCH('Plano de Setup'!Z152,'Ciclos Oficial'!$C$3:$C$23,0))&gt;INDEX('Ciclos Oficial'!$D$3:$D$23,MATCH('Plano de Setup'!AA152,'Ciclos Oficial'!$C$3:$C$23,0)),MATCH('Plano de Setup'!Z152,'Ciclos Oficial'!$C$3:$C$23,0),MATCH('Plano de Setup'!AA152,'Ciclos Oficial'!$C$3:$C$23,0))),INDEX('Ciclos Oficial'!$E$3:$E$23,IF(INDEX('Ciclos Oficial'!$E$3:$E$23,MATCH(Z152,'Ciclos Oficial'!$C$3:$C$23,0))&gt;INDEX('Ciclos Oficial'!$E$3:$E$23,MATCH(AA152,'Ciclos Oficial'!$C$3:$C$23,0)),MATCH(Z152,'Ciclos Oficial'!$C$3:$C$23,0),MATCH(AA152,'Ciclos Oficial'!$C$3:$C$23,0)))))</f>
        <v/>
      </c>
      <c r="AC152" s="1"/>
      <c r="AD152" s="1"/>
      <c r="AE152" s="19"/>
      <c r="AF152" s="78"/>
      <c r="AG152" s="74" t="str">
        <f>IF(AF152="","",INDEX('Ciclos Oficial'!$I$3:$I$5,MATCH(AF152,'Ciclos Oficial'!$H$3:$H$5,0)))</f>
        <v/>
      </c>
      <c r="AH152" s="1"/>
      <c r="AI152" s="17"/>
      <c r="AJ152" s="19"/>
      <c r="AK152" s="78"/>
      <c r="AL152" s="74" t="str">
        <f>IF(AK152="","",INDEX('Ciclos Oficial'!$I$3:$I$5,MATCH(AK152,'Ciclos Oficial'!$H$3:$H$5,0)))</f>
        <v/>
      </c>
      <c r="AM152" s="1"/>
      <c r="AN152" s="17"/>
      <c r="AO152" s="19"/>
      <c r="AP152" s="78"/>
      <c r="AQ152" s="74" t="str">
        <f>IF(AP152="","",INDEX('Ciclos Oficial'!$I$3:$I$5,MATCH(AP152,'Ciclos Oficial'!$H$3:$H$5,0)))</f>
        <v/>
      </c>
      <c r="AR152" s="1"/>
      <c r="AS152" s="17"/>
    </row>
    <row r="153" spans="2:45" ht="14.25">
      <c r="B153" s="78"/>
      <c r="C153" s="11"/>
      <c r="D153" s="74" t="str" cm="1">
        <f t="array" ref="D153">IF(OR(B153="",C153=""),"",IF(INDEX('Ciclos Oficial'!$D$3:$D$23,IF(INDEX('Ciclos Oficial'!$D$3:$D$23,MATCH('Plano de Setup'!B153,'Ciclos Oficial'!$C$3:$C$23,0))&gt;INDEX('Ciclos Oficial'!$D$3:$D$23,MATCH('Plano de Setup'!C153,'Ciclos Oficial'!$C$3:$C$23,0)),MATCH('Plano de Setup'!B153,'Ciclos Oficial'!$C$3:$C$23,0),MATCH('Plano de Setup'!C153,'Ciclos Oficial'!$C$3:$C$23,0)))&gt;INDEX('Ciclos Oficial'!$E$3:$E$23,IF(INDEX('Ciclos Oficial'!$E$3:$E$23,MATCH(B153,'Ciclos Oficial'!$C$3:$C$23,0))&gt;INDEX('Ciclos Oficial'!$E$3:$E$23,MATCH(C153,'Ciclos Oficial'!$C$3:$C$23,0)),MATCH(B153,'Ciclos Oficial'!$C$3:$C$23,0),MATCH(C153,'Ciclos Oficial'!$C$3:$C$23,0))),INDEX('Ciclos Oficial'!$D$3:$D$23,IF(INDEX('Ciclos Oficial'!$D$3:$D$23,MATCH('Plano de Setup'!B153,'Ciclos Oficial'!$C$3:$C$23,0))&gt;INDEX('Ciclos Oficial'!$D$3:$D$23,MATCH('Plano de Setup'!C153,'Ciclos Oficial'!$C$3:$C$23,0)),MATCH('Plano de Setup'!B153,'Ciclos Oficial'!$C$3:$C$23,0),MATCH('Plano de Setup'!C153,'Ciclos Oficial'!$C$3:$C$23,0))),INDEX('Ciclos Oficial'!$E$3:$E$23,IF(INDEX('Ciclos Oficial'!$E$3:$E$23,MATCH(B153,'Ciclos Oficial'!$C$3:$C$23,0))&gt;INDEX('Ciclos Oficial'!$E$3:$E$23,MATCH(C153,'Ciclos Oficial'!$C$3:$C$23,0)),MATCH(B153,'Ciclos Oficial'!$C$3:$C$23,0),MATCH(C153,'Ciclos Oficial'!$C$3:$C$23,0)))))</f>
        <v/>
      </c>
      <c r="E153" s="12"/>
      <c r="F153" s="87"/>
      <c r="G153" s="19"/>
      <c r="H153" s="78"/>
      <c r="I153" s="11"/>
      <c r="J153" s="74" t="str" cm="1">
        <f t="array" ref="J153">IF(OR(H153="",I153=""),"",IF(INDEX('Ciclos Oficial'!$D$3:$D$23,IF(INDEX('Ciclos Oficial'!$D$3:$D$23,MATCH('Plano de Setup'!H153,'Ciclos Oficial'!$C$3:$C$23,0))&gt;INDEX('Ciclos Oficial'!$D$3:$D$23,MATCH('Plano de Setup'!I153,'Ciclos Oficial'!$C$3:$C$23,0)),MATCH('Plano de Setup'!H153,'Ciclos Oficial'!$C$3:$C$23,0),MATCH('Plano de Setup'!I153,'Ciclos Oficial'!$C$3:$C$23,0)))&gt;INDEX('Ciclos Oficial'!$E$3:$E$23,IF(INDEX('Ciclos Oficial'!$E$3:$E$23,MATCH(H153,'Ciclos Oficial'!$C$3:$C$23,0))&gt;INDEX('Ciclos Oficial'!$E$3:$E$23,MATCH(I153,'Ciclos Oficial'!$C$3:$C$23,0)),MATCH(H153,'Ciclos Oficial'!$C$3:$C$23,0),MATCH(I153,'Ciclos Oficial'!$C$3:$C$23,0))),INDEX('Ciclos Oficial'!$D$3:$D$23,IF(INDEX('Ciclos Oficial'!$D$3:$D$23,MATCH('Plano de Setup'!H153,'Ciclos Oficial'!$C$3:$C$23,0))&gt;INDEX('Ciclos Oficial'!$D$3:$D$23,MATCH('Plano de Setup'!I153,'Ciclos Oficial'!$C$3:$C$23,0)),MATCH('Plano de Setup'!H153,'Ciclos Oficial'!$C$3:$C$23,0),MATCH('Plano de Setup'!I153,'Ciclos Oficial'!$C$3:$C$23,0))),INDEX('Ciclos Oficial'!$E$3:$E$23,IF(INDEX('Ciclos Oficial'!$E$3:$E$23,MATCH(H153,'Ciclos Oficial'!$C$3:$C$23,0))&gt;INDEX('Ciclos Oficial'!$E$3:$E$23,MATCH(I153,'Ciclos Oficial'!$C$3:$C$23,0)),MATCH(H153,'Ciclos Oficial'!$C$3:$C$23,0),MATCH(I153,'Ciclos Oficial'!$C$3:$C$23,0)))))</f>
        <v/>
      </c>
      <c r="K153" s="1"/>
      <c r="L153" s="17"/>
      <c r="M153" s="19"/>
      <c r="N153" s="11"/>
      <c r="O153" s="11"/>
      <c r="P153" s="74" t="str" cm="1">
        <f t="array" ref="P153">IF(OR(N153="",O153=""),"",IF(INDEX('Ciclos Oficial'!$D$3:$D$23,IF(INDEX('Ciclos Oficial'!$D$3:$D$23,MATCH('Plano de Setup'!N153,'Ciclos Oficial'!$C$3:$C$23,0))&gt;INDEX('Ciclos Oficial'!$D$3:$D$23,MATCH('Plano de Setup'!O153,'Ciclos Oficial'!$C$3:$C$23,0)),MATCH('Plano de Setup'!N153,'Ciclos Oficial'!$C$3:$C$23,0),MATCH('Plano de Setup'!O153,'Ciclos Oficial'!$C$3:$C$23,0)))&gt;INDEX('Ciclos Oficial'!$E$3:$E$23,IF(INDEX('Ciclos Oficial'!$E$3:$E$23,MATCH(N153,'Ciclos Oficial'!$C$3:$C$23,0))&gt;INDEX('Ciclos Oficial'!$E$3:$E$23,MATCH(O153,'Ciclos Oficial'!$C$3:$C$23,0)),MATCH(N153,'Ciclos Oficial'!$C$3:$C$23,0),MATCH(O153,'Ciclos Oficial'!$C$3:$C$23,0))),INDEX('Ciclos Oficial'!$D$3:$D$23,IF(INDEX('Ciclos Oficial'!$D$3:$D$23,MATCH('Plano de Setup'!N153,'Ciclos Oficial'!$C$3:$C$23,0))&gt;INDEX('Ciclos Oficial'!$D$3:$D$23,MATCH('Plano de Setup'!O153,'Ciclos Oficial'!$C$3:$C$23,0)),MATCH('Plano de Setup'!N153,'Ciclos Oficial'!$C$3:$C$23,0),MATCH('Plano de Setup'!O153,'Ciclos Oficial'!$C$3:$C$23,0))),INDEX('Ciclos Oficial'!$E$3:$E$23,IF(INDEX('Ciclos Oficial'!$E$3:$E$23,MATCH(N153,'Ciclos Oficial'!$C$3:$C$23,0))&gt;INDEX('Ciclos Oficial'!$E$3:$E$23,MATCH(O153,'Ciclos Oficial'!$C$3:$C$23,0)),MATCH(N153,'Ciclos Oficial'!$C$3:$C$23,0),MATCH(O153,'Ciclos Oficial'!$C$3:$C$23,0)))))</f>
        <v/>
      </c>
      <c r="Q153" s="1"/>
      <c r="R153" s="1"/>
      <c r="S153" s="19"/>
      <c r="T153" s="78"/>
      <c r="U153" s="11"/>
      <c r="V153" s="74" t="str" cm="1">
        <f t="array" ref="V153">IF(OR(T153="",U153=""),"",IF(INDEX('Ciclos Oficial'!$D$3:$D$23,IF(INDEX('Ciclos Oficial'!$D$3:$D$23,MATCH('Plano de Setup'!T153,'Ciclos Oficial'!$C$3:$C$23,0))&gt;INDEX('Ciclos Oficial'!$D$3:$D$23,MATCH('Plano de Setup'!U153,'Ciclos Oficial'!$C$3:$C$23,0)),MATCH('Plano de Setup'!T153,'Ciclos Oficial'!$C$3:$C$23,0),MATCH('Plano de Setup'!U153,'Ciclos Oficial'!$C$3:$C$23,0)))&gt;INDEX('Ciclos Oficial'!$E$3:$E$23,IF(INDEX('Ciclos Oficial'!$E$3:$E$23,MATCH(T153,'Ciclos Oficial'!$C$3:$C$23,0))&gt;INDEX('Ciclos Oficial'!$E$3:$E$23,MATCH(U153,'Ciclos Oficial'!$C$3:$C$23,0)),MATCH(T153,'Ciclos Oficial'!$C$3:$C$23,0),MATCH(U153,'Ciclos Oficial'!$C$3:$C$23,0))),INDEX('Ciclos Oficial'!$D$3:$D$23,IF(INDEX('Ciclos Oficial'!$D$3:$D$23,MATCH('Plano de Setup'!T153,'Ciclos Oficial'!$C$3:$C$23,0))&gt;INDEX('Ciclos Oficial'!$D$3:$D$23,MATCH('Plano de Setup'!U153,'Ciclos Oficial'!$C$3:$C$23,0)),MATCH('Plano de Setup'!T153,'Ciclos Oficial'!$C$3:$C$23,0),MATCH('Plano de Setup'!U153,'Ciclos Oficial'!$C$3:$C$23,0))),INDEX('Ciclos Oficial'!$E$3:$E$23,IF(INDEX('Ciclos Oficial'!$E$3:$E$23,MATCH(T153,'Ciclos Oficial'!$C$3:$C$23,0))&gt;INDEX('Ciclos Oficial'!$E$3:$E$23,MATCH(U153,'Ciclos Oficial'!$C$3:$C$23,0)),MATCH(T153,'Ciclos Oficial'!$C$3:$C$23,0),MATCH(U153,'Ciclos Oficial'!$C$3:$C$23,0)))))</f>
        <v/>
      </c>
      <c r="W153" s="1"/>
      <c r="X153" s="17"/>
      <c r="Y153" s="19"/>
      <c r="Z153" s="11"/>
      <c r="AA153" s="11"/>
      <c r="AB153" s="74" t="str" cm="1">
        <f t="array" ref="AB153">IF(OR(Z153="",AA153=""),"",IF(INDEX('Ciclos Oficial'!$D$3:$D$23,IF(INDEX('Ciclos Oficial'!$D$3:$D$23,MATCH('Plano de Setup'!Z153,'Ciclos Oficial'!$C$3:$C$23,0))&gt;INDEX('Ciclos Oficial'!$D$3:$D$23,MATCH('Plano de Setup'!AA153,'Ciclos Oficial'!$C$3:$C$23,0)),MATCH('Plano de Setup'!Z153,'Ciclos Oficial'!$C$3:$C$23,0),MATCH('Plano de Setup'!AA153,'Ciclos Oficial'!$C$3:$C$23,0)))&gt;INDEX('Ciclos Oficial'!$E$3:$E$23,IF(INDEX('Ciclos Oficial'!$E$3:$E$23,MATCH(Z153,'Ciclos Oficial'!$C$3:$C$23,0))&gt;INDEX('Ciclos Oficial'!$E$3:$E$23,MATCH(AA153,'Ciclos Oficial'!$C$3:$C$23,0)),MATCH(Z153,'Ciclos Oficial'!$C$3:$C$23,0),MATCH(AA153,'Ciclos Oficial'!$C$3:$C$23,0))),INDEX('Ciclos Oficial'!$D$3:$D$23,IF(INDEX('Ciclos Oficial'!$D$3:$D$23,MATCH('Plano de Setup'!Z153,'Ciclos Oficial'!$C$3:$C$23,0))&gt;INDEX('Ciclos Oficial'!$D$3:$D$23,MATCH('Plano de Setup'!AA153,'Ciclos Oficial'!$C$3:$C$23,0)),MATCH('Plano de Setup'!Z153,'Ciclos Oficial'!$C$3:$C$23,0),MATCH('Plano de Setup'!AA153,'Ciclos Oficial'!$C$3:$C$23,0))),INDEX('Ciclos Oficial'!$E$3:$E$23,IF(INDEX('Ciclos Oficial'!$E$3:$E$23,MATCH(Z153,'Ciclos Oficial'!$C$3:$C$23,0))&gt;INDEX('Ciclos Oficial'!$E$3:$E$23,MATCH(AA153,'Ciclos Oficial'!$C$3:$C$23,0)),MATCH(Z153,'Ciclos Oficial'!$C$3:$C$23,0),MATCH(AA153,'Ciclos Oficial'!$C$3:$C$23,0)))))</f>
        <v/>
      </c>
      <c r="AC153" s="1"/>
      <c r="AD153" s="1"/>
      <c r="AE153" s="19"/>
      <c r="AF153" s="78"/>
      <c r="AG153" s="74" t="str">
        <f>IF(AF153="","",INDEX('Ciclos Oficial'!$I$3:$I$5,MATCH(AF153,'Ciclos Oficial'!$H$3:$H$5,0)))</f>
        <v/>
      </c>
      <c r="AH153" s="1"/>
      <c r="AI153" s="17"/>
      <c r="AJ153" s="19"/>
      <c r="AK153" s="78"/>
      <c r="AL153" s="74" t="str">
        <f>IF(AK153="","",INDEX('Ciclos Oficial'!$I$3:$I$5,MATCH(AK153,'Ciclos Oficial'!$H$3:$H$5,0)))</f>
        <v/>
      </c>
      <c r="AM153" s="1"/>
      <c r="AN153" s="17"/>
      <c r="AO153" s="19"/>
      <c r="AP153" s="78"/>
      <c r="AQ153" s="74" t="str">
        <f>IF(AP153="","",INDEX('Ciclos Oficial'!$I$3:$I$5,MATCH(AP153,'Ciclos Oficial'!$H$3:$H$5,0)))</f>
        <v/>
      </c>
      <c r="AR153" s="1"/>
      <c r="AS153" s="17"/>
    </row>
    <row r="154" spans="2:45" ht="14.25">
      <c r="B154" s="78"/>
      <c r="C154" s="11"/>
      <c r="D154" s="74" t="str" cm="1">
        <f t="array" ref="D154">IF(OR(B154="",C154=""),"",IF(INDEX('Ciclos Oficial'!$D$3:$D$23,IF(INDEX('Ciclos Oficial'!$D$3:$D$23,MATCH('Plano de Setup'!B154,'Ciclos Oficial'!$C$3:$C$23,0))&gt;INDEX('Ciclos Oficial'!$D$3:$D$23,MATCH('Plano de Setup'!C154,'Ciclos Oficial'!$C$3:$C$23,0)),MATCH('Plano de Setup'!B154,'Ciclos Oficial'!$C$3:$C$23,0),MATCH('Plano de Setup'!C154,'Ciclos Oficial'!$C$3:$C$23,0)))&gt;INDEX('Ciclos Oficial'!$E$3:$E$23,IF(INDEX('Ciclos Oficial'!$E$3:$E$23,MATCH(B154,'Ciclos Oficial'!$C$3:$C$23,0))&gt;INDEX('Ciclos Oficial'!$E$3:$E$23,MATCH(C154,'Ciclos Oficial'!$C$3:$C$23,0)),MATCH(B154,'Ciclos Oficial'!$C$3:$C$23,0),MATCH(C154,'Ciclos Oficial'!$C$3:$C$23,0))),INDEX('Ciclos Oficial'!$D$3:$D$23,IF(INDEX('Ciclos Oficial'!$D$3:$D$23,MATCH('Plano de Setup'!B154,'Ciclos Oficial'!$C$3:$C$23,0))&gt;INDEX('Ciclos Oficial'!$D$3:$D$23,MATCH('Plano de Setup'!C154,'Ciclos Oficial'!$C$3:$C$23,0)),MATCH('Plano de Setup'!B154,'Ciclos Oficial'!$C$3:$C$23,0),MATCH('Plano de Setup'!C154,'Ciclos Oficial'!$C$3:$C$23,0))),INDEX('Ciclos Oficial'!$E$3:$E$23,IF(INDEX('Ciclos Oficial'!$E$3:$E$23,MATCH(B154,'Ciclos Oficial'!$C$3:$C$23,0))&gt;INDEX('Ciclos Oficial'!$E$3:$E$23,MATCH(C154,'Ciclos Oficial'!$C$3:$C$23,0)),MATCH(B154,'Ciclos Oficial'!$C$3:$C$23,0),MATCH(C154,'Ciclos Oficial'!$C$3:$C$23,0)))))</f>
        <v/>
      </c>
      <c r="E154" s="12"/>
      <c r="F154" s="87"/>
      <c r="G154" s="19"/>
      <c r="H154" s="78"/>
      <c r="I154" s="11"/>
      <c r="J154" s="74" t="str" cm="1">
        <f t="array" ref="J154">IF(OR(H154="",I154=""),"",IF(INDEX('Ciclos Oficial'!$D$3:$D$23,IF(INDEX('Ciclos Oficial'!$D$3:$D$23,MATCH('Plano de Setup'!H154,'Ciclos Oficial'!$C$3:$C$23,0))&gt;INDEX('Ciclos Oficial'!$D$3:$D$23,MATCH('Plano de Setup'!I154,'Ciclos Oficial'!$C$3:$C$23,0)),MATCH('Plano de Setup'!H154,'Ciclos Oficial'!$C$3:$C$23,0),MATCH('Plano de Setup'!I154,'Ciclos Oficial'!$C$3:$C$23,0)))&gt;INDEX('Ciclos Oficial'!$E$3:$E$23,IF(INDEX('Ciclos Oficial'!$E$3:$E$23,MATCH(H154,'Ciclos Oficial'!$C$3:$C$23,0))&gt;INDEX('Ciclos Oficial'!$E$3:$E$23,MATCH(I154,'Ciclos Oficial'!$C$3:$C$23,0)),MATCH(H154,'Ciclos Oficial'!$C$3:$C$23,0),MATCH(I154,'Ciclos Oficial'!$C$3:$C$23,0))),INDEX('Ciclos Oficial'!$D$3:$D$23,IF(INDEX('Ciclos Oficial'!$D$3:$D$23,MATCH('Plano de Setup'!H154,'Ciclos Oficial'!$C$3:$C$23,0))&gt;INDEX('Ciclos Oficial'!$D$3:$D$23,MATCH('Plano de Setup'!I154,'Ciclos Oficial'!$C$3:$C$23,0)),MATCH('Plano de Setup'!H154,'Ciclos Oficial'!$C$3:$C$23,0),MATCH('Plano de Setup'!I154,'Ciclos Oficial'!$C$3:$C$23,0))),INDEX('Ciclos Oficial'!$E$3:$E$23,IF(INDEX('Ciclos Oficial'!$E$3:$E$23,MATCH(H154,'Ciclos Oficial'!$C$3:$C$23,0))&gt;INDEX('Ciclos Oficial'!$E$3:$E$23,MATCH(I154,'Ciclos Oficial'!$C$3:$C$23,0)),MATCH(H154,'Ciclos Oficial'!$C$3:$C$23,0),MATCH(I154,'Ciclos Oficial'!$C$3:$C$23,0)))))</f>
        <v/>
      </c>
      <c r="K154" s="1"/>
      <c r="L154" s="17"/>
      <c r="M154" s="19"/>
      <c r="N154" s="11"/>
      <c r="O154" s="11"/>
      <c r="P154" s="74" t="str" cm="1">
        <f t="array" ref="P154">IF(OR(N154="",O154=""),"",IF(INDEX('Ciclos Oficial'!$D$3:$D$23,IF(INDEX('Ciclos Oficial'!$D$3:$D$23,MATCH('Plano de Setup'!N154,'Ciclos Oficial'!$C$3:$C$23,0))&gt;INDEX('Ciclos Oficial'!$D$3:$D$23,MATCH('Plano de Setup'!O154,'Ciclos Oficial'!$C$3:$C$23,0)),MATCH('Plano de Setup'!N154,'Ciclos Oficial'!$C$3:$C$23,0),MATCH('Plano de Setup'!O154,'Ciclos Oficial'!$C$3:$C$23,0)))&gt;INDEX('Ciclos Oficial'!$E$3:$E$23,IF(INDEX('Ciclos Oficial'!$E$3:$E$23,MATCH(N154,'Ciclos Oficial'!$C$3:$C$23,0))&gt;INDEX('Ciclos Oficial'!$E$3:$E$23,MATCH(O154,'Ciclos Oficial'!$C$3:$C$23,0)),MATCH(N154,'Ciclos Oficial'!$C$3:$C$23,0),MATCH(O154,'Ciclos Oficial'!$C$3:$C$23,0))),INDEX('Ciclos Oficial'!$D$3:$D$23,IF(INDEX('Ciclos Oficial'!$D$3:$D$23,MATCH('Plano de Setup'!N154,'Ciclos Oficial'!$C$3:$C$23,0))&gt;INDEX('Ciclos Oficial'!$D$3:$D$23,MATCH('Plano de Setup'!O154,'Ciclos Oficial'!$C$3:$C$23,0)),MATCH('Plano de Setup'!N154,'Ciclos Oficial'!$C$3:$C$23,0),MATCH('Plano de Setup'!O154,'Ciclos Oficial'!$C$3:$C$23,0))),INDEX('Ciclos Oficial'!$E$3:$E$23,IF(INDEX('Ciclos Oficial'!$E$3:$E$23,MATCH(N154,'Ciclos Oficial'!$C$3:$C$23,0))&gt;INDEX('Ciclos Oficial'!$E$3:$E$23,MATCH(O154,'Ciclos Oficial'!$C$3:$C$23,0)),MATCH(N154,'Ciclos Oficial'!$C$3:$C$23,0),MATCH(O154,'Ciclos Oficial'!$C$3:$C$23,0)))))</f>
        <v/>
      </c>
      <c r="Q154" s="1"/>
      <c r="R154" s="1"/>
      <c r="S154" s="19"/>
      <c r="T154" s="78"/>
      <c r="U154" s="11"/>
      <c r="V154" s="74" t="str" cm="1">
        <f t="array" ref="V154">IF(OR(T154="",U154=""),"",IF(INDEX('Ciclos Oficial'!$D$3:$D$23,IF(INDEX('Ciclos Oficial'!$D$3:$D$23,MATCH('Plano de Setup'!T154,'Ciclos Oficial'!$C$3:$C$23,0))&gt;INDEX('Ciclos Oficial'!$D$3:$D$23,MATCH('Plano de Setup'!U154,'Ciclos Oficial'!$C$3:$C$23,0)),MATCH('Plano de Setup'!T154,'Ciclos Oficial'!$C$3:$C$23,0),MATCH('Plano de Setup'!U154,'Ciclos Oficial'!$C$3:$C$23,0)))&gt;INDEX('Ciclos Oficial'!$E$3:$E$23,IF(INDEX('Ciclos Oficial'!$E$3:$E$23,MATCH(T154,'Ciclos Oficial'!$C$3:$C$23,0))&gt;INDEX('Ciclos Oficial'!$E$3:$E$23,MATCH(U154,'Ciclos Oficial'!$C$3:$C$23,0)),MATCH(T154,'Ciclos Oficial'!$C$3:$C$23,0),MATCH(U154,'Ciclos Oficial'!$C$3:$C$23,0))),INDEX('Ciclos Oficial'!$D$3:$D$23,IF(INDEX('Ciclos Oficial'!$D$3:$D$23,MATCH('Plano de Setup'!T154,'Ciclos Oficial'!$C$3:$C$23,0))&gt;INDEX('Ciclos Oficial'!$D$3:$D$23,MATCH('Plano de Setup'!U154,'Ciclos Oficial'!$C$3:$C$23,0)),MATCH('Plano de Setup'!T154,'Ciclos Oficial'!$C$3:$C$23,0),MATCH('Plano de Setup'!U154,'Ciclos Oficial'!$C$3:$C$23,0))),INDEX('Ciclos Oficial'!$E$3:$E$23,IF(INDEX('Ciclos Oficial'!$E$3:$E$23,MATCH(T154,'Ciclos Oficial'!$C$3:$C$23,0))&gt;INDEX('Ciclos Oficial'!$E$3:$E$23,MATCH(U154,'Ciclos Oficial'!$C$3:$C$23,0)),MATCH(T154,'Ciclos Oficial'!$C$3:$C$23,0),MATCH(U154,'Ciclos Oficial'!$C$3:$C$23,0)))))</f>
        <v/>
      </c>
      <c r="W154" s="1"/>
      <c r="X154" s="17"/>
      <c r="Y154" s="19"/>
      <c r="Z154" s="11"/>
      <c r="AA154" s="11"/>
      <c r="AB154" s="74" t="str" cm="1">
        <f t="array" ref="AB154">IF(OR(Z154="",AA154=""),"",IF(INDEX('Ciclos Oficial'!$D$3:$D$23,IF(INDEX('Ciclos Oficial'!$D$3:$D$23,MATCH('Plano de Setup'!Z154,'Ciclos Oficial'!$C$3:$C$23,0))&gt;INDEX('Ciclos Oficial'!$D$3:$D$23,MATCH('Plano de Setup'!AA154,'Ciclos Oficial'!$C$3:$C$23,0)),MATCH('Plano de Setup'!Z154,'Ciclos Oficial'!$C$3:$C$23,0),MATCH('Plano de Setup'!AA154,'Ciclos Oficial'!$C$3:$C$23,0)))&gt;INDEX('Ciclos Oficial'!$E$3:$E$23,IF(INDEX('Ciclos Oficial'!$E$3:$E$23,MATCH(Z154,'Ciclos Oficial'!$C$3:$C$23,0))&gt;INDEX('Ciclos Oficial'!$E$3:$E$23,MATCH(AA154,'Ciclos Oficial'!$C$3:$C$23,0)),MATCH(Z154,'Ciclos Oficial'!$C$3:$C$23,0),MATCH(AA154,'Ciclos Oficial'!$C$3:$C$23,0))),INDEX('Ciclos Oficial'!$D$3:$D$23,IF(INDEX('Ciclos Oficial'!$D$3:$D$23,MATCH('Plano de Setup'!Z154,'Ciclos Oficial'!$C$3:$C$23,0))&gt;INDEX('Ciclos Oficial'!$D$3:$D$23,MATCH('Plano de Setup'!AA154,'Ciclos Oficial'!$C$3:$C$23,0)),MATCH('Plano de Setup'!Z154,'Ciclos Oficial'!$C$3:$C$23,0),MATCH('Plano de Setup'!AA154,'Ciclos Oficial'!$C$3:$C$23,0))),INDEX('Ciclos Oficial'!$E$3:$E$23,IF(INDEX('Ciclos Oficial'!$E$3:$E$23,MATCH(Z154,'Ciclos Oficial'!$C$3:$C$23,0))&gt;INDEX('Ciclos Oficial'!$E$3:$E$23,MATCH(AA154,'Ciclos Oficial'!$C$3:$C$23,0)),MATCH(Z154,'Ciclos Oficial'!$C$3:$C$23,0),MATCH(AA154,'Ciclos Oficial'!$C$3:$C$23,0)))))</f>
        <v/>
      </c>
      <c r="AC154" s="1"/>
      <c r="AD154" s="1"/>
      <c r="AE154" s="19"/>
      <c r="AF154" s="78"/>
      <c r="AG154" s="74" t="str">
        <f>IF(AF154="","",INDEX('Ciclos Oficial'!$I$3:$I$5,MATCH(AF154,'Ciclos Oficial'!$H$3:$H$5,0)))</f>
        <v/>
      </c>
      <c r="AH154" s="1"/>
      <c r="AI154" s="17"/>
      <c r="AJ154" s="19"/>
      <c r="AK154" s="78"/>
      <c r="AL154" s="74" t="str">
        <f>IF(AK154="","",INDEX('Ciclos Oficial'!$I$3:$I$5,MATCH(AK154,'Ciclos Oficial'!$H$3:$H$5,0)))</f>
        <v/>
      </c>
      <c r="AM154" s="1"/>
      <c r="AN154" s="17"/>
      <c r="AO154" s="19"/>
      <c r="AP154" s="78"/>
      <c r="AQ154" s="74" t="str">
        <f>IF(AP154="","",INDEX('Ciclos Oficial'!$I$3:$I$5,MATCH(AP154,'Ciclos Oficial'!$H$3:$H$5,0)))</f>
        <v/>
      </c>
      <c r="AR154" s="1"/>
      <c r="AS154" s="17"/>
    </row>
    <row r="155" spans="2:45" ht="14.25">
      <c r="B155" s="78"/>
      <c r="C155" s="11"/>
      <c r="D155" s="74" t="str" cm="1">
        <f t="array" ref="D155">IF(OR(B155="",C155=""),"",IF(INDEX('Ciclos Oficial'!$D$3:$D$23,IF(INDEX('Ciclos Oficial'!$D$3:$D$23,MATCH('Plano de Setup'!B155,'Ciclos Oficial'!$C$3:$C$23,0))&gt;INDEX('Ciclos Oficial'!$D$3:$D$23,MATCH('Plano de Setup'!C155,'Ciclos Oficial'!$C$3:$C$23,0)),MATCH('Plano de Setup'!B155,'Ciclos Oficial'!$C$3:$C$23,0),MATCH('Plano de Setup'!C155,'Ciclos Oficial'!$C$3:$C$23,0)))&gt;INDEX('Ciclos Oficial'!$E$3:$E$23,IF(INDEX('Ciclos Oficial'!$E$3:$E$23,MATCH(B155,'Ciclos Oficial'!$C$3:$C$23,0))&gt;INDEX('Ciclos Oficial'!$E$3:$E$23,MATCH(C155,'Ciclos Oficial'!$C$3:$C$23,0)),MATCH(B155,'Ciclos Oficial'!$C$3:$C$23,0),MATCH(C155,'Ciclos Oficial'!$C$3:$C$23,0))),INDEX('Ciclos Oficial'!$D$3:$D$23,IF(INDEX('Ciclos Oficial'!$D$3:$D$23,MATCH('Plano de Setup'!B155,'Ciclos Oficial'!$C$3:$C$23,0))&gt;INDEX('Ciclos Oficial'!$D$3:$D$23,MATCH('Plano de Setup'!C155,'Ciclos Oficial'!$C$3:$C$23,0)),MATCH('Plano de Setup'!B155,'Ciclos Oficial'!$C$3:$C$23,0),MATCH('Plano de Setup'!C155,'Ciclos Oficial'!$C$3:$C$23,0))),INDEX('Ciclos Oficial'!$E$3:$E$23,IF(INDEX('Ciclos Oficial'!$E$3:$E$23,MATCH(B155,'Ciclos Oficial'!$C$3:$C$23,0))&gt;INDEX('Ciclos Oficial'!$E$3:$E$23,MATCH(C155,'Ciclos Oficial'!$C$3:$C$23,0)),MATCH(B155,'Ciclos Oficial'!$C$3:$C$23,0),MATCH(C155,'Ciclos Oficial'!$C$3:$C$23,0)))))</f>
        <v/>
      </c>
      <c r="E155" s="12"/>
      <c r="F155" s="87"/>
      <c r="G155" s="19"/>
      <c r="H155" s="78"/>
      <c r="I155" s="11"/>
      <c r="J155" s="74" t="str" cm="1">
        <f t="array" ref="J155">IF(OR(H155="",I155=""),"",IF(INDEX('Ciclos Oficial'!$D$3:$D$23,IF(INDEX('Ciclos Oficial'!$D$3:$D$23,MATCH('Plano de Setup'!H155,'Ciclos Oficial'!$C$3:$C$23,0))&gt;INDEX('Ciclos Oficial'!$D$3:$D$23,MATCH('Plano de Setup'!I155,'Ciclos Oficial'!$C$3:$C$23,0)),MATCH('Plano de Setup'!H155,'Ciclos Oficial'!$C$3:$C$23,0),MATCH('Plano de Setup'!I155,'Ciclos Oficial'!$C$3:$C$23,0)))&gt;INDEX('Ciclos Oficial'!$E$3:$E$23,IF(INDEX('Ciclos Oficial'!$E$3:$E$23,MATCH(H155,'Ciclos Oficial'!$C$3:$C$23,0))&gt;INDEX('Ciclos Oficial'!$E$3:$E$23,MATCH(I155,'Ciclos Oficial'!$C$3:$C$23,0)),MATCH(H155,'Ciclos Oficial'!$C$3:$C$23,0),MATCH(I155,'Ciclos Oficial'!$C$3:$C$23,0))),INDEX('Ciclos Oficial'!$D$3:$D$23,IF(INDEX('Ciclos Oficial'!$D$3:$D$23,MATCH('Plano de Setup'!H155,'Ciclos Oficial'!$C$3:$C$23,0))&gt;INDEX('Ciclos Oficial'!$D$3:$D$23,MATCH('Plano de Setup'!I155,'Ciclos Oficial'!$C$3:$C$23,0)),MATCH('Plano de Setup'!H155,'Ciclos Oficial'!$C$3:$C$23,0),MATCH('Plano de Setup'!I155,'Ciclos Oficial'!$C$3:$C$23,0))),INDEX('Ciclos Oficial'!$E$3:$E$23,IF(INDEX('Ciclos Oficial'!$E$3:$E$23,MATCH(H155,'Ciclos Oficial'!$C$3:$C$23,0))&gt;INDEX('Ciclos Oficial'!$E$3:$E$23,MATCH(I155,'Ciclos Oficial'!$C$3:$C$23,0)),MATCH(H155,'Ciclos Oficial'!$C$3:$C$23,0),MATCH(I155,'Ciclos Oficial'!$C$3:$C$23,0)))))</f>
        <v/>
      </c>
      <c r="K155" s="1"/>
      <c r="L155" s="17"/>
      <c r="M155" s="19"/>
      <c r="N155" s="11"/>
      <c r="O155" s="11"/>
      <c r="P155" s="74" t="str" cm="1">
        <f t="array" ref="P155">IF(OR(N155="",O155=""),"",IF(INDEX('Ciclos Oficial'!$D$3:$D$23,IF(INDEX('Ciclos Oficial'!$D$3:$D$23,MATCH('Plano de Setup'!N155,'Ciclos Oficial'!$C$3:$C$23,0))&gt;INDEX('Ciclos Oficial'!$D$3:$D$23,MATCH('Plano de Setup'!O155,'Ciclos Oficial'!$C$3:$C$23,0)),MATCH('Plano de Setup'!N155,'Ciclos Oficial'!$C$3:$C$23,0),MATCH('Plano de Setup'!O155,'Ciclos Oficial'!$C$3:$C$23,0)))&gt;INDEX('Ciclos Oficial'!$E$3:$E$23,IF(INDEX('Ciclos Oficial'!$E$3:$E$23,MATCH(N155,'Ciclos Oficial'!$C$3:$C$23,0))&gt;INDEX('Ciclos Oficial'!$E$3:$E$23,MATCH(O155,'Ciclos Oficial'!$C$3:$C$23,0)),MATCH(N155,'Ciclos Oficial'!$C$3:$C$23,0),MATCH(O155,'Ciclos Oficial'!$C$3:$C$23,0))),INDEX('Ciclos Oficial'!$D$3:$D$23,IF(INDEX('Ciclos Oficial'!$D$3:$D$23,MATCH('Plano de Setup'!N155,'Ciclos Oficial'!$C$3:$C$23,0))&gt;INDEX('Ciclos Oficial'!$D$3:$D$23,MATCH('Plano de Setup'!O155,'Ciclos Oficial'!$C$3:$C$23,0)),MATCH('Plano de Setup'!N155,'Ciclos Oficial'!$C$3:$C$23,0),MATCH('Plano de Setup'!O155,'Ciclos Oficial'!$C$3:$C$23,0))),INDEX('Ciclos Oficial'!$E$3:$E$23,IF(INDEX('Ciclos Oficial'!$E$3:$E$23,MATCH(N155,'Ciclos Oficial'!$C$3:$C$23,0))&gt;INDEX('Ciclos Oficial'!$E$3:$E$23,MATCH(O155,'Ciclos Oficial'!$C$3:$C$23,0)),MATCH(N155,'Ciclos Oficial'!$C$3:$C$23,0),MATCH(O155,'Ciclos Oficial'!$C$3:$C$23,0)))))</f>
        <v/>
      </c>
      <c r="Q155" s="1"/>
      <c r="R155" s="1"/>
      <c r="S155" s="19"/>
      <c r="T155" s="78"/>
      <c r="U155" s="11"/>
      <c r="V155" s="74" t="str" cm="1">
        <f t="array" ref="V155">IF(OR(T155="",U155=""),"",IF(INDEX('Ciclos Oficial'!$D$3:$D$23,IF(INDEX('Ciclos Oficial'!$D$3:$D$23,MATCH('Plano de Setup'!T155,'Ciclos Oficial'!$C$3:$C$23,0))&gt;INDEX('Ciclos Oficial'!$D$3:$D$23,MATCH('Plano de Setup'!U155,'Ciclos Oficial'!$C$3:$C$23,0)),MATCH('Plano de Setup'!T155,'Ciclos Oficial'!$C$3:$C$23,0),MATCH('Plano de Setup'!U155,'Ciclos Oficial'!$C$3:$C$23,0)))&gt;INDEX('Ciclos Oficial'!$E$3:$E$23,IF(INDEX('Ciclos Oficial'!$E$3:$E$23,MATCH(T155,'Ciclos Oficial'!$C$3:$C$23,0))&gt;INDEX('Ciclos Oficial'!$E$3:$E$23,MATCH(U155,'Ciclos Oficial'!$C$3:$C$23,0)),MATCH(T155,'Ciclos Oficial'!$C$3:$C$23,0),MATCH(U155,'Ciclos Oficial'!$C$3:$C$23,0))),INDEX('Ciclos Oficial'!$D$3:$D$23,IF(INDEX('Ciclos Oficial'!$D$3:$D$23,MATCH('Plano de Setup'!T155,'Ciclos Oficial'!$C$3:$C$23,0))&gt;INDEX('Ciclos Oficial'!$D$3:$D$23,MATCH('Plano de Setup'!U155,'Ciclos Oficial'!$C$3:$C$23,0)),MATCH('Plano de Setup'!T155,'Ciclos Oficial'!$C$3:$C$23,0),MATCH('Plano de Setup'!U155,'Ciclos Oficial'!$C$3:$C$23,0))),INDEX('Ciclos Oficial'!$E$3:$E$23,IF(INDEX('Ciclos Oficial'!$E$3:$E$23,MATCH(T155,'Ciclos Oficial'!$C$3:$C$23,0))&gt;INDEX('Ciclos Oficial'!$E$3:$E$23,MATCH(U155,'Ciclos Oficial'!$C$3:$C$23,0)),MATCH(T155,'Ciclos Oficial'!$C$3:$C$23,0),MATCH(U155,'Ciclos Oficial'!$C$3:$C$23,0)))))</f>
        <v/>
      </c>
      <c r="W155" s="1"/>
      <c r="X155" s="17"/>
      <c r="Y155" s="19"/>
      <c r="Z155" s="11"/>
      <c r="AA155" s="11"/>
      <c r="AB155" s="74" t="str" cm="1">
        <f t="array" ref="AB155">IF(OR(Z155="",AA155=""),"",IF(INDEX('Ciclos Oficial'!$D$3:$D$23,IF(INDEX('Ciclos Oficial'!$D$3:$D$23,MATCH('Plano de Setup'!Z155,'Ciclos Oficial'!$C$3:$C$23,0))&gt;INDEX('Ciclos Oficial'!$D$3:$D$23,MATCH('Plano de Setup'!AA155,'Ciclos Oficial'!$C$3:$C$23,0)),MATCH('Plano de Setup'!Z155,'Ciclos Oficial'!$C$3:$C$23,0),MATCH('Plano de Setup'!AA155,'Ciclos Oficial'!$C$3:$C$23,0)))&gt;INDEX('Ciclos Oficial'!$E$3:$E$23,IF(INDEX('Ciclos Oficial'!$E$3:$E$23,MATCH(Z155,'Ciclos Oficial'!$C$3:$C$23,0))&gt;INDEX('Ciclos Oficial'!$E$3:$E$23,MATCH(AA155,'Ciclos Oficial'!$C$3:$C$23,0)),MATCH(Z155,'Ciclos Oficial'!$C$3:$C$23,0),MATCH(AA155,'Ciclos Oficial'!$C$3:$C$23,0))),INDEX('Ciclos Oficial'!$D$3:$D$23,IF(INDEX('Ciclos Oficial'!$D$3:$D$23,MATCH('Plano de Setup'!Z155,'Ciclos Oficial'!$C$3:$C$23,0))&gt;INDEX('Ciclos Oficial'!$D$3:$D$23,MATCH('Plano de Setup'!AA155,'Ciclos Oficial'!$C$3:$C$23,0)),MATCH('Plano de Setup'!Z155,'Ciclos Oficial'!$C$3:$C$23,0),MATCH('Plano de Setup'!AA155,'Ciclos Oficial'!$C$3:$C$23,0))),INDEX('Ciclos Oficial'!$E$3:$E$23,IF(INDEX('Ciclos Oficial'!$E$3:$E$23,MATCH(Z155,'Ciclos Oficial'!$C$3:$C$23,0))&gt;INDEX('Ciclos Oficial'!$E$3:$E$23,MATCH(AA155,'Ciclos Oficial'!$C$3:$C$23,0)),MATCH(Z155,'Ciclos Oficial'!$C$3:$C$23,0),MATCH(AA155,'Ciclos Oficial'!$C$3:$C$23,0)))))</f>
        <v/>
      </c>
      <c r="AC155" s="1"/>
      <c r="AD155" s="1"/>
      <c r="AE155" s="19"/>
      <c r="AF155" s="78"/>
      <c r="AG155" s="74" t="str">
        <f>IF(AF155="","",INDEX('Ciclos Oficial'!$I$3:$I$5,MATCH(AF155,'Ciclos Oficial'!$H$3:$H$5,0)))</f>
        <v/>
      </c>
      <c r="AH155" s="1"/>
      <c r="AI155" s="17"/>
      <c r="AJ155" s="19"/>
      <c r="AK155" s="78"/>
      <c r="AL155" s="74" t="str">
        <f>IF(AK155="","",INDEX('Ciclos Oficial'!$I$3:$I$5,MATCH(AK155,'Ciclos Oficial'!$H$3:$H$5,0)))</f>
        <v/>
      </c>
      <c r="AM155" s="1"/>
      <c r="AN155" s="17"/>
      <c r="AO155" s="19"/>
      <c r="AP155" s="78"/>
      <c r="AQ155" s="74" t="str">
        <f>IF(AP155="","",INDEX('Ciclos Oficial'!$I$3:$I$5,MATCH(AP155,'Ciclos Oficial'!$H$3:$H$5,0)))</f>
        <v/>
      </c>
      <c r="AR155" s="1"/>
      <c r="AS155" s="17"/>
    </row>
    <row r="156" spans="2:45" ht="14.25">
      <c r="B156" s="78"/>
      <c r="C156" s="11"/>
      <c r="D156" s="74" t="str" cm="1">
        <f t="array" ref="D156">IF(OR(B156="",C156=""),"",IF(INDEX('Ciclos Oficial'!$D$3:$D$23,IF(INDEX('Ciclos Oficial'!$D$3:$D$23,MATCH('Plano de Setup'!B156,'Ciclos Oficial'!$C$3:$C$23,0))&gt;INDEX('Ciclos Oficial'!$D$3:$D$23,MATCH('Plano de Setup'!C156,'Ciclos Oficial'!$C$3:$C$23,0)),MATCH('Plano de Setup'!B156,'Ciclos Oficial'!$C$3:$C$23,0),MATCH('Plano de Setup'!C156,'Ciclos Oficial'!$C$3:$C$23,0)))&gt;INDEX('Ciclos Oficial'!$E$3:$E$23,IF(INDEX('Ciclos Oficial'!$E$3:$E$23,MATCH(B156,'Ciclos Oficial'!$C$3:$C$23,0))&gt;INDEX('Ciclos Oficial'!$E$3:$E$23,MATCH(C156,'Ciclos Oficial'!$C$3:$C$23,0)),MATCH(B156,'Ciclos Oficial'!$C$3:$C$23,0),MATCH(C156,'Ciclos Oficial'!$C$3:$C$23,0))),INDEX('Ciclos Oficial'!$D$3:$D$23,IF(INDEX('Ciclos Oficial'!$D$3:$D$23,MATCH('Plano de Setup'!B156,'Ciclos Oficial'!$C$3:$C$23,0))&gt;INDEX('Ciclos Oficial'!$D$3:$D$23,MATCH('Plano de Setup'!C156,'Ciclos Oficial'!$C$3:$C$23,0)),MATCH('Plano de Setup'!B156,'Ciclos Oficial'!$C$3:$C$23,0),MATCH('Plano de Setup'!C156,'Ciclos Oficial'!$C$3:$C$23,0))),INDEX('Ciclos Oficial'!$E$3:$E$23,IF(INDEX('Ciclos Oficial'!$E$3:$E$23,MATCH(B156,'Ciclos Oficial'!$C$3:$C$23,0))&gt;INDEX('Ciclos Oficial'!$E$3:$E$23,MATCH(C156,'Ciclos Oficial'!$C$3:$C$23,0)),MATCH(B156,'Ciclos Oficial'!$C$3:$C$23,0),MATCH(C156,'Ciclos Oficial'!$C$3:$C$23,0)))))</f>
        <v/>
      </c>
      <c r="E156" s="12"/>
      <c r="F156" s="87"/>
      <c r="G156" s="19"/>
      <c r="H156" s="78"/>
      <c r="I156" s="11"/>
      <c r="J156" s="74" t="str" cm="1">
        <f t="array" ref="J156">IF(OR(H156="",I156=""),"",IF(INDEX('Ciclos Oficial'!$D$3:$D$23,IF(INDEX('Ciclos Oficial'!$D$3:$D$23,MATCH('Plano de Setup'!H156,'Ciclos Oficial'!$C$3:$C$23,0))&gt;INDEX('Ciclos Oficial'!$D$3:$D$23,MATCH('Plano de Setup'!I156,'Ciclos Oficial'!$C$3:$C$23,0)),MATCH('Plano de Setup'!H156,'Ciclos Oficial'!$C$3:$C$23,0),MATCH('Plano de Setup'!I156,'Ciclos Oficial'!$C$3:$C$23,0)))&gt;INDEX('Ciclos Oficial'!$E$3:$E$23,IF(INDEX('Ciclos Oficial'!$E$3:$E$23,MATCH(H156,'Ciclos Oficial'!$C$3:$C$23,0))&gt;INDEX('Ciclos Oficial'!$E$3:$E$23,MATCH(I156,'Ciclos Oficial'!$C$3:$C$23,0)),MATCH(H156,'Ciclos Oficial'!$C$3:$C$23,0),MATCH(I156,'Ciclos Oficial'!$C$3:$C$23,0))),INDEX('Ciclos Oficial'!$D$3:$D$23,IF(INDEX('Ciclos Oficial'!$D$3:$D$23,MATCH('Plano de Setup'!H156,'Ciclos Oficial'!$C$3:$C$23,0))&gt;INDEX('Ciclos Oficial'!$D$3:$D$23,MATCH('Plano de Setup'!I156,'Ciclos Oficial'!$C$3:$C$23,0)),MATCH('Plano de Setup'!H156,'Ciclos Oficial'!$C$3:$C$23,0),MATCH('Plano de Setup'!I156,'Ciclos Oficial'!$C$3:$C$23,0))),INDEX('Ciclos Oficial'!$E$3:$E$23,IF(INDEX('Ciclos Oficial'!$E$3:$E$23,MATCH(H156,'Ciclos Oficial'!$C$3:$C$23,0))&gt;INDEX('Ciclos Oficial'!$E$3:$E$23,MATCH(I156,'Ciclos Oficial'!$C$3:$C$23,0)),MATCH(H156,'Ciclos Oficial'!$C$3:$C$23,0),MATCH(I156,'Ciclos Oficial'!$C$3:$C$23,0)))))</f>
        <v/>
      </c>
      <c r="K156" s="1"/>
      <c r="L156" s="17"/>
      <c r="M156" s="19"/>
      <c r="N156" s="11"/>
      <c r="O156" s="11"/>
      <c r="P156" s="74" t="str" cm="1">
        <f t="array" ref="P156">IF(OR(N156="",O156=""),"",IF(INDEX('Ciclos Oficial'!$D$3:$D$23,IF(INDEX('Ciclos Oficial'!$D$3:$D$23,MATCH('Plano de Setup'!N156,'Ciclos Oficial'!$C$3:$C$23,0))&gt;INDEX('Ciclos Oficial'!$D$3:$D$23,MATCH('Plano de Setup'!O156,'Ciclos Oficial'!$C$3:$C$23,0)),MATCH('Plano de Setup'!N156,'Ciclos Oficial'!$C$3:$C$23,0),MATCH('Plano de Setup'!O156,'Ciclos Oficial'!$C$3:$C$23,0)))&gt;INDEX('Ciclos Oficial'!$E$3:$E$23,IF(INDEX('Ciclos Oficial'!$E$3:$E$23,MATCH(N156,'Ciclos Oficial'!$C$3:$C$23,0))&gt;INDEX('Ciclos Oficial'!$E$3:$E$23,MATCH(O156,'Ciclos Oficial'!$C$3:$C$23,0)),MATCH(N156,'Ciclos Oficial'!$C$3:$C$23,0),MATCH(O156,'Ciclos Oficial'!$C$3:$C$23,0))),INDEX('Ciclos Oficial'!$D$3:$D$23,IF(INDEX('Ciclos Oficial'!$D$3:$D$23,MATCH('Plano de Setup'!N156,'Ciclos Oficial'!$C$3:$C$23,0))&gt;INDEX('Ciclos Oficial'!$D$3:$D$23,MATCH('Plano de Setup'!O156,'Ciclos Oficial'!$C$3:$C$23,0)),MATCH('Plano de Setup'!N156,'Ciclos Oficial'!$C$3:$C$23,0),MATCH('Plano de Setup'!O156,'Ciclos Oficial'!$C$3:$C$23,0))),INDEX('Ciclos Oficial'!$E$3:$E$23,IF(INDEX('Ciclos Oficial'!$E$3:$E$23,MATCH(N156,'Ciclos Oficial'!$C$3:$C$23,0))&gt;INDEX('Ciclos Oficial'!$E$3:$E$23,MATCH(O156,'Ciclos Oficial'!$C$3:$C$23,0)),MATCH(N156,'Ciclos Oficial'!$C$3:$C$23,0),MATCH(O156,'Ciclos Oficial'!$C$3:$C$23,0)))))</f>
        <v/>
      </c>
      <c r="Q156" s="1"/>
      <c r="R156" s="1"/>
      <c r="S156" s="19"/>
      <c r="T156" s="78"/>
      <c r="U156" s="11"/>
      <c r="V156" s="74" t="str" cm="1">
        <f t="array" ref="V156">IF(OR(T156="",U156=""),"",IF(INDEX('Ciclos Oficial'!$D$3:$D$23,IF(INDEX('Ciclos Oficial'!$D$3:$D$23,MATCH('Plano de Setup'!T156,'Ciclos Oficial'!$C$3:$C$23,0))&gt;INDEX('Ciclos Oficial'!$D$3:$D$23,MATCH('Plano de Setup'!U156,'Ciclos Oficial'!$C$3:$C$23,0)),MATCH('Plano de Setup'!T156,'Ciclos Oficial'!$C$3:$C$23,0),MATCH('Plano de Setup'!U156,'Ciclos Oficial'!$C$3:$C$23,0)))&gt;INDEX('Ciclos Oficial'!$E$3:$E$23,IF(INDEX('Ciclos Oficial'!$E$3:$E$23,MATCH(T156,'Ciclos Oficial'!$C$3:$C$23,0))&gt;INDEX('Ciclos Oficial'!$E$3:$E$23,MATCH(U156,'Ciclos Oficial'!$C$3:$C$23,0)),MATCH(T156,'Ciclos Oficial'!$C$3:$C$23,0),MATCH(U156,'Ciclos Oficial'!$C$3:$C$23,0))),INDEX('Ciclos Oficial'!$D$3:$D$23,IF(INDEX('Ciclos Oficial'!$D$3:$D$23,MATCH('Plano de Setup'!T156,'Ciclos Oficial'!$C$3:$C$23,0))&gt;INDEX('Ciclos Oficial'!$D$3:$D$23,MATCH('Plano de Setup'!U156,'Ciclos Oficial'!$C$3:$C$23,0)),MATCH('Plano de Setup'!T156,'Ciclos Oficial'!$C$3:$C$23,0),MATCH('Plano de Setup'!U156,'Ciclos Oficial'!$C$3:$C$23,0))),INDEX('Ciclos Oficial'!$E$3:$E$23,IF(INDEX('Ciclos Oficial'!$E$3:$E$23,MATCH(T156,'Ciclos Oficial'!$C$3:$C$23,0))&gt;INDEX('Ciclos Oficial'!$E$3:$E$23,MATCH(U156,'Ciclos Oficial'!$C$3:$C$23,0)),MATCH(T156,'Ciclos Oficial'!$C$3:$C$23,0),MATCH(U156,'Ciclos Oficial'!$C$3:$C$23,0)))))</f>
        <v/>
      </c>
      <c r="W156" s="1"/>
      <c r="X156" s="17"/>
      <c r="Y156" s="19"/>
      <c r="Z156" s="11"/>
      <c r="AA156" s="11"/>
      <c r="AB156" s="74" t="str" cm="1">
        <f t="array" ref="AB156">IF(OR(Z156="",AA156=""),"",IF(INDEX('Ciclos Oficial'!$D$3:$D$23,IF(INDEX('Ciclos Oficial'!$D$3:$D$23,MATCH('Plano de Setup'!Z156,'Ciclos Oficial'!$C$3:$C$23,0))&gt;INDEX('Ciclos Oficial'!$D$3:$D$23,MATCH('Plano de Setup'!AA156,'Ciclos Oficial'!$C$3:$C$23,0)),MATCH('Plano de Setup'!Z156,'Ciclos Oficial'!$C$3:$C$23,0),MATCH('Plano de Setup'!AA156,'Ciclos Oficial'!$C$3:$C$23,0)))&gt;INDEX('Ciclos Oficial'!$E$3:$E$23,IF(INDEX('Ciclos Oficial'!$E$3:$E$23,MATCH(Z156,'Ciclos Oficial'!$C$3:$C$23,0))&gt;INDEX('Ciclos Oficial'!$E$3:$E$23,MATCH(AA156,'Ciclos Oficial'!$C$3:$C$23,0)),MATCH(Z156,'Ciclos Oficial'!$C$3:$C$23,0),MATCH(AA156,'Ciclos Oficial'!$C$3:$C$23,0))),INDEX('Ciclos Oficial'!$D$3:$D$23,IF(INDEX('Ciclos Oficial'!$D$3:$D$23,MATCH('Plano de Setup'!Z156,'Ciclos Oficial'!$C$3:$C$23,0))&gt;INDEX('Ciclos Oficial'!$D$3:$D$23,MATCH('Plano de Setup'!AA156,'Ciclos Oficial'!$C$3:$C$23,0)),MATCH('Plano de Setup'!Z156,'Ciclos Oficial'!$C$3:$C$23,0),MATCH('Plano de Setup'!AA156,'Ciclos Oficial'!$C$3:$C$23,0))),INDEX('Ciclos Oficial'!$E$3:$E$23,IF(INDEX('Ciclos Oficial'!$E$3:$E$23,MATCH(Z156,'Ciclos Oficial'!$C$3:$C$23,0))&gt;INDEX('Ciclos Oficial'!$E$3:$E$23,MATCH(AA156,'Ciclos Oficial'!$C$3:$C$23,0)),MATCH(Z156,'Ciclos Oficial'!$C$3:$C$23,0),MATCH(AA156,'Ciclos Oficial'!$C$3:$C$23,0)))))</f>
        <v/>
      </c>
      <c r="AC156" s="1"/>
      <c r="AD156" s="1"/>
      <c r="AE156" s="19"/>
      <c r="AF156" s="78"/>
      <c r="AG156" s="74" t="str">
        <f>IF(AF156="","",INDEX('Ciclos Oficial'!$I$3:$I$5,MATCH(AF156,'Ciclos Oficial'!$H$3:$H$5,0)))</f>
        <v/>
      </c>
      <c r="AH156" s="1"/>
      <c r="AI156" s="17"/>
      <c r="AJ156" s="19"/>
      <c r="AK156" s="78"/>
      <c r="AL156" s="74" t="str">
        <f>IF(AK156="","",INDEX('Ciclos Oficial'!$I$3:$I$5,MATCH(AK156,'Ciclos Oficial'!$H$3:$H$5,0)))</f>
        <v/>
      </c>
      <c r="AM156" s="1"/>
      <c r="AN156" s="17"/>
      <c r="AO156" s="19"/>
      <c r="AP156" s="78"/>
      <c r="AQ156" s="74" t="str">
        <f>IF(AP156="","",INDEX('Ciclos Oficial'!$I$3:$I$5,MATCH(AP156,'Ciclos Oficial'!$H$3:$H$5,0)))</f>
        <v/>
      </c>
      <c r="AR156" s="1"/>
      <c r="AS156" s="17"/>
    </row>
    <row r="157" spans="2:45" ht="14.25">
      <c r="B157" s="78"/>
      <c r="C157" s="11"/>
      <c r="D157" s="74" t="str" cm="1">
        <f t="array" ref="D157">IF(OR(B157="",C157=""),"",IF(INDEX('Ciclos Oficial'!$D$3:$D$23,IF(INDEX('Ciclos Oficial'!$D$3:$D$23,MATCH('Plano de Setup'!B157,'Ciclos Oficial'!$C$3:$C$23,0))&gt;INDEX('Ciclos Oficial'!$D$3:$D$23,MATCH('Plano de Setup'!C157,'Ciclos Oficial'!$C$3:$C$23,0)),MATCH('Plano de Setup'!B157,'Ciclos Oficial'!$C$3:$C$23,0),MATCH('Plano de Setup'!C157,'Ciclos Oficial'!$C$3:$C$23,0)))&gt;INDEX('Ciclos Oficial'!$E$3:$E$23,IF(INDEX('Ciclos Oficial'!$E$3:$E$23,MATCH(B157,'Ciclos Oficial'!$C$3:$C$23,0))&gt;INDEX('Ciclos Oficial'!$E$3:$E$23,MATCH(C157,'Ciclos Oficial'!$C$3:$C$23,0)),MATCH(B157,'Ciclos Oficial'!$C$3:$C$23,0),MATCH(C157,'Ciclos Oficial'!$C$3:$C$23,0))),INDEX('Ciclos Oficial'!$D$3:$D$23,IF(INDEX('Ciclos Oficial'!$D$3:$D$23,MATCH('Plano de Setup'!B157,'Ciclos Oficial'!$C$3:$C$23,0))&gt;INDEX('Ciclos Oficial'!$D$3:$D$23,MATCH('Plano de Setup'!C157,'Ciclos Oficial'!$C$3:$C$23,0)),MATCH('Plano de Setup'!B157,'Ciclos Oficial'!$C$3:$C$23,0),MATCH('Plano de Setup'!C157,'Ciclos Oficial'!$C$3:$C$23,0))),INDEX('Ciclos Oficial'!$E$3:$E$23,IF(INDEX('Ciclos Oficial'!$E$3:$E$23,MATCH(B157,'Ciclos Oficial'!$C$3:$C$23,0))&gt;INDEX('Ciclos Oficial'!$E$3:$E$23,MATCH(C157,'Ciclos Oficial'!$C$3:$C$23,0)),MATCH(B157,'Ciclos Oficial'!$C$3:$C$23,0),MATCH(C157,'Ciclos Oficial'!$C$3:$C$23,0)))))</f>
        <v/>
      </c>
      <c r="E157" s="12"/>
      <c r="F157" s="87"/>
      <c r="G157" s="19"/>
      <c r="H157" s="78"/>
      <c r="I157" s="11"/>
      <c r="J157" s="74" t="str" cm="1">
        <f t="array" ref="J157">IF(OR(H157="",I157=""),"",IF(INDEX('Ciclos Oficial'!$D$3:$D$23,IF(INDEX('Ciclos Oficial'!$D$3:$D$23,MATCH('Plano de Setup'!H157,'Ciclos Oficial'!$C$3:$C$23,0))&gt;INDEX('Ciclos Oficial'!$D$3:$D$23,MATCH('Plano de Setup'!I157,'Ciclos Oficial'!$C$3:$C$23,0)),MATCH('Plano de Setup'!H157,'Ciclos Oficial'!$C$3:$C$23,0),MATCH('Plano de Setup'!I157,'Ciclos Oficial'!$C$3:$C$23,0)))&gt;INDEX('Ciclos Oficial'!$E$3:$E$23,IF(INDEX('Ciclos Oficial'!$E$3:$E$23,MATCH(H157,'Ciclos Oficial'!$C$3:$C$23,0))&gt;INDEX('Ciclos Oficial'!$E$3:$E$23,MATCH(I157,'Ciclos Oficial'!$C$3:$C$23,0)),MATCH(H157,'Ciclos Oficial'!$C$3:$C$23,0),MATCH(I157,'Ciclos Oficial'!$C$3:$C$23,0))),INDEX('Ciclos Oficial'!$D$3:$D$23,IF(INDEX('Ciclos Oficial'!$D$3:$D$23,MATCH('Plano de Setup'!H157,'Ciclos Oficial'!$C$3:$C$23,0))&gt;INDEX('Ciclos Oficial'!$D$3:$D$23,MATCH('Plano de Setup'!I157,'Ciclos Oficial'!$C$3:$C$23,0)),MATCH('Plano de Setup'!H157,'Ciclos Oficial'!$C$3:$C$23,0),MATCH('Plano de Setup'!I157,'Ciclos Oficial'!$C$3:$C$23,0))),INDEX('Ciclos Oficial'!$E$3:$E$23,IF(INDEX('Ciclos Oficial'!$E$3:$E$23,MATCH(H157,'Ciclos Oficial'!$C$3:$C$23,0))&gt;INDEX('Ciclos Oficial'!$E$3:$E$23,MATCH(I157,'Ciclos Oficial'!$C$3:$C$23,0)),MATCH(H157,'Ciclos Oficial'!$C$3:$C$23,0),MATCH(I157,'Ciclos Oficial'!$C$3:$C$23,0)))))</f>
        <v/>
      </c>
      <c r="K157" s="1"/>
      <c r="L157" s="17"/>
      <c r="M157" s="19"/>
      <c r="N157" s="11"/>
      <c r="O157" s="11"/>
      <c r="P157" s="74" t="str" cm="1">
        <f t="array" ref="P157">IF(OR(N157="",O157=""),"",IF(INDEX('Ciclos Oficial'!$D$3:$D$23,IF(INDEX('Ciclos Oficial'!$D$3:$D$23,MATCH('Plano de Setup'!N157,'Ciclos Oficial'!$C$3:$C$23,0))&gt;INDEX('Ciclos Oficial'!$D$3:$D$23,MATCH('Plano de Setup'!O157,'Ciclos Oficial'!$C$3:$C$23,0)),MATCH('Plano de Setup'!N157,'Ciclos Oficial'!$C$3:$C$23,0),MATCH('Plano de Setup'!O157,'Ciclos Oficial'!$C$3:$C$23,0)))&gt;INDEX('Ciclos Oficial'!$E$3:$E$23,IF(INDEX('Ciclos Oficial'!$E$3:$E$23,MATCH(N157,'Ciclos Oficial'!$C$3:$C$23,0))&gt;INDEX('Ciclos Oficial'!$E$3:$E$23,MATCH(O157,'Ciclos Oficial'!$C$3:$C$23,0)),MATCH(N157,'Ciclos Oficial'!$C$3:$C$23,0),MATCH(O157,'Ciclos Oficial'!$C$3:$C$23,0))),INDEX('Ciclos Oficial'!$D$3:$D$23,IF(INDEX('Ciclos Oficial'!$D$3:$D$23,MATCH('Plano de Setup'!N157,'Ciclos Oficial'!$C$3:$C$23,0))&gt;INDEX('Ciclos Oficial'!$D$3:$D$23,MATCH('Plano de Setup'!O157,'Ciclos Oficial'!$C$3:$C$23,0)),MATCH('Plano de Setup'!N157,'Ciclos Oficial'!$C$3:$C$23,0),MATCH('Plano de Setup'!O157,'Ciclos Oficial'!$C$3:$C$23,0))),INDEX('Ciclos Oficial'!$E$3:$E$23,IF(INDEX('Ciclos Oficial'!$E$3:$E$23,MATCH(N157,'Ciclos Oficial'!$C$3:$C$23,0))&gt;INDEX('Ciclos Oficial'!$E$3:$E$23,MATCH(O157,'Ciclos Oficial'!$C$3:$C$23,0)),MATCH(N157,'Ciclos Oficial'!$C$3:$C$23,0),MATCH(O157,'Ciclos Oficial'!$C$3:$C$23,0)))))</f>
        <v/>
      </c>
      <c r="Q157" s="1"/>
      <c r="R157" s="1"/>
      <c r="S157" s="19"/>
      <c r="T157" s="78"/>
      <c r="U157" s="11"/>
      <c r="V157" s="74" t="str" cm="1">
        <f t="array" ref="V157">IF(OR(T157="",U157=""),"",IF(INDEX('Ciclos Oficial'!$D$3:$D$23,IF(INDEX('Ciclos Oficial'!$D$3:$D$23,MATCH('Plano de Setup'!T157,'Ciclos Oficial'!$C$3:$C$23,0))&gt;INDEX('Ciclos Oficial'!$D$3:$D$23,MATCH('Plano de Setup'!U157,'Ciclos Oficial'!$C$3:$C$23,0)),MATCH('Plano de Setup'!T157,'Ciclos Oficial'!$C$3:$C$23,0),MATCH('Plano de Setup'!U157,'Ciclos Oficial'!$C$3:$C$23,0)))&gt;INDEX('Ciclos Oficial'!$E$3:$E$23,IF(INDEX('Ciclos Oficial'!$E$3:$E$23,MATCH(T157,'Ciclos Oficial'!$C$3:$C$23,0))&gt;INDEX('Ciclos Oficial'!$E$3:$E$23,MATCH(U157,'Ciclos Oficial'!$C$3:$C$23,0)),MATCH(T157,'Ciclos Oficial'!$C$3:$C$23,0),MATCH(U157,'Ciclos Oficial'!$C$3:$C$23,0))),INDEX('Ciclos Oficial'!$D$3:$D$23,IF(INDEX('Ciclos Oficial'!$D$3:$D$23,MATCH('Plano de Setup'!T157,'Ciclos Oficial'!$C$3:$C$23,0))&gt;INDEX('Ciclos Oficial'!$D$3:$D$23,MATCH('Plano de Setup'!U157,'Ciclos Oficial'!$C$3:$C$23,0)),MATCH('Plano de Setup'!T157,'Ciclos Oficial'!$C$3:$C$23,0),MATCH('Plano de Setup'!U157,'Ciclos Oficial'!$C$3:$C$23,0))),INDEX('Ciclos Oficial'!$E$3:$E$23,IF(INDEX('Ciclos Oficial'!$E$3:$E$23,MATCH(T157,'Ciclos Oficial'!$C$3:$C$23,0))&gt;INDEX('Ciclos Oficial'!$E$3:$E$23,MATCH(U157,'Ciclos Oficial'!$C$3:$C$23,0)),MATCH(T157,'Ciclos Oficial'!$C$3:$C$23,0),MATCH(U157,'Ciclos Oficial'!$C$3:$C$23,0)))))</f>
        <v/>
      </c>
      <c r="W157" s="1"/>
      <c r="X157" s="17"/>
      <c r="Y157" s="19"/>
      <c r="Z157" s="11"/>
      <c r="AA157" s="11"/>
      <c r="AB157" s="74" t="str" cm="1">
        <f t="array" ref="AB157">IF(OR(Z157="",AA157=""),"",IF(INDEX('Ciclos Oficial'!$D$3:$D$23,IF(INDEX('Ciclos Oficial'!$D$3:$D$23,MATCH('Plano de Setup'!Z157,'Ciclos Oficial'!$C$3:$C$23,0))&gt;INDEX('Ciclos Oficial'!$D$3:$D$23,MATCH('Plano de Setup'!AA157,'Ciclos Oficial'!$C$3:$C$23,0)),MATCH('Plano de Setup'!Z157,'Ciclos Oficial'!$C$3:$C$23,0),MATCH('Plano de Setup'!AA157,'Ciclos Oficial'!$C$3:$C$23,0)))&gt;INDEX('Ciclos Oficial'!$E$3:$E$23,IF(INDEX('Ciclos Oficial'!$E$3:$E$23,MATCH(Z157,'Ciclos Oficial'!$C$3:$C$23,0))&gt;INDEX('Ciclos Oficial'!$E$3:$E$23,MATCH(AA157,'Ciclos Oficial'!$C$3:$C$23,0)),MATCH(Z157,'Ciclos Oficial'!$C$3:$C$23,0),MATCH(AA157,'Ciclos Oficial'!$C$3:$C$23,0))),INDEX('Ciclos Oficial'!$D$3:$D$23,IF(INDEX('Ciclos Oficial'!$D$3:$D$23,MATCH('Plano de Setup'!Z157,'Ciclos Oficial'!$C$3:$C$23,0))&gt;INDEX('Ciclos Oficial'!$D$3:$D$23,MATCH('Plano de Setup'!AA157,'Ciclos Oficial'!$C$3:$C$23,0)),MATCH('Plano de Setup'!Z157,'Ciclos Oficial'!$C$3:$C$23,0),MATCH('Plano de Setup'!AA157,'Ciclos Oficial'!$C$3:$C$23,0))),INDEX('Ciclos Oficial'!$E$3:$E$23,IF(INDEX('Ciclos Oficial'!$E$3:$E$23,MATCH(Z157,'Ciclos Oficial'!$C$3:$C$23,0))&gt;INDEX('Ciclos Oficial'!$E$3:$E$23,MATCH(AA157,'Ciclos Oficial'!$C$3:$C$23,0)),MATCH(Z157,'Ciclos Oficial'!$C$3:$C$23,0),MATCH(AA157,'Ciclos Oficial'!$C$3:$C$23,0)))))</f>
        <v/>
      </c>
      <c r="AC157" s="1"/>
      <c r="AD157" s="1"/>
      <c r="AE157" s="19"/>
      <c r="AF157" s="78"/>
      <c r="AG157" s="74" t="str">
        <f>IF(AF157="","",INDEX('Ciclos Oficial'!$I$3:$I$5,MATCH(AF157,'Ciclos Oficial'!$H$3:$H$5,0)))</f>
        <v/>
      </c>
      <c r="AH157" s="1"/>
      <c r="AI157" s="17"/>
      <c r="AJ157" s="19"/>
      <c r="AK157" s="78"/>
      <c r="AL157" s="74" t="str">
        <f>IF(AK157="","",INDEX('Ciclos Oficial'!$I$3:$I$5,MATCH(AK157,'Ciclos Oficial'!$H$3:$H$5,0)))</f>
        <v/>
      </c>
      <c r="AM157" s="1"/>
      <c r="AN157" s="17"/>
      <c r="AO157" s="19"/>
      <c r="AP157" s="78"/>
      <c r="AQ157" s="74" t="str">
        <f>IF(AP157="","",INDEX('Ciclos Oficial'!$I$3:$I$5,MATCH(AP157,'Ciclos Oficial'!$H$3:$H$5,0)))</f>
        <v/>
      </c>
      <c r="AR157" s="1"/>
      <c r="AS157" s="17"/>
    </row>
    <row r="158" spans="2:45" ht="14.25">
      <c r="B158" s="78"/>
      <c r="C158" s="11"/>
      <c r="D158" s="74" t="str" cm="1">
        <f t="array" ref="D158">IF(OR(B158="",C158=""),"",IF(INDEX('Ciclos Oficial'!$D$3:$D$23,IF(INDEX('Ciclos Oficial'!$D$3:$D$23,MATCH('Plano de Setup'!B158,'Ciclos Oficial'!$C$3:$C$23,0))&gt;INDEX('Ciclos Oficial'!$D$3:$D$23,MATCH('Plano de Setup'!C158,'Ciclos Oficial'!$C$3:$C$23,0)),MATCH('Plano de Setup'!B158,'Ciclos Oficial'!$C$3:$C$23,0),MATCH('Plano de Setup'!C158,'Ciclos Oficial'!$C$3:$C$23,0)))&gt;INDEX('Ciclos Oficial'!$E$3:$E$23,IF(INDEX('Ciclos Oficial'!$E$3:$E$23,MATCH(B158,'Ciclos Oficial'!$C$3:$C$23,0))&gt;INDEX('Ciclos Oficial'!$E$3:$E$23,MATCH(C158,'Ciclos Oficial'!$C$3:$C$23,0)),MATCH(B158,'Ciclos Oficial'!$C$3:$C$23,0),MATCH(C158,'Ciclos Oficial'!$C$3:$C$23,0))),INDEX('Ciclos Oficial'!$D$3:$D$23,IF(INDEX('Ciclos Oficial'!$D$3:$D$23,MATCH('Plano de Setup'!B158,'Ciclos Oficial'!$C$3:$C$23,0))&gt;INDEX('Ciclos Oficial'!$D$3:$D$23,MATCH('Plano de Setup'!C158,'Ciclos Oficial'!$C$3:$C$23,0)),MATCH('Plano de Setup'!B158,'Ciclos Oficial'!$C$3:$C$23,0),MATCH('Plano de Setup'!C158,'Ciclos Oficial'!$C$3:$C$23,0))),INDEX('Ciclos Oficial'!$E$3:$E$23,IF(INDEX('Ciclos Oficial'!$E$3:$E$23,MATCH(B158,'Ciclos Oficial'!$C$3:$C$23,0))&gt;INDEX('Ciclos Oficial'!$E$3:$E$23,MATCH(C158,'Ciclos Oficial'!$C$3:$C$23,0)),MATCH(B158,'Ciclos Oficial'!$C$3:$C$23,0),MATCH(C158,'Ciclos Oficial'!$C$3:$C$23,0)))))</f>
        <v/>
      </c>
      <c r="E158" s="12"/>
      <c r="F158" s="87"/>
      <c r="G158" s="19"/>
      <c r="H158" s="78"/>
      <c r="I158" s="11"/>
      <c r="J158" s="74" t="str" cm="1">
        <f t="array" ref="J158">IF(OR(H158="",I158=""),"",IF(INDEX('Ciclos Oficial'!$D$3:$D$23,IF(INDEX('Ciclos Oficial'!$D$3:$D$23,MATCH('Plano de Setup'!H158,'Ciclos Oficial'!$C$3:$C$23,0))&gt;INDEX('Ciclos Oficial'!$D$3:$D$23,MATCH('Plano de Setup'!I158,'Ciclos Oficial'!$C$3:$C$23,0)),MATCH('Plano de Setup'!H158,'Ciclos Oficial'!$C$3:$C$23,0),MATCH('Plano de Setup'!I158,'Ciclos Oficial'!$C$3:$C$23,0)))&gt;INDEX('Ciclos Oficial'!$E$3:$E$23,IF(INDEX('Ciclos Oficial'!$E$3:$E$23,MATCH(H158,'Ciclos Oficial'!$C$3:$C$23,0))&gt;INDEX('Ciclos Oficial'!$E$3:$E$23,MATCH(I158,'Ciclos Oficial'!$C$3:$C$23,0)),MATCH(H158,'Ciclos Oficial'!$C$3:$C$23,0),MATCH(I158,'Ciclos Oficial'!$C$3:$C$23,0))),INDEX('Ciclos Oficial'!$D$3:$D$23,IF(INDEX('Ciclos Oficial'!$D$3:$D$23,MATCH('Plano de Setup'!H158,'Ciclos Oficial'!$C$3:$C$23,0))&gt;INDEX('Ciclos Oficial'!$D$3:$D$23,MATCH('Plano de Setup'!I158,'Ciclos Oficial'!$C$3:$C$23,0)),MATCH('Plano de Setup'!H158,'Ciclos Oficial'!$C$3:$C$23,0),MATCH('Plano de Setup'!I158,'Ciclos Oficial'!$C$3:$C$23,0))),INDEX('Ciclos Oficial'!$E$3:$E$23,IF(INDEX('Ciclos Oficial'!$E$3:$E$23,MATCH(H158,'Ciclos Oficial'!$C$3:$C$23,0))&gt;INDEX('Ciclos Oficial'!$E$3:$E$23,MATCH(I158,'Ciclos Oficial'!$C$3:$C$23,0)),MATCH(H158,'Ciclos Oficial'!$C$3:$C$23,0),MATCH(I158,'Ciclos Oficial'!$C$3:$C$23,0)))))</f>
        <v/>
      </c>
      <c r="K158" s="1"/>
      <c r="L158" s="17"/>
      <c r="M158" s="19"/>
      <c r="N158" s="11"/>
      <c r="O158" s="11"/>
      <c r="P158" s="74" t="str" cm="1">
        <f t="array" ref="P158">IF(OR(N158="",O158=""),"",IF(INDEX('Ciclos Oficial'!$D$3:$D$23,IF(INDEX('Ciclos Oficial'!$D$3:$D$23,MATCH('Plano de Setup'!N158,'Ciclos Oficial'!$C$3:$C$23,0))&gt;INDEX('Ciclos Oficial'!$D$3:$D$23,MATCH('Plano de Setup'!O158,'Ciclos Oficial'!$C$3:$C$23,0)),MATCH('Plano de Setup'!N158,'Ciclos Oficial'!$C$3:$C$23,0),MATCH('Plano de Setup'!O158,'Ciclos Oficial'!$C$3:$C$23,0)))&gt;INDEX('Ciclos Oficial'!$E$3:$E$23,IF(INDEX('Ciclos Oficial'!$E$3:$E$23,MATCH(N158,'Ciclos Oficial'!$C$3:$C$23,0))&gt;INDEX('Ciclos Oficial'!$E$3:$E$23,MATCH(O158,'Ciclos Oficial'!$C$3:$C$23,0)),MATCH(N158,'Ciclos Oficial'!$C$3:$C$23,0),MATCH(O158,'Ciclos Oficial'!$C$3:$C$23,0))),INDEX('Ciclos Oficial'!$D$3:$D$23,IF(INDEX('Ciclos Oficial'!$D$3:$D$23,MATCH('Plano de Setup'!N158,'Ciclos Oficial'!$C$3:$C$23,0))&gt;INDEX('Ciclos Oficial'!$D$3:$D$23,MATCH('Plano de Setup'!O158,'Ciclos Oficial'!$C$3:$C$23,0)),MATCH('Plano de Setup'!N158,'Ciclos Oficial'!$C$3:$C$23,0),MATCH('Plano de Setup'!O158,'Ciclos Oficial'!$C$3:$C$23,0))),INDEX('Ciclos Oficial'!$E$3:$E$23,IF(INDEX('Ciclos Oficial'!$E$3:$E$23,MATCH(N158,'Ciclos Oficial'!$C$3:$C$23,0))&gt;INDEX('Ciclos Oficial'!$E$3:$E$23,MATCH(O158,'Ciclos Oficial'!$C$3:$C$23,0)),MATCH(N158,'Ciclos Oficial'!$C$3:$C$23,0),MATCH(O158,'Ciclos Oficial'!$C$3:$C$23,0)))))</f>
        <v/>
      </c>
      <c r="Q158" s="1"/>
      <c r="R158" s="1"/>
      <c r="S158" s="19"/>
      <c r="T158" s="78"/>
      <c r="U158" s="11"/>
      <c r="V158" s="74" t="str" cm="1">
        <f t="array" ref="V158">IF(OR(T158="",U158=""),"",IF(INDEX('Ciclos Oficial'!$D$3:$D$23,IF(INDEX('Ciclos Oficial'!$D$3:$D$23,MATCH('Plano de Setup'!T158,'Ciclos Oficial'!$C$3:$C$23,0))&gt;INDEX('Ciclos Oficial'!$D$3:$D$23,MATCH('Plano de Setup'!U158,'Ciclos Oficial'!$C$3:$C$23,0)),MATCH('Plano de Setup'!T158,'Ciclos Oficial'!$C$3:$C$23,0),MATCH('Plano de Setup'!U158,'Ciclos Oficial'!$C$3:$C$23,0)))&gt;INDEX('Ciclos Oficial'!$E$3:$E$23,IF(INDEX('Ciclos Oficial'!$E$3:$E$23,MATCH(T158,'Ciclos Oficial'!$C$3:$C$23,0))&gt;INDEX('Ciclos Oficial'!$E$3:$E$23,MATCH(U158,'Ciclos Oficial'!$C$3:$C$23,0)),MATCH(T158,'Ciclos Oficial'!$C$3:$C$23,0),MATCH(U158,'Ciclos Oficial'!$C$3:$C$23,0))),INDEX('Ciclos Oficial'!$D$3:$D$23,IF(INDEX('Ciclos Oficial'!$D$3:$D$23,MATCH('Plano de Setup'!T158,'Ciclos Oficial'!$C$3:$C$23,0))&gt;INDEX('Ciclos Oficial'!$D$3:$D$23,MATCH('Plano de Setup'!U158,'Ciclos Oficial'!$C$3:$C$23,0)),MATCH('Plano de Setup'!T158,'Ciclos Oficial'!$C$3:$C$23,0),MATCH('Plano de Setup'!U158,'Ciclos Oficial'!$C$3:$C$23,0))),INDEX('Ciclos Oficial'!$E$3:$E$23,IF(INDEX('Ciclos Oficial'!$E$3:$E$23,MATCH(T158,'Ciclos Oficial'!$C$3:$C$23,0))&gt;INDEX('Ciclos Oficial'!$E$3:$E$23,MATCH(U158,'Ciclos Oficial'!$C$3:$C$23,0)),MATCH(T158,'Ciclos Oficial'!$C$3:$C$23,0),MATCH(U158,'Ciclos Oficial'!$C$3:$C$23,0)))))</f>
        <v/>
      </c>
      <c r="W158" s="1"/>
      <c r="X158" s="17"/>
      <c r="Y158" s="19"/>
      <c r="Z158" s="11"/>
      <c r="AA158" s="11"/>
      <c r="AB158" s="74" t="str" cm="1">
        <f t="array" ref="AB158">IF(OR(Z158="",AA158=""),"",IF(INDEX('Ciclos Oficial'!$D$3:$D$23,IF(INDEX('Ciclos Oficial'!$D$3:$D$23,MATCH('Plano de Setup'!Z158,'Ciclos Oficial'!$C$3:$C$23,0))&gt;INDEX('Ciclos Oficial'!$D$3:$D$23,MATCH('Plano de Setup'!AA158,'Ciclos Oficial'!$C$3:$C$23,0)),MATCH('Plano de Setup'!Z158,'Ciclos Oficial'!$C$3:$C$23,0),MATCH('Plano de Setup'!AA158,'Ciclos Oficial'!$C$3:$C$23,0)))&gt;INDEX('Ciclos Oficial'!$E$3:$E$23,IF(INDEX('Ciclos Oficial'!$E$3:$E$23,MATCH(Z158,'Ciclos Oficial'!$C$3:$C$23,0))&gt;INDEX('Ciclos Oficial'!$E$3:$E$23,MATCH(AA158,'Ciclos Oficial'!$C$3:$C$23,0)),MATCH(Z158,'Ciclos Oficial'!$C$3:$C$23,0),MATCH(AA158,'Ciclos Oficial'!$C$3:$C$23,0))),INDEX('Ciclos Oficial'!$D$3:$D$23,IF(INDEX('Ciclos Oficial'!$D$3:$D$23,MATCH('Plano de Setup'!Z158,'Ciclos Oficial'!$C$3:$C$23,0))&gt;INDEX('Ciclos Oficial'!$D$3:$D$23,MATCH('Plano de Setup'!AA158,'Ciclos Oficial'!$C$3:$C$23,0)),MATCH('Plano de Setup'!Z158,'Ciclos Oficial'!$C$3:$C$23,0),MATCH('Plano de Setup'!AA158,'Ciclos Oficial'!$C$3:$C$23,0))),INDEX('Ciclos Oficial'!$E$3:$E$23,IF(INDEX('Ciclos Oficial'!$E$3:$E$23,MATCH(Z158,'Ciclos Oficial'!$C$3:$C$23,0))&gt;INDEX('Ciclos Oficial'!$E$3:$E$23,MATCH(AA158,'Ciclos Oficial'!$C$3:$C$23,0)),MATCH(Z158,'Ciclos Oficial'!$C$3:$C$23,0),MATCH(AA158,'Ciclos Oficial'!$C$3:$C$23,0)))))</f>
        <v/>
      </c>
      <c r="AC158" s="1"/>
      <c r="AD158" s="1"/>
      <c r="AE158" s="19"/>
      <c r="AF158" s="78"/>
      <c r="AG158" s="74" t="str">
        <f>IF(AF158="","",INDEX('Ciclos Oficial'!$I$3:$I$5,MATCH(AF158,'Ciclos Oficial'!$H$3:$H$5,0)))</f>
        <v/>
      </c>
      <c r="AH158" s="1"/>
      <c r="AI158" s="17"/>
      <c r="AJ158" s="19"/>
      <c r="AK158" s="78"/>
      <c r="AL158" s="74" t="str">
        <f>IF(AK158="","",INDEX('Ciclos Oficial'!$I$3:$I$5,MATCH(AK158,'Ciclos Oficial'!$H$3:$H$5,0)))</f>
        <v/>
      </c>
      <c r="AM158" s="1"/>
      <c r="AN158" s="17"/>
      <c r="AO158" s="19"/>
      <c r="AP158" s="78"/>
      <c r="AQ158" s="74" t="str">
        <f>IF(AP158="","",INDEX('Ciclos Oficial'!$I$3:$I$5,MATCH(AP158,'Ciclos Oficial'!$H$3:$H$5,0)))</f>
        <v/>
      </c>
      <c r="AR158" s="1"/>
      <c r="AS158" s="17"/>
    </row>
    <row r="159" spans="2:45" ht="14.25">
      <c r="B159" s="78"/>
      <c r="C159" s="11"/>
      <c r="D159" s="74" t="str" cm="1">
        <f t="array" ref="D159">IF(OR(B159="",C159=""),"",IF(INDEX('Ciclos Oficial'!$D$3:$D$23,IF(INDEX('Ciclos Oficial'!$D$3:$D$23,MATCH('Plano de Setup'!B159,'Ciclos Oficial'!$C$3:$C$23,0))&gt;INDEX('Ciclos Oficial'!$D$3:$D$23,MATCH('Plano de Setup'!C159,'Ciclos Oficial'!$C$3:$C$23,0)),MATCH('Plano de Setup'!B159,'Ciclos Oficial'!$C$3:$C$23,0),MATCH('Plano de Setup'!C159,'Ciclos Oficial'!$C$3:$C$23,0)))&gt;INDEX('Ciclos Oficial'!$E$3:$E$23,IF(INDEX('Ciclos Oficial'!$E$3:$E$23,MATCH(B159,'Ciclos Oficial'!$C$3:$C$23,0))&gt;INDEX('Ciclos Oficial'!$E$3:$E$23,MATCH(C159,'Ciclos Oficial'!$C$3:$C$23,0)),MATCH(B159,'Ciclos Oficial'!$C$3:$C$23,0),MATCH(C159,'Ciclos Oficial'!$C$3:$C$23,0))),INDEX('Ciclos Oficial'!$D$3:$D$23,IF(INDEX('Ciclos Oficial'!$D$3:$D$23,MATCH('Plano de Setup'!B159,'Ciclos Oficial'!$C$3:$C$23,0))&gt;INDEX('Ciclos Oficial'!$D$3:$D$23,MATCH('Plano de Setup'!C159,'Ciclos Oficial'!$C$3:$C$23,0)),MATCH('Plano de Setup'!B159,'Ciclos Oficial'!$C$3:$C$23,0),MATCH('Plano de Setup'!C159,'Ciclos Oficial'!$C$3:$C$23,0))),INDEX('Ciclos Oficial'!$E$3:$E$23,IF(INDEX('Ciclos Oficial'!$E$3:$E$23,MATCH(B159,'Ciclos Oficial'!$C$3:$C$23,0))&gt;INDEX('Ciclos Oficial'!$E$3:$E$23,MATCH(C159,'Ciclos Oficial'!$C$3:$C$23,0)),MATCH(B159,'Ciclos Oficial'!$C$3:$C$23,0),MATCH(C159,'Ciclos Oficial'!$C$3:$C$23,0)))))</f>
        <v/>
      </c>
      <c r="E159" s="12"/>
      <c r="F159" s="87"/>
      <c r="G159" s="19"/>
      <c r="H159" s="78"/>
      <c r="I159" s="11"/>
      <c r="J159" s="74" t="str" cm="1">
        <f t="array" ref="J159">IF(OR(H159="",I159=""),"",IF(INDEX('Ciclos Oficial'!$D$3:$D$23,IF(INDEX('Ciclos Oficial'!$D$3:$D$23,MATCH('Plano de Setup'!H159,'Ciclos Oficial'!$C$3:$C$23,0))&gt;INDEX('Ciclos Oficial'!$D$3:$D$23,MATCH('Plano de Setup'!I159,'Ciclos Oficial'!$C$3:$C$23,0)),MATCH('Plano de Setup'!H159,'Ciclos Oficial'!$C$3:$C$23,0),MATCH('Plano de Setup'!I159,'Ciclos Oficial'!$C$3:$C$23,0)))&gt;INDEX('Ciclos Oficial'!$E$3:$E$23,IF(INDEX('Ciclos Oficial'!$E$3:$E$23,MATCH(H159,'Ciclos Oficial'!$C$3:$C$23,0))&gt;INDEX('Ciclos Oficial'!$E$3:$E$23,MATCH(I159,'Ciclos Oficial'!$C$3:$C$23,0)),MATCH(H159,'Ciclos Oficial'!$C$3:$C$23,0),MATCH(I159,'Ciclos Oficial'!$C$3:$C$23,0))),INDEX('Ciclos Oficial'!$D$3:$D$23,IF(INDEX('Ciclos Oficial'!$D$3:$D$23,MATCH('Plano de Setup'!H159,'Ciclos Oficial'!$C$3:$C$23,0))&gt;INDEX('Ciclos Oficial'!$D$3:$D$23,MATCH('Plano de Setup'!I159,'Ciclos Oficial'!$C$3:$C$23,0)),MATCH('Plano de Setup'!H159,'Ciclos Oficial'!$C$3:$C$23,0),MATCH('Plano de Setup'!I159,'Ciclos Oficial'!$C$3:$C$23,0))),INDEX('Ciclos Oficial'!$E$3:$E$23,IF(INDEX('Ciclos Oficial'!$E$3:$E$23,MATCH(H159,'Ciclos Oficial'!$C$3:$C$23,0))&gt;INDEX('Ciclos Oficial'!$E$3:$E$23,MATCH(I159,'Ciclos Oficial'!$C$3:$C$23,0)),MATCH(H159,'Ciclos Oficial'!$C$3:$C$23,0),MATCH(I159,'Ciclos Oficial'!$C$3:$C$23,0)))))</f>
        <v/>
      </c>
      <c r="K159" s="1"/>
      <c r="L159" s="17"/>
      <c r="M159" s="19"/>
      <c r="N159" s="11"/>
      <c r="O159" s="11"/>
      <c r="P159" s="74" t="str" cm="1">
        <f t="array" ref="P159">IF(OR(N159="",O159=""),"",IF(INDEX('Ciclos Oficial'!$D$3:$D$23,IF(INDEX('Ciclos Oficial'!$D$3:$D$23,MATCH('Plano de Setup'!N159,'Ciclos Oficial'!$C$3:$C$23,0))&gt;INDEX('Ciclos Oficial'!$D$3:$D$23,MATCH('Plano de Setup'!O159,'Ciclos Oficial'!$C$3:$C$23,0)),MATCH('Plano de Setup'!N159,'Ciclos Oficial'!$C$3:$C$23,0),MATCH('Plano de Setup'!O159,'Ciclos Oficial'!$C$3:$C$23,0)))&gt;INDEX('Ciclos Oficial'!$E$3:$E$23,IF(INDEX('Ciclos Oficial'!$E$3:$E$23,MATCH(N159,'Ciclos Oficial'!$C$3:$C$23,0))&gt;INDEX('Ciclos Oficial'!$E$3:$E$23,MATCH(O159,'Ciclos Oficial'!$C$3:$C$23,0)),MATCH(N159,'Ciclos Oficial'!$C$3:$C$23,0),MATCH(O159,'Ciclos Oficial'!$C$3:$C$23,0))),INDEX('Ciclos Oficial'!$D$3:$D$23,IF(INDEX('Ciclos Oficial'!$D$3:$D$23,MATCH('Plano de Setup'!N159,'Ciclos Oficial'!$C$3:$C$23,0))&gt;INDEX('Ciclos Oficial'!$D$3:$D$23,MATCH('Plano de Setup'!O159,'Ciclos Oficial'!$C$3:$C$23,0)),MATCH('Plano de Setup'!N159,'Ciclos Oficial'!$C$3:$C$23,0),MATCH('Plano de Setup'!O159,'Ciclos Oficial'!$C$3:$C$23,0))),INDEX('Ciclos Oficial'!$E$3:$E$23,IF(INDEX('Ciclos Oficial'!$E$3:$E$23,MATCH(N159,'Ciclos Oficial'!$C$3:$C$23,0))&gt;INDEX('Ciclos Oficial'!$E$3:$E$23,MATCH(O159,'Ciclos Oficial'!$C$3:$C$23,0)),MATCH(N159,'Ciclos Oficial'!$C$3:$C$23,0),MATCH(O159,'Ciclos Oficial'!$C$3:$C$23,0)))))</f>
        <v/>
      </c>
      <c r="Q159" s="1"/>
      <c r="R159" s="1"/>
      <c r="S159" s="19"/>
      <c r="T159" s="78"/>
      <c r="U159" s="11"/>
      <c r="V159" s="74" t="str" cm="1">
        <f t="array" ref="V159">IF(OR(T159="",U159=""),"",IF(INDEX('Ciclos Oficial'!$D$3:$D$23,IF(INDEX('Ciclos Oficial'!$D$3:$D$23,MATCH('Plano de Setup'!T159,'Ciclos Oficial'!$C$3:$C$23,0))&gt;INDEX('Ciclos Oficial'!$D$3:$D$23,MATCH('Plano de Setup'!U159,'Ciclos Oficial'!$C$3:$C$23,0)),MATCH('Plano de Setup'!T159,'Ciclos Oficial'!$C$3:$C$23,0),MATCH('Plano de Setup'!U159,'Ciclos Oficial'!$C$3:$C$23,0)))&gt;INDEX('Ciclos Oficial'!$E$3:$E$23,IF(INDEX('Ciclos Oficial'!$E$3:$E$23,MATCH(T159,'Ciclos Oficial'!$C$3:$C$23,0))&gt;INDEX('Ciclos Oficial'!$E$3:$E$23,MATCH(U159,'Ciclos Oficial'!$C$3:$C$23,0)),MATCH(T159,'Ciclos Oficial'!$C$3:$C$23,0),MATCH(U159,'Ciclos Oficial'!$C$3:$C$23,0))),INDEX('Ciclos Oficial'!$D$3:$D$23,IF(INDEX('Ciclos Oficial'!$D$3:$D$23,MATCH('Plano de Setup'!T159,'Ciclos Oficial'!$C$3:$C$23,0))&gt;INDEX('Ciclos Oficial'!$D$3:$D$23,MATCH('Plano de Setup'!U159,'Ciclos Oficial'!$C$3:$C$23,0)),MATCH('Plano de Setup'!T159,'Ciclos Oficial'!$C$3:$C$23,0),MATCH('Plano de Setup'!U159,'Ciclos Oficial'!$C$3:$C$23,0))),INDEX('Ciclos Oficial'!$E$3:$E$23,IF(INDEX('Ciclos Oficial'!$E$3:$E$23,MATCH(T159,'Ciclos Oficial'!$C$3:$C$23,0))&gt;INDEX('Ciclos Oficial'!$E$3:$E$23,MATCH(U159,'Ciclos Oficial'!$C$3:$C$23,0)),MATCH(T159,'Ciclos Oficial'!$C$3:$C$23,0),MATCH(U159,'Ciclos Oficial'!$C$3:$C$23,0)))))</f>
        <v/>
      </c>
      <c r="W159" s="1"/>
      <c r="X159" s="17"/>
      <c r="Y159" s="19"/>
      <c r="Z159" s="11"/>
      <c r="AA159" s="11"/>
      <c r="AB159" s="74" t="str" cm="1">
        <f t="array" ref="AB159">IF(OR(Z159="",AA159=""),"",IF(INDEX('Ciclos Oficial'!$D$3:$D$23,IF(INDEX('Ciclos Oficial'!$D$3:$D$23,MATCH('Plano de Setup'!Z159,'Ciclos Oficial'!$C$3:$C$23,0))&gt;INDEX('Ciclos Oficial'!$D$3:$D$23,MATCH('Plano de Setup'!AA159,'Ciclos Oficial'!$C$3:$C$23,0)),MATCH('Plano de Setup'!Z159,'Ciclos Oficial'!$C$3:$C$23,0),MATCH('Plano de Setup'!AA159,'Ciclos Oficial'!$C$3:$C$23,0)))&gt;INDEX('Ciclos Oficial'!$E$3:$E$23,IF(INDEX('Ciclos Oficial'!$E$3:$E$23,MATCH(Z159,'Ciclos Oficial'!$C$3:$C$23,0))&gt;INDEX('Ciclos Oficial'!$E$3:$E$23,MATCH(AA159,'Ciclos Oficial'!$C$3:$C$23,0)),MATCH(Z159,'Ciclos Oficial'!$C$3:$C$23,0),MATCH(AA159,'Ciclos Oficial'!$C$3:$C$23,0))),INDEX('Ciclos Oficial'!$D$3:$D$23,IF(INDEX('Ciclos Oficial'!$D$3:$D$23,MATCH('Plano de Setup'!Z159,'Ciclos Oficial'!$C$3:$C$23,0))&gt;INDEX('Ciclos Oficial'!$D$3:$D$23,MATCH('Plano de Setup'!AA159,'Ciclos Oficial'!$C$3:$C$23,0)),MATCH('Plano de Setup'!Z159,'Ciclos Oficial'!$C$3:$C$23,0),MATCH('Plano de Setup'!AA159,'Ciclos Oficial'!$C$3:$C$23,0))),INDEX('Ciclos Oficial'!$E$3:$E$23,IF(INDEX('Ciclos Oficial'!$E$3:$E$23,MATCH(Z159,'Ciclos Oficial'!$C$3:$C$23,0))&gt;INDEX('Ciclos Oficial'!$E$3:$E$23,MATCH(AA159,'Ciclos Oficial'!$C$3:$C$23,0)),MATCH(Z159,'Ciclos Oficial'!$C$3:$C$23,0),MATCH(AA159,'Ciclos Oficial'!$C$3:$C$23,0)))))</f>
        <v/>
      </c>
      <c r="AC159" s="1"/>
      <c r="AD159" s="1"/>
      <c r="AE159" s="19"/>
      <c r="AF159" s="78"/>
      <c r="AG159" s="74" t="str">
        <f>IF(AF159="","",INDEX('Ciclos Oficial'!$I$3:$I$5,MATCH(AF159,'Ciclos Oficial'!$H$3:$H$5,0)))</f>
        <v/>
      </c>
      <c r="AH159" s="1"/>
      <c r="AI159" s="17"/>
      <c r="AJ159" s="19"/>
      <c r="AK159" s="78"/>
      <c r="AL159" s="74" t="str">
        <f>IF(AK159="","",INDEX('Ciclos Oficial'!$I$3:$I$5,MATCH(AK159,'Ciclos Oficial'!$H$3:$H$5,0)))</f>
        <v/>
      </c>
      <c r="AM159" s="1"/>
      <c r="AN159" s="17"/>
      <c r="AO159" s="19"/>
      <c r="AP159" s="78"/>
      <c r="AQ159" s="74" t="str">
        <f>IF(AP159="","",INDEX('Ciclos Oficial'!$I$3:$I$5,MATCH(AP159,'Ciclos Oficial'!$H$3:$H$5,0)))</f>
        <v/>
      </c>
      <c r="AR159" s="1"/>
      <c r="AS159" s="17"/>
    </row>
    <row r="160" spans="2:45" ht="14.25">
      <c r="B160" s="78"/>
      <c r="C160" s="11"/>
      <c r="D160" s="74" t="str" cm="1">
        <f t="array" ref="D160">IF(OR(B160="",C160=""),"",IF(INDEX('Ciclos Oficial'!$D$3:$D$23,IF(INDEX('Ciclos Oficial'!$D$3:$D$23,MATCH('Plano de Setup'!B160,'Ciclos Oficial'!$C$3:$C$23,0))&gt;INDEX('Ciclos Oficial'!$D$3:$D$23,MATCH('Plano de Setup'!C160,'Ciclos Oficial'!$C$3:$C$23,0)),MATCH('Plano de Setup'!B160,'Ciclos Oficial'!$C$3:$C$23,0),MATCH('Plano de Setup'!C160,'Ciclos Oficial'!$C$3:$C$23,0)))&gt;INDEX('Ciclos Oficial'!$E$3:$E$23,IF(INDEX('Ciclos Oficial'!$E$3:$E$23,MATCH(B160,'Ciclos Oficial'!$C$3:$C$23,0))&gt;INDEX('Ciclos Oficial'!$E$3:$E$23,MATCH(C160,'Ciclos Oficial'!$C$3:$C$23,0)),MATCH(B160,'Ciclos Oficial'!$C$3:$C$23,0),MATCH(C160,'Ciclos Oficial'!$C$3:$C$23,0))),INDEX('Ciclos Oficial'!$D$3:$D$23,IF(INDEX('Ciclos Oficial'!$D$3:$D$23,MATCH('Plano de Setup'!B160,'Ciclos Oficial'!$C$3:$C$23,0))&gt;INDEX('Ciclos Oficial'!$D$3:$D$23,MATCH('Plano de Setup'!C160,'Ciclos Oficial'!$C$3:$C$23,0)),MATCH('Plano de Setup'!B160,'Ciclos Oficial'!$C$3:$C$23,0),MATCH('Plano de Setup'!C160,'Ciclos Oficial'!$C$3:$C$23,0))),INDEX('Ciclos Oficial'!$E$3:$E$23,IF(INDEX('Ciclos Oficial'!$E$3:$E$23,MATCH(B160,'Ciclos Oficial'!$C$3:$C$23,0))&gt;INDEX('Ciclos Oficial'!$E$3:$E$23,MATCH(C160,'Ciclos Oficial'!$C$3:$C$23,0)),MATCH(B160,'Ciclos Oficial'!$C$3:$C$23,0),MATCH(C160,'Ciclos Oficial'!$C$3:$C$23,0)))))</f>
        <v/>
      </c>
      <c r="E160" s="12"/>
      <c r="F160" s="87"/>
      <c r="G160" s="19"/>
      <c r="H160" s="78"/>
      <c r="I160" s="11"/>
      <c r="J160" s="74" t="str" cm="1">
        <f t="array" ref="J160">IF(OR(H160="",I160=""),"",IF(INDEX('Ciclos Oficial'!$D$3:$D$23,IF(INDEX('Ciclos Oficial'!$D$3:$D$23,MATCH('Plano de Setup'!H160,'Ciclos Oficial'!$C$3:$C$23,0))&gt;INDEX('Ciclos Oficial'!$D$3:$D$23,MATCH('Plano de Setup'!I160,'Ciclos Oficial'!$C$3:$C$23,0)),MATCH('Plano de Setup'!H160,'Ciclos Oficial'!$C$3:$C$23,0),MATCH('Plano de Setup'!I160,'Ciclos Oficial'!$C$3:$C$23,0)))&gt;INDEX('Ciclos Oficial'!$E$3:$E$23,IF(INDEX('Ciclos Oficial'!$E$3:$E$23,MATCH(H160,'Ciclos Oficial'!$C$3:$C$23,0))&gt;INDEX('Ciclos Oficial'!$E$3:$E$23,MATCH(I160,'Ciclos Oficial'!$C$3:$C$23,0)),MATCH(H160,'Ciclos Oficial'!$C$3:$C$23,0),MATCH(I160,'Ciclos Oficial'!$C$3:$C$23,0))),INDEX('Ciclos Oficial'!$D$3:$D$23,IF(INDEX('Ciclos Oficial'!$D$3:$D$23,MATCH('Plano de Setup'!H160,'Ciclos Oficial'!$C$3:$C$23,0))&gt;INDEX('Ciclos Oficial'!$D$3:$D$23,MATCH('Plano de Setup'!I160,'Ciclos Oficial'!$C$3:$C$23,0)),MATCH('Plano de Setup'!H160,'Ciclos Oficial'!$C$3:$C$23,0),MATCH('Plano de Setup'!I160,'Ciclos Oficial'!$C$3:$C$23,0))),INDEX('Ciclos Oficial'!$E$3:$E$23,IF(INDEX('Ciclos Oficial'!$E$3:$E$23,MATCH(H160,'Ciclos Oficial'!$C$3:$C$23,0))&gt;INDEX('Ciclos Oficial'!$E$3:$E$23,MATCH(I160,'Ciclos Oficial'!$C$3:$C$23,0)),MATCH(H160,'Ciclos Oficial'!$C$3:$C$23,0),MATCH(I160,'Ciclos Oficial'!$C$3:$C$23,0)))))</f>
        <v/>
      </c>
      <c r="K160" s="1"/>
      <c r="L160" s="17"/>
      <c r="M160" s="19"/>
      <c r="N160" s="11"/>
      <c r="O160" s="11"/>
      <c r="P160" s="74" t="str" cm="1">
        <f t="array" ref="P160">IF(OR(N160="",O160=""),"",IF(INDEX('Ciclos Oficial'!$D$3:$D$23,IF(INDEX('Ciclos Oficial'!$D$3:$D$23,MATCH('Plano de Setup'!N160,'Ciclos Oficial'!$C$3:$C$23,0))&gt;INDEX('Ciclos Oficial'!$D$3:$D$23,MATCH('Plano de Setup'!O160,'Ciclos Oficial'!$C$3:$C$23,0)),MATCH('Plano de Setup'!N160,'Ciclos Oficial'!$C$3:$C$23,0),MATCH('Plano de Setup'!O160,'Ciclos Oficial'!$C$3:$C$23,0)))&gt;INDEX('Ciclos Oficial'!$E$3:$E$23,IF(INDEX('Ciclos Oficial'!$E$3:$E$23,MATCH(N160,'Ciclos Oficial'!$C$3:$C$23,0))&gt;INDEX('Ciclos Oficial'!$E$3:$E$23,MATCH(O160,'Ciclos Oficial'!$C$3:$C$23,0)),MATCH(N160,'Ciclos Oficial'!$C$3:$C$23,0),MATCH(O160,'Ciclos Oficial'!$C$3:$C$23,0))),INDEX('Ciclos Oficial'!$D$3:$D$23,IF(INDEX('Ciclos Oficial'!$D$3:$D$23,MATCH('Plano de Setup'!N160,'Ciclos Oficial'!$C$3:$C$23,0))&gt;INDEX('Ciclos Oficial'!$D$3:$D$23,MATCH('Plano de Setup'!O160,'Ciclos Oficial'!$C$3:$C$23,0)),MATCH('Plano de Setup'!N160,'Ciclos Oficial'!$C$3:$C$23,0),MATCH('Plano de Setup'!O160,'Ciclos Oficial'!$C$3:$C$23,0))),INDEX('Ciclos Oficial'!$E$3:$E$23,IF(INDEX('Ciclos Oficial'!$E$3:$E$23,MATCH(N160,'Ciclos Oficial'!$C$3:$C$23,0))&gt;INDEX('Ciclos Oficial'!$E$3:$E$23,MATCH(O160,'Ciclos Oficial'!$C$3:$C$23,0)),MATCH(N160,'Ciclos Oficial'!$C$3:$C$23,0),MATCH(O160,'Ciclos Oficial'!$C$3:$C$23,0)))))</f>
        <v/>
      </c>
      <c r="Q160" s="1"/>
      <c r="R160" s="1"/>
      <c r="S160" s="19"/>
      <c r="T160" s="78"/>
      <c r="U160" s="11"/>
      <c r="V160" s="74" t="str" cm="1">
        <f t="array" ref="V160">IF(OR(T160="",U160=""),"",IF(INDEX('Ciclos Oficial'!$D$3:$D$23,IF(INDEX('Ciclos Oficial'!$D$3:$D$23,MATCH('Plano de Setup'!T160,'Ciclos Oficial'!$C$3:$C$23,0))&gt;INDEX('Ciclos Oficial'!$D$3:$D$23,MATCH('Plano de Setup'!U160,'Ciclos Oficial'!$C$3:$C$23,0)),MATCH('Plano de Setup'!T160,'Ciclos Oficial'!$C$3:$C$23,0),MATCH('Plano de Setup'!U160,'Ciclos Oficial'!$C$3:$C$23,0)))&gt;INDEX('Ciclos Oficial'!$E$3:$E$23,IF(INDEX('Ciclos Oficial'!$E$3:$E$23,MATCH(T160,'Ciclos Oficial'!$C$3:$C$23,0))&gt;INDEX('Ciclos Oficial'!$E$3:$E$23,MATCH(U160,'Ciclos Oficial'!$C$3:$C$23,0)),MATCH(T160,'Ciclos Oficial'!$C$3:$C$23,0),MATCH(U160,'Ciclos Oficial'!$C$3:$C$23,0))),INDEX('Ciclos Oficial'!$D$3:$D$23,IF(INDEX('Ciclos Oficial'!$D$3:$D$23,MATCH('Plano de Setup'!T160,'Ciclos Oficial'!$C$3:$C$23,0))&gt;INDEX('Ciclos Oficial'!$D$3:$D$23,MATCH('Plano de Setup'!U160,'Ciclos Oficial'!$C$3:$C$23,0)),MATCH('Plano de Setup'!T160,'Ciclos Oficial'!$C$3:$C$23,0),MATCH('Plano de Setup'!U160,'Ciclos Oficial'!$C$3:$C$23,0))),INDEX('Ciclos Oficial'!$E$3:$E$23,IF(INDEX('Ciclos Oficial'!$E$3:$E$23,MATCH(T160,'Ciclos Oficial'!$C$3:$C$23,0))&gt;INDEX('Ciclos Oficial'!$E$3:$E$23,MATCH(U160,'Ciclos Oficial'!$C$3:$C$23,0)),MATCH(T160,'Ciclos Oficial'!$C$3:$C$23,0),MATCH(U160,'Ciclos Oficial'!$C$3:$C$23,0)))))</f>
        <v/>
      </c>
      <c r="W160" s="1"/>
      <c r="X160" s="17"/>
      <c r="Y160" s="19"/>
      <c r="Z160" s="11"/>
      <c r="AA160" s="11"/>
      <c r="AB160" s="74" t="str" cm="1">
        <f t="array" ref="AB160">IF(OR(Z160="",AA160=""),"",IF(INDEX('Ciclos Oficial'!$D$3:$D$23,IF(INDEX('Ciclos Oficial'!$D$3:$D$23,MATCH('Plano de Setup'!Z160,'Ciclos Oficial'!$C$3:$C$23,0))&gt;INDEX('Ciclos Oficial'!$D$3:$D$23,MATCH('Plano de Setup'!AA160,'Ciclos Oficial'!$C$3:$C$23,0)),MATCH('Plano de Setup'!Z160,'Ciclos Oficial'!$C$3:$C$23,0),MATCH('Plano de Setup'!AA160,'Ciclos Oficial'!$C$3:$C$23,0)))&gt;INDEX('Ciclos Oficial'!$E$3:$E$23,IF(INDEX('Ciclos Oficial'!$E$3:$E$23,MATCH(Z160,'Ciclos Oficial'!$C$3:$C$23,0))&gt;INDEX('Ciclos Oficial'!$E$3:$E$23,MATCH(AA160,'Ciclos Oficial'!$C$3:$C$23,0)),MATCH(Z160,'Ciclos Oficial'!$C$3:$C$23,0),MATCH(AA160,'Ciclos Oficial'!$C$3:$C$23,0))),INDEX('Ciclos Oficial'!$D$3:$D$23,IF(INDEX('Ciclos Oficial'!$D$3:$D$23,MATCH('Plano de Setup'!Z160,'Ciclos Oficial'!$C$3:$C$23,0))&gt;INDEX('Ciclos Oficial'!$D$3:$D$23,MATCH('Plano de Setup'!AA160,'Ciclos Oficial'!$C$3:$C$23,0)),MATCH('Plano de Setup'!Z160,'Ciclos Oficial'!$C$3:$C$23,0),MATCH('Plano de Setup'!AA160,'Ciclos Oficial'!$C$3:$C$23,0))),INDEX('Ciclos Oficial'!$E$3:$E$23,IF(INDEX('Ciclos Oficial'!$E$3:$E$23,MATCH(Z160,'Ciclos Oficial'!$C$3:$C$23,0))&gt;INDEX('Ciclos Oficial'!$E$3:$E$23,MATCH(AA160,'Ciclos Oficial'!$C$3:$C$23,0)),MATCH(Z160,'Ciclos Oficial'!$C$3:$C$23,0),MATCH(AA160,'Ciclos Oficial'!$C$3:$C$23,0)))))</f>
        <v/>
      </c>
      <c r="AC160" s="1"/>
      <c r="AD160" s="1"/>
      <c r="AE160" s="19"/>
      <c r="AF160" s="78"/>
      <c r="AG160" s="74" t="str">
        <f>IF(AF160="","",INDEX('Ciclos Oficial'!$I$3:$I$5,MATCH(AF160,'Ciclos Oficial'!$H$3:$H$5,0)))</f>
        <v/>
      </c>
      <c r="AH160" s="1"/>
      <c r="AI160" s="17"/>
      <c r="AJ160" s="19"/>
      <c r="AK160" s="78"/>
      <c r="AL160" s="74" t="str">
        <f>IF(AK160="","",INDEX('Ciclos Oficial'!$I$3:$I$5,MATCH(AK160,'Ciclos Oficial'!$H$3:$H$5,0)))</f>
        <v/>
      </c>
      <c r="AM160" s="1"/>
      <c r="AN160" s="17"/>
      <c r="AO160" s="19"/>
      <c r="AP160" s="78"/>
      <c r="AQ160" s="74" t="str">
        <f>IF(AP160="","",INDEX('Ciclos Oficial'!$I$3:$I$5,MATCH(AP160,'Ciclos Oficial'!$H$3:$H$5,0)))</f>
        <v/>
      </c>
      <c r="AR160" s="1"/>
      <c r="AS160" s="17"/>
    </row>
    <row r="161" spans="2:45" ht="14.25">
      <c r="B161" s="78"/>
      <c r="C161" s="11"/>
      <c r="D161" s="74" t="str" cm="1">
        <f t="array" ref="D161">IF(OR(B161="",C161=""),"",IF(INDEX('Ciclos Oficial'!$D$3:$D$23,IF(INDEX('Ciclos Oficial'!$D$3:$D$23,MATCH('Plano de Setup'!B161,'Ciclos Oficial'!$C$3:$C$23,0))&gt;INDEX('Ciclos Oficial'!$D$3:$D$23,MATCH('Plano de Setup'!C161,'Ciclos Oficial'!$C$3:$C$23,0)),MATCH('Plano de Setup'!B161,'Ciclos Oficial'!$C$3:$C$23,0),MATCH('Plano de Setup'!C161,'Ciclos Oficial'!$C$3:$C$23,0)))&gt;INDEX('Ciclos Oficial'!$E$3:$E$23,IF(INDEX('Ciclos Oficial'!$E$3:$E$23,MATCH(B161,'Ciclos Oficial'!$C$3:$C$23,0))&gt;INDEX('Ciclos Oficial'!$E$3:$E$23,MATCH(C161,'Ciclos Oficial'!$C$3:$C$23,0)),MATCH(B161,'Ciclos Oficial'!$C$3:$C$23,0),MATCH(C161,'Ciclos Oficial'!$C$3:$C$23,0))),INDEX('Ciclos Oficial'!$D$3:$D$23,IF(INDEX('Ciclos Oficial'!$D$3:$D$23,MATCH('Plano de Setup'!B161,'Ciclos Oficial'!$C$3:$C$23,0))&gt;INDEX('Ciclos Oficial'!$D$3:$D$23,MATCH('Plano de Setup'!C161,'Ciclos Oficial'!$C$3:$C$23,0)),MATCH('Plano de Setup'!B161,'Ciclos Oficial'!$C$3:$C$23,0),MATCH('Plano de Setup'!C161,'Ciclos Oficial'!$C$3:$C$23,0))),INDEX('Ciclos Oficial'!$E$3:$E$23,IF(INDEX('Ciclos Oficial'!$E$3:$E$23,MATCH(B161,'Ciclos Oficial'!$C$3:$C$23,0))&gt;INDEX('Ciclos Oficial'!$E$3:$E$23,MATCH(C161,'Ciclos Oficial'!$C$3:$C$23,0)),MATCH(B161,'Ciclos Oficial'!$C$3:$C$23,0),MATCH(C161,'Ciclos Oficial'!$C$3:$C$23,0)))))</f>
        <v/>
      </c>
      <c r="E161" s="12"/>
      <c r="F161" s="87"/>
      <c r="G161" s="19"/>
      <c r="H161" s="78"/>
      <c r="I161" s="11"/>
      <c r="J161" s="74" t="str" cm="1">
        <f t="array" ref="J161">IF(OR(H161="",I161=""),"",IF(INDEX('Ciclos Oficial'!$D$3:$D$23,IF(INDEX('Ciclos Oficial'!$D$3:$D$23,MATCH('Plano de Setup'!H161,'Ciclos Oficial'!$C$3:$C$23,0))&gt;INDEX('Ciclos Oficial'!$D$3:$D$23,MATCH('Plano de Setup'!I161,'Ciclos Oficial'!$C$3:$C$23,0)),MATCH('Plano de Setup'!H161,'Ciclos Oficial'!$C$3:$C$23,0),MATCH('Plano de Setup'!I161,'Ciclos Oficial'!$C$3:$C$23,0)))&gt;INDEX('Ciclos Oficial'!$E$3:$E$23,IF(INDEX('Ciclos Oficial'!$E$3:$E$23,MATCH(H161,'Ciclos Oficial'!$C$3:$C$23,0))&gt;INDEX('Ciclos Oficial'!$E$3:$E$23,MATCH(I161,'Ciclos Oficial'!$C$3:$C$23,0)),MATCH(H161,'Ciclos Oficial'!$C$3:$C$23,0),MATCH(I161,'Ciclos Oficial'!$C$3:$C$23,0))),INDEX('Ciclos Oficial'!$D$3:$D$23,IF(INDEX('Ciclos Oficial'!$D$3:$D$23,MATCH('Plano de Setup'!H161,'Ciclos Oficial'!$C$3:$C$23,0))&gt;INDEX('Ciclos Oficial'!$D$3:$D$23,MATCH('Plano de Setup'!I161,'Ciclos Oficial'!$C$3:$C$23,0)),MATCH('Plano de Setup'!H161,'Ciclos Oficial'!$C$3:$C$23,0),MATCH('Plano de Setup'!I161,'Ciclos Oficial'!$C$3:$C$23,0))),INDEX('Ciclos Oficial'!$E$3:$E$23,IF(INDEX('Ciclos Oficial'!$E$3:$E$23,MATCH(H161,'Ciclos Oficial'!$C$3:$C$23,0))&gt;INDEX('Ciclos Oficial'!$E$3:$E$23,MATCH(I161,'Ciclos Oficial'!$C$3:$C$23,0)),MATCH(H161,'Ciclos Oficial'!$C$3:$C$23,0),MATCH(I161,'Ciclos Oficial'!$C$3:$C$23,0)))))</f>
        <v/>
      </c>
      <c r="K161" s="1"/>
      <c r="L161" s="17"/>
      <c r="M161" s="19"/>
      <c r="N161" s="11"/>
      <c r="O161" s="11"/>
      <c r="P161" s="74" t="str" cm="1">
        <f t="array" ref="P161">IF(OR(N161="",O161=""),"",IF(INDEX('Ciclos Oficial'!$D$3:$D$23,IF(INDEX('Ciclos Oficial'!$D$3:$D$23,MATCH('Plano de Setup'!N161,'Ciclos Oficial'!$C$3:$C$23,0))&gt;INDEX('Ciclos Oficial'!$D$3:$D$23,MATCH('Plano de Setup'!O161,'Ciclos Oficial'!$C$3:$C$23,0)),MATCH('Plano de Setup'!N161,'Ciclos Oficial'!$C$3:$C$23,0),MATCH('Plano de Setup'!O161,'Ciclos Oficial'!$C$3:$C$23,0)))&gt;INDEX('Ciclos Oficial'!$E$3:$E$23,IF(INDEX('Ciclos Oficial'!$E$3:$E$23,MATCH(N161,'Ciclos Oficial'!$C$3:$C$23,0))&gt;INDEX('Ciclos Oficial'!$E$3:$E$23,MATCH(O161,'Ciclos Oficial'!$C$3:$C$23,0)),MATCH(N161,'Ciclos Oficial'!$C$3:$C$23,0),MATCH(O161,'Ciclos Oficial'!$C$3:$C$23,0))),INDEX('Ciclos Oficial'!$D$3:$D$23,IF(INDEX('Ciclos Oficial'!$D$3:$D$23,MATCH('Plano de Setup'!N161,'Ciclos Oficial'!$C$3:$C$23,0))&gt;INDEX('Ciclos Oficial'!$D$3:$D$23,MATCH('Plano de Setup'!O161,'Ciclos Oficial'!$C$3:$C$23,0)),MATCH('Plano de Setup'!N161,'Ciclos Oficial'!$C$3:$C$23,0),MATCH('Plano de Setup'!O161,'Ciclos Oficial'!$C$3:$C$23,0))),INDEX('Ciclos Oficial'!$E$3:$E$23,IF(INDEX('Ciclos Oficial'!$E$3:$E$23,MATCH(N161,'Ciclos Oficial'!$C$3:$C$23,0))&gt;INDEX('Ciclos Oficial'!$E$3:$E$23,MATCH(O161,'Ciclos Oficial'!$C$3:$C$23,0)),MATCH(N161,'Ciclos Oficial'!$C$3:$C$23,0),MATCH(O161,'Ciclos Oficial'!$C$3:$C$23,0)))))</f>
        <v/>
      </c>
      <c r="Q161" s="1"/>
      <c r="R161" s="1"/>
      <c r="S161" s="19"/>
      <c r="T161" s="78"/>
      <c r="U161" s="11"/>
      <c r="V161" s="74" t="str" cm="1">
        <f t="array" ref="V161">IF(OR(T161="",U161=""),"",IF(INDEX('Ciclos Oficial'!$D$3:$D$23,IF(INDEX('Ciclos Oficial'!$D$3:$D$23,MATCH('Plano de Setup'!T161,'Ciclos Oficial'!$C$3:$C$23,0))&gt;INDEX('Ciclos Oficial'!$D$3:$D$23,MATCH('Plano de Setup'!U161,'Ciclos Oficial'!$C$3:$C$23,0)),MATCH('Plano de Setup'!T161,'Ciclos Oficial'!$C$3:$C$23,0),MATCH('Plano de Setup'!U161,'Ciclos Oficial'!$C$3:$C$23,0)))&gt;INDEX('Ciclos Oficial'!$E$3:$E$23,IF(INDEX('Ciclos Oficial'!$E$3:$E$23,MATCH(T161,'Ciclos Oficial'!$C$3:$C$23,0))&gt;INDEX('Ciclos Oficial'!$E$3:$E$23,MATCH(U161,'Ciclos Oficial'!$C$3:$C$23,0)),MATCH(T161,'Ciclos Oficial'!$C$3:$C$23,0),MATCH(U161,'Ciclos Oficial'!$C$3:$C$23,0))),INDEX('Ciclos Oficial'!$D$3:$D$23,IF(INDEX('Ciclos Oficial'!$D$3:$D$23,MATCH('Plano de Setup'!T161,'Ciclos Oficial'!$C$3:$C$23,0))&gt;INDEX('Ciclos Oficial'!$D$3:$D$23,MATCH('Plano de Setup'!U161,'Ciclos Oficial'!$C$3:$C$23,0)),MATCH('Plano de Setup'!T161,'Ciclos Oficial'!$C$3:$C$23,0),MATCH('Plano de Setup'!U161,'Ciclos Oficial'!$C$3:$C$23,0))),INDEX('Ciclos Oficial'!$E$3:$E$23,IF(INDEX('Ciclos Oficial'!$E$3:$E$23,MATCH(T161,'Ciclos Oficial'!$C$3:$C$23,0))&gt;INDEX('Ciclos Oficial'!$E$3:$E$23,MATCH(U161,'Ciclos Oficial'!$C$3:$C$23,0)),MATCH(T161,'Ciclos Oficial'!$C$3:$C$23,0),MATCH(U161,'Ciclos Oficial'!$C$3:$C$23,0)))))</f>
        <v/>
      </c>
      <c r="W161" s="1"/>
      <c r="X161" s="17"/>
      <c r="Y161" s="19"/>
      <c r="Z161" s="11"/>
      <c r="AA161" s="11"/>
      <c r="AB161" s="74" t="str" cm="1">
        <f t="array" ref="AB161">IF(OR(Z161="",AA161=""),"",IF(INDEX('Ciclos Oficial'!$D$3:$D$23,IF(INDEX('Ciclos Oficial'!$D$3:$D$23,MATCH('Plano de Setup'!Z161,'Ciclos Oficial'!$C$3:$C$23,0))&gt;INDEX('Ciclos Oficial'!$D$3:$D$23,MATCH('Plano de Setup'!AA161,'Ciclos Oficial'!$C$3:$C$23,0)),MATCH('Plano de Setup'!Z161,'Ciclos Oficial'!$C$3:$C$23,0),MATCH('Plano de Setup'!AA161,'Ciclos Oficial'!$C$3:$C$23,0)))&gt;INDEX('Ciclos Oficial'!$E$3:$E$23,IF(INDEX('Ciclos Oficial'!$E$3:$E$23,MATCH(Z161,'Ciclos Oficial'!$C$3:$C$23,0))&gt;INDEX('Ciclos Oficial'!$E$3:$E$23,MATCH(AA161,'Ciclos Oficial'!$C$3:$C$23,0)),MATCH(Z161,'Ciclos Oficial'!$C$3:$C$23,0),MATCH(AA161,'Ciclos Oficial'!$C$3:$C$23,0))),INDEX('Ciclos Oficial'!$D$3:$D$23,IF(INDEX('Ciclos Oficial'!$D$3:$D$23,MATCH('Plano de Setup'!Z161,'Ciclos Oficial'!$C$3:$C$23,0))&gt;INDEX('Ciclos Oficial'!$D$3:$D$23,MATCH('Plano de Setup'!AA161,'Ciclos Oficial'!$C$3:$C$23,0)),MATCH('Plano de Setup'!Z161,'Ciclos Oficial'!$C$3:$C$23,0),MATCH('Plano de Setup'!AA161,'Ciclos Oficial'!$C$3:$C$23,0))),INDEX('Ciclos Oficial'!$E$3:$E$23,IF(INDEX('Ciclos Oficial'!$E$3:$E$23,MATCH(Z161,'Ciclos Oficial'!$C$3:$C$23,0))&gt;INDEX('Ciclos Oficial'!$E$3:$E$23,MATCH(AA161,'Ciclos Oficial'!$C$3:$C$23,0)),MATCH(Z161,'Ciclos Oficial'!$C$3:$C$23,0),MATCH(AA161,'Ciclos Oficial'!$C$3:$C$23,0)))))</f>
        <v/>
      </c>
      <c r="AC161" s="1"/>
      <c r="AD161" s="1"/>
      <c r="AE161" s="19"/>
      <c r="AF161" s="78"/>
      <c r="AG161" s="74" t="str">
        <f>IF(AF161="","",INDEX('Ciclos Oficial'!$I$3:$I$5,MATCH(AF161,'Ciclos Oficial'!$H$3:$H$5,0)))</f>
        <v/>
      </c>
      <c r="AH161" s="1"/>
      <c r="AI161" s="17"/>
      <c r="AJ161" s="19"/>
      <c r="AK161" s="78"/>
      <c r="AL161" s="74" t="str">
        <f>IF(AK161="","",INDEX('Ciclos Oficial'!$I$3:$I$5,MATCH(AK161,'Ciclos Oficial'!$H$3:$H$5,0)))</f>
        <v/>
      </c>
      <c r="AM161" s="1"/>
      <c r="AN161" s="17"/>
      <c r="AO161" s="19"/>
      <c r="AP161" s="78"/>
      <c r="AQ161" s="74" t="str">
        <f>IF(AP161="","",INDEX('Ciclos Oficial'!$I$3:$I$5,MATCH(AP161,'Ciclos Oficial'!$H$3:$H$5,0)))</f>
        <v/>
      </c>
      <c r="AR161" s="1"/>
      <c r="AS161" s="17"/>
    </row>
    <row r="162" spans="2:45" ht="14.25">
      <c r="B162" s="78"/>
      <c r="C162" s="11"/>
      <c r="D162" s="74" t="str" cm="1">
        <f t="array" ref="D162">IF(OR(B162="",C162=""),"",IF(INDEX('Ciclos Oficial'!$D$3:$D$23,IF(INDEX('Ciclos Oficial'!$D$3:$D$23,MATCH('Plano de Setup'!B162,'Ciclos Oficial'!$C$3:$C$23,0))&gt;INDEX('Ciclos Oficial'!$D$3:$D$23,MATCH('Plano de Setup'!C162,'Ciclos Oficial'!$C$3:$C$23,0)),MATCH('Plano de Setup'!B162,'Ciclos Oficial'!$C$3:$C$23,0),MATCH('Plano de Setup'!C162,'Ciclos Oficial'!$C$3:$C$23,0)))&gt;INDEX('Ciclos Oficial'!$E$3:$E$23,IF(INDEX('Ciclos Oficial'!$E$3:$E$23,MATCH(B162,'Ciclos Oficial'!$C$3:$C$23,0))&gt;INDEX('Ciclos Oficial'!$E$3:$E$23,MATCH(C162,'Ciclos Oficial'!$C$3:$C$23,0)),MATCH(B162,'Ciclos Oficial'!$C$3:$C$23,0),MATCH(C162,'Ciclos Oficial'!$C$3:$C$23,0))),INDEX('Ciclos Oficial'!$D$3:$D$23,IF(INDEX('Ciclos Oficial'!$D$3:$D$23,MATCH('Plano de Setup'!B162,'Ciclos Oficial'!$C$3:$C$23,0))&gt;INDEX('Ciclos Oficial'!$D$3:$D$23,MATCH('Plano de Setup'!C162,'Ciclos Oficial'!$C$3:$C$23,0)),MATCH('Plano de Setup'!B162,'Ciclos Oficial'!$C$3:$C$23,0),MATCH('Plano de Setup'!C162,'Ciclos Oficial'!$C$3:$C$23,0))),INDEX('Ciclos Oficial'!$E$3:$E$23,IF(INDEX('Ciclos Oficial'!$E$3:$E$23,MATCH(B162,'Ciclos Oficial'!$C$3:$C$23,0))&gt;INDEX('Ciclos Oficial'!$E$3:$E$23,MATCH(C162,'Ciclos Oficial'!$C$3:$C$23,0)),MATCH(B162,'Ciclos Oficial'!$C$3:$C$23,0),MATCH(C162,'Ciclos Oficial'!$C$3:$C$23,0)))))</f>
        <v/>
      </c>
      <c r="E162" s="12"/>
      <c r="F162" s="87"/>
      <c r="G162" s="19"/>
      <c r="H162" s="78"/>
      <c r="I162" s="11"/>
      <c r="J162" s="74" t="str" cm="1">
        <f t="array" ref="J162">IF(OR(H162="",I162=""),"",IF(INDEX('Ciclos Oficial'!$D$3:$D$23,IF(INDEX('Ciclos Oficial'!$D$3:$D$23,MATCH('Plano de Setup'!H162,'Ciclos Oficial'!$C$3:$C$23,0))&gt;INDEX('Ciclos Oficial'!$D$3:$D$23,MATCH('Plano de Setup'!I162,'Ciclos Oficial'!$C$3:$C$23,0)),MATCH('Plano de Setup'!H162,'Ciclos Oficial'!$C$3:$C$23,0),MATCH('Plano de Setup'!I162,'Ciclos Oficial'!$C$3:$C$23,0)))&gt;INDEX('Ciclos Oficial'!$E$3:$E$23,IF(INDEX('Ciclos Oficial'!$E$3:$E$23,MATCH(H162,'Ciclos Oficial'!$C$3:$C$23,0))&gt;INDEX('Ciclos Oficial'!$E$3:$E$23,MATCH(I162,'Ciclos Oficial'!$C$3:$C$23,0)),MATCH(H162,'Ciclos Oficial'!$C$3:$C$23,0),MATCH(I162,'Ciclos Oficial'!$C$3:$C$23,0))),INDEX('Ciclos Oficial'!$D$3:$D$23,IF(INDEX('Ciclos Oficial'!$D$3:$D$23,MATCH('Plano de Setup'!H162,'Ciclos Oficial'!$C$3:$C$23,0))&gt;INDEX('Ciclos Oficial'!$D$3:$D$23,MATCH('Plano de Setup'!I162,'Ciclos Oficial'!$C$3:$C$23,0)),MATCH('Plano de Setup'!H162,'Ciclos Oficial'!$C$3:$C$23,0),MATCH('Plano de Setup'!I162,'Ciclos Oficial'!$C$3:$C$23,0))),INDEX('Ciclos Oficial'!$E$3:$E$23,IF(INDEX('Ciclos Oficial'!$E$3:$E$23,MATCH(H162,'Ciclos Oficial'!$C$3:$C$23,0))&gt;INDEX('Ciclos Oficial'!$E$3:$E$23,MATCH(I162,'Ciclos Oficial'!$C$3:$C$23,0)),MATCH(H162,'Ciclos Oficial'!$C$3:$C$23,0),MATCH(I162,'Ciclos Oficial'!$C$3:$C$23,0)))))</f>
        <v/>
      </c>
      <c r="K162" s="1"/>
      <c r="L162" s="17"/>
      <c r="M162" s="19"/>
      <c r="N162" s="11"/>
      <c r="O162" s="11"/>
      <c r="P162" s="74" t="str" cm="1">
        <f t="array" ref="P162">IF(OR(N162="",O162=""),"",IF(INDEX('Ciclos Oficial'!$D$3:$D$23,IF(INDEX('Ciclos Oficial'!$D$3:$D$23,MATCH('Plano de Setup'!N162,'Ciclos Oficial'!$C$3:$C$23,0))&gt;INDEX('Ciclos Oficial'!$D$3:$D$23,MATCH('Plano de Setup'!O162,'Ciclos Oficial'!$C$3:$C$23,0)),MATCH('Plano de Setup'!N162,'Ciclos Oficial'!$C$3:$C$23,0),MATCH('Plano de Setup'!O162,'Ciclos Oficial'!$C$3:$C$23,0)))&gt;INDEX('Ciclos Oficial'!$E$3:$E$23,IF(INDEX('Ciclos Oficial'!$E$3:$E$23,MATCH(N162,'Ciclos Oficial'!$C$3:$C$23,0))&gt;INDEX('Ciclos Oficial'!$E$3:$E$23,MATCH(O162,'Ciclos Oficial'!$C$3:$C$23,0)),MATCH(N162,'Ciclos Oficial'!$C$3:$C$23,0),MATCH(O162,'Ciclos Oficial'!$C$3:$C$23,0))),INDEX('Ciclos Oficial'!$D$3:$D$23,IF(INDEX('Ciclos Oficial'!$D$3:$D$23,MATCH('Plano de Setup'!N162,'Ciclos Oficial'!$C$3:$C$23,0))&gt;INDEX('Ciclos Oficial'!$D$3:$D$23,MATCH('Plano de Setup'!O162,'Ciclos Oficial'!$C$3:$C$23,0)),MATCH('Plano de Setup'!N162,'Ciclos Oficial'!$C$3:$C$23,0),MATCH('Plano de Setup'!O162,'Ciclos Oficial'!$C$3:$C$23,0))),INDEX('Ciclos Oficial'!$E$3:$E$23,IF(INDEX('Ciclos Oficial'!$E$3:$E$23,MATCH(N162,'Ciclos Oficial'!$C$3:$C$23,0))&gt;INDEX('Ciclos Oficial'!$E$3:$E$23,MATCH(O162,'Ciclos Oficial'!$C$3:$C$23,0)),MATCH(N162,'Ciclos Oficial'!$C$3:$C$23,0),MATCH(O162,'Ciclos Oficial'!$C$3:$C$23,0)))))</f>
        <v/>
      </c>
      <c r="Q162" s="1"/>
      <c r="R162" s="1"/>
      <c r="S162" s="19"/>
      <c r="T162" s="78"/>
      <c r="U162" s="11"/>
      <c r="V162" s="74" t="str" cm="1">
        <f t="array" ref="V162">IF(OR(T162="",U162=""),"",IF(INDEX('Ciclos Oficial'!$D$3:$D$23,IF(INDEX('Ciclos Oficial'!$D$3:$D$23,MATCH('Plano de Setup'!T162,'Ciclos Oficial'!$C$3:$C$23,0))&gt;INDEX('Ciclos Oficial'!$D$3:$D$23,MATCH('Plano de Setup'!U162,'Ciclos Oficial'!$C$3:$C$23,0)),MATCH('Plano de Setup'!T162,'Ciclos Oficial'!$C$3:$C$23,0),MATCH('Plano de Setup'!U162,'Ciclos Oficial'!$C$3:$C$23,0)))&gt;INDEX('Ciclos Oficial'!$E$3:$E$23,IF(INDEX('Ciclos Oficial'!$E$3:$E$23,MATCH(T162,'Ciclos Oficial'!$C$3:$C$23,0))&gt;INDEX('Ciclos Oficial'!$E$3:$E$23,MATCH(U162,'Ciclos Oficial'!$C$3:$C$23,0)),MATCH(T162,'Ciclos Oficial'!$C$3:$C$23,0),MATCH(U162,'Ciclos Oficial'!$C$3:$C$23,0))),INDEX('Ciclos Oficial'!$D$3:$D$23,IF(INDEX('Ciclos Oficial'!$D$3:$D$23,MATCH('Plano de Setup'!T162,'Ciclos Oficial'!$C$3:$C$23,0))&gt;INDEX('Ciclos Oficial'!$D$3:$D$23,MATCH('Plano de Setup'!U162,'Ciclos Oficial'!$C$3:$C$23,0)),MATCH('Plano de Setup'!T162,'Ciclos Oficial'!$C$3:$C$23,0),MATCH('Plano de Setup'!U162,'Ciclos Oficial'!$C$3:$C$23,0))),INDEX('Ciclos Oficial'!$E$3:$E$23,IF(INDEX('Ciclos Oficial'!$E$3:$E$23,MATCH(T162,'Ciclos Oficial'!$C$3:$C$23,0))&gt;INDEX('Ciclos Oficial'!$E$3:$E$23,MATCH(U162,'Ciclos Oficial'!$C$3:$C$23,0)),MATCH(T162,'Ciclos Oficial'!$C$3:$C$23,0),MATCH(U162,'Ciclos Oficial'!$C$3:$C$23,0)))))</f>
        <v/>
      </c>
      <c r="W162" s="1"/>
      <c r="X162" s="17"/>
      <c r="Y162" s="19"/>
      <c r="Z162" s="11"/>
      <c r="AA162" s="11"/>
      <c r="AB162" s="74" t="str" cm="1">
        <f t="array" ref="AB162">IF(OR(Z162="",AA162=""),"",IF(INDEX('Ciclos Oficial'!$D$3:$D$23,IF(INDEX('Ciclos Oficial'!$D$3:$D$23,MATCH('Plano de Setup'!Z162,'Ciclos Oficial'!$C$3:$C$23,0))&gt;INDEX('Ciclos Oficial'!$D$3:$D$23,MATCH('Plano de Setup'!AA162,'Ciclos Oficial'!$C$3:$C$23,0)),MATCH('Plano de Setup'!Z162,'Ciclos Oficial'!$C$3:$C$23,0),MATCH('Plano de Setup'!AA162,'Ciclos Oficial'!$C$3:$C$23,0)))&gt;INDEX('Ciclos Oficial'!$E$3:$E$23,IF(INDEX('Ciclos Oficial'!$E$3:$E$23,MATCH(Z162,'Ciclos Oficial'!$C$3:$C$23,0))&gt;INDEX('Ciclos Oficial'!$E$3:$E$23,MATCH(AA162,'Ciclos Oficial'!$C$3:$C$23,0)),MATCH(Z162,'Ciclos Oficial'!$C$3:$C$23,0),MATCH(AA162,'Ciclos Oficial'!$C$3:$C$23,0))),INDEX('Ciclos Oficial'!$D$3:$D$23,IF(INDEX('Ciclos Oficial'!$D$3:$D$23,MATCH('Plano de Setup'!Z162,'Ciclos Oficial'!$C$3:$C$23,0))&gt;INDEX('Ciclos Oficial'!$D$3:$D$23,MATCH('Plano de Setup'!AA162,'Ciclos Oficial'!$C$3:$C$23,0)),MATCH('Plano de Setup'!Z162,'Ciclos Oficial'!$C$3:$C$23,0),MATCH('Plano de Setup'!AA162,'Ciclos Oficial'!$C$3:$C$23,0))),INDEX('Ciclos Oficial'!$E$3:$E$23,IF(INDEX('Ciclos Oficial'!$E$3:$E$23,MATCH(Z162,'Ciclos Oficial'!$C$3:$C$23,0))&gt;INDEX('Ciclos Oficial'!$E$3:$E$23,MATCH(AA162,'Ciclos Oficial'!$C$3:$C$23,0)),MATCH(Z162,'Ciclos Oficial'!$C$3:$C$23,0),MATCH(AA162,'Ciclos Oficial'!$C$3:$C$23,0)))))</f>
        <v/>
      </c>
      <c r="AC162" s="1"/>
      <c r="AD162" s="1"/>
      <c r="AE162" s="19"/>
      <c r="AF162" s="78"/>
      <c r="AG162" s="74" t="str">
        <f>IF(AF162="","",INDEX('Ciclos Oficial'!$I$3:$I$5,MATCH(AF162,'Ciclos Oficial'!$H$3:$H$5,0)))</f>
        <v/>
      </c>
      <c r="AH162" s="1"/>
      <c r="AI162" s="17"/>
      <c r="AJ162" s="19"/>
      <c r="AK162" s="78"/>
      <c r="AL162" s="74" t="str">
        <f>IF(AK162="","",INDEX('Ciclos Oficial'!$I$3:$I$5,MATCH(AK162,'Ciclos Oficial'!$H$3:$H$5,0)))</f>
        <v/>
      </c>
      <c r="AM162" s="1"/>
      <c r="AN162" s="17"/>
      <c r="AO162" s="19"/>
      <c r="AP162" s="78"/>
      <c r="AQ162" s="74" t="str">
        <f>IF(AP162="","",INDEX('Ciclos Oficial'!$I$3:$I$5,MATCH(AP162,'Ciclos Oficial'!$H$3:$H$5,0)))</f>
        <v/>
      </c>
      <c r="AR162" s="1"/>
      <c r="AS162" s="17"/>
    </row>
    <row r="163" spans="2:45" ht="14.25">
      <c r="B163" s="78"/>
      <c r="C163" s="11"/>
      <c r="D163" s="74" t="str" cm="1">
        <f t="array" ref="D163">IF(OR(B163="",C163=""),"",IF(INDEX('Ciclos Oficial'!$D$3:$D$23,IF(INDEX('Ciclos Oficial'!$D$3:$D$23,MATCH('Plano de Setup'!B163,'Ciclos Oficial'!$C$3:$C$23,0))&gt;INDEX('Ciclos Oficial'!$D$3:$D$23,MATCH('Plano de Setup'!C163,'Ciclos Oficial'!$C$3:$C$23,0)),MATCH('Plano de Setup'!B163,'Ciclos Oficial'!$C$3:$C$23,0),MATCH('Plano de Setup'!C163,'Ciclos Oficial'!$C$3:$C$23,0)))&gt;INDEX('Ciclos Oficial'!$E$3:$E$23,IF(INDEX('Ciclos Oficial'!$E$3:$E$23,MATCH(B163,'Ciclos Oficial'!$C$3:$C$23,0))&gt;INDEX('Ciclos Oficial'!$E$3:$E$23,MATCH(C163,'Ciclos Oficial'!$C$3:$C$23,0)),MATCH(B163,'Ciclos Oficial'!$C$3:$C$23,0),MATCH(C163,'Ciclos Oficial'!$C$3:$C$23,0))),INDEX('Ciclos Oficial'!$D$3:$D$23,IF(INDEX('Ciclos Oficial'!$D$3:$D$23,MATCH('Plano de Setup'!B163,'Ciclos Oficial'!$C$3:$C$23,0))&gt;INDEX('Ciclos Oficial'!$D$3:$D$23,MATCH('Plano de Setup'!C163,'Ciclos Oficial'!$C$3:$C$23,0)),MATCH('Plano de Setup'!B163,'Ciclos Oficial'!$C$3:$C$23,0),MATCH('Plano de Setup'!C163,'Ciclos Oficial'!$C$3:$C$23,0))),INDEX('Ciclos Oficial'!$E$3:$E$23,IF(INDEX('Ciclos Oficial'!$E$3:$E$23,MATCH(B163,'Ciclos Oficial'!$C$3:$C$23,0))&gt;INDEX('Ciclos Oficial'!$E$3:$E$23,MATCH(C163,'Ciclos Oficial'!$C$3:$C$23,0)),MATCH(B163,'Ciclos Oficial'!$C$3:$C$23,0),MATCH(C163,'Ciclos Oficial'!$C$3:$C$23,0)))))</f>
        <v/>
      </c>
      <c r="E163" s="12"/>
      <c r="F163" s="87"/>
      <c r="G163" s="19"/>
      <c r="H163" s="78"/>
      <c r="I163" s="11"/>
      <c r="J163" s="74" t="str" cm="1">
        <f t="array" ref="J163">IF(OR(H163="",I163=""),"",IF(INDEX('Ciclos Oficial'!$D$3:$D$23,IF(INDEX('Ciclos Oficial'!$D$3:$D$23,MATCH('Plano de Setup'!H163,'Ciclos Oficial'!$C$3:$C$23,0))&gt;INDEX('Ciclos Oficial'!$D$3:$D$23,MATCH('Plano de Setup'!I163,'Ciclos Oficial'!$C$3:$C$23,0)),MATCH('Plano de Setup'!H163,'Ciclos Oficial'!$C$3:$C$23,0),MATCH('Plano de Setup'!I163,'Ciclos Oficial'!$C$3:$C$23,0)))&gt;INDEX('Ciclos Oficial'!$E$3:$E$23,IF(INDEX('Ciclos Oficial'!$E$3:$E$23,MATCH(H163,'Ciclos Oficial'!$C$3:$C$23,0))&gt;INDEX('Ciclos Oficial'!$E$3:$E$23,MATCH(I163,'Ciclos Oficial'!$C$3:$C$23,0)),MATCH(H163,'Ciclos Oficial'!$C$3:$C$23,0),MATCH(I163,'Ciclos Oficial'!$C$3:$C$23,0))),INDEX('Ciclos Oficial'!$D$3:$D$23,IF(INDEX('Ciclos Oficial'!$D$3:$D$23,MATCH('Plano de Setup'!H163,'Ciclos Oficial'!$C$3:$C$23,0))&gt;INDEX('Ciclos Oficial'!$D$3:$D$23,MATCH('Plano de Setup'!I163,'Ciclos Oficial'!$C$3:$C$23,0)),MATCH('Plano de Setup'!H163,'Ciclos Oficial'!$C$3:$C$23,0),MATCH('Plano de Setup'!I163,'Ciclos Oficial'!$C$3:$C$23,0))),INDEX('Ciclos Oficial'!$E$3:$E$23,IF(INDEX('Ciclos Oficial'!$E$3:$E$23,MATCH(H163,'Ciclos Oficial'!$C$3:$C$23,0))&gt;INDEX('Ciclos Oficial'!$E$3:$E$23,MATCH(I163,'Ciclos Oficial'!$C$3:$C$23,0)),MATCH(H163,'Ciclos Oficial'!$C$3:$C$23,0),MATCH(I163,'Ciclos Oficial'!$C$3:$C$23,0)))))</f>
        <v/>
      </c>
      <c r="K163" s="1"/>
      <c r="L163" s="17"/>
      <c r="M163" s="19"/>
      <c r="N163" s="11"/>
      <c r="O163" s="11"/>
      <c r="P163" s="74" t="str" cm="1">
        <f t="array" ref="P163">IF(OR(N163="",O163=""),"",IF(INDEX('Ciclos Oficial'!$D$3:$D$23,IF(INDEX('Ciclos Oficial'!$D$3:$D$23,MATCH('Plano de Setup'!N163,'Ciclos Oficial'!$C$3:$C$23,0))&gt;INDEX('Ciclos Oficial'!$D$3:$D$23,MATCH('Plano de Setup'!O163,'Ciclos Oficial'!$C$3:$C$23,0)),MATCH('Plano de Setup'!N163,'Ciclos Oficial'!$C$3:$C$23,0),MATCH('Plano de Setup'!O163,'Ciclos Oficial'!$C$3:$C$23,0)))&gt;INDEX('Ciclos Oficial'!$E$3:$E$23,IF(INDEX('Ciclos Oficial'!$E$3:$E$23,MATCH(N163,'Ciclos Oficial'!$C$3:$C$23,0))&gt;INDEX('Ciclos Oficial'!$E$3:$E$23,MATCH(O163,'Ciclos Oficial'!$C$3:$C$23,0)),MATCH(N163,'Ciclos Oficial'!$C$3:$C$23,0),MATCH(O163,'Ciclos Oficial'!$C$3:$C$23,0))),INDEX('Ciclos Oficial'!$D$3:$D$23,IF(INDEX('Ciclos Oficial'!$D$3:$D$23,MATCH('Plano de Setup'!N163,'Ciclos Oficial'!$C$3:$C$23,0))&gt;INDEX('Ciclos Oficial'!$D$3:$D$23,MATCH('Plano de Setup'!O163,'Ciclos Oficial'!$C$3:$C$23,0)),MATCH('Plano de Setup'!N163,'Ciclos Oficial'!$C$3:$C$23,0),MATCH('Plano de Setup'!O163,'Ciclos Oficial'!$C$3:$C$23,0))),INDEX('Ciclos Oficial'!$E$3:$E$23,IF(INDEX('Ciclos Oficial'!$E$3:$E$23,MATCH(N163,'Ciclos Oficial'!$C$3:$C$23,0))&gt;INDEX('Ciclos Oficial'!$E$3:$E$23,MATCH(O163,'Ciclos Oficial'!$C$3:$C$23,0)),MATCH(N163,'Ciclos Oficial'!$C$3:$C$23,0),MATCH(O163,'Ciclos Oficial'!$C$3:$C$23,0)))))</f>
        <v/>
      </c>
      <c r="Q163" s="1"/>
      <c r="R163" s="1"/>
      <c r="S163" s="19"/>
      <c r="T163" s="78"/>
      <c r="U163" s="11"/>
      <c r="V163" s="74" t="str" cm="1">
        <f t="array" ref="V163">IF(OR(T163="",U163=""),"",IF(INDEX('Ciclos Oficial'!$D$3:$D$23,IF(INDEX('Ciclos Oficial'!$D$3:$D$23,MATCH('Plano de Setup'!T163,'Ciclos Oficial'!$C$3:$C$23,0))&gt;INDEX('Ciclos Oficial'!$D$3:$D$23,MATCH('Plano de Setup'!U163,'Ciclos Oficial'!$C$3:$C$23,0)),MATCH('Plano de Setup'!T163,'Ciclos Oficial'!$C$3:$C$23,0),MATCH('Plano de Setup'!U163,'Ciclos Oficial'!$C$3:$C$23,0)))&gt;INDEX('Ciclos Oficial'!$E$3:$E$23,IF(INDEX('Ciclos Oficial'!$E$3:$E$23,MATCH(T163,'Ciclos Oficial'!$C$3:$C$23,0))&gt;INDEX('Ciclos Oficial'!$E$3:$E$23,MATCH(U163,'Ciclos Oficial'!$C$3:$C$23,0)),MATCH(T163,'Ciclos Oficial'!$C$3:$C$23,0),MATCH(U163,'Ciclos Oficial'!$C$3:$C$23,0))),INDEX('Ciclos Oficial'!$D$3:$D$23,IF(INDEX('Ciclos Oficial'!$D$3:$D$23,MATCH('Plano de Setup'!T163,'Ciclos Oficial'!$C$3:$C$23,0))&gt;INDEX('Ciclos Oficial'!$D$3:$D$23,MATCH('Plano de Setup'!U163,'Ciclos Oficial'!$C$3:$C$23,0)),MATCH('Plano de Setup'!T163,'Ciclos Oficial'!$C$3:$C$23,0),MATCH('Plano de Setup'!U163,'Ciclos Oficial'!$C$3:$C$23,0))),INDEX('Ciclos Oficial'!$E$3:$E$23,IF(INDEX('Ciclos Oficial'!$E$3:$E$23,MATCH(T163,'Ciclos Oficial'!$C$3:$C$23,0))&gt;INDEX('Ciclos Oficial'!$E$3:$E$23,MATCH(U163,'Ciclos Oficial'!$C$3:$C$23,0)),MATCH(T163,'Ciclos Oficial'!$C$3:$C$23,0),MATCH(U163,'Ciclos Oficial'!$C$3:$C$23,0)))))</f>
        <v/>
      </c>
      <c r="W163" s="1"/>
      <c r="X163" s="17"/>
      <c r="Y163" s="19"/>
      <c r="Z163" s="11"/>
      <c r="AA163" s="11"/>
      <c r="AB163" s="74" t="str" cm="1">
        <f t="array" ref="AB163">IF(OR(Z163="",AA163=""),"",IF(INDEX('Ciclos Oficial'!$D$3:$D$23,IF(INDEX('Ciclos Oficial'!$D$3:$D$23,MATCH('Plano de Setup'!Z163,'Ciclos Oficial'!$C$3:$C$23,0))&gt;INDEX('Ciclos Oficial'!$D$3:$D$23,MATCH('Plano de Setup'!AA163,'Ciclos Oficial'!$C$3:$C$23,0)),MATCH('Plano de Setup'!Z163,'Ciclos Oficial'!$C$3:$C$23,0),MATCH('Plano de Setup'!AA163,'Ciclos Oficial'!$C$3:$C$23,0)))&gt;INDEX('Ciclos Oficial'!$E$3:$E$23,IF(INDEX('Ciclos Oficial'!$E$3:$E$23,MATCH(Z163,'Ciclos Oficial'!$C$3:$C$23,0))&gt;INDEX('Ciclos Oficial'!$E$3:$E$23,MATCH(AA163,'Ciclos Oficial'!$C$3:$C$23,0)),MATCH(Z163,'Ciclos Oficial'!$C$3:$C$23,0),MATCH(AA163,'Ciclos Oficial'!$C$3:$C$23,0))),INDEX('Ciclos Oficial'!$D$3:$D$23,IF(INDEX('Ciclos Oficial'!$D$3:$D$23,MATCH('Plano de Setup'!Z163,'Ciclos Oficial'!$C$3:$C$23,0))&gt;INDEX('Ciclos Oficial'!$D$3:$D$23,MATCH('Plano de Setup'!AA163,'Ciclos Oficial'!$C$3:$C$23,0)),MATCH('Plano de Setup'!Z163,'Ciclos Oficial'!$C$3:$C$23,0),MATCH('Plano de Setup'!AA163,'Ciclos Oficial'!$C$3:$C$23,0))),INDEX('Ciclos Oficial'!$E$3:$E$23,IF(INDEX('Ciclos Oficial'!$E$3:$E$23,MATCH(Z163,'Ciclos Oficial'!$C$3:$C$23,0))&gt;INDEX('Ciclos Oficial'!$E$3:$E$23,MATCH(AA163,'Ciclos Oficial'!$C$3:$C$23,0)),MATCH(Z163,'Ciclos Oficial'!$C$3:$C$23,0),MATCH(AA163,'Ciclos Oficial'!$C$3:$C$23,0)))))</f>
        <v/>
      </c>
      <c r="AC163" s="1"/>
      <c r="AD163" s="1"/>
      <c r="AE163" s="19"/>
      <c r="AF163" s="78"/>
      <c r="AG163" s="74" t="str">
        <f>IF(AF163="","",INDEX('Ciclos Oficial'!$I$3:$I$5,MATCH(AF163,'Ciclos Oficial'!$H$3:$H$5,0)))</f>
        <v/>
      </c>
      <c r="AH163" s="1"/>
      <c r="AI163" s="17"/>
      <c r="AJ163" s="19"/>
      <c r="AK163" s="78"/>
      <c r="AL163" s="74" t="str">
        <f>IF(AK163="","",INDEX('Ciclos Oficial'!$I$3:$I$5,MATCH(AK163,'Ciclos Oficial'!$H$3:$H$5,0)))</f>
        <v/>
      </c>
      <c r="AM163" s="1"/>
      <c r="AN163" s="17"/>
      <c r="AO163" s="19"/>
      <c r="AP163" s="78"/>
      <c r="AQ163" s="74" t="str">
        <f>IF(AP163="","",INDEX('Ciclos Oficial'!$I$3:$I$5,MATCH(AP163,'Ciclos Oficial'!$H$3:$H$5,0)))</f>
        <v/>
      </c>
      <c r="AR163" s="1"/>
      <c r="AS163" s="17"/>
    </row>
    <row r="164" spans="2:45" ht="14.25">
      <c r="B164" s="78"/>
      <c r="C164" s="11"/>
      <c r="D164" s="74" t="str" cm="1">
        <f t="array" ref="D164">IF(OR(B164="",C164=""),"",IF(INDEX('Ciclos Oficial'!$D$3:$D$23,IF(INDEX('Ciclos Oficial'!$D$3:$D$23,MATCH('Plano de Setup'!B164,'Ciclos Oficial'!$C$3:$C$23,0))&gt;INDEX('Ciclos Oficial'!$D$3:$D$23,MATCH('Plano de Setup'!C164,'Ciclos Oficial'!$C$3:$C$23,0)),MATCH('Plano de Setup'!B164,'Ciclos Oficial'!$C$3:$C$23,0),MATCH('Plano de Setup'!C164,'Ciclos Oficial'!$C$3:$C$23,0)))&gt;INDEX('Ciclos Oficial'!$E$3:$E$23,IF(INDEX('Ciclos Oficial'!$E$3:$E$23,MATCH(B164,'Ciclos Oficial'!$C$3:$C$23,0))&gt;INDEX('Ciclos Oficial'!$E$3:$E$23,MATCH(C164,'Ciclos Oficial'!$C$3:$C$23,0)),MATCH(B164,'Ciclos Oficial'!$C$3:$C$23,0),MATCH(C164,'Ciclos Oficial'!$C$3:$C$23,0))),INDEX('Ciclos Oficial'!$D$3:$D$23,IF(INDEX('Ciclos Oficial'!$D$3:$D$23,MATCH('Plano de Setup'!B164,'Ciclos Oficial'!$C$3:$C$23,0))&gt;INDEX('Ciclos Oficial'!$D$3:$D$23,MATCH('Plano de Setup'!C164,'Ciclos Oficial'!$C$3:$C$23,0)),MATCH('Plano de Setup'!B164,'Ciclos Oficial'!$C$3:$C$23,0),MATCH('Plano de Setup'!C164,'Ciclos Oficial'!$C$3:$C$23,0))),INDEX('Ciclos Oficial'!$E$3:$E$23,IF(INDEX('Ciclos Oficial'!$E$3:$E$23,MATCH(B164,'Ciclos Oficial'!$C$3:$C$23,0))&gt;INDEX('Ciclos Oficial'!$E$3:$E$23,MATCH(C164,'Ciclos Oficial'!$C$3:$C$23,0)),MATCH(B164,'Ciclos Oficial'!$C$3:$C$23,0),MATCH(C164,'Ciclos Oficial'!$C$3:$C$23,0)))))</f>
        <v/>
      </c>
      <c r="E164" s="12"/>
      <c r="F164" s="87"/>
      <c r="G164" s="19"/>
      <c r="H164" s="78"/>
      <c r="I164" s="11"/>
      <c r="J164" s="74" t="str" cm="1">
        <f t="array" ref="J164">IF(OR(H164="",I164=""),"",IF(INDEX('Ciclos Oficial'!$D$3:$D$23,IF(INDEX('Ciclos Oficial'!$D$3:$D$23,MATCH('Plano de Setup'!H164,'Ciclos Oficial'!$C$3:$C$23,0))&gt;INDEX('Ciclos Oficial'!$D$3:$D$23,MATCH('Plano de Setup'!I164,'Ciclos Oficial'!$C$3:$C$23,0)),MATCH('Plano de Setup'!H164,'Ciclos Oficial'!$C$3:$C$23,0),MATCH('Plano de Setup'!I164,'Ciclos Oficial'!$C$3:$C$23,0)))&gt;INDEX('Ciclos Oficial'!$E$3:$E$23,IF(INDEX('Ciclos Oficial'!$E$3:$E$23,MATCH(H164,'Ciclos Oficial'!$C$3:$C$23,0))&gt;INDEX('Ciclos Oficial'!$E$3:$E$23,MATCH(I164,'Ciclos Oficial'!$C$3:$C$23,0)),MATCH(H164,'Ciclos Oficial'!$C$3:$C$23,0),MATCH(I164,'Ciclos Oficial'!$C$3:$C$23,0))),INDEX('Ciclos Oficial'!$D$3:$D$23,IF(INDEX('Ciclos Oficial'!$D$3:$D$23,MATCH('Plano de Setup'!H164,'Ciclos Oficial'!$C$3:$C$23,0))&gt;INDEX('Ciclos Oficial'!$D$3:$D$23,MATCH('Plano de Setup'!I164,'Ciclos Oficial'!$C$3:$C$23,0)),MATCH('Plano de Setup'!H164,'Ciclos Oficial'!$C$3:$C$23,0),MATCH('Plano de Setup'!I164,'Ciclos Oficial'!$C$3:$C$23,0))),INDEX('Ciclos Oficial'!$E$3:$E$23,IF(INDEX('Ciclos Oficial'!$E$3:$E$23,MATCH(H164,'Ciclos Oficial'!$C$3:$C$23,0))&gt;INDEX('Ciclos Oficial'!$E$3:$E$23,MATCH(I164,'Ciclos Oficial'!$C$3:$C$23,0)),MATCH(H164,'Ciclos Oficial'!$C$3:$C$23,0),MATCH(I164,'Ciclos Oficial'!$C$3:$C$23,0)))))</f>
        <v/>
      </c>
      <c r="K164" s="1"/>
      <c r="L164" s="17"/>
      <c r="M164" s="19"/>
      <c r="N164" s="11"/>
      <c r="O164" s="11"/>
      <c r="P164" s="74" t="str" cm="1">
        <f t="array" ref="P164">IF(OR(N164="",O164=""),"",IF(INDEX('Ciclos Oficial'!$D$3:$D$23,IF(INDEX('Ciclos Oficial'!$D$3:$D$23,MATCH('Plano de Setup'!N164,'Ciclos Oficial'!$C$3:$C$23,0))&gt;INDEX('Ciclos Oficial'!$D$3:$D$23,MATCH('Plano de Setup'!O164,'Ciclos Oficial'!$C$3:$C$23,0)),MATCH('Plano de Setup'!N164,'Ciclos Oficial'!$C$3:$C$23,0),MATCH('Plano de Setup'!O164,'Ciclos Oficial'!$C$3:$C$23,0)))&gt;INDEX('Ciclos Oficial'!$E$3:$E$23,IF(INDEX('Ciclos Oficial'!$E$3:$E$23,MATCH(N164,'Ciclos Oficial'!$C$3:$C$23,0))&gt;INDEX('Ciclos Oficial'!$E$3:$E$23,MATCH(O164,'Ciclos Oficial'!$C$3:$C$23,0)),MATCH(N164,'Ciclos Oficial'!$C$3:$C$23,0),MATCH(O164,'Ciclos Oficial'!$C$3:$C$23,0))),INDEX('Ciclos Oficial'!$D$3:$D$23,IF(INDEX('Ciclos Oficial'!$D$3:$D$23,MATCH('Plano de Setup'!N164,'Ciclos Oficial'!$C$3:$C$23,0))&gt;INDEX('Ciclos Oficial'!$D$3:$D$23,MATCH('Plano de Setup'!O164,'Ciclos Oficial'!$C$3:$C$23,0)),MATCH('Plano de Setup'!N164,'Ciclos Oficial'!$C$3:$C$23,0),MATCH('Plano de Setup'!O164,'Ciclos Oficial'!$C$3:$C$23,0))),INDEX('Ciclos Oficial'!$E$3:$E$23,IF(INDEX('Ciclos Oficial'!$E$3:$E$23,MATCH(N164,'Ciclos Oficial'!$C$3:$C$23,0))&gt;INDEX('Ciclos Oficial'!$E$3:$E$23,MATCH(O164,'Ciclos Oficial'!$C$3:$C$23,0)),MATCH(N164,'Ciclos Oficial'!$C$3:$C$23,0),MATCH(O164,'Ciclos Oficial'!$C$3:$C$23,0)))))</f>
        <v/>
      </c>
      <c r="Q164" s="1"/>
      <c r="R164" s="1"/>
      <c r="S164" s="19"/>
      <c r="T164" s="78"/>
      <c r="U164" s="11"/>
      <c r="V164" s="74" t="str" cm="1">
        <f t="array" ref="V164">IF(OR(T164="",U164=""),"",IF(INDEX('Ciclos Oficial'!$D$3:$D$23,IF(INDEX('Ciclos Oficial'!$D$3:$D$23,MATCH('Plano de Setup'!T164,'Ciclos Oficial'!$C$3:$C$23,0))&gt;INDEX('Ciclos Oficial'!$D$3:$D$23,MATCH('Plano de Setup'!U164,'Ciclos Oficial'!$C$3:$C$23,0)),MATCH('Plano de Setup'!T164,'Ciclos Oficial'!$C$3:$C$23,0),MATCH('Plano de Setup'!U164,'Ciclos Oficial'!$C$3:$C$23,0)))&gt;INDEX('Ciclos Oficial'!$E$3:$E$23,IF(INDEX('Ciclos Oficial'!$E$3:$E$23,MATCH(T164,'Ciclos Oficial'!$C$3:$C$23,0))&gt;INDEX('Ciclos Oficial'!$E$3:$E$23,MATCH(U164,'Ciclos Oficial'!$C$3:$C$23,0)),MATCH(T164,'Ciclos Oficial'!$C$3:$C$23,0),MATCH(U164,'Ciclos Oficial'!$C$3:$C$23,0))),INDEX('Ciclos Oficial'!$D$3:$D$23,IF(INDEX('Ciclos Oficial'!$D$3:$D$23,MATCH('Plano de Setup'!T164,'Ciclos Oficial'!$C$3:$C$23,0))&gt;INDEX('Ciclos Oficial'!$D$3:$D$23,MATCH('Plano de Setup'!U164,'Ciclos Oficial'!$C$3:$C$23,0)),MATCH('Plano de Setup'!T164,'Ciclos Oficial'!$C$3:$C$23,0),MATCH('Plano de Setup'!U164,'Ciclos Oficial'!$C$3:$C$23,0))),INDEX('Ciclos Oficial'!$E$3:$E$23,IF(INDEX('Ciclos Oficial'!$E$3:$E$23,MATCH(T164,'Ciclos Oficial'!$C$3:$C$23,0))&gt;INDEX('Ciclos Oficial'!$E$3:$E$23,MATCH(U164,'Ciclos Oficial'!$C$3:$C$23,0)),MATCH(T164,'Ciclos Oficial'!$C$3:$C$23,0),MATCH(U164,'Ciclos Oficial'!$C$3:$C$23,0)))))</f>
        <v/>
      </c>
      <c r="W164" s="1"/>
      <c r="X164" s="17"/>
      <c r="Y164" s="19"/>
      <c r="Z164" s="11"/>
      <c r="AA164" s="11"/>
      <c r="AB164" s="74" t="str" cm="1">
        <f t="array" ref="AB164">IF(OR(Z164="",AA164=""),"",IF(INDEX('Ciclos Oficial'!$D$3:$D$23,IF(INDEX('Ciclos Oficial'!$D$3:$D$23,MATCH('Plano de Setup'!Z164,'Ciclos Oficial'!$C$3:$C$23,0))&gt;INDEX('Ciclos Oficial'!$D$3:$D$23,MATCH('Plano de Setup'!AA164,'Ciclos Oficial'!$C$3:$C$23,0)),MATCH('Plano de Setup'!Z164,'Ciclos Oficial'!$C$3:$C$23,0),MATCH('Plano de Setup'!AA164,'Ciclos Oficial'!$C$3:$C$23,0)))&gt;INDEX('Ciclos Oficial'!$E$3:$E$23,IF(INDEX('Ciclos Oficial'!$E$3:$E$23,MATCH(Z164,'Ciclos Oficial'!$C$3:$C$23,0))&gt;INDEX('Ciclos Oficial'!$E$3:$E$23,MATCH(AA164,'Ciclos Oficial'!$C$3:$C$23,0)),MATCH(Z164,'Ciclos Oficial'!$C$3:$C$23,0),MATCH(AA164,'Ciclos Oficial'!$C$3:$C$23,0))),INDEX('Ciclos Oficial'!$D$3:$D$23,IF(INDEX('Ciclos Oficial'!$D$3:$D$23,MATCH('Plano de Setup'!Z164,'Ciclos Oficial'!$C$3:$C$23,0))&gt;INDEX('Ciclos Oficial'!$D$3:$D$23,MATCH('Plano de Setup'!AA164,'Ciclos Oficial'!$C$3:$C$23,0)),MATCH('Plano de Setup'!Z164,'Ciclos Oficial'!$C$3:$C$23,0),MATCH('Plano de Setup'!AA164,'Ciclos Oficial'!$C$3:$C$23,0))),INDEX('Ciclos Oficial'!$E$3:$E$23,IF(INDEX('Ciclos Oficial'!$E$3:$E$23,MATCH(Z164,'Ciclos Oficial'!$C$3:$C$23,0))&gt;INDEX('Ciclos Oficial'!$E$3:$E$23,MATCH(AA164,'Ciclos Oficial'!$C$3:$C$23,0)),MATCH(Z164,'Ciclos Oficial'!$C$3:$C$23,0),MATCH(AA164,'Ciclos Oficial'!$C$3:$C$23,0)))))</f>
        <v/>
      </c>
      <c r="AC164" s="1"/>
      <c r="AD164" s="1"/>
      <c r="AE164" s="19"/>
      <c r="AF164" s="78"/>
      <c r="AG164" s="74" t="str">
        <f>IF(AF164="","",INDEX('Ciclos Oficial'!$I$3:$I$5,MATCH(AF164,'Ciclos Oficial'!$H$3:$H$5,0)))</f>
        <v/>
      </c>
      <c r="AH164" s="1"/>
      <c r="AI164" s="17"/>
      <c r="AJ164" s="19"/>
      <c r="AK164" s="78"/>
      <c r="AL164" s="74" t="str">
        <f>IF(AK164="","",INDEX('Ciclos Oficial'!$I$3:$I$5,MATCH(AK164,'Ciclos Oficial'!$H$3:$H$5,0)))</f>
        <v/>
      </c>
      <c r="AM164" s="1"/>
      <c r="AN164" s="17"/>
      <c r="AO164" s="19"/>
      <c r="AP164" s="78"/>
      <c r="AQ164" s="74" t="str">
        <f>IF(AP164="","",INDEX('Ciclos Oficial'!$I$3:$I$5,MATCH(AP164,'Ciclos Oficial'!$H$3:$H$5,0)))</f>
        <v/>
      </c>
      <c r="AR164" s="1"/>
      <c r="AS164" s="17"/>
    </row>
    <row r="165" spans="2:45" ht="14.25">
      <c r="B165" s="78"/>
      <c r="C165" s="11"/>
      <c r="D165" s="74" t="str" cm="1">
        <f t="array" ref="D165">IF(OR(B165="",C165=""),"",IF(INDEX('Ciclos Oficial'!$D$3:$D$23,IF(INDEX('Ciclos Oficial'!$D$3:$D$23,MATCH('Plano de Setup'!B165,'Ciclos Oficial'!$C$3:$C$23,0))&gt;INDEX('Ciclos Oficial'!$D$3:$D$23,MATCH('Plano de Setup'!C165,'Ciclos Oficial'!$C$3:$C$23,0)),MATCH('Plano de Setup'!B165,'Ciclos Oficial'!$C$3:$C$23,0),MATCH('Plano de Setup'!C165,'Ciclos Oficial'!$C$3:$C$23,0)))&gt;INDEX('Ciclos Oficial'!$E$3:$E$23,IF(INDEX('Ciclos Oficial'!$E$3:$E$23,MATCH(B165,'Ciclos Oficial'!$C$3:$C$23,0))&gt;INDEX('Ciclos Oficial'!$E$3:$E$23,MATCH(C165,'Ciclos Oficial'!$C$3:$C$23,0)),MATCH(B165,'Ciclos Oficial'!$C$3:$C$23,0),MATCH(C165,'Ciclos Oficial'!$C$3:$C$23,0))),INDEX('Ciclos Oficial'!$D$3:$D$23,IF(INDEX('Ciclos Oficial'!$D$3:$D$23,MATCH('Plano de Setup'!B165,'Ciclos Oficial'!$C$3:$C$23,0))&gt;INDEX('Ciclos Oficial'!$D$3:$D$23,MATCH('Plano de Setup'!C165,'Ciclos Oficial'!$C$3:$C$23,0)),MATCH('Plano de Setup'!B165,'Ciclos Oficial'!$C$3:$C$23,0),MATCH('Plano de Setup'!C165,'Ciclos Oficial'!$C$3:$C$23,0))),INDEX('Ciclos Oficial'!$E$3:$E$23,IF(INDEX('Ciclos Oficial'!$E$3:$E$23,MATCH(B165,'Ciclos Oficial'!$C$3:$C$23,0))&gt;INDEX('Ciclos Oficial'!$E$3:$E$23,MATCH(C165,'Ciclos Oficial'!$C$3:$C$23,0)),MATCH(B165,'Ciclos Oficial'!$C$3:$C$23,0),MATCH(C165,'Ciclos Oficial'!$C$3:$C$23,0)))))</f>
        <v/>
      </c>
      <c r="E165" s="12"/>
      <c r="F165" s="87"/>
      <c r="G165" s="19"/>
      <c r="H165" s="78"/>
      <c r="I165" s="11"/>
      <c r="J165" s="74" t="str" cm="1">
        <f t="array" ref="J165">IF(OR(H165="",I165=""),"",IF(INDEX('Ciclos Oficial'!$D$3:$D$23,IF(INDEX('Ciclos Oficial'!$D$3:$D$23,MATCH('Plano de Setup'!H165,'Ciclos Oficial'!$C$3:$C$23,0))&gt;INDEX('Ciclos Oficial'!$D$3:$D$23,MATCH('Plano de Setup'!I165,'Ciclos Oficial'!$C$3:$C$23,0)),MATCH('Plano de Setup'!H165,'Ciclos Oficial'!$C$3:$C$23,0),MATCH('Plano de Setup'!I165,'Ciclos Oficial'!$C$3:$C$23,0)))&gt;INDEX('Ciclos Oficial'!$E$3:$E$23,IF(INDEX('Ciclos Oficial'!$E$3:$E$23,MATCH(H165,'Ciclos Oficial'!$C$3:$C$23,0))&gt;INDEX('Ciclos Oficial'!$E$3:$E$23,MATCH(I165,'Ciclos Oficial'!$C$3:$C$23,0)),MATCH(H165,'Ciclos Oficial'!$C$3:$C$23,0),MATCH(I165,'Ciclos Oficial'!$C$3:$C$23,0))),INDEX('Ciclos Oficial'!$D$3:$D$23,IF(INDEX('Ciclos Oficial'!$D$3:$D$23,MATCH('Plano de Setup'!H165,'Ciclos Oficial'!$C$3:$C$23,0))&gt;INDEX('Ciclos Oficial'!$D$3:$D$23,MATCH('Plano de Setup'!I165,'Ciclos Oficial'!$C$3:$C$23,0)),MATCH('Plano de Setup'!H165,'Ciclos Oficial'!$C$3:$C$23,0),MATCH('Plano de Setup'!I165,'Ciclos Oficial'!$C$3:$C$23,0))),INDEX('Ciclos Oficial'!$E$3:$E$23,IF(INDEX('Ciclos Oficial'!$E$3:$E$23,MATCH(H165,'Ciclos Oficial'!$C$3:$C$23,0))&gt;INDEX('Ciclos Oficial'!$E$3:$E$23,MATCH(I165,'Ciclos Oficial'!$C$3:$C$23,0)),MATCH(H165,'Ciclos Oficial'!$C$3:$C$23,0),MATCH(I165,'Ciclos Oficial'!$C$3:$C$23,0)))))</f>
        <v/>
      </c>
      <c r="K165" s="1"/>
      <c r="L165" s="17"/>
      <c r="M165" s="19"/>
      <c r="N165" s="11"/>
      <c r="O165" s="11"/>
      <c r="P165" s="74" t="str" cm="1">
        <f t="array" ref="P165">IF(OR(N165="",O165=""),"",IF(INDEX('Ciclos Oficial'!$D$3:$D$23,IF(INDEX('Ciclos Oficial'!$D$3:$D$23,MATCH('Plano de Setup'!N165,'Ciclos Oficial'!$C$3:$C$23,0))&gt;INDEX('Ciclos Oficial'!$D$3:$D$23,MATCH('Plano de Setup'!O165,'Ciclos Oficial'!$C$3:$C$23,0)),MATCH('Plano de Setup'!N165,'Ciclos Oficial'!$C$3:$C$23,0),MATCH('Plano de Setup'!O165,'Ciclos Oficial'!$C$3:$C$23,0)))&gt;INDEX('Ciclos Oficial'!$E$3:$E$23,IF(INDEX('Ciclos Oficial'!$E$3:$E$23,MATCH(N165,'Ciclos Oficial'!$C$3:$C$23,0))&gt;INDEX('Ciclos Oficial'!$E$3:$E$23,MATCH(O165,'Ciclos Oficial'!$C$3:$C$23,0)),MATCH(N165,'Ciclos Oficial'!$C$3:$C$23,0),MATCH(O165,'Ciclos Oficial'!$C$3:$C$23,0))),INDEX('Ciclos Oficial'!$D$3:$D$23,IF(INDEX('Ciclos Oficial'!$D$3:$D$23,MATCH('Plano de Setup'!N165,'Ciclos Oficial'!$C$3:$C$23,0))&gt;INDEX('Ciclos Oficial'!$D$3:$D$23,MATCH('Plano de Setup'!O165,'Ciclos Oficial'!$C$3:$C$23,0)),MATCH('Plano de Setup'!N165,'Ciclos Oficial'!$C$3:$C$23,0),MATCH('Plano de Setup'!O165,'Ciclos Oficial'!$C$3:$C$23,0))),INDEX('Ciclos Oficial'!$E$3:$E$23,IF(INDEX('Ciclos Oficial'!$E$3:$E$23,MATCH(N165,'Ciclos Oficial'!$C$3:$C$23,0))&gt;INDEX('Ciclos Oficial'!$E$3:$E$23,MATCH(O165,'Ciclos Oficial'!$C$3:$C$23,0)),MATCH(N165,'Ciclos Oficial'!$C$3:$C$23,0),MATCH(O165,'Ciclos Oficial'!$C$3:$C$23,0)))))</f>
        <v/>
      </c>
      <c r="Q165" s="1"/>
      <c r="R165" s="1"/>
      <c r="S165" s="19"/>
      <c r="T165" s="78"/>
      <c r="U165" s="11"/>
      <c r="V165" s="74" t="str" cm="1">
        <f t="array" ref="V165">IF(OR(T165="",U165=""),"",IF(INDEX('Ciclos Oficial'!$D$3:$D$23,IF(INDEX('Ciclos Oficial'!$D$3:$D$23,MATCH('Plano de Setup'!T165,'Ciclos Oficial'!$C$3:$C$23,0))&gt;INDEX('Ciclos Oficial'!$D$3:$D$23,MATCH('Plano de Setup'!U165,'Ciclos Oficial'!$C$3:$C$23,0)),MATCH('Plano de Setup'!T165,'Ciclos Oficial'!$C$3:$C$23,0),MATCH('Plano de Setup'!U165,'Ciclos Oficial'!$C$3:$C$23,0)))&gt;INDEX('Ciclos Oficial'!$E$3:$E$23,IF(INDEX('Ciclos Oficial'!$E$3:$E$23,MATCH(T165,'Ciclos Oficial'!$C$3:$C$23,0))&gt;INDEX('Ciclos Oficial'!$E$3:$E$23,MATCH(U165,'Ciclos Oficial'!$C$3:$C$23,0)),MATCH(T165,'Ciclos Oficial'!$C$3:$C$23,0),MATCH(U165,'Ciclos Oficial'!$C$3:$C$23,0))),INDEX('Ciclos Oficial'!$D$3:$D$23,IF(INDEX('Ciclos Oficial'!$D$3:$D$23,MATCH('Plano de Setup'!T165,'Ciclos Oficial'!$C$3:$C$23,0))&gt;INDEX('Ciclos Oficial'!$D$3:$D$23,MATCH('Plano de Setup'!U165,'Ciclos Oficial'!$C$3:$C$23,0)),MATCH('Plano de Setup'!T165,'Ciclos Oficial'!$C$3:$C$23,0),MATCH('Plano de Setup'!U165,'Ciclos Oficial'!$C$3:$C$23,0))),INDEX('Ciclos Oficial'!$E$3:$E$23,IF(INDEX('Ciclos Oficial'!$E$3:$E$23,MATCH(T165,'Ciclos Oficial'!$C$3:$C$23,0))&gt;INDEX('Ciclos Oficial'!$E$3:$E$23,MATCH(U165,'Ciclos Oficial'!$C$3:$C$23,0)),MATCH(T165,'Ciclos Oficial'!$C$3:$C$23,0),MATCH(U165,'Ciclos Oficial'!$C$3:$C$23,0)))))</f>
        <v/>
      </c>
      <c r="W165" s="1"/>
      <c r="X165" s="17"/>
      <c r="Y165" s="19"/>
      <c r="Z165" s="11"/>
      <c r="AA165" s="11"/>
      <c r="AB165" s="74" t="str" cm="1">
        <f t="array" ref="AB165">IF(OR(Z165="",AA165=""),"",IF(INDEX('Ciclos Oficial'!$D$3:$D$23,IF(INDEX('Ciclos Oficial'!$D$3:$D$23,MATCH('Plano de Setup'!Z165,'Ciclos Oficial'!$C$3:$C$23,0))&gt;INDEX('Ciclos Oficial'!$D$3:$D$23,MATCH('Plano de Setup'!AA165,'Ciclos Oficial'!$C$3:$C$23,0)),MATCH('Plano de Setup'!Z165,'Ciclos Oficial'!$C$3:$C$23,0),MATCH('Plano de Setup'!AA165,'Ciclos Oficial'!$C$3:$C$23,0)))&gt;INDEX('Ciclos Oficial'!$E$3:$E$23,IF(INDEX('Ciclos Oficial'!$E$3:$E$23,MATCH(Z165,'Ciclos Oficial'!$C$3:$C$23,0))&gt;INDEX('Ciclos Oficial'!$E$3:$E$23,MATCH(AA165,'Ciclos Oficial'!$C$3:$C$23,0)),MATCH(Z165,'Ciclos Oficial'!$C$3:$C$23,0),MATCH(AA165,'Ciclos Oficial'!$C$3:$C$23,0))),INDEX('Ciclos Oficial'!$D$3:$D$23,IF(INDEX('Ciclos Oficial'!$D$3:$D$23,MATCH('Plano de Setup'!Z165,'Ciclos Oficial'!$C$3:$C$23,0))&gt;INDEX('Ciclos Oficial'!$D$3:$D$23,MATCH('Plano de Setup'!AA165,'Ciclos Oficial'!$C$3:$C$23,0)),MATCH('Plano de Setup'!Z165,'Ciclos Oficial'!$C$3:$C$23,0),MATCH('Plano de Setup'!AA165,'Ciclos Oficial'!$C$3:$C$23,0))),INDEX('Ciclos Oficial'!$E$3:$E$23,IF(INDEX('Ciclos Oficial'!$E$3:$E$23,MATCH(Z165,'Ciclos Oficial'!$C$3:$C$23,0))&gt;INDEX('Ciclos Oficial'!$E$3:$E$23,MATCH(AA165,'Ciclos Oficial'!$C$3:$C$23,0)),MATCH(Z165,'Ciclos Oficial'!$C$3:$C$23,0),MATCH(AA165,'Ciclos Oficial'!$C$3:$C$23,0)))))</f>
        <v/>
      </c>
      <c r="AC165" s="1"/>
      <c r="AD165" s="1"/>
      <c r="AE165" s="19"/>
      <c r="AF165" s="78"/>
      <c r="AG165" s="74" t="str">
        <f>IF(AF165="","",INDEX('Ciclos Oficial'!$I$3:$I$5,MATCH(AF165,'Ciclos Oficial'!$H$3:$H$5,0)))</f>
        <v/>
      </c>
      <c r="AH165" s="1"/>
      <c r="AI165" s="17"/>
      <c r="AJ165" s="19"/>
      <c r="AK165" s="78"/>
      <c r="AL165" s="74" t="str">
        <f>IF(AK165="","",INDEX('Ciclos Oficial'!$I$3:$I$5,MATCH(AK165,'Ciclos Oficial'!$H$3:$H$5,0)))</f>
        <v/>
      </c>
      <c r="AM165" s="1"/>
      <c r="AN165" s="17"/>
      <c r="AO165" s="19"/>
      <c r="AP165" s="78"/>
      <c r="AQ165" s="74" t="str">
        <f>IF(AP165="","",INDEX('Ciclos Oficial'!$I$3:$I$5,MATCH(AP165,'Ciclos Oficial'!$H$3:$H$5,0)))</f>
        <v/>
      </c>
      <c r="AR165" s="1"/>
      <c r="AS165" s="17"/>
    </row>
    <row r="166" spans="2:45" ht="14.25">
      <c r="B166" s="78"/>
      <c r="C166" s="11"/>
      <c r="D166" s="74" t="str" cm="1">
        <f t="array" ref="D166">IF(OR(B166="",C166=""),"",IF(INDEX('Ciclos Oficial'!$D$3:$D$23,IF(INDEX('Ciclos Oficial'!$D$3:$D$23,MATCH('Plano de Setup'!B166,'Ciclos Oficial'!$C$3:$C$23,0))&gt;INDEX('Ciclos Oficial'!$D$3:$D$23,MATCH('Plano de Setup'!C166,'Ciclos Oficial'!$C$3:$C$23,0)),MATCH('Plano de Setup'!B166,'Ciclos Oficial'!$C$3:$C$23,0),MATCH('Plano de Setup'!C166,'Ciclos Oficial'!$C$3:$C$23,0)))&gt;INDEX('Ciclos Oficial'!$E$3:$E$23,IF(INDEX('Ciclos Oficial'!$E$3:$E$23,MATCH(B166,'Ciclos Oficial'!$C$3:$C$23,0))&gt;INDEX('Ciclos Oficial'!$E$3:$E$23,MATCH(C166,'Ciclos Oficial'!$C$3:$C$23,0)),MATCH(B166,'Ciclos Oficial'!$C$3:$C$23,0),MATCH(C166,'Ciclos Oficial'!$C$3:$C$23,0))),INDEX('Ciclos Oficial'!$D$3:$D$23,IF(INDEX('Ciclos Oficial'!$D$3:$D$23,MATCH('Plano de Setup'!B166,'Ciclos Oficial'!$C$3:$C$23,0))&gt;INDEX('Ciclos Oficial'!$D$3:$D$23,MATCH('Plano de Setup'!C166,'Ciclos Oficial'!$C$3:$C$23,0)),MATCH('Plano de Setup'!B166,'Ciclos Oficial'!$C$3:$C$23,0),MATCH('Plano de Setup'!C166,'Ciclos Oficial'!$C$3:$C$23,0))),INDEX('Ciclos Oficial'!$E$3:$E$23,IF(INDEX('Ciclos Oficial'!$E$3:$E$23,MATCH(B166,'Ciclos Oficial'!$C$3:$C$23,0))&gt;INDEX('Ciclos Oficial'!$E$3:$E$23,MATCH(C166,'Ciclos Oficial'!$C$3:$C$23,0)),MATCH(B166,'Ciclos Oficial'!$C$3:$C$23,0),MATCH(C166,'Ciclos Oficial'!$C$3:$C$23,0)))))</f>
        <v/>
      </c>
      <c r="E166" s="12"/>
      <c r="F166" s="87"/>
      <c r="G166" s="19"/>
      <c r="H166" s="78"/>
      <c r="I166" s="11"/>
      <c r="J166" s="74" t="str" cm="1">
        <f t="array" ref="J166">IF(OR(H166="",I166=""),"",IF(INDEX('Ciclos Oficial'!$D$3:$D$23,IF(INDEX('Ciclos Oficial'!$D$3:$D$23,MATCH('Plano de Setup'!H166,'Ciclos Oficial'!$C$3:$C$23,0))&gt;INDEX('Ciclos Oficial'!$D$3:$D$23,MATCH('Plano de Setup'!I166,'Ciclos Oficial'!$C$3:$C$23,0)),MATCH('Plano de Setup'!H166,'Ciclos Oficial'!$C$3:$C$23,0),MATCH('Plano de Setup'!I166,'Ciclos Oficial'!$C$3:$C$23,0)))&gt;INDEX('Ciclos Oficial'!$E$3:$E$23,IF(INDEX('Ciclos Oficial'!$E$3:$E$23,MATCH(H166,'Ciclos Oficial'!$C$3:$C$23,0))&gt;INDEX('Ciclos Oficial'!$E$3:$E$23,MATCH(I166,'Ciclos Oficial'!$C$3:$C$23,0)),MATCH(H166,'Ciclos Oficial'!$C$3:$C$23,0),MATCH(I166,'Ciclos Oficial'!$C$3:$C$23,0))),INDEX('Ciclos Oficial'!$D$3:$D$23,IF(INDEX('Ciclos Oficial'!$D$3:$D$23,MATCH('Plano de Setup'!H166,'Ciclos Oficial'!$C$3:$C$23,0))&gt;INDEX('Ciclos Oficial'!$D$3:$D$23,MATCH('Plano de Setup'!I166,'Ciclos Oficial'!$C$3:$C$23,0)),MATCH('Plano de Setup'!H166,'Ciclos Oficial'!$C$3:$C$23,0),MATCH('Plano de Setup'!I166,'Ciclos Oficial'!$C$3:$C$23,0))),INDEX('Ciclos Oficial'!$E$3:$E$23,IF(INDEX('Ciclos Oficial'!$E$3:$E$23,MATCH(H166,'Ciclos Oficial'!$C$3:$C$23,0))&gt;INDEX('Ciclos Oficial'!$E$3:$E$23,MATCH(I166,'Ciclos Oficial'!$C$3:$C$23,0)),MATCH(H166,'Ciclos Oficial'!$C$3:$C$23,0),MATCH(I166,'Ciclos Oficial'!$C$3:$C$23,0)))))</f>
        <v/>
      </c>
      <c r="K166" s="1"/>
      <c r="L166" s="17"/>
      <c r="M166" s="19"/>
      <c r="N166" s="11"/>
      <c r="O166" s="11"/>
      <c r="P166" s="74" t="str" cm="1">
        <f t="array" ref="P166">IF(OR(N166="",O166=""),"",IF(INDEX('Ciclos Oficial'!$D$3:$D$23,IF(INDEX('Ciclos Oficial'!$D$3:$D$23,MATCH('Plano de Setup'!N166,'Ciclos Oficial'!$C$3:$C$23,0))&gt;INDEX('Ciclos Oficial'!$D$3:$D$23,MATCH('Plano de Setup'!O166,'Ciclos Oficial'!$C$3:$C$23,0)),MATCH('Plano de Setup'!N166,'Ciclos Oficial'!$C$3:$C$23,0),MATCH('Plano de Setup'!O166,'Ciclos Oficial'!$C$3:$C$23,0)))&gt;INDEX('Ciclos Oficial'!$E$3:$E$23,IF(INDEX('Ciclos Oficial'!$E$3:$E$23,MATCH(N166,'Ciclos Oficial'!$C$3:$C$23,0))&gt;INDEX('Ciclos Oficial'!$E$3:$E$23,MATCH(O166,'Ciclos Oficial'!$C$3:$C$23,0)),MATCH(N166,'Ciclos Oficial'!$C$3:$C$23,0),MATCH(O166,'Ciclos Oficial'!$C$3:$C$23,0))),INDEX('Ciclos Oficial'!$D$3:$D$23,IF(INDEX('Ciclos Oficial'!$D$3:$D$23,MATCH('Plano de Setup'!N166,'Ciclos Oficial'!$C$3:$C$23,0))&gt;INDEX('Ciclos Oficial'!$D$3:$D$23,MATCH('Plano de Setup'!O166,'Ciclos Oficial'!$C$3:$C$23,0)),MATCH('Plano de Setup'!N166,'Ciclos Oficial'!$C$3:$C$23,0),MATCH('Plano de Setup'!O166,'Ciclos Oficial'!$C$3:$C$23,0))),INDEX('Ciclos Oficial'!$E$3:$E$23,IF(INDEX('Ciclos Oficial'!$E$3:$E$23,MATCH(N166,'Ciclos Oficial'!$C$3:$C$23,0))&gt;INDEX('Ciclos Oficial'!$E$3:$E$23,MATCH(O166,'Ciclos Oficial'!$C$3:$C$23,0)),MATCH(N166,'Ciclos Oficial'!$C$3:$C$23,0),MATCH(O166,'Ciclos Oficial'!$C$3:$C$23,0)))))</f>
        <v/>
      </c>
      <c r="Q166" s="1"/>
      <c r="R166" s="1"/>
      <c r="S166" s="19"/>
      <c r="T166" s="78"/>
      <c r="U166" s="11"/>
      <c r="V166" s="74" t="str" cm="1">
        <f t="array" ref="V166">IF(OR(T166="",U166=""),"",IF(INDEX('Ciclos Oficial'!$D$3:$D$23,IF(INDEX('Ciclos Oficial'!$D$3:$D$23,MATCH('Plano de Setup'!T166,'Ciclos Oficial'!$C$3:$C$23,0))&gt;INDEX('Ciclos Oficial'!$D$3:$D$23,MATCH('Plano de Setup'!U166,'Ciclos Oficial'!$C$3:$C$23,0)),MATCH('Plano de Setup'!T166,'Ciclos Oficial'!$C$3:$C$23,0),MATCH('Plano de Setup'!U166,'Ciclos Oficial'!$C$3:$C$23,0)))&gt;INDEX('Ciclos Oficial'!$E$3:$E$23,IF(INDEX('Ciclos Oficial'!$E$3:$E$23,MATCH(T166,'Ciclos Oficial'!$C$3:$C$23,0))&gt;INDEX('Ciclos Oficial'!$E$3:$E$23,MATCH(U166,'Ciclos Oficial'!$C$3:$C$23,0)),MATCH(T166,'Ciclos Oficial'!$C$3:$C$23,0),MATCH(U166,'Ciclos Oficial'!$C$3:$C$23,0))),INDEX('Ciclos Oficial'!$D$3:$D$23,IF(INDEX('Ciclos Oficial'!$D$3:$D$23,MATCH('Plano de Setup'!T166,'Ciclos Oficial'!$C$3:$C$23,0))&gt;INDEX('Ciclos Oficial'!$D$3:$D$23,MATCH('Plano de Setup'!U166,'Ciclos Oficial'!$C$3:$C$23,0)),MATCH('Plano de Setup'!T166,'Ciclos Oficial'!$C$3:$C$23,0),MATCH('Plano de Setup'!U166,'Ciclos Oficial'!$C$3:$C$23,0))),INDEX('Ciclos Oficial'!$E$3:$E$23,IF(INDEX('Ciclos Oficial'!$E$3:$E$23,MATCH(T166,'Ciclos Oficial'!$C$3:$C$23,0))&gt;INDEX('Ciclos Oficial'!$E$3:$E$23,MATCH(U166,'Ciclos Oficial'!$C$3:$C$23,0)),MATCH(T166,'Ciclos Oficial'!$C$3:$C$23,0),MATCH(U166,'Ciclos Oficial'!$C$3:$C$23,0)))))</f>
        <v/>
      </c>
      <c r="W166" s="1"/>
      <c r="X166" s="17"/>
      <c r="Y166" s="19"/>
      <c r="Z166" s="11"/>
      <c r="AA166" s="11"/>
      <c r="AB166" s="74" t="str" cm="1">
        <f t="array" ref="AB166">IF(OR(Z166="",AA166=""),"",IF(INDEX('Ciclos Oficial'!$D$3:$D$23,IF(INDEX('Ciclos Oficial'!$D$3:$D$23,MATCH('Plano de Setup'!Z166,'Ciclos Oficial'!$C$3:$C$23,0))&gt;INDEX('Ciclos Oficial'!$D$3:$D$23,MATCH('Plano de Setup'!AA166,'Ciclos Oficial'!$C$3:$C$23,0)),MATCH('Plano de Setup'!Z166,'Ciclos Oficial'!$C$3:$C$23,0),MATCH('Plano de Setup'!AA166,'Ciclos Oficial'!$C$3:$C$23,0)))&gt;INDEX('Ciclos Oficial'!$E$3:$E$23,IF(INDEX('Ciclos Oficial'!$E$3:$E$23,MATCH(Z166,'Ciclos Oficial'!$C$3:$C$23,0))&gt;INDEX('Ciclos Oficial'!$E$3:$E$23,MATCH(AA166,'Ciclos Oficial'!$C$3:$C$23,0)),MATCH(Z166,'Ciclos Oficial'!$C$3:$C$23,0),MATCH(AA166,'Ciclos Oficial'!$C$3:$C$23,0))),INDEX('Ciclos Oficial'!$D$3:$D$23,IF(INDEX('Ciclos Oficial'!$D$3:$D$23,MATCH('Plano de Setup'!Z166,'Ciclos Oficial'!$C$3:$C$23,0))&gt;INDEX('Ciclos Oficial'!$D$3:$D$23,MATCH('Plano de Setup'!AA166,'Ciclos Oficial'!$C$3:$C$23,0)),MATCH('Plano de Setup'!Z166,'Ciclos Oficial'!$C$3:$C$23,0),MATCH('Plano de Setup'!AA166,'Ciclos Oficial'!$C$3:$C$23,0))),INDEX('Ciclos Oficial'!$E$3:$E$23,IF(INDEX('Ciclos Oficial'!$E$3:$E$23,MATCH(Z166,'Ciclos Oficial'!$C$3:$C$23,0))&gt;INDEX('Ciclos Oficial'!$E$3:$E$23,MATCH(AA166,'Ciclos Oficial'!$C$3:$C$23,0)),MATCH(Z166,'Ciclos Oficial'!$C$3:$C$23,0),MATCH(AA166,'Ciclos Oficial'!$C$3:$C$23,0)))))</f>
        <v/>
      </c>
      <c r="AC166" s="1"/>
      <c r="AD166" s="1"/>
      <c r="AE166" s="19"/>
      <c r="AF166" s="78"/>
      <c r="AG166" s="74" t="str">
        <f>IF(AF166="","",INDEX('Ciclos Oficial'!$I$3:$I$5,MATCH(AF166,'Ciclos Oficial'!$H$3:$H$5,0)))</f>
        <v/>
      </c>
      <c r="AH166" s="1"/>
      <c r="AI166" s="17"/>
      <c r="AJ166" s="19"/>
      <c r="AK166" s="78"/>
      <c r="AL166" s="74" t="str">
        <f>IF(AK166="","",INDEX('Ciclos Oficial'!$I$3:$I$5,MATCH(AK166,'Ciclos Oficial'!$H$3:$H$5,0)))</f>
        <v/>
      </c>
      <c r="AM166" s="1"/>
      <c r="AN166" s="17"/>
      <c r="AO166" s="19"/>
      <c r="AP166" s="78"/>
      <c r="AQ166" s="74" t="str">
        <f>IF(AP166="","",INDEX('Ciclos Oficial'!$I$3:$I$5,MATCH(AP166,'Ciclos Oficial'!$H$3:$H$5,0)))</f>
        <v/>
      </c>
      <c r="AR166" s="1"/>
      <c r="AS166" s="17"/>
    </row>
    <row r="167" spans="2:45" ht="14.25">
      <c r="B167" s="78"/>
      <c r="C167" s="11"/>
      <c r="D167" s="74" t="str" cm="1">
        <f t="array" ref="D167">IF(OR(B167="",C167=""),"",IF(INDEX('Ciclos Oficial'!$D$3:$D$23,IF(INDEX('Ciclos Oficial'!$D$3:$D$23,MATCH('Plano de Setup'!B167,'Ciclos Oficial'!$C$3:$C$23,0))&gt;INDEX('Ciclos Oficial'!$D$3:$D$23,MATCH('Plano de Setup'!C167,'Ciclos Oficial'!$C$3:$C$23,0)),MATCH('Plano de Setup'!B167,'Ciclos Oficial'!$C$3:$C$23,0),MATCH('Plano de Setup'!C167,'Ciclos Oficial'!$C$3:$C$23,0)))&gt;INDEX('Ciclos Oficial'!$E$3:$E$23,IF(INDEX('Ciclos Oficial'!$E$3:$E$23,MATCH(B167,'Ciclos Oficial'!$C$3:$C$23,0))&gt;INDEX('Ciclos Oficial'!$E$3:$E$23,MATCH(C167,'Ciclos Oficial'!$C$3:$C$23,0)),MATCH(B167,'Ciclos Oficial'!$C$3:$C$23,0),MATCH(C167,'Ciclos Oficial'!$C$3:$C$23,0))),INDEX('Ciclos Oficial'!$D$3:$D$23,IF(INDEX('Ciclos Oficial'!$D$3:$D$23,MATCH('Plano de Setup'!B167,'Ciclos Oficial'!$C$3:$C$23,0))&gt;INDEX('Ciclos Oficial'!$D$3:$D$23,MATCH('Plano de Setup'!C167,'Ciclos Oficial'!$C$3:$C$23,0)),MATCH('Plano de Setup'!B167,'Ciclos Oficial'!$C$3:$C$23,0),MATCH('Plano de Setup'!C167,'Ciclos Oficial'!$C$3:$C$23,0))),INDEX('Ciclos Oficial'!$E$3:$E$23,IF(INDEX('Ciclos Oficial'!$E$3:$E$23,MATCH(B167,'Ciclos Oficial'!$C$3:$C$23,0))&gt;INDEX('Ciclos Oficial'!$E$3:$E$23,MATCH(C167,'Ciclos Oficial'!$C$3:$C$23,0)),MATCH(B167,'Ciclos Oficial'!$C$3:$C$23,0),MATCH(C167,'Ciclos Oficial'!$C$3:$C$23,0)))))</f>
        <v/>
      </c>
      <c r="E167" s="12"/>
      <c r="F167" s="87"/>
      <c r="G167" s="19"/>
      <c r="H167" s="78"/>
      <c r="I167" s="11"/>
      <c r="J167" s="74" t="str" cm="1">
        <f t="array" ref="J167">IF(OR(H167="",I167=""),"",IF(INDEX('Ciclos Oficial'!$D$3:$D$23,IF(INDEX('Ciclos Oficial'!$D$3:$D$23,MATCH('Plano de Setup'!H167,'Ciclos Oficial'!$C$3:$C$23,0))&gt;INDEX('Ciclos Oficial'!$D$3:$D$23,MATCH('Plano de Setup'!I167,'Ciclos Oficial'!$C$3:$C$23,0)),MATCH('Plano de Setup'!H167,'Ciclos Oficial'!$C$3:$C$23,0),MATCH('Plano de Setup'!I167,'Ciclos Oficial'!$C$3:$C$23,0)))&gt;INDEX('Ciclos Oficial'!$E$3:$E$23,IF(INDEX('Ciclos Oficial'!$E$3:$E$23,MATCH(H167,'Ciclos Oficial'!$C$3:$C$23,0))&gt;INDEX('Ciclos Oficial'!$E$3:$E$23,MATCH(I167,'Ciclos Oficial'!$C$3:$C$23,0)),MATCH(H167,'Ciclos Oficial'!$C$3:$C$23,0),MATCH(I167,'Ciclos Oficial'!$C$3:$C$23,0))),INDEX('Ciclos Oficial'!$D$3:$D$23,IF(INDEX('Ciclos Oficial'!$D$3:$D$23,MATCH('Plano de Setup'!H167,'Ciclos Oficial'!$C$3:$C$23,0))&gt;INDEX('Ciclos Oficial'!$D$3:$D$23,MATCH('Plano de Setup'!I167,'Ciclos Oficial'!$C$3:$C$23,0)),MATCH('Plano de Setup'!H167,'Ciclos Oficial'!$C$3:$C$23,0),MATCH('Plano de Setup'!I167,'Ciclos Oficial'!$C$3:$C$23,0))),INDEX('Ciclos Oficial'!$E$3:$E$23,IF(INDEX('Ciclos Oficial'!$E$3:$E$23,MATCH(H167,'Ciclos Oficial'!$C$3:$C$23,0))&gt;INDEX('Ciclos Oficial'!$E$3:$E$23,MATCH(I167,'Ciclos Oficial'!$C$3:$C$23,0)),MATCH(H167,'Ciclos Oficial'!$C$3:$C$23,0),MATCH(I167,'Ciclos Oficial'!$C$3:$C$23,0)))))</f>
        <v/>
      </c>
      <c r="K167" s="1"/>
      <c r="L167" s="17"/>
      <c r="M167" s="19"/>
      <c r="N167" s="11"/>
      <c r="O167" s="11"/>
      <c r="P167" s="74" t="str" cm="1">
        <f t="array" ref="P167">IF(OR(N167="",O167=""),"",IF(INDEX('Ciclos Oficial'!$D$3:$D$23,IF(INDEX('Ciclos Oficial'!$D$3:$D$23,MATCH('Plano de Setup'!N167,'Ciclos Oficial'!$C$3:$C$23,0))&gt;INDEX('Ciclos Oficial'!$D$3:$D$23,MATCH('Plano de Setup'!O167,'Ciclos Oficial'!$C$3:$C$23,0)),MATCH('Plano de Setup'!N167,'Ciclos Oficial'!$C$3:$C$23,0),MATCH('Plano de Setup'!O167,'Ciclos Oficial'!$C$3:$C$23,0)))&gt;INDEX('Ciclos Oficial'!$E$3:$E$23,IF(INDEX('Ciclos Oficial'!$E$3:$E$23,MATCH(N167,'Ciclos Oficial'!$C$3:$C$23,0))&gt;INDEX('Ciclos Oficial'!$E$3:$E$23,MATCH(O167,'Ciclos Oficial'!$C$3:$C$23,0)),MATCH(N167,'Ciclos Oficial'!$C$3:$C$23,0),MATCH(O167,'Ciclos Oficial'!$C$3:$C$23,0))),INDEX('Ciclos Oficial'!$D$3:$D$23,IF(INDEX('Ciclos Oficial'!$D$3:$D$23,MATCH('Plano de Setup'!N167,'Ciclos Oficial'!$C$3:$C$23,0))&gt;INDEX('Ciclos Oficial'!$D$3:$D$23,MATCH('Plano de Setup'!O167,'Ciclos Oficial'!$C$3:$C$23,0)),MATCH('Plano de Setup'!N167,'Ciclos Oficial'!$C$3:$C$23,0),MATCH('Plano de Setup'!O167,'Ciclos Oficial'!$C$3:$C$23,0))),INDEX('Ciclos Oficial'!$E$3:$E$23,IF(INDEX('Ciclos Oficial'!$E$3:$E$23,MATCH(N167,'Ciclos Oficial'!$C$3:$C$23,0))&gt;INDEX('Ciclos Oficial'!$E$3:$E$23,MATCH(O167,'Ciclos Oficial'!$C$3:$C$23,0)),MATCH(N167,'Ciclos Oficial'!$C$3:$C$23,0),MATCH(O167,'Ciclos Oficial'!$C$3:$C$23,0)))))</f>
        <v/>
      </c>
      <c r="Q167" s="1"/>
      <c r="R167" s="1"/>
      <c r="S167" s="19"/>
      <c r="T167" s="78"/>
      <c r="U167" s="11"/>
      <c r="V167" s="74" t="str" cm="1">
        <f t="array" ref="V167">IF(OR(T167="",U167=""),"",IF(INDEX('Ciclos Oficial'!$D$3:$D$23,IF(INDEX('Ciclos Oficial'!$D$3:$D$23,MATCH('Plano de Setup'!T167,'Ciclos Oficial'!$C$3:$C$23,0))&gt;INDEX('Ciclos Oficial'!$D$3:$D$23,MATCH('Plano de Setup'!U167,'Ciclos Oficial'!$C$3:$C$23,0)),MATCH('Plano de Setup'!T167,'Ciclos Oficial'!$C$3:$C$23,0),MATCH('Plano de Setup'!U167,'Ciclos Oficial'!$C$3:$C$23,0)))&gt;INDEX('Ciclos Oficial'!$E$3:$E$23,IF(INDEX('Ciclos Oficial'!$E$3:$E$23,MATCH(T167,'Ciclos Oficial'!$C$3:$C$23,0))&gt;INDEX('Ciclos Oficial'!$E$3:$E$23,MATCH(U167,'Ciclos Oficial'!$C$3:$C$23,0)),MATCH(T167,'Ciclos Oficial'!$C$3:$C$23,0),MATCH(U167,'Ciclos Oficial'!$C$3:$C$23,0))),INDEX('Ciclos Oficial'!$D$3:$D$23,IF(INDEX('Ciclos Oficial'!$D$3:$D$23,MATCH('Plano de Setup'!T167,'Ciclos Oficial'!$C$3:$C$23,0))&gt;INDEX('Ciclos Oficial'!$D$3:$D$23,MATCH('Plano de Setup'!U167,'Ciclos Oficial'!$C$3:$C$23,0)),MATCH('Plano de Setup'!T167,'Ciclos Oficial'!$C$3:$C$23,0),MATCH('Plano de Setup'!U167,'Ciclos Oficial'!$C$3:$C$23,0))),INDEX('Ciclos Oficial'!$E$3:$E$23,IF(INDEX('Ciclos Oficial'!$E$3:$E$23,MATCH(T167,'Ciclos Oficial'!$C$3:$C$23,0))&gt;INDEX('Ciclos Oficial'!$E$3:$E$23,MATCH(U167,'Ciclos Oficial'!$C$3:$C$23,0)),MATCH(T167,'Ciclos Oficial'!$C$3:$C$23,0),MATCH(U167,'Ciclos Oficial'!$C$3:$C$23,0)))))</f>
        <v/>
      </c>
      <c r="W167" s="1"/>
      <c r="X167" s="17"/>
      <c r="Y167" s="19"/>
      <c r="Z167" s="11"/>
      <c r="AA167" s="11"/>
      <c r="AB167" s="74" t="str" cm="1">
        <f t="array" ref="AB167">IF(OR(Z167="",AA167=""),"",IF(INDEX('Ciclos Oficial'!$D$3:$D$23,IF(INDEX('Ciclos Oficial'!$D$3:$D$23,MATCH('Plano de Setup'!Z167,'Ciclos Oficial'!$C$3:$C$23,0))&gt;INDEX('Ciclos Oficial'!$D$3:$D$23,MATCH('Plano de Setup'!AA167,'Ciclos Oficial'!$C$3:$C$23,0)),MATCH('Plano de Setup'!Z167,'Ciclos Oficial'!$C$3:$C$23,0),MATCH('Plano de Setup'!AA167,'Ciclos Oficial'!$C$3:$C$23,0)))&gt;INDEX('Ciclos Oficial'!$E$3:$E$23,IF(INDEX('Ciclos Oficial'!$E$3:$E$23,MATCH(Z167,'Ciclos Oficial'!$C$3:$C$23,0))&gt;INDEX('Ciclos Oficial'!$E$3:$E$23,MATCH(AA167,'Ciclos Oficial'!$C$3:$C$23,0)),MATCH(Z167,'Ciclos Oficial'!$C$3:$C$23,0),MATCH(AA167,'Ciclos Oficial'!$C$3:$C$23,0))),INDEX('Ciclos Oficial'!$D$3:$D$23,IF(INDEX('Ciclos Oficial'!$D$3:$D$23,MATCH('Plano de Setup'!Z167,'Ciclos Oficial'!$C$3:$C$23,0))&gt;INDEX('Ciclos Oficial'!$D$3:$D$23,MATCH('Plano de Setup'!AA167,'Ciclos Oficial'!$C$3:$C$23,0)),MATCH('Plano de Setup'!Z167,'Ciclos Oficial'!$C$3:$C$23,0),MATCH('Plano de Setup'!AA167,'Ciclos Oficial'!$C$3:$C$23,0))),INDEX('Ciclos Oficial'!$E$3:$E$23,IF(INDEX('Ciclos Oficial'!$E$3:$E$23,MATCH(Z167,'Ciclos Oficial'!$C$3:$C$23,0))&gt;INDEX('Ciclos Oficial'!$E$3:$E$23,MATCH(AA167,'Ciclos Oficial'!$C$3:$C$23,0)),MATCH(Z167,'Ciclos Oficial'!$C$3:$C$23,0),MATCH(AA167,'Ciclos Oficial'!$C$3:$C$23,0)))))</f>
        <v/>
      </c>
      <c r="AC167" s="1"/>
      <c r="AD167" s="1"/>
      <c r="AE167" s="19"/>
      <c r="AF167" s="78"/>
      <c r="AG167" s="74" t="str">
        <f>IF(AF167="","",INDEX('Ciclos Oficial'!$I$3:$I$5,MATCH(AF167,'Ciclos Oficial'!$H$3:$H$5,0)))</f>
        <v/>
      </c>
      <c r="AH167" s="1"/>
      <c r="AI167" s="17"/>
      <c r="AJ167" s="19"/>
      <c r="AK167" s="78"/>
      <c r="AL167" s="74" t="str">
        <f>IF(AK167="","",INDEX('Ciclos Oficial'!$I$3:$I$5,MATCH(AK167,'Ciclos Oficial'!$H$3:$H$5,0)))</f>
        <v/>
      </c>
      <c r="AM167" s="1"/>
      <c r="AN167" s="17"/>
      <c r="AO167" s="19"/>
      <c r="AP167" s="78"/>
      <c r="AQ167" s="74" t="str">
        <f>IF(AP167="","",INDEX('Ciclos Oficial'!$I$3:$I$5,MATCH(AP167,'Ciclos Oficial'!$H$3:$H$5,0)))</f>
        <v/>
      </c>
      <c r="AR167" s="1"/>
      <c r="AS167" s="17"/>
    </row>
    <row r="168" spans="2:45" ht="14.25">
      <c r="B168" s="78"/>
      <c r="C168" s="11"/>
      <c r="D168" s="74" t="str" cm="1">
        <f t="array" ref="D168">IF(OR(B168="",C168=""),"",IF(INDEX('Ciclos Oficial'!$D$3:$D$23,IF(INDEX('Ciclos Oficial'!$D$3:$D$23,MATCH('Plano de Setup'!B168,'Ciclos Oficial'!$C$3:$C$23,0))&gt;INDEX('Ciclos Oficial'!$D$3:$D$23,MATCH('Plano de Setup'!C168,'Ciclos Oficial'!$C$3:$C$23,0)),MATCH('Plano de Setup'!B168,'Ciclos Oficial'!$C$3:$C$23,0),MATCH('Plano de Setup'!C168,'Ciclos Oficial'!$C$3:$C$23,0)))&gt;INDEX('Ciclos Oficial'!$E$3:$E$23,IF(INDEX('Ciclos Oficial'!$E$3:$E$23,MATCH(B168,'Ciclos Oficial'!$C$3:$C$23,0))&gt;INDEX('Ciclos Oficial'!$E$3:$E$23,MATCH(C168,'Ciclos Oficial'!$C$3:$C$23,0)),MATCH(B168,'Ciclos Oficial'!$C$3:$C$23,0),MATCH(C168,'Ciclos Oficial'!$C$3:$C$23,0))),INDEX('Ciclos Oficial'!$D$3:$D$23,IF(INDEX('Ciclos Oficial'!$D$3:$D$23,MATCH('Plano de Setup'!B168,'Ciclos Oficial'!$C$3:$C$23,0))&gt;INDEX('Ciclos Oficial'!$D$3:$D$23,MATCH('Plano de Setup'!C168,'Ciclos Oficial'!$C$3:$C$23,0)),MATCH('Plano de Setup'!B168,'Ciclos Oficial'!$C$3:$C$23,0),MATCH('Plano de Setup'!C168,'Ciclos Oficial'!$C$3:$C$23,0))),INDEX('Ciclos Oficial'!$E$3:$E$23,IF(INDEX('Ciclos Oficial'!$E$3:$E$23,MATCH(B168,'Ciclos Oficial'!$C$3:$C$23,0))&gt;INDEX('Ciclos Oficial'!$E$3:$E$23,MATCH(C168,'Ciclos Oficial'!$C$3:$C$23,0)),MATCH(B168,'Ciclos Oficial'!$C$3:$C$23,0),MATCH(C168,'Ciclos Oficial'!$C$3:$C$23,0)))))</f>
        <v/>
      </c>
      <c r="E168" s="12"/>
      <c r="F168" s="87"/>
      <c r="G168" s="19"/>
      <c r="H168" s="78"/>
      <c r="I168" s="11"/>
      <c r="J168" s="74" t="str" cm="1">
        <f t="array" ref="J168">IF(OR(H168="",I168=""),"",IF(INDEX('Ciclos Oficial'!$D$3:$D$23,IF(INDEX('Ciclos Oficial'!$D$3:$D$23,MATCH('Plano de Setup'!H168,'Ciclos Oficial'!$C$3:$C$23,0))&gt;INDEX('Ciclos Oficial'!$D$3:$D$23,MATCH('Plano de Setup'!I168,'Ciclos Oficial'!$C$3:$C$23,0)),MATCH('Plano de Setup'!H168,'Ciclos Oficial'!$C$3:$C$23,0),MATCH('Plano de Setup'!I168,'Ciclos Oficial'!$C$3:$C$23,0)))&gt;INDEX('Ciclos Oficial'!$E$3:$E$23,IF(INDEX('Ciclos Oficial'!$E$3:$E$23,MATCH(H168,'Ciclos Oficial'!$C$3:$C$23,0))&gt;INDEX('Ciclos Oficial'!$E$3:$E$23,MATCH(I168,'Ciclos Oficial'!$C$3:$C$23,0)),MATCH(H168,'Ciclos Oficial'!$C$3:$C$23,0),MATCH(I168,'Ciclos Oficial'!$C$3:$C$23,0))),INDEX('Ciclos Oficial'!$D$3:$D$23,IF(INDEX('Ciclos Oficial'!$D$3:$D$23,MATCH('Plano de Setup'!H168,'Ciclos Oficial'!$C$3:$C$23,0))&gt;INDEX('Ciclos Oficial'!$D$3:$D$23,MATCH('Plano de Setup'!I168,'Ciclos Oficial'!$C$3:$C$23,0)),MATCH('Plano de Setup'!H168,'Ciclos Oficial'!$C$3:$C$23,0),MATCH('Plano de Setup'!I168,'Ciclos Oficial'!$C$3:$C$23,0))),INDEX('Ciclos Oficial'!$E$3:$E$23,IF(INDEX('Ciclos Oficial'!$E$3:$E$23,MATCH(H168,'Ciclos Oficial'!$C$3:$C$23,0))&gt;INDEX('Ciclos Oficial'!$E$3:$E$23,MATCH(I168,'Ciclos Oficial'!$C$3:$C$23,0)),MATCH(H168,'Ciclos Oficial'!$C$3:$C$23,0),MATCH(I168,'Ciclos Oficial'!$C$3:$C$23,0)))))</f>
        <v/>
      </c>
      <c r="K168" s="1"/>
      <c r="L168" s="17"/>
      <c r="M168" s="19"/>
      <c r="N168" s="11"/>
      <c r="O168" s="11"/>
      <c r="P168" s="74" t="str" cm="1">
        <f t="array" ref="P168">IF(OR(N168="",O168=""),"",IF(INDEX('Ciclos Oficial'!$D$3:$D$23,IF(INDEX('Ciclos Oficial'!$D$3:$D$23,MATCH('Plano de Setup'!N168,'Ciclos Oficial'!$C$3:$C$23,0))&gt;INDEX('Ciclos Oficial'!$D$3:$D$23,MATCH('Plano de Setup'!O168,'Ciclos Oficial'!$C$3:$C$23,0)),MATCH('Plano de Setup'!N168,'Ciclos Oficial'!$C$3:$C$23,0),MATCH('Plano de Setup'!O168,'Ciclos Oficial'!$C$3:$C$23,0)))&gt;INDEX('Ciclos Oficial'!$E$3:$E$23,IF(INDEX('Ciclos Oficial'!$E$3:$E$23,MATCH(N168,'Ciclos Oficial'!$C$3:$C$23,0))&gt;INDEX('Ciclos Oficial'!$E$3:$E$23,MATCH(O168,'Ciclos Oficial'!$C$3:$C$23,0)),MATCH(N168,'Ciclos Oficial'!$C$3:$C$23,0),MATCH(O168,'Ciclos Oficial'!$C$3:$C$23,0))),INDEX('Ciclos Oficial'!$D$3:$D$23,IF(INDEX('Ciclos Oficial'!$D$3:$D$23,MATCH('Plano de Setup'!N168,'Ciclos Oficial'!$C$3:$C$23,0))&gt;INDEX('Ciclos Oficial'!$D$3:$D$23,MATCH('Plano de Setup'!O168,'Ciclos Oficial'!$C$3:$C$23,0)),MATCH('Plano de Setup'!N168,'Ciclos Oficial'!$C$3:$C$23,0),MATCH('Plano de Setup'!O168,'Ciclos Oficial'!$C$3:$C$23,0))),INDEX('Ciclos Oficial'!$E$3:$E$23,IF(INDEX('Ciclos Oficial'!$E$3:$E$23,MATCH(N168,'Ciclos Oficial'!$C$3:$C$23,0))&gt;INDEX('Ciclos Oficial'!$E$3:$E$23,MATCH(O168,'Ciclos Oficial'!$C$3:$C$23,0)),MATCH(N168,'Ciclos Oficial'!$C$3:$C$23,0),MATCH(O168,'Ciclos Oficial'!$C$3:$C$23,0)))))</f>
        <v/>
      </c>
      <c r="Q168" s="1"/>
      <c r="R168" s="1"/>
      <c r="S168" s="19"/>
      <c r="T168" s="78"/>
      <c r="U168" s="11"/>
      <c r="V168" s="74" t="str" cm="1">
        <f t="array" ref="V168">IF(OR(T168="",U168=""),"",IF(INDEX('Ciclos Oficial'!$D$3:$D$23,IF(INDEX('Ciclos Oficial'!$D$3:$D$23,MATCH('Plano de Setup'!T168,'Ciclos Oficial'!$C$3:$C$23,0))&gt;INDEX('Ciclos Oficial'!$D$3:$D$23,MATCH('Plano de Setup'!U168,'Ciclos Oficial'!$C$3:$C$23,0)),MATCH('Plano de Setup'!T168,'Ciclos Oficial'!$C$3:$C$23,0),MATCH('Plano de Setup'!U168,'Ciclos Oficial'!$C$3:$C$23,0)))&gt;INDEX('Ciclos Oficial'!$E$3:$E$23,IF(INDEX('Ciclos Oficial'!$E$3:$E$23,MATCH(T168,'Ciclos Oficial'!$C$3:$C$23,0))&gt;INDEX('Ciclos Oficial'!$E$3:$E$23,MATCH(U168,'Ciclos Oficial'!$C$3:$C$23,0)),MATCH(T168,'Ciclos Oficial'!$C$3:$C$23,0),MATCH(U168,'Ciclos Oficial'!$C$3:$C$23,0))),INDEX('Ciclos Oficial'!$D$3:$D$23,IF(INDEX('Ciclos Oficial'!$D$3:$D$23,MATCH('Plano de Setup'!T168,'Ciclos Oficial'!$C$3:$C$23,0))&gt;INDEX('Ciclos Oficial'!$D$3:$D$23,MATCH('Plano de Setup'!U168,'Ciclos Oficial'!$C$3:$C$23,0)),MATCH('Plano de Setup'!T168,'Ciclos Oficial'!$C$3:$C$23,0),MATCH('Plano de Setup'!U168,'Ciclos Oficial'!$C$3:$C$23,0))),INDEX('Ciclos Oficial'!$E$3:$E$23,IF(INDEX('Ciclos Oficial'!$E$3:$E$23,MATCH(T168,'Ciclos Oficial'!$C$3:$C$23,0))&gt;INDEX('Ciclos Oficial'!$E$3:$E$23,MATCH(U168,'Ciclos Oficial'!$C$3:$C$23,0)),MATCH(T168,'Ciclos Oficial'!$C$3:$C$23,0),MATCH(U168,'Ciclos Oficial'!$C$3:$C$23,0)))))</f>
        <v/>
      </c>
      <c r="W168" s="1"/>
      <c r="X168" s="17"/>
      <c r="Y168" s="19"/>
      <c r="Z168" s="11"/>
      <c r="AA168" s="11"/>
      <c r="AB168" s="74" t="str" cm="1">
        <f t="array" ref="AB168">IF(OR(Z168="",AA168=""),"",IF(INDEX('Ciclos Oficial'!$D$3:$D$23,IF(INDEX('Ciclos Oficial'!$D$3:$D$23,MATCH('Plano de Setup'!Z168,'Ciclos Oficial'!$C$3:$C$23,0))&gt;INDEX('Ciclos Oficial'!$D$3:$D$23,MATCH('Plano de Setup'!AA168,'Ciclos Oficial'!$C$3:$C$23,0)),MATCH('Plano de Setup'!Z168,'Ciclos Oficial'!$C$3:$C$23,0),MATCH('Plano de Setup'!AA168,'Ciclos Oficial'!$C$3:$C$23,0)))&gt;INDEX('Ciclos Oficial'!$E$3:$E$23,IF(INDEX('Ciclos Oficial'!$E$3:$E$23,MATCH(Z168,'Ciclos Oficial'!$C$3:$C$23,0))&gt;INDEX('Ciclos Oficial'!$E$3:$E$23,MATCH(AA168,'Ciclos Oficial'!$C$3:$C$23,0)),MATCH(Z168,'Ciclos Oficial'!$C$3:$C$23,0),MATCH(AA168,'Ciclos Oficial'!$C$3:$C$23,0))),INDEX('Ciclos Oficial'!$D$3:$D$23,IF(INDEX('Ciclos Oficial'!$D$3:$D$23,MATCH('Plano de Setup'!Z168,'Ciclos Oficial'!$C$3:$C$23,0))&gt;INDEX('Ciclos Oficial'!$D$3:$D$23,MATCH('Plano de Setup'!AA168,'Ciclos Oficial'!$C$3:$C$23,0)),MATCH('Plano de Setup'!Z168,'Ciclos Oficial'!$C$3:$C$23,0),MATCH('Plano de Setup'!AA168,'Ciclos Oficial'!$C$3:$C$23,0))),INDEX('Ciclos Oficial'!$E$3:$E$23,IF(INDEX('Ciclos Oficial'!$E$3:$E$23,MATCH(Z168,'Ciclos Oficial'!$C$3:$C$23,0))&gt;INDEX('Ciclos Oficial'!$E$3:$E$23,MATCH(AA168,'Ciclos Oficial'!$C$3:$C$23,0)),MATCH(Z168,'Ciclos Oficial'!$C$3:$C$23,0),MATCH(AA168,'Ciclos Oficial'!$C$3:$C$23,0)))))</f>
        <v/>
      </c>
      <c r="AC168" s="1"/>
      <c r="AD168" s="1"/>
      <c r="AE168" s="19"/>
      <c r="AF168" s="78"/>
      <c r="AG168" s="74" t="str">
        <f>IF(AF168="","",INDEX('Ciclos Oficial'!$I$3:$I$5,MATCH(AF168,'Ciclos Oficial'!$H$3:$H$5,0)))</f>
        <v/>
      </c>
      <c r="AH168" s="1"/>
      <c r="AI168" s="17"/>
      <c r="AJ168" s="19"/>
      <c r="AK168" s="78"/>
      <c r="AL168" s="74" t="str">
        <f>IF(AK168="","",INDEX('Ciclos Oficial'!$I$3:$I$5,MATCH(AK168,'Ciclos Oficial'!$H$3:$H$5,0)))</f>
        <v/>
      </c>
      <c r="AM168" s="1"/>
      <c r="AN168" s="17"/>
      <c r="AO168" s="19"/>
      <c r="AP168" s="78"/>
      <c r="AQ168" s="74" t="str">
        <f>IF(AP168="","",INDEX('Ciclos Oficial'!$I$3:$I$5,MATCH(AP168,'Ciclos Oficial'!$H$3:$H$5,0)))</f>
        <v/>
      </c>
      <c r="AR168" s="1"/>
      <c r="AS168" s="17"/>
    </row>
    <row r="169" spans="2:45" ht="14.25">
      <c r="B169" s="78"/>
      <c r="C169" s="11"/>
      <c r="D169" s="74" t="str" cm="1">
        <f t="array" ref="D169">IF(OR(B169="",C169=""),"",IF(INDEX('Ciclos Oficial'!$D$3:$D$23,IF(INDEX('Ciclos Oficial'!$D$3:$D$23,MATCH('Plano de Setup'!B169,'Ciclos Oficial'!$C$3:$C$23,0))&gt;INDEX('Ciclos Oficial'!$D$3:$D$23,MATCH('Plano de Setup'!C169,'Ciclos Oficial'!$C$3:$C$23,0)),MATCH('Plano de Setup'!B169,'Ciclos Oficial'!$C$3:$C$23,0),MATCH('Plano de Setup'!C169,'Ciclos Oficial'!$C$3:$C$23,0)))&gt;INDEX('Ciclos Oficial'!$E$3:$E$23,IF(INDEX('Ciclos Oficial'!$E$3:$E$23,MATCH(B169,'Ciclos Oficial'!$C$3:$C$23,0))&gt;INDEX('Ciclos Oficial'!$E$3:$E$23,MATCH(C169,'Ciclos Oficial'!$C$3:$C$23,0)),MATCH(B169,'Ciclos Oficial'!$C$3:$C$23,0),MATCH(C169,'Ciclos Oficial'!$C$3:$C$23,0))),INDEX('Ciclos Oficial'!$D$3:$D$23,IF(INDEX('Ciclos Oficial'!$D$3:$D$23,MATCH('Plano de Setup'!B169,'Ciclos Oficial'!$C$3:$C$23,0))&gt;INDEX('Ciclos Oficial'!$D$3:$D$23,MATCH('Plano de Setup'!C169,'Ciclos Oficial'!$C$3:$C$23,0)),MATCH('Plano de Setup'!B169,'Ciclos Oficial'!$C$3:$C$23,0),MATCH('Plano de Setup'!C169,'Ciclos Oficial'!$C$3:$C$23,0))),INDEX('Ciclos Oficial'!$E$3:$E$23,IF(INDEX('Ciclos Oficial'!$E$3:$E$23,MATCH(B169,'Ciclos Oficial'!$C$3:$C$23,0))&gt;INDEX('Ciclos Oficial'!$E$3:$E$23,MATCH(C169,'Ciclos Oficial'!$C$3:$C$23,0)),MATCH(B169,'Ciclos Oficial'!$C$3:$C$23,0),MATCH(C169,'Ciclos Oficial'!$C$3:$C$23,0)))))</f>
        <v/>
      </c>
      <c r="E169" s="12"/>
      <c r="F169" s="87"/>
      <c r="G169" s="19"/>
      <c r="H169" s="78"/>
      <c r="I169" s="11"/>
      <c r="J169" s="74" t="str" cm="1">
        <f t="array" ref="J169">IF(OR(H169="",I169=""),"",IF(INDEX('Ciclos Oficial'!$D$3:$D$23,IF(INDEX('Ciclos Oficial'!$D$3:$D$23,MATCH('Plano de Setup'!H169,'Ciclos Oficial'!$C$3:$C$23,0))&gt;INDEX('Ciclos Oficial'!$D$3:$D$23,MATCH('Plano de Setup'!I169,'Ciclos Oficial'!$C$3:$C$23,0)),MATCH('Plano de Setup'!H169,'Ciclos Oficial'!$C$3:$C$23,0),MATCH('Plano de Setup'!I169,'Ciclos Oficial'!$C$3:$C$23,0)))&gt;INDEX('Ciclos Oficial'!$E$3:$E$23,IF(INDEX('Ciclos Oficial'!$E$3:$E$23,MATCH(H169,'Ciclos Oficial'!$C$3:$C$23,0))&gt;INDEX('Ciclos Oficial'!$E$3:$E$23,MATCH(I169,'Ciclos Oficial'!$C$3:$C$23,0)),MATCH(H169,'Ciclos Oficial'!$C$3:$C$23,0),MATCH(I169,'Ciclos Oficial'!$C$3:$C$23,0))),INDEX('Ciclos Oficial'!$D$3:$D$23,IF(INDEX('Ciclos Oficial'!$D$3:$D$23,MATCH('Plano de Setup'!H169,'Ciclos Oficial'!$C$3:$C$23,0))&gt;INDEX('Ciclos Oficial'!$D$3:$D$23,MATCH('Plano de Setup'!I169,'Ciclos Oficial'!$C$3:$C$23,0)),MATCH('Plano de Setup'!H169,'Ciclos Oficial'!$C$3:$C$23,0),MATCH('Plano de Setup'!I169,'Ciclos Oficial'!$C$3:$C$23,0))),INDEX('Ciclos Oficial'!$E$3:$E$23,IF(INDEX('Ciclos Oficial'!$E$3:$E$23,MATCH(H169,'Ciclos Oficial'!$C$3:$C$23,0))&gt;INDEX('Ciclos Oficial'!$E$3:$E$23,MATCH(I169,'Ciclos Oficial'!$C$3:$C$23,0)),MATCH(H169,'Ciclos Oficial'!$C$3:$C$23,0),MATCH(I169,'Ciclos Oficial'!$C$3:$C$23,0)))))</f>
        <v/>
      </c>
      <c r="K169" s="1"/>
      <c r="L169" s="17"/>
      <c r="M169" s="19"/>
      <c r="N169" s="11"/>
      <c r="O169" s="11"/>
      <c r="P169" s="74" t="str" cm="1">
        <f t="array" ref="P169">IF(OR(N169="",O169=""),"",IF(INDEX('Ciclos Oficial'!$D$3:$D$23,IF(INDEX('Ciclos Oficial'!$D$3:$D$23,MATCH('Plano de Setup'!N169,'Ciclos Oficial'!$C$3:$C$23,0))&gt;INDEX('Ciclos Oficial'!$D$3:$D$23,MATCH('Plano de Setup'!O169,'Ciclos Oficial'!$C$3:$C$23,0)),MATCH('Plano de Setup'!N169,'Ciclos Oficial'!$C$3:$C$23,0),MATCH('Plano de Setup'!O169,'Ciclos Oficial'!$C$3:$C$23,0)))&gt;INDEX('Ciclos Oficial'!$E$3:$E$23,IF(INDEX('Ciclos Oficial'!$E$3:$E$23,MATCH(N169,'Ciclos Oficial'!$C$3:$C$23,0))&gt;INDEX('Ciclos Oficial'!$E$3:$E$23,MATCH(O169,'Ciclos Oficial'!$C$3:$C$23,0)),MATCH(N169,'Ciclos Oficial'!$C$3:$C$23,0),MATCH(O169,'Ciclos Oficial'!$C$3:$C$23,0))),INDEX('Ciclos Oficial'!$D$3:$D$23,IF(INDEX('Ciclos Oficial'!$D$3:$D$23,MATCH('Plano de Setup'!N169,'Ciclos Oficial'!$C$3:$C$23,0))&gt;INDEX('Ciclos Oficial'!$D$3:$D$23,MATCH('Plano de Setup'!O169,'Ciclos Oficial'!$C$3:$C$23,0)),MATCH('Plano de Setup'!N169,'Ciclos Oficial'!$C$3:$C$23,0),MATCH('Plano de Setup'!O169,'Ciclos Oficial'!$C$3:$C$23,0))),INDEX('Ciclos Oficial'!$E$3:$E$23,IF(INDEX('Ciclos Oficial'!$E$3:$E$23,MATCH(N169,'Ciclos Oficial'!$C$3:$C$23,0))&gt;INDEX('Ciclos Oficial'!$E$3:$E$23,MATCH(O169,'Ciclos Oficial'!$C$3:$C$23,0)),MATCH(N169,'Ciclos Oficial'!$C$3:$C$23,0),MATCH(O169,'Ciclos Oficial'!$C$3:$C$23,0)))))</f>
        <v/>
      </c>
      <c r="Q169" s="1"/>
      <c r="R169" s="1"/>
      <c r="S169" s="19"/>
      <c r="T169" s="78"/>
      <c r="U169" s="11"/>
      <c r="V169" s="74" t="str" cm="1">
        <f t="array" ref="V169">IF(OR(T169="",U169=""),"",IF(INDEX('Ciclos Oficial'!$D$3:$D$23,IF(INDEX('Ciclos Oficial'!$D$3:$D$23,MATCH('Plano de Setup'!T169,'Ciclos Oficial'!$C$3:$C$23,0))&gt;INDEX('Ciclos Oficial'!$D$3:$D$23,MATCH('Plano de Setup'!U169,'Ciclos Oficial'!$C$3:$C$23,0)),MATCH('Plano de Setup'!T169,'Ciclos Oficial'!$C$3:$C$23,0),MATCH('Plano de Setup'!U169,'Ciclos Oficial'!$C$3:$C$23,0)))&gt;INDEX('Ciclos Oficial'!$E$3:$E$23,IF(INDEX('Ciclos Oficial'!$E$3:$E$23,MATCH(T169,'Ciclos Oficial'!$C$3:$C$23,0))&gt;INDEX('Ciclos Oficial'!$E$3:$E$23,MATCH(U169,'Ciclos Oficial'!$C$3:$C$23,0)),MATCH(T169,'Ciclos Oficial'!$C$3:$C$23,0),MATCH(U169,'Ciclos Oficial'!$C$3:$C$23,0))),INDEX('Ciclos Oficial'!$D$3:$D$23,IF(INDEX('Ciclos Oficial'!$D$3:$D$23,MATCH('Plano de Setup'!T169,'Ciclos Oficial'!$C$3:$C$23,0))&gt;INDEX('Ciclos Oficial'!$D$3:$D$23,MATCH('Plano de Setup'!U169,'Ciclos Oficial'!$C$3:$C$23,0)),MATCH('Plano de Setup'!T169,'Ciclos Oficial'!$C$3:$C$23,0),MATCH('Plano de Setup'!U169,'Ciclos Oficial'!$C$3:$C$23,0))),INDEX('Ciclos Oficial'!$E$3:$E$23,IF(INDEX('Ciclos Oficial'!$E$3:$E$23,MATCH(T169,'Ciclos Oficial'!$C$3:$C$23,0))&gt;INDEX('Ciclos Oficial'!$E$3:$E$23,MATCH(U169,'Ciclos Oficial'!$C$3:$C$23,0)),MATCH(T169,'Ciclos Oficial'!$C$3:$C$23,0),MATCH(U169,'Ciclos Oficial'!$C$3:$C$23,0)))))</f>
        <v/>
      </c>
      <c r="W169" s="1"/>
      <c r="X169" s="17"/>
      <c r="Y169" s="19"/>
      <c r="Z169" s="11"/>
      <c r="AA169" s="11"/>
      <c r="AB169" s="74" t="str" cm="1">
        <f t="array" ref="AB169">IF(OR(Z169="",AA169=""),"",IF(INDEX('Ciclos Oficial'!$D$3:$D$23,IF(INDEX('Ciclos Oficial'!$D$3:$D$23,MATCH('Plano de Setup'!Z169,'Ciclos Oficial'!$C$3:$C$23,0))&gt;INDEX('Ciclos Oficial'!$D$3:$D$23,MATCH('Plano de Setup'!AA169,'Ciclos Oficial'!$C$3:$C$23,0)),MATCH('Plano de Setup'!Z169,'Ciclos Oficial'!$C$3:$C$23,0),MATCH('Plano de Setup'!AA169,'Ciclos Oficial'!$C$3:$C$23,0)))&gt;INDEX('Ciclos Oficial'!$E$3:$E$23,IF(INDEX('Ciclos Oficial'!$E$3:$E$23,MATCH(Z169,'Ciclos Oficial'!$C$3:$C$23,0))&gt;INDEX('Ciclos Oficial'!$E$3:$E$23,MATCH(AA169,'Ciclos Oficial'!$C$3:$C$23,0)),MATCH(Z169,'Ciclos Oficial'!$C$3:$C$23,0),MATCH(AA169,'Ciclos Oficial'!$C$3:$C$23,0))),INDEX('Ciclos Oficial'!$D$3:$D$23,IF(INDEX('Ciclos Oficial'!$D$3:$D$23,MATCH('Plano de Setup'!Z169,'Ciclos Oficial'!$C$3:$C$23,0))&gt;INDEX('Ciclos Oficial'!$D$3:$D$23,MATCH('Plano de Setup'!AA169,'Ciclos Oficial'!$C$3:$C$23,0)),MATCH('Plano de Setup'!Z169,'Ciclos Oficial'!$C$3:$C$23,0),MATCH('Plano de Setup'!AA169,'Ciclos Oficial'!$C$3:$C$23,0))),INDEX('Ciclos Oficial'!$E$3:$E$23,IF(INDEX('Ciclos Oficial'!$E$3:$E$23,MATCH(Z169,'Ciclos Oficial'!$C$3:$C$23,0))&gt;INDEX('Ciclos Oficial'!$E$3:$E$23,MATCH(AA169,'Ciclos Oficial'!$C$3:$C$23,0)),MATCH(Z169,'Ciclos Oficial'!$C$3:$C$23,0),MATCH(AA169,'Ciclos Oficial'!$C$3:$C$23,0)))))</f>
        <v/>
      </c>
      <c r="AC169" s="1"/>
      <c r="AD169" s="1"/>
      <c r="AE169" s="19"/>
      <c r="AF169" s="78"/>
      <c r="AG169" s="74" t="str">
        <f>IF(AF169="","",INDEX('Ciclos Oficial'!$I$3:$I$5,MATCH(AF169,'Ciclos Oficial'!$H$3:$H$5,0)))</f>
        <v/>
      </c>
      <c r="AH169" s="1"/>
      <c r="AI169" s="17"/>
      <c r="AJ169" s="19"/>
      <c r="AK169" s="78"/>
      <c r="AL169" s="74" t="str">
        <f>IF(AK169="","",INDEX('Ciclos Oficial'!$I$3:$I$5,MATCH(AK169,'Ciclos Oficial'!$H$3:$H$5,0)))</f>
        <v/>
      </c>
      <c r="AM169" s="1"/>
      <c r="AN169" s="17"/>
      <c r="AO169" s="19"/>
      <c r="AP169" s="78"/>
      <c r="AQ169" s="74" t="str">
        <f>IF(AP169="","",INDEX('Ciclos Oficial'!$I$3:$I$5,MATCH(AP169,'Ciclos Oficial'!$H$3:$H$5,0)))</f>
        <v/>
      </c>
      <c r="AR169" s="1"/>
      <c r="AS169" s="17"/>
    </row>
    <row r="170" spans="2:45" ht="14.25">
      <c r="B170" s="78"/>
      <c r="C170" s="11"/>
      <c r="D170" s="74" t="str" cm="1">
        <f t="array" ref="D170">IF(OR(B170="",C170=""),"",IF(INDEX('Ciclos Oficial'!$D$3:$D$23,IF(INDEX('Ciclos Oficial'!$D$3:$D$23,MATCH('Plano de Setup'!B170,'Ciclos Oficial'!$C$3:$C$23,0))&gt;INDEX('Ciclos Oficial'!$D$3:$D$23,MATCH('Plano de Setup'!C170,'Ciclos Oficial'!$C$3:$C$23,0)),MATCH('Plano de Setup'!B170,'Ciclos Oficial'!$C$3:$C$23,0),MATCH('Plano de Setup'!C170,'Ciclos Oficial'!$C$3:$C$23,0)))&gt;INDEX('Ciclos Oficial'!$E$3:$E$23,IF(INDEX('Ciclos Oficial'!$E$3:$E$23,MATCH(B170,'Ciclos Oficial'!$C$3:$C$23,0))&gt;INDEX('Ciclos Oficial'!$E$3:$E$23,MATCH(C170,'Ciclos Oficial'!$C$3:$C$23,0)),MATCH(B170,'Ciclos Oficial'!$C$3:$C$23,0),MATCH(C170,'Ciclos Oficial'!$C$3:$C$23,0))),INDEX('Ciclos Oficial'!$D$3:$D$23,IF(INDEX('Ciclos Oficial'!$D$3:$D$23,MATCH('Plano de Setup'!B170,'Ciclos Oficial'!$C$3:$C$23,0))&gt;INDEX('Ciclos Oficial'!$D$3:$D$23,MATCH('Plano de Setup'!C170,'Ciclos Oficial'!$C$3:$C$23,0)),MATCH('Plano de Setup'!B170,'Ciclos Oficial'!$C$3:$C$23,0),MATCH('Plano de Setup'!C170,'Ciclos Oficial'!$C$3:$C$23,0))),INDEX('Ciclos Oficial'!$E$3:$E$23,IF(INDEX('Ciclos Oficial'!$E$3:$E$23,MATCH(B170,'Ciclos Oficial'!$C$3:$C$23,0))&gt;INDEX('Ciclos Oficial'!$E$3:$E$23,MATCH(C170,'Ciclos Oficial'!$C$3:$C$23,0)),MATCH(B170,'Ciclos Oficial'!$C$3:$C$23,0),MATCH(C170,'Ciclos Oficial'!$C$3:$C$23,0)))))</f>
        <v/>
      </c>
      <c r="E170" s="12"/>
      <c r="F170" s="87"/>
      <c r="G170" s="19"/>
      <c r="H170" s="78"/>
      <c r="I170" s="11"/>
      <c r="J170" s="74" t="str" cm="1">
        <f t="array" ref="J170">IF(OR(H170="",I170=""),"",IF(INDEX('Ciclos Oficial'!$D$3:$D$23,IF(INDEX('Ciclos Oficial'!$D$3:$D$23,MATCH('Plano de Setup'!H170,'Ciclos Oficial'!$C$3:$C$23,0))&gt;INDEX('Ciclos Oficial'!$D$3:$D$23,MATCH('Plano de Setup'!I170,'Ciclos Oficial'!$C$3:$C$23,0)),MATCH('Plano de Setup'!H170,'Ciclos Oficial'!$C$3:$C$23,0),MATCH('Plano de Setup'!I170,'Ciclos Oficial'!$C$3:$C$23,0)))&gt;INDEX('Ciclos Oficial'!$E$3:$E$23,IF(INDEX('Ciclos Oficial'!$E$3:$E$23,MATCH(H170,'Ciclos Oficial'!$C$3:$C$23,0))&gt;INDEX('Ciclos Oficial'!$E$3:$E$23,MATCH(I170,'Ciclos Oficial'!$C$3:$C$23,0)),MATCH(H170,'Ciclos Oficial'!$C$3:$C$23,0),MATCH(I170,'Ciclos Oficial'!$C$3:$C$23,0))),INDEX('Ciclos Oficial'!$D$3:$D$23,IF(INDEX('Ciclos Oficial'!$D$3:$D$23,MATCH('Plano de Setup'!H170,'Ciclos Oficial'!$C$3:$C$23,0))&gt;INDEX('Ciclos Oficial'!$D$3:$D$23,MATCH('Plano de Setup'!I170,'Ciclos Oficial'!$C$3:$C$23,0)),MATCH('Plano de Setup'!H170,'Ciclos Oficial'!$C$3:$C$23,0),MATCH('Plano de Setup'!I170,'Ciclos Oficial'!$C$3:$C$23,0))),INDEX('Ciclos Oficial'!$E$3:$E$23,IF(INDEX('Ciclos Oficial'!$E$3:$E$23,MATCH(H170,'Ciclos Oficial'!$C$3:$C$23,0))&gt;INDEX('Ciclos Oficial'!$E$3:$E$23,MATCH(I170,'Ciclos Oficial'!$C$3:$C$23,0)),MATCH(H170,'Ciclos Oficial'!$C$3:$C$23,0),MATCH(I170,'Ciclos Oficial'!$C$3:$C$23,0)))))</f>
        <v/>
      </c>
      <c r="K170" s="1"/>
      <c r="L170" s="17"/>
      <c r="M170" s="19"/>
      <c r="N170" s="11"/>
      <c r="O170" s="11"/>
      <c r="P170" s="74" t="str" cm="1">
        <f t="array" ref="P170">IF(OR(N170="",O170=""),"",IF(INDEX('Ciclos Oficial'!$D$3:$D$23,IF(INDEX('Ciclos Oficial'!$D$3:$D$23,MATCH('Plano de Setup'!N170,'Ciclos Oficial'!$C$3:$C$23,0))&gt;INDEX('Ciclos Oficial'!$D$3:$D$23,MATCH('Plano de Setup'!O170,'Ciclos Oficial'!$C$3:$C$23,0)),MATCH('Plano de Setup'!N170,'Ciclos Oficial'!$C$3:$C$23,0),MATCH('Plano de Setup'!O170,'Ciclos Oficial'!$C$3:$C$23,0)))&gt;INDEX('Ciclos Oficial'!$E$3:$E$23,IF(INDEX('Ciclos Oficial'!$E$3:$E$23,MATCH(N170,'Ciclos Oficial'!$C$3:$C$23,0))&gt;INDEX('Ciclos Oficial'!$E$3:$E$23,MATCH(O170,'Ciclos Oficial'!$C$3:$C$23,0)),MATCH(N170,'Ciclos Oficial'!$C$3:$C$23,0),MATCH(O170,'Ciclos Oficial'!$C$3:$C$23,0))),INDEX('Ciclos Oficial'!$D$3:$D$23,IF(INDEX('Ciclos Oficial'!$D$3:$D$23,MATCH('Plano de Setup'!N170,'Ciclos Oficial'!$C$3:$C$23,0))&gt;INDEX('Ciclos Oficial'!$D$3:$D$23,MATCH('Plano de Setup'!O170,'Ciclos Oficial'!$C$3:$C$23,0)),MATCH('Plano de Setup'!N170,'Ciclos Oficial'!$C$3:$C$23,0),MATCH('Plano de Setup'!O170,'Ciclos Oficial'!$C$3:$C$23,0))),INDEX('Ciclos Oficial'!$E$3:$E$23,IF(INDEX('Ciclos Oficial'!$E$3:$E$23,MATCH(N170,'Ciclos Oficial'!$C$3:$C$23,0))&gt;INDEX('Ciclos Oficial'!$E$3:$E$23,MATCH(O170,'Ciclos Oficial'!$C$3:$C$23,0)),MATCH(N170,'Ciclos Oficial'!$C$3:$C$23,0),MATCH(O170,'Ciclos Oficial'!$C$3:$C$23,0)))))</f>
        <v/>
      </c>
      <c r="Q170" s="1"/>
      <c r="R170" s="1"/>
      <c r="S170" s="19"/>
      <c r="T170" s="78"/>
      <c r="U170" s="11"/>
      <c r="V170" s="74" t="str" cm="1">
        <f t="array" ref="V170">IF(OR(T170="",U170=""),"",IF(INDEX('Ciclos Oficial'!$D$3:$D$23,IF(INDEX('Ciclos Oficial'!$D$3:$D$23,MATCH('Plano de Setup'!T170,'Ciclos Oficial'!$C$3:$C$23,0))&gt;INDEX('Ciclos Oficial'!$D$3:$D$23,MATCH('Plano de Setup'!U170,'Ciclos Oficial'!$C$3:$C$23,0)),MATCH('Plano de Setup'!T170,'Ciclos Oficial'!$C$3:$C$23,0),MATCH('Plano de Setup'!U170,'Ciclos Oficial'!$C$3:$C$23,0)))&gt;INDEX('Ciclos Oficial'!$E$3:$E$23,IF(INDEX('Ciclos Oficial'!$E$3:$E$23,MATCH(T170,'Ciclos Oficial'!$C$3:$C$23,0))&gt;INDEX('Ciclos Oficial'!$E$3:$E$23,MATCH(U170,'Ciclos Oficial'!$C$3:$C$23,0)),MATCH(T170,'Ciclos Oficial'!$C$3:$C$23,0),MATCH(U170,'Ciclos Oficial'!$C$3:$C$23,0))),INDEX('Ciclos Oficial'!$D$3:$D$23,IF(INDEX('Ciclos Oficial'!$D$3:$D$23,MATCH('Plano de Setup'!T170,'Ciclos Oficial'!$C$3:$C$23,0))&gt;INDEX('Ciclos Oficial'!$D$3:$D$23,MATCH('Plano de Setup'!U170,'Ciclos Oficial'!$C$3:$C$23,0)),MATCH('Plano de Setup'!T170,'Ciclos Oficial'!$C$3:$C$23,0),MATCH('Plano de Setup'!U170,'Ciclos Oficial'!$C$3:$C$23,0))),INDEX('Ciclos Oficial'!$E$3:$E$23,IF(INDEX('Ciclos Oficial'!$E$3:$E$23,MATCH(T170,'Ciclos Oficial'!$C$3:$C$23,0))&gt;INDEX('Ciclos Oficial'!$E$3:$E$23,MATCH(U170,'Ciclos Oficial'!$C$3:$C$23,0)),MATCH(T170,'Ciclos Oficial'!$C$3:$C$23,0),MATCH(U170,'Ciclos Oficial'!$C$3:$C$23,0)))))</f>
        <v/>
      </c>
      <c r="W170" s="1"/>
      <c r="X170" s="17"/>
      <c r="Y170" s="19"/>
      <c r="Z170" s="11"/>
      <c r="AA170" s="11"/>
      <c r="AB170" s="74" t="str" cm="1">
        <f t="array" ref="AB170">IF(OR(Z170="",AA170=""),"",IF(INDEX('Ciclos Oficial'!$D$3:$D$23,IF(INDEX('Ciclos Oficial'!$D$3:$D$23,MATCH('Plano de Setup'!Z170,'Ciclos Oficial'!$C$3:$C$23,0))&gt;INDEX('Ciclos Oficial'!$D$3:$D$23,MATCH('Plano de Setup'!AA170,'Ciclos Oficial'!$C$3:$C$23,0)),MATCH('Plano de Setup'!Z170,'Ciclos Oficial'!$C$3:$C$23,0),MATCH('Plano de Setup'!AA170,'Ciclos Oficial'!$C$3:$C$23,0)))&gt;INDEX('Ciclos Oficial'!$E$3:$E$23,IF(INDEX('Ciclos Oficial'!$E$3:$E$23,MATCH(Z170,'Ciclos Oficial'!$C$3:$C$23,0))&gt;INDEX('Ciclos Oficial'!$E$3:$E$23,MATCH(AA170,'Ciclos Oficial'!$C$3:$C$23,0)),MATCH(Z170,'Ciclos Oficial'!$C$3:$C$23,0),MATCH(AA170,'Ciclos Oficial'!$C$3:$C$23,0))),INDEX('Ciclos Oficial'!$D$3:$D$23,IF(INDEX('Ciclos Oficial'!$D$3:$D$23,MATCH('Plano de Setup'!Z170,'Ciclos Oficial'!$C$3:$C$23,0))&gt;INDEX('Ciclos Oficial'!$D$3:$D$23,MATCH('Plano de Setup'!AA170,'Ciclos Oficial'!$C$3:$C$23,0)),MATCH('Plano de Setup'!Z170,'Ciclos Oficial'!$C$3:$C$23,0),MATCH('Plano de Setup'!AA170,'Ciclos Oficial'!$C$3:$C$23,0))),INDEX('Ciclos Oficial'!$E$3:$E$23,IF(INDEX('Ciclos Oficial'!$E$3:$E$23,MATCH(Z170,'Ciclos Oficial'!$C$3:$C$23,0))&gt;INDEX('Ciclos Oficial'!$E$3:$E$23,MATCH(AA170,'Ciclos Oficial'!$C$3:$C$23,0)),MATCH(Z170,'Ciclos Oficial'!$C$3:$C$23,0),MATCH(AA170,'Ciclos Oficial'!$C$3:$C$23,0)))))</f>
        <v/>
      </c>
      <c r="AC170" s="1"/>
      <c r="AD170" s="1"/>
      <c r="AE170" s="19"/>
      <c r="AF170" s="78"/>
      <c r="AG170" s="74" t="str">
        <f>IF(AF170="","",INDEX('Ciclos Oficial'!$I$3:$I$5,MATCH(AF170,'Ciclos Oficial'!$H$3:$H$5,0)))</f>
        <v/>
      </c>
      <c r="AH170" s="1"/>
      <c r="AI170" s="17"/>
      <c r="AJ170" s="19"/>
      <c r="AK170" s="78"/>
      <c r="AL170" s="74" t="str">
        <f>IF(AK170="","",INDEX('Ciclos Oficial'!$I$3:$I$5,MATCH(AK170,'Ciclos Oficial'!$H$3:$H$5,0)))</f>
        <v/>
      </c>
      <c r="AM170" s="1"/>
      <c r="AN170" s="17"/>
      <c r="AO170" s="19"/>
      <c r="AP170" s="78"/>
      <c r="AQ170" s="74" t="str">
        <f>IF(AP170="","",INDEX('Ciclos Oficial'!$I$3:$I$5,MATCH(AP170,'Ciclos Oficial'!$H$3:$H$5,0)))</f>
        <v/>
      </c>
      <c r="AR170" s="1"/>
      <c r="AS170" s="17"/>
    </row>
    <row r="171" spans="2:45" ht="14.25">
      <c r="B171" s="78"/>
      <c r="C171" s="11"/>
      <c r="D171" s="74" t="str" cm="1">
        <f t="array" ref="D171">IF(OR(B171="",C171=""),"",IF(INDEX('Ciclos Oficial'!$D$3:$D$23,IF(INDEX('Ciclos Oficial'!$D$3:$D$23,MATCH('Plano de Setup'!B171,'Ciclos Oficial'!$C$3:$C$23,0))&gt;INDEX('Ciclos Oficial'!$D$3:$D$23,MATCH('Plano de Setup'!C171,'Ciclos Oficial'!$C$3:$C$23,0)),MATCH('Plano de Setup'!B171,'Ciclos Oficial'!$C$3:$C$23,0),MATCH('Plano de Setup'!C171,'Ciclos Oficial'!$C$3:$C$23,0)))&gt;INDEX('Ciclos Oficial'!$E$3:$E$23,IF(INDEX('Ciclos Oficial'!$E$3:$E$23,MATCH(B171,'Ciclos Oficial'!$C$3:$C$23,0))&gt;INDEX('Ciclos Oficial'!$E$3:$E$23,MATCH(C171,'Ciclos Oficial'!$C$3:$C$23,0)),MATCH(B171,'Ciclos Oficial'!$C$3:$C$23,0),MATCH(C171,'Ciclos Oficial'!$C$3:$C$23,0))),INDEX('Ciclos Oficial'!$D$3:$D$23,IF(INDEX('Ciclos Oficial'!$D$3:$D$23,MATCH('Plano de Setup'!B171,'Ciclos Oficial'!$C$3:$C$23,0))&gt;INDEX('Ciclos Oficial'!$D$3:$D$23,MATCH('Plano de Setup'!C171,'Ciclos Oficial'!$C$3:$C$23,0)),MATCH('Plano de Setup'!B171,'Ciclos Oficial'!$C$3:$C$23,0),MATCH('Plano de Setup'!C171,'Ciclos Oficial'!$C$3:$C$23,0))),INDEX('Ciclos Oficial'!$E$3:$E$23,IF(INDEX('Ciclos Oficial'!$E$3:$E$23,MATCH(B171,'Ciclos Oficial'!$C$3:$C$23,0))&gt;INDEX('Ciclos Oficial'!$E$3:$E$23,MATCH(C171,'Ciclos Oficial'!$C$3:$C$23,0)),MATCH(B171,'Ciclos Oficial'!$C$3:$C$23,0),MATCH(C171,'Ciclos Oficial'!$C$3:$C$23,0)))))</f>
        <v/>
      </c>
      <c r="E171" s="12"/>
      <c r="F171" s="87"/>
      <c r="G171" s="19"/>
      <c r="H171" s="78"/>
      <c r="I171" s="11"/>
      <c r="J171" s="74" t="str" cm="1">
        <f t="array" ref="J171">IF(OR(H171="",I171=""),"",IF(INDEX('Ciclos Oficial'!$D$3:$D$23,IF(INDEX('Ciclos Oficial'!$D$3:$D$23,MATCH('Plano de Setup'!H171,'Ciclos Oficial'!$C$3:$C$23,0))&gt;INDEX('Ciclos Oficial'!$D$3:$D$23,MATCH('Plano de Setup'!I171,'Ciclos Oficial'!$C$3:$C$23,0)),MATCH('Plano de Setup'!H171,'Ciclos Oficial'!$C$3:$C$23,0),MATCH('Plano de Setup'!I171,'Ciclos Oficial'!$C$3:$C$23,0)))&gt;INDEX('Ciclos Oficial'!$E$3:$E$23,IF(INDEX('Ciclos Oficial'!$E$3:$E$23,MATCH(H171,'Ciclos Oficial'!$C$3:$C$23,0))&gt;INDEX('Ciclos Oficial'!$E$3:$E$23,MATCH(I171,'Ciclos Oficial'!$C$3:$C$23,0)),MATCH(H171,'Ciclos Oficial'!$C$3:$C$23,0),MATCH(I171,'Ciclos Oficial'!$C$3:$C$23,0))),INDEX('Ciclos Oficial'!$D$3:$D$23,IF(INDEX('Ciclos Oficial'!$D$3:$D$23,MATCH('Plano de Setup'!H171,'Ciclos Oficial'!$C$3:$C$23,0))&gt;INDEX('Ciclos Oficial'!$D$3:$D$23,MATCH('Plano de Setup'!I171,'Ciclos Oficial'!$C$3:$C$23,0)),MATCH('Plano de Setup'!H171,'Ciclos Oficial'!$C$3:$C$23,0),MATCH('Plano de Setup'!I171,'Ciclos Oficial'!$C$3:$C$23,0))),INDEX('Ciclos Oficial'!$E$3:$E$23,IF(INDEX('Ciclos Oficial'!$E$3:$E$23,MATCH(H171,'Ciclos Oficial'!$C$3:$C$23,0))&gt;INDEX('Ciclos Oficial'!$E$3:$E$23,MATCH(I171,'Ciclos Oficial'!$C$3:$C$23,0)),MATCH(H171,'Ciclos Oficial'!$C$3:$C$23,0),MATCH(I171,'Ciclos Oficial'!$C$3:$C$23,0)))))</f>
        <v/>
      </c>
      <c r="K171" s="1"/>
      <c r="L171" s="17"/>
      <c r="M171" s="19"/>
      <c r="N171" s="11"/>
      <c r="O171" s="11"/>
      <c r="P171" s="74" t="str" cm="1">
        <f t="array" ref="P171">IF(OR(N171="",O171=""),"",IF(INDEX('Ciclos Oficial'!$D$3:$D$23,IF(INDEX('Ciclos Oficial'!$D$3:$D$23,MATCH('Plano de Setup'!N171,'Ciclos Oficial'!$C$3:$C$23,0))&gt;INDEX('Ciclos Oficial'!$D$3:$D$23,MATCH('Plano de Setup'!O171,'Ciclos Oficial'!$C$3:$C$23,0)),MATCH('Plano de Setup'!N171,'Ciclos Oficial'!$C$3:$C$23,0),MATCH('Plano de Setup'!O171,'Ciclos Oficial'!$C$3:$C$23,0)))&gt;INDEX('Ciclos Oficial'!$E$3:$E$23,IF(INDEX('Ciclos Oficial'!$E$3:$E$23,MATCH(N171,'Ciclos Oficial'!$C$3:$C$23,0))&gt;INDEX('Ciclos Oficial'!$E$3:$E$23,MATCH(O171,'Ciclos Oficial'!$C$3:$C$23,0)),MATCH(N171,'Ciclos Oficial'!$C$3:$C$23,0),MATCH(O171,'Ciclos Oficial'!$C$3:$C$23,0))),INDEX('Ciclos Oficial'!$D$3:$D$23,IF(INDEX('Ciclos Oficial'!$D$3:$D$23,MATCH('Plano de Setup'!N171,'Ciclos Oficial'!$C$3:$C$23,0))&gt;INDEX('Ciclos Oficial'!$D$3:$D$23,MATCH('Plano de Setup'!O171,'Ciclos Oficial'!$C$3:$C$23,0)),MATCH('Plano de Setup'!N171,'Ciclos Oficial'!$C$3:$C$23,0),MATCH('Plano de Setup'!O171,'Ciclos Oficial'!$C$3:$C$23,0))),INDEX('Ciclos Oficial'!$E$3:$E$23,IF(INDEX('Ciclos Oficial'!$E$3:$E$23,MATCH(N171,'Ciclos Oficial'!$C$3:$C$23,0))&gt;INDEX('Ciclos Oficial'!$E$3:$E$23,MATCH(O171,'Ciclos Oficial'!$C$3:$C$23,0)),MATCH(N171,'Ciclos Oficial'!$C$3:$C$23,0),MATCH(O171,'Ciclos Oficial'!$C$3:$C$23,0)))))</f>
        <v/>
      </c>
      <c r="Q171" s="1"/>
      <c r="R171" s="1"/>
      <c r="S171" s="19"/>
      <c r="T171" s="78"/>
      <c r="U171" s="11"/>
      <c r="V171" s="74" t="str" cm="1">
        <f t="array" ref="V171">IF(OR(T171="",U171=""),"",IF(INDEX('Ciclos Oficial'!$D$3:$D$23,IF(INDEX('Ciclos Oficial'!$D$3:$D$23,MATCH('Plano de Setup'!T171,'Ciclos Oficial'!$C$3:$C$23,0))&gt;INDEX('Ciclos Oficial'!$D$3:$D$23,MATCH('Plano de Setup'!U171,'Ciclos Oficial'!$C$3:$C$23,0)),MATCH('Plano de Setup'!T171,'Ciclos Oficial'!$C$3:$C$23,0),MATCH('Plano de Setup'!U171,'Ciclos Oficial'!$C$3:$C$23,0)))&gt;INDEX('Ciclos Oficial'!$E$3:$E$23,IF(INDEX('Ciclos Oficial'!$E$3:$E$23,MATCH(T171,'Ciclos Oficial'!$C$3:$C$23,0))&gt;INDEX('Ciclos Oficial'!$E$3:$E$23,MATCH(U171,'Ciclos Oficial'!$C$3:$C$23,0)),MATCH(T171,'Ciclos Oficial'!$C$3:$C$23,0),MATCH(U171,'Ciclos Oficial'!$C$3:$C$23,0))),INDEX('Ciclos Oficial'!$D$3:$D$23,IF(INDEX('Ciclos Oficial'!$D$3:$D$23,MATCH('Plano de Setup'!T171,'Ciclos Oficial'!$C$3:$C$23,0))&gt;INDEX('Ciclos Oficial'!$D$3:$D$23,MATCH('Plano de Setup'!U171,'Ciclos Oficial'!$C$3:$C$23,0)),MATCH('Plano de Setup'!T171,'Ciclos Oficial'!$C$3:$C$23,0),MATCH('Plano de Setup'!U171,'Ciclos Oficial'!$C$3:$C$23,0))),INDEX('Ciclos Oficial'!$E$3:$E$23,IF(INDEX('Ciclos Oficial'!$E$3:$E$23,MATCH(T171,'Ciclos Oficial'!$C$3:$C$23,0))&gt;INDEX('Ciclos Oficial'!$E$3:$E$23,MATCH(U171,'Ciclos Oficial'!$C$3:$C$23,0)),MATCH(T171,'Ciclos Oficial'!$C$3:$C$23,0),MATCH(U171,'Ciclos Oficial'!$C$3:$C$23,0)))))</f>
        <v/>
      </c>
      <c r="W171" s="1"/>
      <c r="X171" s="17"/>
      <c r="Y171" s="19"/>
      <c r="Z171" s="11"/>
      <c r="AA171" s="11"/>
      <c r="AB171" s="74" t="str" cm="1">
        <f t="array" ref="AB171">IF(OR(Z171="",AA171=""),"",IF(INDEX('Ciclos Oficial'!$D$3:$D$23,IF(INDEX('Ciclos Oficial'!$D$3:$D$23,MATCH('Plano de Setup'!Z171,'Ciclos Oficial'!$C$3:$C$23,0))&gt;INDEX('Ciclos Oficial'!$D$3:$D$23,MATCH('Plano de Setup'!AA171,'Ciclos Oficial'!$C$3:$C$23,0)),MATCH('Plano de Setup'!Z171,'Ciclos Oficial'!$C$3:$C$23,0),MATCH('Plano de Setup'!AA171,'Ciclos Oficial'!$C$3:$C$23,0)))&gt;INDEX('Ciclos Oficial'!$E$3:$E$23,IF(INDEX('Ciclos Oficial'!$E$3:$E$23,MATCH(Z171,'Ciclos Oficial'!$C$3:$C$23,0))&gt;INDEX('Ciclos Oficial'!$E$3:$E$23,MATCH(AA171,'Ciclos Oficial'!$C$3:$C$23,0)),MATCH(Z171,'Ciclos Oficial'!$C$3:$C$23,0),MATCH(AA171,'Ciclos Oficial'!$C$3:$C$23,0))),INDEX('Ciclos Oficial'!$D$3:$D$23,IF(INDEX('Ciclos Oficial'!$D$3:$D$23,MATCH('Plano de Setup'!Z171,'Ciclos Oficial'!$C$3:$C$23,0))&gt;INDEX('Ciclos Oficial'!$D$3:$D$23,MATCH('Plano de Setup'!AA171,'Ciclos Oficial'!$C$3:$C$23,0)),MATCH('Plano de Setup'!Z171,'Ciclos Oficial'!$C$3:$C$23,0),MATCH('Plano de Setup'!AA171,'Ciclos Oficial'!$C$3:$C$23,0))),INDEX('Ciclos Oficial'!$E$3:$E$23,IF(INDEX('Ciclos Oficial'!$E$3:$E$23,MATCH(Z171,'Ciclos Oficial'!$C$3:$C$23,0))&gt;INDEX('Ciclos Oficial'!$E$3:$E$23,MATCH(AA171,'Ciclos Oficial'!$C$3:$C$23,0)),MATCH(Z171,'Ciclos Oficial'!$C$3:$C$23,0),MATCH(AA171,'Ciclos Oficial'!$C$3:$C$23,0)))))</f>
        <v/>
      </c>
      <c r="AC171" s="1"/>
      <c r="AD171" s="1"/>
      <c r="AE171" s="19"/>
      <c r="AF171" s="78"/>
      <c r="AG171" s="74" t="str">
        <f>IF(AF171="","",INDEX('Ciclos Oficial'!$I$3:$I$5,MATCH(AF171,'Ciclos Oficial'!$H$3:$H$5,0)))</f>
        <v/>
      </c>
      <c r="AH171" s="1"/>
      <c r="AI171" s="17"/>
      <c r="AJ171" s="19"/>
      <c r="AK171" s="78"/>
      <c r="AL171" s="74" t="str">
        <f>IF(AK171="","",INDEX('Ciclos Oficial'!$I$3:$I$5,MATCH(AK171,'Ciclos Oficial'!$H$3:$H$5,0)))</f>
        <v/>
      </c>
      <c r="AM171" s="1"/>
      <c r="AN171" s="17"/>
      <c r="AO171" s="19"/>
      <c r="AP171" s="78"/>
      <c r="AQ171" s="74" t="str">
        <f>IF(AP171="","",INDEX('Ciclos Oficial'!$I$3:$I$5,MATCH(AP171,'Ciclos Oficial'!$H$3:$H$5,0)))</f>
        <v/>
      </c>
      <c r="AR171" s="1"/>
      <c r="AS171" s="17"/>
    </row>
    <row r="172" spans="2:45" ht="14.25">
      <c r="B172" s="78"/>
      <c r="C172" s="11"/>
      <c r="D172" s="74" t="str" cm="1">
        <f t="array" ref="D172">IF(OR(B172="",C172=""),"",IF(INDEX('Ciclos Oficial'!$D$3:$D$23,IF(INDEX('Ciclos Oficial'!$D$3:$D$23,MATCH('Plano de Setup'!B172,'Ciclos Oficial'!$C$3:$C$23,0))&gt;INDEX('Ciclos Oficial'!$D$3:$D$23,MATCH('Plano de Setup'!C172,'Ciclos Oficial'!$C$3:$C$23,0)),MATCH('Plano de Setup'!B172,'Ciclos Oficial'!$C$3:$C$23,0),MATCH('Plano de Setup'!C172,'Ciclos Oficial'!$C$3:$C$23,0)))&gt;INDEX('Ciclos Oficial'!$E$3:$E$23,IF(INDEX('Ciclos Oficial'!$E$3:$E$23,MATCH(B172,'Ciclos Oficial'!$C$3:$C$23,0))&gt;INDEX('Ciclos Oficial'!$E$3:$E$23,MATCH(C172,'Ciclos Oficial'!$C$3:$C$23,0)),MATCH(B172,'Ciclos Oficial'!$C$3:$C$23,0),MATCH(C172,'Ciclos Oficial'!$C$3:$C$23,0))),INDEX('Ciclos Oficial'!$D$3:$D$23,IF(INDEX('Ciclos Oficial'!$D$3:$D$23,MATCH('Plano de Setup'!B172,'Ciclos Oficial'!$C$3:$C$23,0))&gt;INDEX('Ciclos Oficial'!$D$3:$D$23,MATCH('Plano de Setup'!C172,'Ciclos Oficial'!$C$3:$C$23,0)),MATCH('Plano de Setup'!B172,'Ciclos Oficial'!$C$3:$C$23,0),MATCH('Plano de Setup'!C172,'Ciclos Oficial'!$C$3:$C$23,0))),INDEX('Ciclos Oficial'!$E$3:$E$23,IF(INDEX('Ciclos Oficial'!$E$3:$E$23,MATCH(B172,'Ciclos Oficial'!$C$3:$C$23,0))&gt;INDEX('Ciclos Oficial'!$E$3:$E$23,MATCH(C172,'Ciclos Oficial'!$C$3:$C$23,0)),MATCH(B172,'Ciclos Oficial'!$C$3:$C$23,0),MATCH(C172,'Ciclos Oficial'!$C$3:$C$23,0)))))</f>
        <v/>
      </c>
      <c r="E172" s="12"/>
      <c r="F172" s="87"/>
      <c r="G172" s="19"/>
      <c r="H172" s="78"/>
      <c r="I172" s="11"/>
      <c r="J172" s="74" t="str" cm="1">
        <f t="array" ref="J172">IF(OR(H172="",I172=""),"",IF(INDEX('Ciclos Oficial'!$D$3:$D$23,IF(INDEX('Ciclos Oficial'!$D$3:$D$23,MATCH('Plano de Setup'!H172,'Ciclos Oficial'!$C$3:$C$23,0))&gt;INDEX('Ciclos Oficial'!$D$3:$D$23,MATCH('Plano de Setup'!I172,'Ciclos Oficial'!$C$3:$C$23,0)),MATCH('Plano de Setup'!H172,'Ciclos Oficial'!$C$3:$C$23,0),MATCH('Plano de Setup'!I172,'Ciclos Oficial'!$C$3:$C$23,0)))&gt;INDEX('Ciclos Oficial'!$E$3:$E$23,IF(INDEX('Ciclos Oficial'!$E$3:$E$23,MATCH(H172,'Ciclos Oficial'!$C$3:$C$23,0))&gt;INDEX('Ciclos Oficial'!$E$3:$E$23,MATCH(I172,'Ciclos Oficial'!$C$3:$C$23,0)),MATCH(H172,'Ciclos Oficial'!$C$3:$C$23,0),MATCH(I172,'Ciclos Oficial'!$C$3:$C$23,0))),INDEX('Ciclos Oficial'!$D$3:$D$23,IF(INDEX('Ciclos Oficial'!$D$3:$D$23,MATCH('Plano de Setup'!H172,'Ciclos Oficial'!$C$3:$C$23,0))&gt;INDEX('Ciclos Oficial'!$D$3:$D$23,MATCH('Plano de Setup'!I172,'Ciclos Oficial'!$C$3:$C$23,0)),MATCH('Plano de Setup'!H172,'Ciclos Oficial'!$C$3:$C$23,0),MATCH('Plano de Setup'!I172,'Ciclos Oficial'!$C$3:$C$23,0))),INDEX('Ciclos Oficial'!$E$3:$E$23,IF(INDEX('Ciclos Oficial'!$E$3:$E$23,MATCH(H172,'Ciclos Oficial'!$C$3:$C$23,0))&gt;INDEX('Ciclos Oficial'!$E$3:$E$23,MATCH(I172,'Ciclos Oficial'!$C$3:$C$23,0)),MATCH(H172,'Ciclos Oficial'!$C$3:$C$23,0),MATCH(I172,'Ciclos Oficial'!$C$3:$C$23,0)))))</f>
        <v/>
      </c>
      <c r="K172" s="1"/>
      <c r="L172" s="17"/>
      <c r="M172" s="19"/>
      <c r="N172" s="11"/>
      <c r="O172" s="11"/>
      <c r="P172" s="74" t="str" cm="1">
        <f t="array" ref="P172">IF(OR(N172="",O172=""),"",IF(INDEX('Ciclos Oficial'!$D$3:$D$23,IF(INDEX('Ciclos Oficial'!$D$3:$D$23,MATCH('Plano de Setup'!N172,'Ciclos Oficial'!$C$3:$C$23,0))&gt;INDEX('Ciclos Oficial'!$D$3:$D$23,MATCH('Plano de Setup'!O172,'Ciclos Oficial'!$C$3:$C$23,0)),MATCH('Plano de Setup'!N172,'Ciclos Oficial'!$C$3:$C$23,0),MATCH('Plano de Setup'!O172,'Ciclos Oficial'!$C$3:$C$23,0)))&gt;INDEX('Ciclos Oficial'!$E$3:$E$23,IF(INDEX('Ciclos Oficial'!$E$3:$E$23,MATCH(N172,'Ciclos Oficial'!$C$3:$C$23,0))&gt;INDEX('Ciclos Oficial'!$E$3:$E$23,MATCH(O172,'Ciclos Oficial'!$C$3:$C$23,0)),MATCH(N172,'Ciclos Oficial'!$C$3:$C$23,0),MATCH(O172,'Ciclos Oficial'!$C$3:$C$23,0))),INDEX('Ciclos Oficial'!$D$3:$D$23,IF(INDEX('Ciclos Oficial'!$D$3:$D$23,MATCH('Plano de Setup'!N172,'Ciclos Oficial'!$C$3:$C$23,0))&gt;INDEX('Ciclos Oficial'!$D$3:$D$23,MATCH('Plano de Setup'!O172,'Ciclos Oficial'!$C$3:$C$23,0)),MATCH('Plano de Setup'!N172,'Ciclos Oficial'!$C$3:$C$23,0),MATCH('Plano de Setup'!O172,'Ciclos Oficial'!$C$3:$C$23,0))),INDEX('Ciclos Oficial'!$E$3:$E$23,IF(INDEX('Ciclos Oficial'!$E$3:$E$23,MATCH(N172,'Ciclos Oficial'!$C$3:$C$23,0))&gt;INDEX('Ciclos Oficial'!$E$3:$E$23,MATCH(O172,'Ciclos Oficial'!$C$3:$C$23,0)),MATCH(N172,'Ciclos Oficial'!$C$3:$C$23,0),MATCH(O172,'Ciclos Oficial'!$C$3:$C$23,0)))))</f>
        <v/>
      </c>
      <c r="Q172" s="1"/>
      <c r="R172" s="1"/>
      <c r="S172" s="19"/>
      <c r="T172" s="78"/>
      <c r="U172" s="11"/>
      <c r="V172" s="74" t="str" cm="1">
        <f t="array" ref="V172">IF(OR(T172="",U172=""),"",IF(INDEX('Ciclos Oficial'!$D$3:$D$23,IF(INDEX('Ciclos Oficial'!$D$3:$D$23,MATCH('Plano de Setup'!T172,'Ciclos Oficial'!$C$3:$C$23,0))&gt;INDEX('Ciclos Oficial'!$D$3:$D$23,MATCH('Plano de Setup'!U172,'Ciclos Oficial'!$C$3:$C$23,0)),MATCH('Plano de Setup'!T172,'Ciclos Oficial'!$C$3:$C$23,0),MATCH('Plano de Setup'!U172,'Ciclos Oficial'!$C$3:$C$23,0)))&gt;INDEX('Ciclos Oficial'!$E$3:$E$23,IF(INDEX('Ciclos Oficial'!$E$3:$E$23,MATCH(T172,'Ciclos Oficial'!$C$3:$C$23,0))&gt;INDEX('Ciclos Oficial'!$E$3:$E$23,MATCH(U172,'Ciclos Oficial'!$C$3:$C$23,0)),MATCH(T172,'Ciclos Oficial'!$C$3:$C$23,0),MATCH(U172,'Ciclos Oficial'!$C$3:$C$23,0))),INDEX('Ciclos Oficial'!$D$3:$D$23,IF(INDEX('Ciclos Oficial'!$D$3:$D$23,MATCH('Plano de Setup'!T172,'Ciclos Oficial'!$C$3:$C$23,0))&gt;INDEX('Ciclos Oficial'!$D$3:$D$23,MATCH('Plano de Setup'!U172,'Ciclos Oficial'!$C$3:$C$23,0)),MATCH('Plano de Setup'!T172,'Ciclos Oficial'!$C$3:$C$23,0),MATCH('Plano de Setup'!U172,'Ciclos Oficial'!$C$3:$C$23,0))),INDEX('Ciclos Oficial'!$E$3:$E$23,IF(INDEX('Ciclos Oficial'!$E$3:$E$23,MATCH(T172,'Ciclos Oficial'!$C$3:$C$23,0))&gt;INDEX('Ciclos Oficial'!$E$3:$E$23,MATCH(U172,'Ciclos Oficial'!$C$3:$C$23,0)),MATCH(T172,'Ciclos Oficial'!$C$3:$C$23,0),MATCH(U172,'Ciclos Oficial'!$C$3:$C$23,0)))))</f>
        <v/>
      </c>
      <c r="W172" s="1"/>
      <c r="X172" s="17"/>
      <c r="Y172" s="19"/>
      <c r="Z172" s="11"/>
      <c r="AA172" s="11"/>
      <c r="AB172" s="74" t="str" cm="1">
        <f t="array" ref="AB172">IF(OR(Z172="",AA172=""),"",IF(INDEX('Ciclos Oficial'!$D$3:$D$23,IF(INDEX('Ciclos Oficial'!$D$3:$D$23,MATCH('Plano de Setup'!Z172,'Ciclos Oficial'!$C$3:$C$23,0))&gt;INDEX('Ciclos Oficial'!$D$3:$D$23,MATCH('Plano de Setup'!AA172,'Ciclos Oficial'!$C$3:$C$23,0)),MATCH('Plano de Setup'!Z172,'Ciclos Oficial'!$C$3:$C$23,0),MATCH('Plano de Setup'!AA172,'Ciclos Oficial'!$C$3:$C$23,0)))&gt;INDEX('Ciclos Oficial'!$E$3:$E$23,IF(INDEX('Ciclos Oficial'!$E$3:$E$23,MATCH(Z172,'Ciclos Oficial'!$C$3:$C$23,0))&gt;INDEX('Ciclos Oficial'!$E$3:$E$23,MATCH(AA172,'Ciclos Oficial'!$C$3:$C$23,0)),MATCH(Z172,'Ciclos Oficial'!$C$3:$C$23,0),MATCH(AA172,'Ciclos Oficial'!$C$3:$C$23,0))),INDEX('Ciclos Oficial'!$D$3:$D$23,IF(INDEX('Ciclos Oficial'!$D$3:$D$23,MATCH('Plano de Setup'!Z172,'Ciclos Oficial'!$C$3:$C$23,0))&gt;INDEX('Ciclos Oficial'!$D$3:$D$23,MATCH('Plano de Setup'!AA172,'Ciclos Oficial'!$C$3:$C$23,0)),MATCH('Plano de Setup'!Z172,'Ciclos Oficial'!$C$3:$C$23,0),MATCH('Plano de Setup'!AA172,'Ciclos Oficial'!$C$3:$C$23,0))),INDEX('Ciclos Oficial'!$E$3:$E$23,IF(INDEX('Ciclos Oficial'!$E$3:$E$23,MATCH(Z172,'Ciclos Oficial'!$C$3:$C$23,0))&gt;INDEX('Ciclos Oficial'!$E$3:$E$23,MATCH(AA172,'Ciclos Oficial'!$C$3:$C$23,0)),MATCH(Z172,'Ciclos Oficial'!$C$3:$C$23,0),MATCH(AA172,'Ciclos Oficial'!$C$3:$C$23,0)))))</f>
        <v/>
      </c>
      <c r="AC172" s="1"/>
      <c r="AD172" s="1"/>
      <c r="AE172" s="19"/>
      <c r="AF172" s="78"/>
      <c r="AG172" s="74" t="str">
        <f>IF(AF172="","",INDEX('Ciclos Oficial'!$I$3:$I$5,MATCH(AF172,'Ciclos Oficial'!$H$3:$H$5,0)))</f>
        <v/>
      </c>
      <c r="AH172" s="1"/>
      <c r="AI172" s="17"/>
      <c r="AJ172" s="19"/>
      <c r="AK172" s="78"/>
      <c r="AL172" s="74" t="str">
        <f>IF(AK172="","",INDEX('Ciclos Oficial'!$I$3:$I$5,MATCH(AK172,'Ciclos Oficial'!$H$3:$H$5,0)))</f>
        <v/>
      </c>
      <c r="AM172" s="1"/>
      <c r="AN172" s="17"/>
      <c r="AO172" s="19"/>
      <c r="AP172" s="78"/>
      <c r="AQ172" s="74" t="str">
        <f>IF(AP172="","",INDEX('Ciclos Oficial'!$I$3:$I$5,MATCH(AP172,'Ciclos Oficial'!$H$3:$H$5,0)))</f>
        <v/>
      </c>
      <c r="AR172" s="1"/>
      <c r="AS172" s="17"/>
    </row>
    <row r="173" spans="2:45" ht="14.25">
      <c r="B173" s="78"/>
      <c r="C173" s="11"/>
      <c r="D173" s="74" t="str" cm="1">
        <f t="array" ref="D173">IF(OR(B173="",C173=""),"",IF(INDEX('Ciclos Oficial'!$D$3:$D$23,IF(INDEX('Ciclos Oficial'!$D$3:$D$23,MATCH('Plano de Setup'!B173,'Ciclos Oficial'!$C$3:$C$23,0))&gt;INDEX('Ciclos Oficial'!$D$3:$D$23,MATCH('Plano de Setup'!C173,'Ciclos Oficial'!$C$3:$C$23,0)),MATCH('Plano de Setup'!B173,'Ciclos Oficial'!$C$3:$C$23,0),MATCH('Plano de Setup'!C173,'Ciclos Oficial'!$C$3:$C$23,0)))&gt;INDEX('Ciclos Oficial'!$E$3:$E$23,IF(INDEX('Ciclos Oficial'!$E$3:$E$23,MATCH(B173,'Ciclos Oficial'!$C$3:$C$23,0))&gt;INDEX('Ciclos Oficial'!$E$3:$E$23,MATCH(C173,'Ciclos Oficial'!$C$3:$C$23,0)),MATCH(B173,'Ciclos Oficial'!$C$3:$C$23,0),MATCH(C173,'Ciclos Oficial'!$C$3:$C$23,0))),INDEX('Ciclos Oficial'!$D$3:$D$23,IF(INDEX('Ciclos Oficial'!$D$3:$D$23,MATCH('Plano de Setup'!B173,'Ciclos Oficial'!$C$3:$C$23,0))&gt;INDEX('Ciclos Oficial'!$D$3:$D$23,MATCH('Plano de Setup'!C173,'Ciclos Oficial'!$C$3:$C$23,0)),MATCH('Plano de Setup'!B173,'Ciclos Oficial'!$C$3:$C$23,0),MATCH('Plano de Setup'!C173,'Ciclos Oficial'!$C$3:$C$23,0))),INDEX('Ciclos Oficial'!$E$3:$E$23,IF(INDEX('Ciclos Oficial'!$E$3:$E$23,MATCH(B173,'Ciclos Oficial'!$C$3:$C$23,0))&gt;INDEX('Ciclos Oficial'!$E$3:$E$23,MATCH(C173,'Ciclos Oficial'!$C$3:$C$23,0)),MATCH(B173,'Ciclos Oficial'!$C$3:$C$23,0),MATCH(C173,'Ciclos Oficial'!$C$3:$C$23,0)))))</f>
        <v/>
      </c>
      <c r="E173" s="12"/>
      <c r="F173" s="87"/>
      <c r="G173" s="19"/>
      <c r="H173" s="78"/>
      <c r="I173" s="11"/>
      <c r="J173" s="74" t="str" cm="1">
        <f t="array" ref="J173">IF(OR(H173="",I173=""),"",IF(INDEX('Ciclos Oficial'!$D$3:$D$23,IF(INDEX('Ciclos Oficial'!$D$3:$D$23,MATCH('Plano de Setup'!H173,'Ciclos Oficial'!$C$3:$C$23,0))&gt;INDEX('Ciclos Oficial'!$D$3:$D$23,MATCH('Plano de Setup'!I173,'Ciclos Oficial'!$C$3:$C$23,0)),MATCH('Plano de Setup'!H173,'Ciclos Oficial'!$C$3:$C$23,0),MATCH('Plano de Setup'!I173,'Ciclos Oficial'!$C$3:$C$23,0)))&gt;INDEX('Ciclos Oficial'!$E$3:$E$23,IF(INDEX('Ciclos Oficial'!$E$3:$E$23,MATCH(H173,'Ciclos Oficial'!$C$3:$C$23,0))&gt;INDEX('Ciclos Oficial'!$E$3:$E$23,MATCH(I173,'Ciclos Oficial'!$C$3:$C$23,0)),MATCH(H173,'Ciclos Oficial'!$C$3:$C$23,0),MATCH(I173,'Ciclos Oficial'!$C$3:$C$23,0))),INDEX('Ciclos Oficial'!$D$3:$D$23,IF(INDEX('Ciclos Oficial'!$D$3:$D$23,MATCH('Plano de Setup'!H173,'Ciclos Oficial'!$C$3:$C$23,0))&gt;INDEX('Ciclos Oficial'!$D$3:$D$23,MATCH('Plano de Setup'!I173,'Ciclos Oficial'!$C$3:$C$23,0)),MATCH('Plano de Setup'!H173,'Ciclos Oficial'!$C$3:$C$23,0),MATCH('Plano de Setup'!I173,'Ciclos Oficial'!$C$3:$C$23,0))),INDEX('Ciclos Oficial'!$E$3:$E$23,IF(INDEX('Ciclos Oficial'!$E$3:$E$23,MATCH(H173,'Ciclos Oficial'!$C$3:$C$23,0))&gt;INDEX('Ciclos Oficial'!$E$3:$E$23,MATCH(I173,'Ciclos Oficial'!$C$3:$C$23,0)),MATCH(H173,'Ciclos Oficial'!$C$3:$C$23,0),MATCH(I173,'Ciclos Oficial'!$C$3:$C$23,0)))))</f>
        <v/>
      </c>
      <c r="K173" s="1"/>
      <c r="L173" s="17"/>
      <c r="M173" s="19"/>
      <c r="N173" s="11"/>
      <c r="O173" s="11"/>
      <c r="P173" s="74" t="str" cm="1">
        <f t="array" ref="P173">IF(OR(N173="",O173=""),"",IF(INDEX('Ciclos Oficial'!$D$3:$D$23,IF(INDEX('Ciclos Oficial'!$D$3:$D$23,MATCH('Plano de Setup'!N173,'Ciclos Oficial'!$C$3:$C$23,0))&gt;INDEX('Ciclos Oficial'!$D$3:$D$23,MATCH('Plano de Setup'!O173,'Ciclos Oficial'!$C$3:$C$23,0)),MATCH('Plano de Setup'!N173,'Ciclos Oficial'!$C$3:$C$23,0),MATCH('Plano de Setup'!O173,'Ciclos Oficial'!$C$3:$C$23,0)))&gt;INDEX('Ciclos Oficial'!$E$3:$E$23,IF(INDEX('Ciclos Oficial'!$E$3:$E$23,MATCH(N173,'Ciclos Oficial'!$C$3:$C$23,0))&gt;INDEX('Ciclos Oficial'!$E$3:$E$23,MATCH(O173,'Ciclos Oficial'!$C$3:$C$23,0)),MATCH(N173,'Ciclos Oficial'!$C$3:$C$23,0),MATCH(O173,'Ciclos Oficial'!$C$3:$C$23,0))),INDEX('Ciclos Oficial'!$D$3:$D$23,IF(INDEX('Ciclos Oficial'!$D$3:$D$23,MATCH('Plano de Setup'!N173,'Ciclos Oficial'!$C$3:$C$23,0))&gt;INDEX('Ciclos Oficial'!$D$3:$D$23,MATCH('Plano de Setup'!O173,'Ciclos Oficial'!$C$3:$C$23,0)),MATCH('Plano de Setup'!N173,'Ciclos Oficial'!$C$3:$C$23,0),MATCH('Plano de Setup'!O173,'Ciclos Oficial'!$C$3:$C$23,0))),INDEX('Ciclos Oficial'!$E$3:$E$23,IF(INDEX('Ciclos Oficial'!$E$3:$E$23,MATCH(N173,'Ciclos Oficial'!$C$3:$C$23,0))&gt;INDEX('Ciclos Oficial'!$E$3:$E$23,MATCH(O173,'Ciclos Oficial'!$C$3:$C$23,0)),MATCH(N173,'Ciclos Oficial'!$C$3:$C$23,0),MATCH(O173,'Ciclos Oficial'!$C$3:$C$23,0)))))</f>
        <v/>
      </c>
      <c r="Q173" s="1"/>
      <c r="R173" s="1"/>
      <c r="S173" s="19"/>
      <c r="T173" s="78"/>
      <c r="U173" s="11"/>
      <c r="V173" s="74" t="str" cm="1">
        <f t="array" ref="V173">IF(OR(T173="",U173=""),"",IF(INDEX('Ciclos Oficial'!$D$3:$D$23,IF(INDEX('Ciclos Oficial'!$D$3:$D$23,MATCH('Plano de Setup'!T173,'Ciclos Oficial'!$C$3:$C$23,0))&gt;INDEX('Ciclos Oficial'!$D$3:$D$23,MATCH('Plano de Setup'!U173,'Ciclos Oficial'!$C$3:$C$23,0)),MATCH('Plano de Setup'!T173,'Ciclos Oficial'!$C$3:$C$23,0),MATCH('Plano de Setup'!U173,'Ciclos Oficial'!$C$3:$C$23,0)))&gt;INDEX('Ciclos Oficial'!$E$3:$E$23,IF(INDEX('Ciclos Oficial'!$E$3:$E$23,MATCH(T173,'Ciclos Oficial'!$C$3:$C$23,0))&gt;INDEX('Ciclos Oficial'!$E$3:$E$23,MATCH(U173,'Ciclos Oficial'!$C$3:$C$23,0)),MATCH(T173,'Ciclos Oficial'!$C$3:$C$23,0),MATCH(U173,'Ciclos Oficial'!$C$3:$C$23,0))),INDEX('Ciclos Oficial'!$D$3:$D$23,IF(INDEX('Ciclos Oficial'!$D$3:$D$23,MATCH('Plano de Setup'!T173,'Ciclos Oficial'!$C$3:$C$23,0))&gt;INDEX('Ciclos Oficial'!$D$3:$D$23,MATCH('Plano de Setup'!U173,'Ciclos Oficial'!$C$3:$C$23,0)),MATCH('Plano de Setup'!T173,'Ciclos Oficial'!$C$3:$C$23,0),MATCH('Plano de Setup'!U173,'Ciclos Oficial'!$C$3:$C$23,0))),INDEX('Ciclos Oficial'!$E$3:$E$23,IF(INDEX('Ciclos Oficial'!$E$3:$E$23,MATCH(T173,'Ciclos Oficial'!$C$3:$C$23,0))&gt;INDEX('Ciclos Oficial'!$E$3:$E$23,MATCH(U173,'Ciclos Oficial'!$C$3:$C$23,0)),MATCH(T173,'Ciclos Oficial'!$C$3:$C$23,0),MATCH(U173,'Ciclos Oficial'!$C$3:$C$23,0)))))</f>
        <v/>
      </c>
      <c r="W173" s="1"/>
      <c r="X173" s="17"/>
      <c r="Y173" s="19"/>
      <c r="Z173" s="11"/>
      <c r="AA173" s="11"/>
      <c r="AB173" s="74" t="str" cm="1">
        <f t="array" ref="AB173">IF(OR(Z173="",AA173=""),"",IF(INDEX('Ciclos Oficial'!$D$3:$D$23,IF(INDEX('Ciclos Oficial'!$D$3:$D$23,MATCH('Plano de Setup'!Z173,'Ciclos Oficial'!$C$3:$C$23,0))&gt;INDEX('Ciclos Oficial'!$D$3:$D$23,MATCH('Plano de Setup'!AA173,'Ciclos Oficial'!$C$3:$C$23,0)),MATCH('Plano de Setup'!Z173,'Ciclos Oficial'!$C$3:$C$23,0),MATCH('Plano de Setup'!AA173,'Ciclos Oficial'!$C$3:$C$23,0)))&gt;INDEX('Ciclos Oficial'!$E$3:$E$23,IF(INDEX('Ciclos Oficial'!$E$3:$E$23,MATCH(Z173,'Ciclos Oficial'!$C$3:$C$23,0))&gt;INDEX('Ciclos Oficial'!$E$3:$E$23,MATCH(AA173,'Ciclos Oficial'!$C$3:$C$23,0)),MATCH(Z173,'Ciclos Oficial'!$C$3:$C$23,0),MATCH(AA173,'Ciclos Oficial'!$C$3:$C$23,0))),INDEX('Ciclos Oficial'!$D$3:$D$23,IF(INDEX('Ciclos Oficial'!$D$3:$D$23,MATCH('Plano de Setup'!Z173,'Ciclos Oficial'!$C$3:$C$23,0))&gt;INDEX('Ciclos Oficial'!$D$3:$D$23,MATCH('Plano de Setup'!AA173,'Ciclos Oficial'!$C$3:$C$23,0)),MATCH('Plano de Setup'!Z173,'Ciclos Oficial'!$C$3:$C$23,0),MATCH('Plano de Setup'!AA173,'Ciclos Oficial'!$C$3:$C$23,0))),INDEX('Ciclos Oficial'!$E$3:$E$23,IF(INDEX('Ciclos Oficial'!$E$3:$E$23,MATCH(Z173,'Ciclos Oficial'!$C$3:$C$23,0))&gt;INDEX('Ciclos Oficial'!$E$3:$E$23,MATCH(AA173,'Ciclos Oficial'!$C$3:$C$23,0)),MATCH(Z173,'Ciclos Oficial'!$C$3:$C$23,0),MATCH(AA173,'Ciclos Oficial'!$C$3:$C$23,0)))))</f>
        <v/>
      </c>
      <c r="AC173" s="1"/>
      <c r="AD173" s="1"/>
      <c r="AE173" s="19"/>
      <c r="AF173" s="78"/>
      <c r="AG173" s="74" t="str">
        <f>IF(AF173="","",INDEX('Ciclos Oficial'!$I$3:$I$5,MATCH(AF173,'Ciclos Oficial'!$H$3:$H$5,0)))</f>
        <v/>
      </c>
      <c r="AH173" s="1"/>
      <c r="AI173" s="17"/>
      <c r="AJ173" s="19"/>
      <c r="AK173" s="78"/>
      <c r="AL173" s="74" t="str">
        <f>IF(AK173="","",INDEX('Ciclos Oficial'!$I$3:$I$5,MATCH(AK173,'Ciclos Oficial'!$H$3:$H$5,0)))</f>
        <v/>
      </c>
      <c r="AM173" s="1"/>
      <c r="AN173" s="17"/>
      <c r="AO173" s="19"/>
      <c r="AP173" s="78"/>
      <c r="AQ173" s="74" t="str">
        <f>IF(AP173="","",INDEX('Ciclos Oficial'!$I$3:$I$5,MATCH(AP173,'Ciclos Oficial'!$H$3:$H$5,0)))</f>
        <v/>
      </c>
      <c r="AR173" s="1"/>
      <c r="AS173" s="17"/>
    </row>
    <row r="174" spans="2:45" ht="14.25">
      <c r="B174" s="78"/>
      <c r="C174" s="11"/>
      <c r="D174" s="74" t="str" cm="1">
        <f t="array" ref="D174">IF(OR(B174="",C174=""),"",IF(INDEX('Ciclos Oficial'!$D$3:$D$23,IF(INDEX('Ciclos Oficial'!$D$3:$D$23,MATCH('Plano de Setup'!B174,'Ciclos Oficial'!$C$3:$C$23,0))&gt;INDEX('Ciclos Oficial'!$D$3:$D$23,MATCH('Plano de Setup'!C174,'Ciclos Oficial'!$C$3:$C$23,0)),MATCH('Plano de Setup'!B174,'Ciclos Oficial'!$C$3:$C$23,0),MATCH('Plano de Setup'!C174,'Ciclos Oficial'!$C$3:$C$23,0)))&gt;INDEX('Ciclos Oficial'!$E$3:$E$23,IF(INDEX('Ciclos Oficial'!$E$3:$E$23,MATCH(B174,'Ciclos Oficial'!$C$3:$C$23,0))&gt;INDEX('Ciclos Oficial'!$E$3:$E$23,MATCH(C174,'Ciclos Oficial'!$C$3:$C$23,0)),MATCH(B174,'Ciclos Oficial'!$C$3:$C$23,0),MATCH(C174,'Ciclos Oficial'!$C$3:$C$23,0))),INDEX('Ciclos Oficial'!$D$3:$D$23,IF(INDEX('Ciclos Oficial'!$D$3:$D$23,MATCH('Plano de Setup'!B174,'Ciclos Oficial'!$C$3:$C$23,0))&gt;INDEX('Ciclos Oficial'!$D$3:$D$23,MATCH('Plano de Setup'!C174,'Ciclos Oficial'!$C$3:$C$23,0)),MATCH('Plano de Setup'!B174,'Ciclos Oficial'!$C$3:$C$23,0),MATCH('Plano de Setup'!C174,'Ciclos Oficial'!$C$3:$C$23,0))),INDEX('Ciclos Oficial'!$E$3:$E$23,IF(INDEX('Ciclos Oficial'!$E$3:$E$23,MATCH(B174,'Ciclos Oficial'!$C$3:$C$23,0))&gt;INDEX('Ciclos Oficial'!$E$3:$E$23,MATCH(C174,'Ciclos Oficial'!$C$3:$C$23,0)),MATCH(B174,'Ciclos Oficial'!$C$3:$C$23,0),MATCH(C174,'Ciclos Oficial'!$C$3:$C$23,0)))))</f>
        <v/>
      </c>
      <c r="E174" s="12"/>
      <c r="F174" s="87"/>
      <c r="G174" s="19"/>
      <c r="H174" s="78"/>
      <c r="I174" s="11"/>
      <c r="J174" s="74" t="str" cm="1">
        <f t="array" ref="J174">IF(OR(H174="",I174=""),"",IF(INDEX('Ciclos Oficial'!$D$3:$D$23,IF(INDEX('Ciclos Oficial'!$D$3:$D$23,MATCH('Plano de Setup'!H174,'Ciclos Oficial'!$C$3:$C$23,0))&gt;INDEX('Ciclos Oficial'!$D$3:$D$23,MATCH('Plano de Setup'!I174,'Ciclos Oficial'!$C$3:$C$23,0)),MATCH('Plano de Setup'!H174,'Ciclos Oficial'!$C$3:$C$23,0),MATCH('Plano de Setup'!I174,'Ciclos Oficial'!$C$3:$C$23,0)))&gt;INDEX('Ciclos Oficial'!$E$3:$E$23,IF(INDEX('Ciclos Oficial'!$E$3:$E$23,MATCH(H174,'Ciclos Oficial'!$C$3:$C$23,0))&gt;INDEX('Ciclos Oficial'!$E$3:$E$23,MATCH(I174,'Ciclos Oficial'!$C$3:$C$23,0)),MATCH(H174,'Ciclos Oficial'!$C$3:$C$23,0),MATCH(I174,'Ciclos Oficial'!$C$3:$C$23,0))),INDEX('Ciclos Oficial'!$D$3:$D$23,IF(INDEX('Ciclos Oficial'!$D$3:$D$23,MATCH('Plano de Setup'!H174,'Ciclos Oficial'!$C$3:$C$23,0))&gt;INDEX('Ciclos Oficial'!$D$3:$D$23,MATCH('Plano de Setup'!I174,'Ciclos Oficial'!$C$3:$C$23,0)),MATCH('Plano de Setup'!H174,'Ciclos Oficial'!$C$3:$C$23,0),MATCH('Plano de Setup'!I174,'Ciclos Oficial'!$C$3:$C$23,0))),INDEX('Ciclos Oficial'!$E$3:$E$23,IF(INDEX('Ciclos Oficial'!$E$3:$E$23,MATCH(H174,'Ciclos Oficial'!$C$3:$C$23,0))&gt;INDEX('Ciclos Oficial'!$E$3:$E$23,MATCH(I174,'Ciclos Oficial'!$C$3:$C$23,0)),MATCH(H174,'Ciclos Oficial'!$C$3:$C$23,0),MATCH(I174,'Ciclos Oficial'!$C$3:$C$23,0)))))</f>
        <v/>
      </c>
      <c r="K174" s="1"/>
      <c r="L174" s="17"/>
      <c r="M174" s="19"/>
      <c r="N174" s="11"/>
      <c r="O174" s="11"/>
      <c r="P174" s="74" t="str" cm="1">
        <f t="array" ref="P174">IF(OR(N174="",O174=""),"",IF(INDEX('Ciclos Oficial'!$D$3:$D$23,IF(INDEX('Ciclos Oficial'!$D$3:$D$23,MATCH('Plano de Setup'!N174,'Ciclos Oficial'!$C$3:$C$23,0))&gt;INDEX('Ciclos Oficial'!$D$3:$D$23,MATCH('Plano de Setup'!O174,'Ciclos Oficial'!$C$3:$C$23,0)),MATCH('Plano de Setup'!N174,'Ciclos Oficial'!$C$3:$C$23,0),MATCH('Plano de Setup'!O174,'Ciclos Oficial'!$C$3:$C$23,0)))&gt;INDEX('Ciclos Oficial'!$E$3:$E$23,IF(INDEX('Ciclos Oficial'!$E$3:$E$23,MATCH(N174,'Ciclos Oficial'!$C$3:$C$23,0))&gt;INDEX('Ciclos Oficial'!$E$3:$E$23,MATCH(O174,'Ciclos Oficial'!$C$3:$C$23,0)),MATCH(N174,'Ciclos Oficial'!$C$3:$C$23,0),MATCH(O174,'Ciclos Oficial'!$C$3:$C$23,0))),INDEX('Ciclos Oficial'!$D$3:$D$23,IF(INDEX('Ciclos Oficial'!$D$3:$D$23,MATCH('Plano de Setup'!N174,'Ciclos Oficial'!$C$3:$C$23,0))&gt;INDEX('Ciclos Oficial'!$D$3:$D$23,MATCH('Plano de Setup'!O174,'Ciclos Oficial'!$C$3:$C$23,0)),MATCH('Plano de Setup'!N174,'Ciclos Oficial'!$C$3:$C$23,0),MATCH('Plano de Setup'!O174,'Ciclos Oficial'!$C$3:$C$23,0))),INDEX('Ciclos Oficial'!$E$3:$E$23,IF(INDEX('Ciclos Oficial'!$E$3:$E$23,MATCH(N174,'Ciclos Oficial'!$C$3:$C$23,0))&gt;INDEX('Ciclos Oficial'!$E$3:$E$23,MATCH(O174,'Ciclos Oficial'!$C$3:$C$23,0)),MATCH(N174,'Ciclos Oficial'!$C$3:$C$23,0),MATCH(O174,'Ciclos Oficial'!$C$3:$C$23,0)))))</f>
        <v/>
      </c>
      <c r="Q174" s="1"/>
      <c r="R174" s="1"/>
      <c r="S174" s="19"/>
      <c r="T174" s="78"/>
      <c r="U174" s="11"/>
      <c r="V174" s="74" t="str" cm="1">
        <f t="array" ref="V174">IF(OR(T174="",U174=""),"",IF(INDEX('Ciclos Oficial'!$D$3:$D$23,IF(INDEX('Ciclos Oficial'!$D$3:$D$23,MATCH('Plano de Setup'!T174,'Ciclos Oficial'!$C$3:$C$23,0))&gt;INDEX('Ciclos Oficial'!$D$3:$D$23,MATCH('Plano de Setup'!U174,'Ciclos Oficial'!$C$3:$C$23,0)),MATCH('Plano de Setup'!T174,'Ciclos Oficial'!$C$3:$C$23,0),MATCH('Plano de Setup'!U174,'Ciclos Oficial'!$C$3:$C$23,0)))&gt;INDEX('Ciclos Oficial'!$E$3:$E$23,IF(INDEX('Ciclos Oficial'!$E$3:$E$23,MATCH(T174,'Ciclos Oficial'!$C$3:$C$23,0))&gt;INDEX('Ciclos Oficial'!$E$3:$E$23,MATCH(U174,'Ciclos Oficial'!$C$3:$C$23,0)),MATCH(T174,'Ciclos Oficial'!$C$3:$C$23,0),MATCH(U174,'Ciclos Oficial'!$C$3:$C$23,0))),INDEX('Ciclos Oficial'!$D$3:$D$23,IF(INDEX('Ciclos Oficial'!$D$3:$D$23,MATCH('Plano de Setup'!T174,'Ciclos Oficial'!$C$3:$C$23,0))&gt;INDEX('Ciclos Oficial'!$D$3:$D$23,MATCH('Plano de Setup'!U174,'Ciclos Oficial'!$C$3:$C$23,0)),MATCH('Plano de Setup'!T174,'Ciclos Oficial'!$C$3:$C$23,0),MATCH('Plano de Setup'!U174,'Ciclos Oficial'!$C$3:$C$23,0))),INDEX('Ciclos Oficial'!$E$3:$E$23,IF(INDEX('Ciclos Oficial'!$E$3:$E$23,MATCH(T174,'Ciclos Oficial'!$C$3:$C$23,0))&gt;INDEX('Ciclos Oficial'!$E$3:$E$23,MATCH(U174,'Ciclos Oficial'!$C$3:$C$23,0)),MATCH(T174,'Ciclos Oficial'!$C$3:$C$23,0),MATCH(U174,'Ciclos Oficial'!$C$3:$C$23,0)))))</f>
        <v/>
      </c>
      <c r="W174" s="1"/>
      <c r="X174" s="17"/>
      <c r="Y174" s="19"/>
      <c r="Z174" s="11"/>
      <c r="AA174" s="11"/>
      <c r="AB174" s="74" t="str" cm="1">
        <f t="array" ref="AB174">IF(OR(Z174="",AA174=""),"",IF(INDEX('Ciclos Oficial'!$D$3:$D$23,IF(INDEX('Ciclos Oficial'!$D$3:$D$23,MATCH('Plano de Setup'!Z174,'Ciclos Oficial'!$C$3:$C$23,0))&gt;INDEX('Ciclos Oficial'!$D$3:$D$23,MATCH('Plano de Setup'!AA174,'Ciclos Oficial'!$C$3:$C$23,0)),MATCH('Plano de Setup'!Z174,'Ciclos Oficial'!$C$3:$C$23,0),MATCH('Plano de Setup'!AA174,'Ciclos Oficial'!$C$3:$C$23,0)))&gt;INDEX('Ciclos Oficial'!$E$3:$E$23,IF(INDEX('Ciclos Oficial'!$E$3:$E$23,MATCH(Z174,'Ciclos Oficial'!$C$3:$C$23,0))&gt;INDEX('Ciclos Oficial'!$E$3:$E$23,MATCH(AA174,'Ciclos Oficial'!$C$3:$C$23,0)),MATCH(Z174,'Ciclos Oficial'!$C$3:$C$23,0),MATCH(AA174,'Ciclos Oficial'!$C$3:$C$23,0))),INDEX('Ciclos Oficial'!$D$3:$D$23,IF(INDEX('Ciclos Oficial'!$D$3:$D$23,MATCH('Plano de Setup'!Z174,'Ciclos Oficial'!$C$3:$C$23,0))&gt;INDEX('Ciclos Oficial'!$D$3:$D$23,MATCH('Plano de Setup'!AA174,'Ciclos Oficial'!$C$3:$C$23,0)),MATCH('Plano de Setup'!Z174,'Ciclos Oficial'!$C$3:$C$23,0),MATCH('Plano de Setup'!AA174,'Ciclos Oficial'!$C$3:$C$23,0))),INDEX('Ciclos Oficial'!$E$3:$E$23,IF(INDEX('Ciclos Oficial'!$E$3:$E$23,MATCH(Z174,'Ciclos Oficial'!$C$3:$C$23,0))&gt;INDEX('Ciclos Oficial'!$E$3:$E$23,MATCH(AA174,'Ciclos Oficial'!$C$3:$C$23,0)),MATCH(Z174,'Ciclos Oficial'!$C$3:$C$23,0),MATCH(AA174,'Ciclos Oficial'!$C$3:$C$23,0)))))</f>
        <v/>
      </c>
      <c r="AC174" s="1"/>
      <c r="AD174" s="1"/>
      <c r="AE174" s="19"/>
      <c r="AF174" s="78"/>
      <c r="AG174" s="74" t="str">
        <f>IF(AF174="","",INDEX('Ciclos Oficial'!$I$3:$I$5,MATCH(AF174,'Ciclos Oficial'!$H$3:$H$5,0)))</f>
        <v/>
      </c>
      <c r="AH174" s="1"/>
      <c r="AI174" s="17"/>
      <c r="AJ174" s="19"/>
      <c r="AK174" s="78"/>
      <c r="AL174" s="74" t="str">
        <f>IF(AK174="","",INDEX('Ciclos Oficial'!$I$3:$I$5,MATCH(AK174,'Ciclos Oficial'!$H$3:$H$5,0)))</f>
        <v/>
      </c>
      <c r="AM174" s="1"/>
      <c r="AN174" s="17"/>
      <c r="AO174" s="19"/>
      <c r="AP174" s="78"/>
      <c r="AQ174" s="74" t="str">
        <f>IF(AP174="","",INDEX('Ciclos Oficial'!$I$3:$I$5,MATCH(AP174,'Ciclos Oficial'!$H$3:$H$5,0)))</f>
        <v/>
      </c>
      <c r="AR174" s="1"/>
      <c r="AS174" s="17"/>
    </row>
    <row r="175" spans="2:45" ht="14.25">
      <c r="B175" s="78"/>
      <c r="C175" s="11"/>
      <c r="D175" s="74" t="str" cm="1">
        <f t="array" ref="D175">IF(OR(B175="",C175=""),"",IF(INDEX('Ciclos Oficial'!$D$3:$D$23,IF(INDEX('Ciclos Oficial'!$D$3:$D$23,MATCH('Plano de Setup'!B175,'Ciclos Oficial'!$C$3:$C$23,0))&gt;INDEX('Ciclos Oficial'!$D$3:$D$23,MATCH('Plano de Setup'!C175,'Ciclos Oficial'!$C$3:$C$23,0)),MATCH('Plano de Setup'!B175,'Ciclos Oficial'!$C$3:$C$23,0),MATCH('Plano de Setup'!C175,'Ciclos Oficial'!$C$3:$C$23,0)))&gt;INDEX('Ciclos Oficial'!$E$3:$E$23,IF(INDEX('Ciclos Oficial'!$E$3:$E$23,MATCH(B175,'Ciclos Oficial'!$C$3:$C$23,0))&gt;INDEX('Ciclos Oficial'!$E$3:$E$23,MATCH(C175,'Ciclos Oficial'!$C$3:$C$23,0)),MATCH(B175,'Ciclos Oficial'!$C$3:$C$23,0),MATCH(C175,'Ciclos Oficial'!$C$3:$C$23,0))),INDEX('Ciclos Oficial'!$D$3:$D$23,IF(INDEX('Ciclos Oficial'!$D$3:$D$23,MATCH('Plano de Setup'!B175,'Ciclos Oficial'!$C$3:$C$23,0))&gt;INDEX('Ciclos Oficial'!$D$3:$D$23,MATCH('Plano de Setup'!C175,'Ciclos Oficial'!$C$3:$C$23,0)),MATCH('Plano de Setup'!B175,'Ciclos Oficial'!$C$3:$C$23,0),MATCH('Plano de Setup'!C175,'Ciclos Oficial'!$C$3:$C$23,0))),INDEX('Ciclos Oficial'!$E$3:$E$23,IF(INDEX('Ciclos Oficial'!$E$3:$E$23,MATCH(B175,'Ciclos Oficial'!$C$3:$C$23,0))&gt;INDEX('Ciclos Oficial'!$E$3:$E$23,MATCH(C175,'Ciclos Oficial'!$C$3:$C$23,0)),MATCH(B175,'Ciclos Oficial'!$C$3:$C$23,0),MATCH(C175,'Ciclos Oficial'!$C$3:$C$23,0)))))</f>
        <v/>
      </c>
      <c r="E175" s="12"/>
      <c r="F175" s="87"/>
      <c r="G175" s="19"/>
      <c r="H175" s="78"/>
      <c r="I175" s="11"/>
      <c r="J175" s="74" t="str" cm="1">
        <f t="array" ref="J175">IF(OR(H175="",I175=""),"",IF(INDEX('Ciclos Oficial'!$D$3:$D$23,IF(INDEX('Ciclos Oficial'!$D$3:$D$23,MATCH('Plano de Setup'!H175,'Ciclos Oficial'!$C$3:$C$23,0))&gt;INDEX('Ciclos Oficial'!$D$3:$D$23,MATCH('Plano de Setup'!I175,'Ciclos Oficial'!$C$3:$C$23,0)),MATCH('Plano de Setup'!H175,'Ciclos Oficial'!$C$3:$C$23,0),MATCH('Plano de Setup'!I175,'Ciclos Oficial'!$C$3:$C$23,0)))&gt;INDEX('Ciclos Oficial'!$E$3:$E$23,IF(INDEX('Ciclos Oficial'!$E$3:$E$23,MATCH(H175,'Ciclos Oficial'!$C$3:$C$23,0))&gt;INDEX('Ciclos Oficial'!$E$3:$E$23,MATCH(I175,'Ciclos Oficial'!$C$3:$C$23,0)),MATCH(H175,'Ciclos Oficial'!$C$3:$C$23,0),MATCH(I175,'Ciclos Oficial'!$C$3:$C$23,0))),INDEX('Ciclos Oficial'!$D$3:$D$23,IF(INDEX('Ciclos Oficial'!$D$3:$D$23,MATCH('Plano de Setup'!H175,'Ciclos Oficial'!$C$3:$C$23,0))&gt;INDEX('Ciclos Oficial'!$D$3:$D$23,MATCH('Plano de Setup'!I175,'Ciclos Oficial'!$C$3:$C$23,0)),MATCH('Plano de Setup'!H175,'Ciclos Oficial'!$C$3:$C$23,0),MATCH('Plano de Setup'!I175,'Ciclos Oficial'!$C$3:$C$23,0))),INDEX('Ciclos Oficial'!$E$3:$E$23,IF(INDEX('Ciclos Oficial'!$E$3:$E$23,MATCH(H175,'Ciclos Oficial'!$C$3:$C$23,0))&gt;INDEX('Ciclos Oficial'!$E$3:$E$23,MATCH(I175,'Ciclos Oficial'!$C$3:$C$23,0)),MATCH(H175,'Ciclos Oficial'!$C$3:$C$23,0),MATCH(I175,'Ciclos Oficial'!$C$3:$C$23,0)))))</f>
        <v/>
      </c>
      <c r="K175" s="1"/>
      <c r="L175" s="17"/>
      <c r="M175" s="19"/>
      <c r="N175" s="11"/>
      <c r="O175" s="11"/>
      <c r="P175" s="74" t="str" cm="1">
        <f t="array" ref="P175">IF(OR(N175="",O175=""),"",IF(INDEX('Ciclos Oficial'!$D$3:$D$23,IF(INDEX('Ciclos Oficial'!$D$3:$D$23,MATCH('Plano de Setup'!N175,'Ciclos Oficial'!$C$3:$C$23,0))&gt;INDEX('Ciclos Oficial'!$D$3:$D$23,MATCH('Plano de Setup'!O175,'Ciclos Oficial'!$C$3:$C$23,0)),MATCH('Plano de Setup'!N175,'Ciclos Oficial'!$C$3:$C$23,0),MATCH('Plano de Setup'!O175,'Ciclos Oficial'!$C$3:$C$23,0)))&gt;INDEX('Ciclos Oficial'!$E$3:$E$23,IF(INDEX('Ciclos Oficial'!$E$3:$E$23,MATCH(N175,'Ciclos Oficial'!$C$3:$C$23,0))&gt;INDEX('Ciclos Oficial'!$E$3:$E$23,MATCH(O175,'Ciclos Oficial'!$C$3:$C$23,0)),MATCH(N175,'Ciclos Oficial'!$C$3:$C$23,0),MATCH(O175,'Ciclos Oficial'!$C$3:$C$23,0))),INDEX('Ciclos Oficial'!$D$3:$D$23,IF(INDEX('Ciclos Oficial'!$D$3:$D$23,MATCH('Plano de Setup'!N175,'Ciclos Oficial'!$C$3:$C$23,0))&gt;INDEX('Ciclos Oficial'!$D$3:$D$23,MATCH('Plano de Setup'!O175,'Ciclos Oficial'!$C$3:$C$23,0)),MATCH('Plano de Setup'!N175,'Ciclos Oficial'!$C$3:$C$23,0),MATCH('Plano de Setup'!O175,'Ciclos Oficial'!$C$3:$C$23,0))),INDEX('Ciclos Oficial'!$E$3:$E$23,IF(INDEX('Ciclos Oficial'!$E$3:$E$23,MATCH(N175,'Ciclos Oficial'!$C$3:$C$23,0))&gt;INDEX('Ciclos Oficial'!$E$3:$E$23,MATCH(O175,'Ciclos Oficial'!$C$3:$C$23,0)),MATCH(N175,'Ciclos Oficial'!$C$3:$C$23,0),MATCH(O175,'Ciclos Oficial'!$C$3:$C$23,0)))))</f>
        <v/>
      </c>
      <c r="Q175" s="1"/>
      <c r="R175" s="1"/>
      <c r="S175" s="19"/>
      <c r="T175" s="78"/>
      <c r="U175" s="11"/>
      <c r="V175" s="74" t="str" cm="1">
        <f t="array" ref="V175">IF(OR(T175="",U175=""),"",IF(INDEX('Ciclos Oficial'!$D$3:$D$23,IF(INDEX('Ciclos Oficial'!$D$3:$D$23,MATCH('Plano de Setup'!T175,'Ciclos Oficial'!$C$3:$C$23,0))&gt;INDEX('Ciclos Oficial'!$D$3:$D$23,MATCH('Plano de Setup'!U175,'Ciclos Oficial'!$C$3:$C$23,0)),MATCH('Plano de Setup'!T175,'Ciclos Oficial'!$C$3:$C$23,0),MATCH('Plano de Setup'!U175,'Ciclos Oficial'!$C$3:$C$23,0)))&gt;INDEX('Ciclos Oficial'!$E$3:$E$23,IF(INDEX('Ciclos Oficial'!$E$3:$E$23,MATCH(T175,'Ciclos Oficial'!$C$3:$C$23,0))&gt;INDEX('Ciclos Oficial'!$E$3:$E$23,MATCH(U175,'Ciclos Oficial'!$C$3:$C$23,0)),MATCH(T175,'Ciclos Oficial'!$C$3:$C$23,0),MATCH(U175,'Ciclos Oficial'!$C$3:$C$23,0))),INDEX('Ciclos Oficial'!$D$3:$D$23,IF(INDEX('Ciclos Oficial'!$D$3:$D$23,MATCH('Plano de Setup'!T175,'Ciclos Oficial'!$C$3:$C$23,0))&gt;INDEX('Ciclos Oficial'!$D$3:$D$23,MATCH('Plano de Setup'!U175,'Ciclos Oficial'!$C$3:$C$23,0)),MATCH('Plano de Setup'!T175,'Ciclos Oficial'!$C$3:$C$23,0),MATCH('Plano de Setup'!U175,'Ciclos Oficial'!$C$3:$C$23,0))),INDEX('Ciclos Oficial'!$E$3:$E$23,IF(INDEX('Ciclos Oficial'!$E$3:$E$23,MATCH(T175,'Ciclos Oficial'!$C$3:$C$23,0))&gt;INDEX('Ciclos Oficial'!$E$3:$E$23,MATCH(U175,'Ciclos Oficial'!$C$3:$C$23,0)),MATCH(T175,'Ciclos Oficial'!$C$3:$C$23,0),MATCH(U175,'Ciclos Oficial'!$C$3:$C$23,0)))))</f>
        <v/>
      </c>
      <c r="W175" s="1"/>
      <c r="X175" s="17"/>
      <c r="Y175" s="19"/>
      <c r="Z175" s="11"/>
      <c r="AA175" s="11"/>
      <c r="AB175" s="74" t="str" cm="1">
        <f t="array" ref="AB175">IF(OR(Z175="",AA175=""),"",IF(INDEX('Ciclos Oficial'!$D$3:$D$23,IF(INDEX('Ciclos Oficial'!$D$3:$D$23,MATCH('Plano de Setup'!Z175,'Ciclos Oficial'!$C$3:$C$23,0))&gt;INDEX('Ciclos Oficial'!$D$3:$D$23,MATCH('Plano de Setup'!AA175,'Ciclos Oficial'!$C$3:$C$23,0)),MATCH('Plano de Setup'!Z175,'Ciclos Oficial'!$C$3:$C$23,0),MATCH('Plano de Setup'!AA175,'Ciclos Oficial'!$C$3:$C$23,0)))&gt;INDEX('Ciclos Oficial'!$E$3:$E$23,IF(INDEX('Ciclos Oficial'!$E$3:$E$23,MATCH(Z175,'Ciclos Oficial'!$C$3:$C$23,0))&gt;INDEX('Ciclos Oficial'!$E$3:$E$23,MATCH(AA175,'Ciclos Oficial'!$C$3:$C$23,0)),MATCH(Z175,'Ciclos Oficial'!$C$3:$C$23,0),MATCH(AA175,'Ciclos Oficial'!$C$3:$C$23,0))),INDEX('Ciclos Oficial'!$D$3:$D$23,IF(INDEX('Ciclos Oficial'!$D$3:$D$23,MATCH('Plano de Setup'!Z175,'Ciclos Oficial'!$C$3:$C$23,0))&gt;INDEX('Ciclos Oficial'!$D$3:$D$23,MATCH('Plano de Setup'!AA175,'Ciclos Oficial'!$C$3:$C$23,0)),MATCH('Plano de Setup'!Z175,'Ciclos Oficial'!$C$3:$C$23,0),MATCH('Plano de Setup'!AA175,'Ciclos Oficial'!$C$3:$C$23,0))),INDEX('Ciclos Oficial'!$E$3:$E$23,IF(INDEX('Ciclos Oficial'!$E$3:$E$23,MATCH(Z175,'Ciclos Oficial'!$C$3:$C$23,0))&gt;INDEX('Ciclos Oficial'!$E$3:$E$23,MATCH(AA175,'Ciclos Oficial'!$C$3:$C$23,0)),MATCH(Z175,'Ciclos Oficial'!$C$3:$C$23,0),MATCH(AA175,'Ciclos Oficial'!$C$3:$C$23,0)))))</f>
        <v/>
      </c>
      <c r="AC175" s="1"/>
      <c r="AD175" s="1"/>
      <c r="AE175" s="19"/>
      <c r="AF175" s="78"/>
      <c r="AG175" s="74" t="str">
        <f>IF(AF175="","",INDEX('Ciclos Oficial'!$I$3:$I$5,MATCH(AF175,'Ciclos Oficial'!$H$3:$H$5,0)))</f>
        <v/>
      </c>
      <c r="AH175" s="1"/>
      <c r="AI175" s="17"/>
      <c r="AJ175" s="19"/>
      <c r="AK175" s="78"/>
      <c r="AL175" s="74" t="str">
        <f>IF(AK175="","",INDEX('Ciclos Oficial'!$I$3:$I$5,MATCH(AK175,'Ciclos Oficial'!$H$3:$H$5,0)))</f>
        <v/>
      </c>
      <c r="AM175" s="1"/>
      <c r="AN175" s="17"/>
      <c r="AO175" s="19"/>
      <c r="AP175" s="78"/>
      <c r="AQ175" s="74" t="str">
        <f>IF(AP175="","",INDEX('Ciclos Oficial'!$I$3:$I$5,MATCH(AP175,'Ciclos Oficial'!$H$3:$H$5,0)))</f>
        <v/>
      </c>
      <c r="AR175" s="1"/>
      <c r="AS175" s="17"/>
    </row>
    <row r="176" spans="2:45" ht="14.25">
      <c r="B176" s="78"/>
      <c r="C176" s="11"/>
      <c r="D176" s="74" t="str" cm="1">
        <f t="array" ref="D176">IF(OR(B176="",C176=""),"",IF(INDEX('Ciclos Oficial'!$D$3:$D$23,IF(INDEX('Ciclos Oficial'!$D$3:$D$23,MATCH('Plano de Setup'!B176,'Ciclos Oficial'!$C$3:$C$23,0))&gt;INDEX('Ciclos Oficial'!$D$3:$D$23,MATCH('Plano de Setup'!C176,'Ciclos Oficial'!$C$3:$C$23,0)),MATCH('Plano de Setup'!B176,'Ciclos Oficial'!$C$3:$C$23,0),MATCH('Plano de Setup'!C176,'Ciclos Oficial'!$C$3:$C$23,0)))&gt;INDEX('Ciclos Oficial'!$E$3:$E$23,IF(INDEX('Ciclos Oficial'!$E$3:$E$23,MATCH(B176,'Ciclos Oficial'!$C$3:$C$23,0))&gt;INDEX('Ciclos Oficial'!$E$3:$E$23,MATCH(C176,'Ciclos Oficial'!$C$3:$C$23,0)),MATCH(B176,'Ciclos Oficial'!$C$3:$C$23,0),MATCH(C176,'Ciclos Oficial'!$C$3:$C$23,0))),INDEX('Ciclos Oficial'!$D$3:$D$23,IF(INDEX('Ciclos Oficial'!$D$3:$D$23,MATCH('Plano de Setup'!B176,'Ciclos Oficial'!$C$3:$C$23,0))&gt;INDEX('Ciclos Oficial'!$D$3:$D$23,MATCH('Plano de Setup'!C176,'Ciclos Oficial'!$C$3:$C$23,0)),MATCH('Plano de Setup'!B176,'Ciclos Oficial'!$C$3:$C$23,0),MATCH('Plano de Setup'!C176,'Ciclos Oficial'!$C$3:$C$23,0))),INDEX('Ciclos Oficial'!$E$3:$E$23,IF(INDEX('Ciclos Oficial'!$E$3:$E$23,MATCH(B176,'Ciclos Oficial'!$C$3:$C$23,0))&gt;INDEX('Ciclos Oficial'!$E$3:$E$23,MATCH(C176,'Ciclos Oficial'!$C$3:$C$23,0)),MATCH(B176,'Ciclos Oficial'!$C$3:$C$23,0),MATCH(C176,'Ciclos Oficial'!$C$3:$C$23,0)))))</f>
        <v/>
      </c>
      <c r="E176" s="12"/>
      <c r="F176" s="87"/>
      <c r="G176" s="19"/>
      <c r="H176" s="78"/>
      <c r="I176" s="11"/>
      <c r="J176" s="74" t="str" cm="1">
        <f t="array" ref="J176">IF(OR(H176="",I176=""),"",IF(INDEX('Ciclos Oficial'!$D$3:$D$23,IF(INDEX('Ciclos Oficial'!$D$3:$D$23,MATCH('Plano de Setup'!H176,'Ciclos Oficial'!$C$3:$C$23,0))&gt;INDEX('Ciclos Oficial'!$D$3:$D$23,MATCH('Plano de Setup'!I176,'Ciclos Oficial'!$C$3:$C$23,0)),MATCH('Plano de Setup'!H176,'Ciclos Oficial'!$C$3:$C$23,0),MATCH('Plano de Setup'!I176,'Ciclos Oficial'!$C$3:$C$23,0)))&gt;INDEX('Ciclos Oficial'!$E$3:$E$23,IF(INDEX('Ciclos Oficial'!$E$3:$E$23,MATCH(H176,'Ciclos Oficial'!$C$3:$C$23,0))&gt;INDEX('Ciclos Oficial'!$E$3:$E$23,MATCH(I176,'Ciclos Oficial'!$C$3:$C$23,0)),MATCH(H176,'Ciclos Oficial'!$C$3:$C$23,0),MATCH(I176,'Ciclos Oficial'!$C$3:$C$23,0))),INDEX('Ciclos Oficial'!$D$3:$D$23,IF(INDEX('Ciclos Oficial'!$D$3:$D$23,MATCH('Plano de Setup'!H176,'Ciclos Oficial'!$C$3:$C$23,0))&gt;INDEX('Ciclos Oficial'!$D$3:$D$23,MATCH('Plano de Setup'!I176,'Ciclos Oficial'!$C$3:$C$23,0)),MATCH('Plano de Setup'!H176,'Ciclos Oficial'!$C$3:$C$23,0),MATCH('Plano de Setup'!I176,'Ciclos Oficial'!$C$3:$C$23,0))),INDEX('Ciclos Oficial'!$E$3:$E$23,IF(INDEX('Ciclos Oficial'!$E$3:$E$23,MATCH(H176,'Ciclos Oficial'!$C$3:$C$23,0))&gt;INDEX('Ciclos Oficial'!$E$3:$E$23,MATCH(I176,'Ciclos Oficial'!$C$3:$C$23,0)),MATCH(H176,'Ciclos Oficial'!$C$3:$C$23,0),MATCH(I176,'Ciclos Oficial'!$C$3:$C$23,0)))))</f>
        <v/>
      </c>
      <c r="K176" s="1"/>
      <c r="L176" s="17"/>
      <c r="M176" s="19"/>
      <c r="N176" s="11"/>
      <c r="O176" s="11"/>
      <c r="P176" s="74" t="str" cm="1">
        <f t="array" ref="P176">IF(OR(N176="",O176=""),"",IF(INDEX('Ciclos Oficial'!$D$3:$D$23,IF(INDEX('Ciclos Oficial'!$D$3:$D$23,MATCH('Plano de Setup'!N176,'Ciclos Oficial'!$C$3:$C$23,0))&gt;INDEX('Ciclos Oficial'!$D$3:$D$23,MATCH('Plano de Setup'!O176,'Ciclos Oficial'!$C$3:$C$23,0)),MATCH('Plano de Setup'!N176,'Ciclos Oficial'!$C$3:$C$23,0),MATCH('Plano de Setup'!O176,'Ciclos Oficial'!$C$3:$C$23,0)))&gt;INDEX('Ciclos Oficial'!$E$3:$E$23,IF(INDEX('Ciclos Oficial'!$E$3:$E$23,MATCH(N176,'Ciclos Oficial'!$C$3:$C$23,0))&gt;INDEX('Ciclos Oficial'!$E$3:$E$23,MATCH(O176,'Ciclos Oficial'!$C$3:$C$23,0)),MATCH(N176,'Ciclos Oficial'!$C$3:$C$23,0),MATCH(O176,'Ciclos Oficial'!$C$3:$C$23,0))),INDEX('Ciclos Oficial'!$D$3:$D$23,IF(INDEX('Ciclos Oficial'!$D$3:$D$23,MATCH('Plano de Setup'!N176,'Ciclos Oficial'!$C$3:$C$23,0))&gt;INDEX('Ciclos Oficial'!$D$3:$D$23,MATCH('Plano de Setup'!O176,'Ciclos Oficial'!$C$3:$C$23,0)),MATCH('Plano de Setup'!N176,'Ciclos Oficial'!$C$3:$C$23,0),MATCH('Plano de Setup'!O176,'Ciclos Oficial'!$C$3:$C$23,0))),INDEX('Ciclos Oficial'!$E$3:$E$23,IF(INDEX('Ciclos Oficial'!$E$3:$E$23,MATCH(N176,'Ciclos Oficial'!$C$3:$C$23,0))&gt;INDEX('Ciclos Oficial'!$E$3:$E$23,MATCH(O176,'Ciclos Oficial'!$C$3:$C$23,0)),MATCH(N176,'Ciclos Oficial'!$C$3:$C$23,0),MATCH(O176,'Ciclos Oficial'!$C$3:$C$23,0)))))</f>
        <v/>
      </c>
      <c r="Q176" s="1"/>
      <c r="R176" s="1"/>
      <c r="S176" s="19"/>
      <c r="T176" s="78"/>
      <c r="U176" s="11"/>
      <c r="V176" s="74" t="str" cm="1">
        <f t="array" ref="V176">IF(OR(T176="",U176=""),"",IF(INDEX('Ciclos Oficial'!$D$3:$D$23,IF(INDEX('Ciclos Oficial'!$D$3:$D$23,MATCH('Plano de Setup'!T176,'Ciclos Oficial'!$C$3:$C$23,0))&gt;INDEX('Ciclos Oficial'!$D$3:$D$23,MATCH('Plano de Setup'!U176,'Ciclos Oficial'!$C$3:$C$23,0)),MATCH('Plano de Setup'!T176,'Ciclos Oficial'!$C$3:$C$23,0),MATCH('Plano de Setup'!U176,'Ciclos Oficial'!$C$3:$C$23,0)))&gt;INDEX('Ciclos Oficial'!$E$3:$E$23,IF(INDEX('Ciclos Oficial'!$E$3:$E$23,MATCH(T176,'Ciclos Oficial'!$C$3:$C$23,0))&gt;INDEX('Ciclos Oficial'!$E$3:$E$23,MATCH(U176,'Ciclos Oficial'!$C$3:$C$23,0)),MATCH(T176,'Ciclos Oficial'!$C$3:$C$23,0),MATCH(U176,'Ciclos Oficial'!$C$3:$C$23,0))),INDEX('Ciclos Oficial'!$D$3:$D$23,IF(INDEX('Ciclos Oficial'!$D$3:$D$23,MATCH('Plano de Setup'!T176,'Ciclos Oficial'!$C$3:$C$23,0))&gt;INDEX('Ciclos Oficial'!$D$3:$D$23,MATCH('Plano de Setup'!U176,'Ciclos Oficial'!$C$3:$C$23,0)),MATCH('Plano de Setup'!T176,'Ciclos Oficial'!$C$3:$C$23,0),MATCH('Plano de Setup'!U176,'Ciclos Oficial'!$C$3:$C$23,0))),INDEX('Ciclos Oficial'!$E$3:$E$23,IF(INDEX('Ciclos Oficial'!$E$3:$E$23,MATCH(T176,'Ciclos Oficial'!$C$3:$C$23,0))&gt;INDEX('Ciclos Oficial'!$E$3:$E$23,MATCH(U176,'Ciclos Oficial'!$C$3:$C$23,0)),MATCH(T176,'Ciclos Oficial'!$C$3:$C$23,0),MATCH(U176,'Ciclos Oficial'!$C$3:$C$23,0)))))</f>
        <v/>
      </c>
      <c r="W176" s="1"/>
      <c r="X176" s="17"/>
      <c r="Y176" s="19"/>
      <c r="Z176" s="11"/>
      <c r="AA176" s="11"/>
      <c r="AB176" s="74" t="str" cm="1">
        <f t="array" ref="AB176">IF(OR(Z176="",AA176=""),"",IF(INDEX('Ciclos Oficial'!$D$3:$D$23,IF(INDEX('Ciclos Oficial'!$D$3:$D$23,MATCH('Plano de Setup'!Z176,'Ciclos Oficial'!$C$3:$C$23,0))&gt;INDEX('Ciclos Oficial'!$D$3:$D$23,MATCH('Plano de Setup'!AA176,'Ciclos Oficial'!$C$3:$C$23,0)),MATCH('Plano de Setup'!Z176,'Ciclos Oficial'!$C$3:$C$23,0),MATCH('Plano de Setup'!AA176,'Ciclos Oficial'!$C$3:$C$23,0)))&gt;INDEX('Ciclos Oficial'!$E$3:$E$23,IF(INDEX('Ciclos Oficial'!$E$3:$E$23,MATCH(Z176,'Ciclos Oficial'!$C$3:$C$23,0))&gt;INDEX('Ciclos Oficial'!$E$3:$E$23,MATCH(AA176,'Ciclos Oficial'!$C$3:$C$23,0)),MATCH(Z176,'Ciclos Oficial'!$C$3:$C$23,0),MATCH(AA176,'Ciclos Oficial'!$C$3:$C$23,0))),INDEX('Ciclos Oficial'!$D$3:$D$23,IF(INDEX('Ciclos Oficial'!$D$3:$D$23,MATCH('Plano de Setup'!Z176,'Ciclos Oficial'!$C$3:$C$23,0))&gt;INDEX('Ciclos Oficial'!$D$3:$D$23,MATCH('Plano de Setup'!AA176,'Ciclos Oficial'!$C$3:$C$23,0)),MATCH('Plano de Setup'!Z176,'Ciclos Oficial'!$C$3:$C$23,0),MATCH('Plano de Setup'!AA176,'Ciclos Oficial'!$C$3:$C$23,0))),INDEX('Ciclos Oficial'!$E$3:$E$23,IF(INDEX('Ciclos Oficial'!$E$3:$E$23,MATCH(Z176,'Ciclos Oficial'!$C$3:$C$23,0))&gt;INDEX('Ciclos Oficial'!$E$3:$E$23,MATCH(AA176,'Ciclos Oficial'!$C$3:$C$23,0)),MATCH(Z176,'Ciclos Oficial'!$C$3:$C$23,0),MATCH(AA176,'Ciclos Oficial'!$C$3:$C$23,0)))))</f>
        <v/>
      </c>
      <c r="AC176" s="1"/>
      <c r="AD176" s="1"/>
      <c r="AE176" s="19"/>
      <c r="AF176" s="78"/>
      <c r="AG176" s="74" t="str">
        <f>IF(AF176="","",INDEX('Ciclos Oficial'!$I$3:$I$5,MATCH(AF176,'Ciclos Oficial'!$H$3:$H$5,0)))</f>
        <v/>
      </c>
      <c r="AH176" s="1"/>
      <c r="AI176" s="17"/>
      <c r="AJ176" s="19"/>
      <c r="AK176" s="78"/>
      <c r="AL176" s="74" t="str">
        <f>IF(AK176="","",INDEX('Ciclos Oficial'!$I$3:$I$5,MATCH(AK176,'Ciclos Oficial'!$H$3:$H$5,0)))</f>
        <v/>
      </c>
      <c r="AM176" s="1"/>
      <c r="AN176" s="17"/>
      <c r="AO176" s="19"/>
      <c r="AP176" s="78"/>
      <c r="AQ176" s="74" t="str">
        <f>IF(AP176="","",INDEX('Ciclos Oficial'!$I$3:$I$5,MATCH(AP176,'Ciclos Oficial'!$H$3:$H$5,0)))</f>
        <v/>
      </c>
      <c r="AR176" s="1"/>
      <c r="AS176" s="17"/>
    </row>
    <row r="177" spans="2:45" ht="14.25">
      <c r="B177" s="78"/>
      <c r="C177" s="11"/>
      <c r="D177" s="74" t="str" cm="1">
        <f t="array" ref="D177">IF(OR(B177="",C177=""),"",IF(INDEX('Ciclos Oficial'!$D$3:$D$23,IF(INDEX('Ciclos Oficial'!$D$3:$D$23,MATCH('Plano de Setup'!B177,'Ciclos Oficial'!$C$3:$C$23,0))&gt;INDEX('Ciclos Oficial'!$D$3:$D$23,MATCH('Plano de Setup'!C177,'Ciclos Oficial'!$C$3:$C$23,0)),MATCH('Plano de Setup'!B177,'Ciclos Oficial'!$C$3:$C$23,0),MATCH('Plano de Setup'!C177,'Ciclos Oficial'!$C$3:$C$23,0)))&gt;INDEX('Ciclos Oficial'!$E$3:$E$23,IF(INDEX('Ciclos Oficial'!$E$3:$E$23,MATCH(B177,'Ciclos Oficial'!$C$3:$C$23,0))&gt;INDEX('Ciclos Oficial'!$E$3:$E$23,MATCH(C177,'Ciclos Oficial'!$C$3:$C$23,0)),MATCH(B177,'Ciclos Oficial'!$C$3:$C$23,0),MATCH(C177,'Ciclos Oficial'!$C$3:$C$23,0))),INDEX('Ciclos Oficial'!$D$3:$D$23,IF(INDEX('Ciclos Oficial'!$D$3:$D$23,MATCH('Plano de Setup'!B177,'Ciclos Oficial'!$C$3:$C$23,0))&gt;INDEX('Ciclos Oficial'!$D$3:$D$23,MATCH('Plano de Setup'!C177,'Ciclos Oficial'!$C$3:$C$23,0)),MATCH('Plano de Setup'!B177,'Ciclos Oficial'!$C$3:$C$23,0),MATCH('Plano de Setup'!C177,'Ciclos Oficial'!$C$3:$C$23,0))),INDEX('Ciclos Oficial'!$E$3:$E$23,IF(INDEX('Ciclos Oficial'!$E$3:$E$23,MATCH(B177,'Ciclos Oficial'!$C$3:$C$23,0))&gt;INDEX('Ciclos Oficial'!$E$3:$E$23,MATCH(C177,'Ciclos Oficial'!$C$3:$C$23,0)),MATCH(B177,'Ciclos Oficial'!$C$3:$C$23,0),MATCH(C177,'Ciclos Oficial'!$C$3:$C$23,0)))))</f>
        <v/>
      </c>
      <c r="E177" s="12"/>
      <c r="F177" s="87"/>
      <c r="G177" s="19"/>
      <c r="H177" s="78"/>
      <c r="I177" s="11"/>
      <c r="J177" s="74" t="str" cm="1">
        <f t="array" ref="J177">IF(OR(H177="",I177=""),"",IF(INDEX('Ciclos Oficial'!$D$3:$D$23,IF(INDEX('Ciclos Oficial'!$D$3:$D$23,MATCH('Plano de Setup'!H177,'Ciclos Oficial'!$C$3:$C$23,0))&gt;INDEX('Ciclos Oficial'!$D$3:$D$23,MATCH('Plano de Setup'!I177,'Ciclos Oficial'!$C$3:$C$23,0)),MATCH('Plano de Setup'!H177,'Ciclos Oficial'!$C$3:$C$23,0),MATCH('Plano de Setup'!I177,'Ciclos Oficial'!$C$3:$C$23,0)))&gt;INDEX('Ciclos Oficial'!$E$3:$E$23,IF(INDEX('Ciclos Oficial'!$E$3:$E$23,MATCH(H177,'Ciclos Oficial'!$C$3:$C$23,0))&gt;INDEX('Ciclos Oficial'!$E$3:$E$23,MATCH(I177,'Ciclos Oficial'!$C$3:$C$23,0)),MATCH(H177,'Ciclos Oficial'!$C$3:$C$23,0),MATCH(I177,'Ciclos Oficial'!$C$3:$C$23,0))),INDEX('Ciclos Oficial'!$D$3:$D$23,IF(INDEX('Ciclos Oficial'!$D$3:$D$23,MATCH('Plano de Setup'!H177,'Ciclos Oficial'!$C$3:$C$23,0))&gt;INDEX('Ciclos Oficial'!$D$3:$D$23,MATCH('Plano de Setup'!I177,'Ciclos Oficial'!$C$3:$C$23,0)),MATCH('Plano de Setup'!H177,'Ciclos Oficial'!$C$3:$C$23,0),MATCH('Plano de Setup'!I177,'Ciclos Oficial'!$C$3:$C$23,0))),INDEX('Ciclos Oficial'!$E$3:$E$23,IF(INDEX('Ciclos Oficial'!$E$3:$E$23,MATCH(H177,'Ciclos Oficial'!$C$3:$C$23,0))&gt;INDEX('Ciclos Oficial'!$E$3:$E$23,MATCH(I177,'Ciclos Oficial'!$C$3:$C$23,0)),MATCH(H177,'Ciclos Oficial'!$C$3:$C$23,0),MATCH(I177,'Ciclos Oficial'!$C$3:$C$23,0)))))</f>
        <v/>
      </c>
      <c r="K177" s="1"/>
      <c r="L177" s="17"/>
      <c r="M177" s="19"/>
      <c r="N177" s="11"/>
      <c r="O177" s="11"/>
      <c r="P177" s="74" t="str" cm="1">
        <f t="array" ref="P177">IF(OR(N177="",O177=""),"",IF(INDEX('Ciclos Oficial'!$D$3:$D$23,IF(INDEX('Ciclos Oficial'!$D$3:$D$23,MATCH('Plano de Setup'!N177,'Ciclos Oficial'!$C$3:$C$23,0))&gt;INDEX('Ciclos Oficial'!$D$3:$D$23,MATCH('Plano de Setup'!O177,'Ciclos Oficial'!$C$3:$C$23,0)),MATCH('Plano de Setup'!N177,'Ciclos Oficial'!$C$3:$C$23,0),MATCH('Plano de Setup'!O177,'Ciclos Oficial'!$C$3:$C$23,0)))&gt;INDEX('Ciclos Oficial'!$E$3:$E$23,IF(INDEX('Ciclos Oficial'!$E$3:$E$23,MATCH(N177,'Ciclos Oficial'!$C$3:$C$23,0))&gt;INDEX('Ciclos Oficial'!$E$3:$E$23,MATCH(O177,'Ciclos Oficial'!$C$3:$C$23,0)),MATCH(N177,'Ciclos Oficial'!$C$3:$C$23,0),MATCH(O177,'Ciclos Oficial'!$C$3:$C$23,0))),INDEX('Ciclos Oficial'!$D$3:$D$23,IF(INDEX('Ciclos Oficial'!$D$3:$D$23,MATCH('Plano de Setup'!N177,'Ciclos Oficial'!$C$3:$C$23,0))&gt;INDEX('Ciclos Oficial'!$D$3:$D$23,MATCH('Plano de Setup'!O177,'Ciclos Oficial'!$C$3:$C$23,0)),MATCH('Plano de Setup'!N177,'Ciclos Oficial'!$C$3:$C$23,0),MATCH('Plano de Setup'!O177,'Ciclos Oficial'!$C$3:$C$23,0))),INDEX('Ciclos Oficial'!$E$3:$E$23,IF(INDEX('Ciclos Oficial'!$E$3:$E$23,MATCH(N177,'Ciclos Oficial'!$C$3:$C$23,0))&gt;INDEX('Ciclos Oficial'!$E$3:$E$23,MATCH(O177,'Ciclos Oficial'!$C$3:$C$23,0)),MATCH(N177,'Ciclos Oficial'!$C$3:$C$23,0),MATCH(O177,'Ciclos Oficial'!$C$3:$C$23,0)))))</f>
        <v/>
      </c>
      <c r="Q177" s="1"/>
      <c r="R177" s="1"/>
      <c r="S177" s="19"/>
      <c r="T177" s="78"/>
      <c r="U177" s="11"/>
      <c r="V177" s="74" t="str" cm="1">
        <f t="array" ref="V177">IF(OR(T177="",U177=""),"",IF(INDEX('Ciclos Oficial'!$D$3:$D$23,IF(INDEX('Ciclos Oficial'!$D$3:$D$23,MATCH('Plano de Setup'!T177,'Ciclos Oficial'!$C$3:$C$23,0))&gt;INDEX('Ciclos Oficial'!$D$3:$D$23,MATCH('Plano de Setup'!U177,'Ciclos Oficial'!$C$3:$C$23,0)),MATCH('Plano de Setup'!T177,'Ciclos Oficial'!$C$3:$C$23,0),MATCH('Plano de Setup'!U177,'Ciclos Oficial'!$C$3:$C$23,0)))&gt;INDEX('Ciclos Oficial'!$E$3:$E$23,IF(INDEX('Ciclos Oficial'!$E$3:$E$23,MATCH(T177,'Ciclos Oficial'!$C$3:$C$23,0))&gt;INDEX('Ciclos Oficial'!$E$3:$E$23,MATCH(U177,'Ciclos Oficial'!$C$3:$C$23,0)),MATCH(T177,'Ciclos Oficial'!$C$3:$C$23,0),MATCH(U177,'Ciclos Oficial'!$C$3:$C$23,0))),INDEX('Ciclos Oficial'!$D$3:$D$23,IF(INDEX('Ciclos Oficial'!$D$3:$D$23,MATCH('Plano de Setup'!T177,'Ciclos Oficial'!$C$3:$C$23,0))&gt;INDEX('Ciclos Oficial'!$D$3:$D$23,MATCH('Plano de Setup'!U177,'Ciclos Oficial'!$C$3:$C$23,0)),MATCH('Plano de Setup'!T177,'Ciclos Oficial'!$C$3:$C$23,0),MATCH('Plano de Setup'!U177,'Ciclos Oficial'!$C$3:$C$23,0))),INDEX('Ciclos Oficial'!$E$3:$E$23,IF(INDEX('Ciclos Oficial'!$E$3:$E$23,MATCH(T177,'Ciclos Oficial'!$C$3:$C$23,0))&gt;INDEX('Ciclos Oficial'!$E$3:$E$23,MATCH(U177,'Ciclos Oficial'!$C$3:$C$23,0)),MATCH(T177,'Ciclos Oficial'!$C$3:$C$23,0),MATCH(U177,'Ciclos Oficial'!$C$3:$C$23,0)))))</f>
        <v/>
      </c>
      <c r="W177" s="1"/>
      <c r="X177" s="17"/>
      <c r="Y177" s="19"/>
      <c r="Z177" s="11"/>
      <c r="AA177" s="11"/>
      <c r="AB177" s="74" t="str" cm="1">
        <f t="array" ref="AB177">IF(OR(Z177="",AA177=""),"",IF(INDEX('Ciclos Oficial'!$D$3:$D$23,IF(INDEX('Ciclos Oficial'!$D$3:$D$23,MATCH('Plano de Setup'!Z177,'Ciclos Oficial'!$C$3:$C$23,0))&gt;INDEX('Ciclos Oficial'!$D$3:$D$23,MATCH('Plano de Setup'!AA177,'Ciclos Oficial'!$C$3:$C$23,0)),MATCH('Plano de Setup'!Z177,'Ciclos Oficial'!$C$3:$C$23,0),MATCH('Plano de Setup'!AA177,'Ciclos Oficial'!$C$3:$C$23,0)))&gt;INDEX('Ciclos Oficial'!$E$3:$E$23,IF(INDEX('Ciclos Oficial'!$E$3:$E$23,MATCH(Z177,'Ciclos Oficial'!$C$3:$C$23,0))&gt;INDEX('Ciclos Oficial'!$E$3:$E$23,MATCH(AA177,'Ciclos Oficial'!$C$3:$C$23,0)),MATCH(Z177,'Ciclos Oficial'!$C$3:$C$23,0),MATCH(AA177,'Ciclos Oficial'!$C$3:$C$23,0))),INDEX('Ciclos Oficial'!$D$3:$D$23,IF(INDEX('Ciclos Oficial'!$D$3:$D$23,MATCH('Plano de Setup'!Z177,'Ciclos Oficial'!$C$3:$C$23,0))&gt;INDEX('Ciclos Oficial'!$D$3:$D$23,MATCH('Plano de Setup'!AA177,'Ciclos Oficial'!$C$3:$C$23,0)),MATCH('Plano de Setup'!Z177,'Ciclos Oficial'!$C$3:$C$23,0),MATCH('Plano de Setup'!AA177,'Ciclos Oficial'!$C$3:$C$23,0))),INDEX('Ciclos Oficial'!$E$3:$E$23,IF(INDEX('Ciclos Oficial'!$E$3:$E$23,MATCH(Z177,'Ciclos Oficial'!$C$3:$C$23,0))&gt;INDEX('Ciclos Oficial'!$E$3:$E$23,MATCH(AA177,'Ciclos Oficial'!$C$3:$C$23,0)),MATCH(Z177,'Ciclos Oficial'!$C$3:$C$23,0),MATCH(AA177,'Ciclos Oficial'!$C$3:$C$23,0)))))</f>
        <v/>
      </c>
      <c r="AC177" s="1"/>
      <c r="AD177" s="1"/>
      <c r="AE177" s="19"/>
      <c r="AF177" s="78"/>
      <c r="AG177" s="74" t="str">
        <f>IF(AF177="","",INDEX('Ciclos Oficial'!$I$3:$I$5,MATCH(AF177,'Ciclos Oficial'!$H$3:$H$5,0)))</f>
        <v/>
      </c>
      <c r="AH177" s="1"/>
      <c r="AI177" s="17"/>
      <c r="AJ177" s="19"/>
      <c r="AK177" s="78"/>
      <c r="AL177" s="74" t="str">
        <f>IF(AK177="","",INDEX('Ciclos Oficial'!$I$3:$I$5,MATCH(AK177,'Ciclos Oficial'!$H$3:$H$5,0)))</f>
        <v/>
      </c>
      <c r="AM177" s="1"/>
      <c r="AN177" s="17"/>
      <c r="AO177" s="19"/>
      <c r="AP177" s="78"/>
      <c r="AQ177" s="74" t="str">
        <f>IF(AP177="","",INDEX('Ciclos Oficial'!$I$3:$I$5,MATCH(AP177,'Ciclos Oficial'!$H$3:$H$5,0)))</f>
        <v/>
      </c>
      <c r="AR177" s="1"/>
      <c r="AS177" s="17"/>
    </row>
    <row r="178" spans="2:45" ht="14.25">
      <c r="B178" s="78"/>
      <c r="C178" s="11"/>
      <c r="D178" s="74" t="str" cm="1">
        <f t="array" ref="D178">IF(OR(B178="",C178=""),"",IF(INDEX('Ciclos Oficial'!$D$3:$D$23,IF(INDEX('Ciclos Oficial'!$D$3:$D$23,MATCH('Plano de Setup'!B178,'Ciclos Oficial'!$C$3:$C$23,0))&gt;INDEX('Ciclos Oficial'!$D$3:$D$23,MATCH('Plano de Setup'!C178,'Ciclos Oficial'!$C$3:$C$23,0)),MATCH('Plano de Setup'!B178,'Ciclos Oficial'!$C$3:$C$23,0),MATCH('Plano de Setup'!C178,'Ciclos Oficial'!$C$3:$C$23,0)))&gt;INDEX('Ciclos Oficial'!$E$3:$E$23,IF(INDEX('Ciclos Oficial'!$E$3:$E$23,MATCH(B178,'Ciclos Oficial'!$C$3:$C$23,0))&gt;INDEX('Ciclos Oficial'!$E$3:$E$23,MATCH(C178,'Ciclos Oficial'!$C$3:$C$23,0)),MATCH(B178,'Ciclos Oficial'!$C$3:$C$23,0),MATCH(C178,'Ciclos Oficial'!$C$3:$C$23,0))),INDEX('Ciclos Oficial'!$D$3:$D$23,IF(INDEX('Ciclos Oficial'!$D$3:$D$23,MATCH('Plano de Setup'!B178,'Ciclos Oficial'!$C$3:$C$23,0))&gt;INDEX('Ciclos Oficial'!$D$3:$D$23,MATCH('Plano de Setup'!C178,'Ciclos Oficial'!$C$3:$C$23,0)),MATCH('Plano de Setup'!B178,'Ciclos Oficial'!$C$3:$C$23,0),MATCH('Plano de Setup'!C178,'Ciclos Oficial'!$C$3:$C$23,0))),INDEX('Ciclos Oficial'!$E$3:$E$23,IF(INDEX('Ciclos Oficial'!$E$3:$E$23,MATCH(B178,'Ciclos Oficial'!$C$3:$C$23,0))&gt;INDEX('Ciclos Oficial'!$E$3:$E$23,MATCH(C178,'Ciclos Oficial'!$C$3:$C$23,0)),MATCH(B178,'Ciclos Oficial'!$C$3:$C$23,0),MATCH(C178,'Ciclos Oficial'!$C$3:$C$23,0)))))</f>
        <v/>
      </c>
      <c r="E178" s="12"/>
      <c r="F178" s="87"/>
      <c r="G178" s="19"/>
      <c r="H178" s="78"/>
      <c r="I178" s="11"/>
      <c r="J178" s="74" t="str" cm="1">
        <f t="array" ref="J178">IF(OR(H178="",I178=""),"",IF(INDEX('Ciclos Oficial'!$D$3:$D$23,IF(INDEX('Ciclos Oficial'!$D$3:$D$23,MATCH('Plano de Setup'!H178,'Ciclos Oficial'!$C$3:$C$23,0))&gt;INDEX('Ciclos Oficial'!$D$3:$D$23,MATCH('Plano de Setup'!I178,'Ciclos Oficial'!$C$3:$C$23,0)),MATCH('Plano de Setup'!H178,'Ciclos Oficial'!$C$3:$C$23,0),MATCH('Plano de Setup'!I178,'Ciclos Oficial'!$C$3:$C$23,0)))&gt;INDEX('Ciclos Oficial'!$E$3:$E$23,IF(INDEX('Ciclos Oficial'!$E$3:$E$23,MATCH(H178,'Ciclos Oficial'!$C$3:$C$23,0))&gt;INDEX('Ciclos Oficial'!$E$3:$E$23,MATCH(I178,'Ciclos Oficial'!$C$3:$C$23,0)),MATCH(H178,'Ciclos Oficial'!$C$3:$C$23,0),MATCH(I178,'Ciclos Oficial'!$C$3:$C$23,0))),INDEX('Ciclos Oficial'!$D$3:$D$23,IF(INDEX('Ciclos Oficial'!$D$3:$D$23,MATCH('Plano de Setup'!H178,'Ciclos Oficial'!$C$3:$C$23,0))&gt;INDEX('Ciclos Oficial'!$D$3:$D$23,MATCH('Plano de Setup'!I178,'Ciclos Oficial'!$C$3:$C$23,0)),MATCH('Plano de Setup'!H178,'Ciclos Oficial'!$C$3:$C$23,0),MATCH('Plano de Setup'!I178,'Ciclos Oficial'!$C$3:$C$23,0))),INDEX('Ciclos Oficial'!$E$3:$E$23,IF(INDEX('Ciclos Oficial'!$E$3:$E$23,MATCH(H178,'Ciclos Oficial'!$C$3:$C$23,0))&gt;INDEX('Ciclos Oficial'!$E$3:$E$23,MATCH(I178,'Ciclos Oficial'!$C$3:$C$23,0)),MATCH(H178,'Ciclos Oficial'!$C$3:$C$23,0),MATCH(I178,'Ciclos Oficial'!$C$3:$C$23,0)))))</f>
        <v/>
      </c>
      <c r="K178" s="1"/>
      <c r="L178" s="17"/>
      <c r="M178" s="19"/>
      <c r="N178" s="11"/>
      <c r="O178" s="11"/>
      <c r="P178" s="74" t="str" cm="1">
        <f t="array" ref="P178">IF(OR(N178="",O178=""),"",IF(INDEX('Ciclos Oficial'!$D$3:$D$23,IF(INDEX('Ciclos Oficial'!$D$3:$D$23,MATCH('Plano de Setup'!N178,'Ciclos Oficial'!$C$3:$C$23,0))&gt;INDEX('Ciclos Oficial'!$D$3:$D$23,MATCH('Plano de Setup'!O178,'Ciclos Oficial'!$C$3:$C$23,0)),MATCH('Plano de Setup'!N178,'Ciclos Oficial'!$C$3:$C$23,0),MATCH('Plano de Setup'!O178,'Ciclos Oficial'!$C$3:$C$23,0)))&gt;INDEX('Ciclos Oficial'!$E$3:$E$23,IF(INDEX('Ciclos Oficial'!$E$3:$E$23,MATCH(N178,'Ciclos Oficial'!$C$3:$C$23,0))&gt;INDEX('Ciclos Oficial'!$E$3:$E$23,MATCH(O178,'Ciclos Oficial'!$C$3:$C$23,0)),MATCH(N178,'Ciclos Oficial'!$C$3:$C$23,0),MATCH(O178,'Ciclos Oficial'!$C$3:$C$23,0))),INDEX('Ciclos Oficial'!$D$3:$D$23,IF(INDEX('Ciclos Oficial'!$D$3:$D$23,MATCH('Plano de Setup'!N178,'Ciclos Oficial'!$C$3:$C$23,0))&gt;INDEX('Ciclos Oficial'!$D$3:$D$23,MATCH('Plano de Setup'!O178,'Ciclos Oficial'!$C$3:$C$23,0)),MATCH('Plano de Setup'!N178,'Ciclos Oficial'!$C$3:$C$23,0),MATCH('Plano de Setup'!O178,'Ciclos Oficial'!$C$3:$C$23,0))),INDEX('Ciclos Oficial'!$E$3:$E$23,IF(INDEX('Ciclos Oficial'!$E$3:$E$23,MATCH(N178,'Ciclos Oficial'!$C$3:$C$23,0))&gt;INDEX('Ciclos Oficial'!$E$3:$E$23,MATCH(O178,'Ciclos Oficial'!$C$3:$C$23,0)),MATCH(N178,'Ciclos Oficial'!$C$3:$C$23,0),MATCH(O178,'Ciclos Oficial'!$C$3:$C$23,0)))))</f>
        <v/>
      </c>
      <c r="Q178" s="1"/>
      <c r="R178" s="1"/>
      <c r="S178" s="19"/>
      <c r="T178" s="78"/>
      <c r="U178" s="11"/>
      <c r="V178" s="74" t="str" cm="1">
        <f t="array" ref="V178">IF(OR(T178="",U178=""),"",IF(INDEX('Ciclos Oficial'!$D$3:$D$23,IF(INDEX('Ciclos Oficial'!$D$3:$D$23,MATCH('Plano de Setup'!T178,'Ciclos Oficial'!$C$3:$C$23,0))&gt;INDEX('Ciclos Oficial'!$D$3:$D$23,MATCH('Plano de Setup'!U178,'Ciclos Oficial'!$C$3:$C$23,0)),MATCH('Plano de Setup'!T178,'Ciclos Oficial'!$C$3:$C$23,0),MATCH('Plano de Setup'!U178,'Ciclos Oficial'!$C$3:$C$23,0)))&gt;INDEX('Ciclos Oficial'!$E$3:$E$23,IF(INDEX('Ciclos Oficial'!$E$3:$E$23,MATCH(T178,'Ciclos Oficial'!$C$3:$C$23,0))&gt;INDEX('Ciclos Oficial'!$E$3:$E$23,MATCH(U178,'Ciclos Oficial'!$C$3:$C$23,0)),MATCH(T178,'Ciclos Oficial'!$C$3:$C$23,0),MATCH(U178,'Ciclos Oficial'!$C$3:$C$23,0))),INDEX('Ciclos Oficial'!$D$3:$D$23,IF(INDEX('Ciclos Oficial'!$D$3:$D$23,MATCH('Plano de Setup'!T178,'Ciclos Oficial'!$C$3:$C$23,0))&gt;INDEX('Ciclos Oficial'!$D$3:$D$23,MATCH('Plano de Setup'!U178,'Ciclos Oficial'!$C$3:$C$23,0)),MATCH('Plano de Setup'!T178,'Ciclos Oficial'!$C$3:$C$23,0),MATCH('Plano de Setup'!U178,'Ciclos Oficial'!$C$3:$C$23,0))),INDEX('Ciclos Oficial'!$E$3:$E$23,IF(INDEX('Ciclos Oficial'!$E$3:$E$23,MATCH(T178,'Ciclos Oficial'!$C$3:$C$23,0))&gt;INDEX('Ciclos Oficial'!$E$3:$E$23,MATCH(U178,'Ciclos Oficial'!$C$3:$C$23,0)),MATCH(T178,'Ciclos Oficial'!$C$3:$C$23,0),MATCH(U178,'Ciclos Oficial'!$C$3:$C$23,0)))))</f>
        <v/>
      </c>
      <c r="W178" s="1"/>
      <c r="X178" s="17"/>
      <c r="Y178" s="19"/>
      <c r="Z178" s="11"/>
      <c r="AA178" s="11"/>
      <c r="AB178" s="74" t="str" cm="1">
        <f t="array" ref="AB178">IF(OR(Z178="",AA178=""),"",IF(INDEX('Ciclos Oficial'!$D$3:$D$23,IF(INDEX('Ciclos Oficial'!$D$3:$D$23,MATCH('Plano de Setup'!Z178,'Ciclos Oficial'!$C$3:$C$23,0))&gt;INDEX('Ciclos Oficial'!$D$3:$D$23,MATCH('Plano de Setup'!AA178,'Ciclos Oficial'!$C$3:$C$23,0)),MATCH('Plano de Setup'!Z178,'Ciclos Oficial'!$C$3:$C$23,0),MATCH('Plano de Setup'!AA178,'Ciclos Oficial'!$C$3:$C$23,0)))&gt;INDEX('Ciclos Oficial'!$E$3:$E$23,IF(INDEX('Ciclos Oficial'!$E$3:$E$23,MATCH(Z178,'Ciclos Oficial'!$C$3:$C$23,0))&gt;INDEX('Ciclos Oficial'!$E$3:$E$23,MATCH(AA178,'Ciclos Oficial'!$C$3:$C$23,0)),MATCH(Z178,'Ciclos Oficial'!$C$3:$C$23,0),MATCH(AA178,'Ciclos Oficial'!$C$3:$C$23,0))),INDEX('Ciclos Oficial'!$D$3:$D$23,IF(INDEX('Ciclos Oficial'!$D$3:$D$23,MATCH('Plano de Setup'!Z178,'Ciclos Oficial'!$C$3:$C$23,0))&gt;INDEX('Ciclos Oficial'!$D$3:$D$23,MATCH('Plano de Setup'!AA178,'Ciclos Oficial'!$C$3:$C$23,0)),MATCH('Plano de Setup'!Z178,'Ciclos Oficial'!$C$3:$C$23,0),MATCH('Plano de Setup'!AA178,'Ciclos Oficial'!$C$3:$C$23,0))),INDEX('Ciclos Oficial'!$E$3:$E$23,IF(INDEX('Ciclos Oficial'!$E$3:$E$23,MATCH(Z178,'Ciclos Oficial'!$C$3:$C$23,0))&gt;INDEX('Ciclos Oficial'!$E$3:$E$23,MATCH(AA178,'Ciclos Oficial'!$C$3:$C$23,0)),MATCH(Z178,'Ciclos Oficial'!$C$3:$C$23,0),MATCH(AA178,'Ciclos Oficial'!$C$3:$C$23,0)))))</f>
        <v/>
      </c>
      <c r="AC178" s="1"/>
      <c r="AD178" s="1"/>
      <c r="AE178" s="19"/>
      <c r="AF178" s="78"/>
      <c r="AG178" s="74" t="str">
        <f>IF(AF178="","",INDEX('Ciclos Oficial'!$I$3:$I$5,MATCH(AF178,'Ciclos Oficial'!$H$3:$H$5,0)))</f>
        <v/>
      </c>
      <c r="AH178" s="1"/>
      <c r="AI178" s="17"/>
      <c r="AJ178" s="19"/>
      <c r="AK178" s="78"/>
      <c r="AL178" s="74" t="str">
        <f>IF(AK178="","",INDEX('Ciclos Oficial'!$I$3:$I$5,MATCH(AK178,'Ciclos Oficial'!$H$3:$H$5,0)))</f>
        <v/>
      </c>
      <c r="AM178" s="1"/>
      <c r="AN178" s="17"/>
      <c r="AO178" s="19"/>
      <c r="AP178" s="78"/>
      <c r="AQ178" s="74" t="str">
        <f>IF(AP178="","",INDEX('Ciclos Oficial'!$I$3:$I$5,MATCH(AP178,'Ciclos Oficial'!$H$3:$H$5,0)))</f>
        <v/>
      </c>
      <c r="AR178" s="1"/>
      <c r="AS178" s="17"/>
    </row>
    <row r="179" spans="2:45" ht="14.25">
      <c r="B179" s="78"/>
      <c r="C179" s="11"/>
      <c r="D179" s="74" t="str" cm="1">
        <f t="array" ref="D179">IF(OR(B179="",C179=""),"",IF(INDEX('Ciclos Oficial'!$D$3:$D$23,IF(INDEX('Ciclos Oficial'!$D$3:$D$23,MATCH('Plano de Setup'!B179,'Ciclos Oficial'!$C$3:$C$23,0))&gt;INDEX('Ciclos Oficial'!$D$3:$D$23,MATCH('Plano de Setup'!C179,'Ciclos Oficial'!$C$3:$C$23,0)),MATCH('Plano de Setup'!B179,'Ciclos Oficial'!$C$3:$C$23,0),MATCH('Plano de Setup'!C179,'Ciclos Oficial'!$C$3:$C$23,0)))&gt;INDEX('Ciclos Oficial'!$E$3:$E$23,IF(INDEX('Ciclos Oficial'!$E$3:$E$23,MATCH(B179,'Ciclos Oficial'!$C$3:$C$23,0))&gt;INDEX('Ciclos Oficial'!$E$3:$E$23,MATCH(C179,'Ciclos Oficial'!$C$3:$C$23,0)),MATCH(B179,'Ciclos Oficial'!$C$3:$C$23,0),MATCH(C179,'Ciclos Oficial'!$C$3:$C$23,0))),INDEX('Ciclos Oficial'!$D$3:$D$23,IF(INDEX('Ciclos Oficial'!$D$3:$D$23,MATCH('Plano de Setup'!B179,'Ciclos Oficial'!$C$3:$C$23,0))&gt;INDEX('Ciclos Oficial'!$D$3:$D$23,MATCH('Plano de Setup'!C179,'Ciclos Oficial'!$C$3:$C$23,0)),MATCH('Plano de Setup'!B179,'Ciclos Oficial'!$C$3:$C$23,0),MATCH('Plano de Setup'!C179,'Ciclos Oficial'!$C$3:$C$23,0))),INDEX('Ciclos Oficial'!$E$3:$E$23,IF(INDEX('Ciclos Oficial'!$E$3:$E$23,MATCH(B179,'Ciclos Oficial'!$C$3:$C$23,0))&gt;INDEX('Ciclos Oficial'!$E$3:$E$23,MATCH(C179,'Ciclos Oficial'!$C$3:$C$23,0)),MATCH(B179,'Ciclos Oficial'!$C$3:$C$23,0),MATCH(C179,'Ciclos Oficial'!$C$3:$C$23,0)))))</f>
        <v/>
      </c>
      <c r="E179" s="12"/>
      <c r="F179" s="87"/>
      <c r="G179" s="19"/>
      <c r="H179" s="78"/>
      <c r="I179" s="11"/>
      <c r="J179" s="74" t="str" cm="1">
        <f t="array" ref="J179">IF(OR(H179="",I179=""),"",IF(INDEX('Ciclos Oficial'!$D$3:$D$23,IF(INDEX('Ciclos Oficial'!$D$3:$D$23,MATCH('Plano de Setup'!H179,'Ciclos Oficial'!$C$3:$C$23,0))&gt;INDEX('Ciclos Oficial'!$D$3:$D$23,MATCH('Plano de Setup'!I179,'Ciclos Oficial'!$C$3:$C$23,0)),MATCH('Plano de Setup'!H179,'Ciclos Oficial'!$C$3:$C$23,0),MATCH('Plano de Setup'!I179,'Ciclos Oficial'!$C$3:$C$23,0)))&gt;INDEX('Ciclos Oficial'!$E$3:$E$23,IF(INDEX('Ciclos Oficial'!$E$3:$E$23,MATCH(H179,'Ciclos Oficial'!$C$3:$C$23,0))&gt;INDEX('Ciclos Oficial'!$E$3:$E$23,MATCH(I179,'Ciclos Oficial'!$C$3:$C$23,0)),MATCH(H179,'Ciclos Oficial'!$C$3:$C$23,0),MATCH(I179,'Ciclos Oficial'!$C$3:$C$23,0))),INDEX('Ciclos Oficial'!$D$3:$D$23,IF(INDEX('Ciclos Oficial'!$D$3:$D$23,MATCH('Plano de Setup'!H179,'Ciclos Oficial'!$C$3:$C$23,0))&gt;INDEX('Ciclos Oficial'!$D$3:$D$23,MATCH('Plano de Setup'!I179,'Ciclos Oficial'!$C$3:$C$23,0)),MATCH('Plano de Setup'!H179,'Ciclos Oficial'!$C$3:$C$23,0),MATCH('Plano de Setup'!I179,'Ciclos Oficial'!$C$3:$C$23,0))),INDEX('Ciclos Oficial'!$E$3:$E$23,IF(INDEX('Ciclos Oficial'!$E$3:$E$23,MATCH(H179,'Ciclos Oficial'!$C$3:$C$23,0))&gt;INDEX('Ciclos Oficial'!$E$3:$E$23,MATCH(I179,'Ciclos Oficial'!$C$3:$C$23,0)),MATCH(H179,'Ciclos Oficial'!$C$3:$C$23,0),MATCH(I179,'Ciclos Oficial'!$C$3:$C$23,0)))))</f>
        <v/>
      </c>
      <c r="K179" s="1"/>
      <c r="L179" s="17"/>
      <c r="M179" s="19"/>
      <c r="N179" s="11"/>
      <c r="O179" s="11"/>
      <c r="P179" s="74" t="str" cm="1">
        <f t="array" ref="P179">IF(OR(N179="",O179=""),"",IF(INDEX('Ciclos Oficial'!$D$3:$D$23,IF(INDEX('Ciclos Oficial'!$D$3:$D$23,MATCH('Plano de Setup'!N179,'Ciclos Oficial'!$C$3:$C$23,0))&gt;INDEX('Ciclos Oficial'!$D$3:$D$23,MATCH('Plano de Setup'!O179,'Ciclos Oficial'!$C$3:$C$23,0)),MATCH('Plano de Setup'!N179,'Ciclos Oficial'!$C$3:$C$23,0),MATCH('Plano de Setup'!O179,'Ciclos Oficial'!$C$3:$C$23,0)))&gt;INDEX('Ciclos Oficial'!$E$3:$E$23,IF(INDEX('Ciclos Oficial'!$E$3:$E$23,MATCH(N179,'Ciclos Oficial'!$C$3:$C$23,0))&gt;INDEX('Ciclos Oficial'!$E$3:$E$23,MATCH(O179,'Ciclos Oficial'!$C$3:$C$23,0)),MATCH(N179,'Ciclos Oficial'!$C$3:$C$23,0),MATCH(O179,'Ciclos Oficial'!$C$3:$C$23,0))),INDEX('Ciclos Oficial'!$D$3:$D$23,IF(INDEX('Ciclos Oficial'!$D$3:$D$23,MATCH('Plano de Setup'!N179,'Ciclos Oficial'!$C$3:$C$23,0))&gt;INDEX('Ciclos Oficial'!$D$3:$D$23,MATCH('Plano de Setup'!O179,'Ciclos Oficial'!$C$3:$C$23,0)),MATCH('Plano de Setup'!N179,'Ciclos Oficial'!$C$3:$C$23,0),MATCH('Plano de Setup'!O179,'Ciclos Oficial'!$C$3:$C$23,0))),INDEX('Ciclos Oficial'!$E$3:$E$23,IF(INDEX('Ciclos Oficial'!$E$3:$E$23,MATCH(N179,'Ciclos Oficial'!$C$3:$C$23,0))&gt;INDEX('Ciclos Oficial'!$E$3:$E$23,MATCH(O179,'Ciclos Oficial'!$C$3:$C$23,0)),MATCH(N179,'Ciclos Oficial'!$C$3:$C$23,0),MATCH(O179,'Ciclos Oficial'!$C$3:$C$23,0)))))</f>
        <v/>
      </c>
      <c r="Q179" s="1"/>
      <c r="R179" s="1"/>
      <c r="S179" s="19"/>
      <c r="T179" s="78"/>
      <c r="U179" s="11"/>
      <c r="V179" s="74" t="str" cm="1">
        <f t="array" ref="V179">IF(OR(T179="",U179=""),"",IF(INDEX('Ciclos Oficial'!$D$3:$D$23,IF(INDEX('Ciclos Oficial'!$D$3:$D$23,MATCH('Plano de Setup'!T179,'Ciclos Oficial'!$C$3:$C$23,0))&gt;INDEX('Ciclos Oficial'!$D$3:$D$23,MATCH('Plano de Setup'!U179,'Ciclos Oficial'!$C$3:$C$23,0)),MATCH('Plano de Setup'!T179,'Ciclos Oficial'!$C$3:$C$23,0),MATCH('Plano de Setup'!U179,'Ciclos Oficial'!$C$3:$C$23,0)))&gt;INDEX('Ciclos Oficial'!$E$3:$E$23,IF(INDEX('Ciclos Oficial'!$E$3:$E$23,MATCH(T179,'Ciclos Oficial'!$C$3:$C$23,0))&gt;INDEX('Ciclos Oficial'!$E$3:$E$23,MATCH(U179,'Ciclos Oficial'!$C$3:$C$23,0)),MATCH(T179,'Ciclos Oficial'!$C$3:$C$23,0),MATCH(U179,'Ciclos Oficial'!$C$3:$C$23,0))),INDEX('Ciclos Oficial'!$D$3:$D$23,IF(INDEX('Ciclos Oficial'!$D$3:$D$23,MATCH('Plano de Setup'!T179,'Ciclos Oficial'!$C$3:$C$23,0))&gt;INDEX('Ciclos Oficial'!$D$3:$D$23,MATCH('Plano de Setup'!U179,'Ciclos Oficial'!$C$3:$C$23,0)),MATCH('Plano de Setup'!T179,'Ciclos Oficial'!$C$3:$C$23,0),MATCH('Plano de Setup'!U179,'Ciclos Oficial'!$C$3:$C$23,0))),INDEX('Ciclos Oficial'!$E$3:$E$23,IF(INDEX('Ciclos Oficial'!$E$3:$E$23,MATCH(T179,'Ciclos Oficial'!$C$3:$C$23,0))&gt;INDEX('Ciclos Oficial'!$E$3:$E$23,MATCH(U179,'Ciclos Oficial'!$C$3:$C$23,0)),MATCH(T179,'Ciclos Oficial'!$C$3:$C$23,0),MATCH(U179,'Ciclos Oficial'!$C$3:$C$23,0)))))</f>
        <v/>
      </c>
      <c r="W179" s="1"/>
      <c r="X179" s="17"/>
      <c r="Y179" s="19"/>
      <c r="Z179" s="11"/>
      <c r="AA179" s="11"/>
      <c r="AB179" s="74" t="str" cm="1">
        <f t="array" ref="AB179">IF(OR(Z179="",AA179=""),"",IF(INDEX('Ciclos Oficial'!$D$3:$D$23,IF(INDEX('Ciclos Oficial'!$D$3:$D$23,MATCH('Plano de Setup'!Z179,'Ciclos Oficial'!$C$3:$C$23,0))&gt;INDEX('Ciclos Oficial'!$D$3:$D$23,MATCH('Plano de Setup'!AA179,'Ciclos Oficial'!$C$3:$C$23,0)),MATCH('Plano de Setup'!Z179,'Ciclos Oficial'!$C$3:$C$23,0),MATCH('Plano de Setup'!AA179,'Ciclos Oficial'!$C$3:$C$23,0)))&gt;INDEX('Ciclos Oficial'!$E$3:$E$23,IF(INDEX('Ciclos Oficial'!$E$3:$E$23,MATCH(Z179,'Ciclos Oficial'!$C$3:$C$23,0))&gt;INDEX('Ciclos Oficial'!$E$3:$E$23,MATCH(AA179,'Ciclos Oficial'!$C$3:$C$23,0)),MATCH(Z179,'Ciclos Oficial'!$C$3:$C$23,0),MATCH(AA179,'Ciclos Oficial'!$C$3:$C$23,0))),INDEX('Ciclos Oficial'!$D$3:$D$23,IF(INDEX('Ciclos Oficial'!$D$3:$D$23,MATCH('Plano de Setup'!Z179,'Ciclos Oficial'!$C$3:$C$23,0))&gt;INDEX('Ciclos Oficial'!$D$3:$D$23,MATCH('Plano de Setup'!AA179,'Ciclos Oficial'!$C$3:$C$23,0)),MATCH('Plano de Setup'!Z179,'Ciclos Oficial'!$C$3:$C$23,0),MATCH('Plano de Setup'!AA179,'Ciclos Oficial'!$C$3:$C$23,0))),INDEX('Ciclos Oficial'!$E$3:$E$23,IF(INDEX('Ciclos Oficial'!$E$3:$E$23,MATCH(Z179,'Ciclos Oficial'!$C$3:$C$23,0))&gt;INDEX('Ciclos Oficial'!$E$3:$E$23,MATCH(AA179,'Ciclos Oficial'!$C$3:$C$23,0)),MATCH(Z179,'Ciclos Oficial'!$C$3:$C$23,0),MATCH(AA179,'Ciclos Oficial'!$C$3:$C$23,0)))))</f>
        <v/>
      </c>
      <c r="AC179" s="1"/>
      <c r="AD179" s="1"/>
      <c r="AE179" s="19"/>
      <c r="AF179" s="78"/>
      <c r="AG179" s="74" t="str">
        <f>IF(AF179="","",INDEX('Ciclos Oficial'!$I$3:$I$5,MATCH(AF179,'Ciclos Oficial'!$H$3:$H$5,0)))</f>
        <v/>
      </c>
      <c r="AH179" s="1"/>
      <c r="AI179" s="17"/>
      <c r="AJ179" s="19"/>
      <c r="AK179" s="78"/>
      <c r="AL179" s="74" t="str">
        <f>IF(AK179="","",INDEX('Ciclos Oficial'!$I$3:$I$5,MATCH(AK179,'Ciclos Oficial'!$H$3:$H$5,0)))</f>
        <v/>
      </c>
      <c r="AM179" s="1"/>
      <c r="AN179" s="17"/>
      <c r="AO179" s="19"/>
      <c r="AP179" s="78"/>
      <c r="AQ179" s="74" t="str">
        <f>IF(AP179="","",INDEX('Ciclos Oficial'!$I$3:$I$5,MATCH(AP179,'Ciclos Oficial'!$H$3:$H$5,0)))</f>
        <v/>
      </c>
      <c r="AR179" s="1"/>
      <c r="AS179" s="17"/>
    </row>
    <row r="180" spans="2:45" ht="14.25">
      <c r="B180" s="78"/>
      <c r="C180" s="11"/>
      <c r="D180" s="74" t="str" cm="1">
        <f t="array" ref="D180">IF(OR(B180="",C180=""),"",IF(INDEX('Ciclos Oficial'!$D$3:$D$23,IF(INDEX('Ciclos Oficial'!$D$3:$D$23,MATCH('Plano de Setup'!B180,'Ciclos Oficial'!$C$3:$C$23,0))&gt;INDEX('Ciclos Oficial'!$D$3:$D$23,MATCH('Plano de Setup'!C180,'Ciclos Oficial'!$C$3:$C$23,0)),MATCH('Plano de Setup'!B180,'Ciclos Oficial'!$C$3:$C$23,0),MATCH('Plano de Setup'!C180,'Ciclos Oficial'!$C$3:$C$23,0)))&gt;INDEX('Ciclos Oficial'!$E$3:$E$23,IF(INDEX('Ciclos Oficial'!$E$3:$E$23,MATCH(B180,'Ciclos Oficial'!$C$3:$C$23,0))&gt;INDEX('Ciclos Oficial'!$E$3:$E$23,MATCH(C180,'Ciclos Oficial'!$C$3:$C$23,0)),MATCH(B180,'Ciclos Oficial'!$C$3:$C$23,0),MATCH(C180,'Ciclos Oficial'!$C$3:$C$23,0))),INDEX('Ciclos Oficial'!$D$3:$D$23,IF(INDEX('Ciclos Oficial'!$D$3:$D$23,MATCH('Plano de Setup'!B180,'Ciclos Oficial'!$C$3:$C$23,0))&gt;INDEX('Ciclos Oficial'!$D$3:$D$23,MATCH('Plano de Setup'!C180,'Ciclos Oficial'!$C$3:$C$23,0)),MATCH('Plano de Setup'!B180,'Ciclos Oficial'!$C$3:$C$23,0),MATCH('Plano de Setup'!C180,'Ciclos Oficial'!$C$3:$C$23,0))),INDEX('Ciclos Oficial'!$E$3:$E$23,IF(INDEX('Ciclos Oficial'!$E$3:$E$23,MATCH(B180,'Ciclos Oficial'!$C$3:$C$23,0))&gt;INDEX('Ciclos Oficial'!$E$3:$E$23,MATCH(C180,'Ciclos Oficial'!$C$3:$C$23,0)),MATCH(B180,'Ciclos Oficial'!$C$3:$C$23,0),MATCH(C180,'Ciclos Oficial'!$C$3:$C$23,0)))))</f>
        <v/>
      </c>
      <c r="E180" s="12"/>
      <c r="F180" s="87"/>
      <c r="G180" s="19"/>
      <c r="H180" s="78"/>
      <c r="I180" s="11"/>
      <c r="J180" s="74" t="str" cm="1">
        <f t="array" ref="J180">IF(OR(H180="",I180=""),"",IF(INDEX('Ciclos Oficial'!$D$3:$D$23,IF(INDEX('Ciclos Oficial'!$D$3:$D$23,MATCH('Plano de Setup'!H180,'Ciclos Oficial'!$C$3:$C$23,0))&gt;INDEX('Ciclos Oficial'!$D$3:$D$23,MATCH('Plano de Setup'!I180,'Ciclos Oficial'!$C$3:$C$23,0)),MATCH('Plano de Setup'!H180,'Ciclos Oficial'!$C$3:$C$23,0),MATCH('Plano de Setup'!I180,'Ciclos Oficial'!$C$3:$C$23,0)))&gt;INDEX('Ciclos Oficial'!$E$3:$E$23,IF(INDEX('Ciclos Oficial'!$E$3:$E$23,MATCH(H180,'Ciclos Oficial'!$C$3:$C$23,0))&gt;INDEX('Ciclos Oficial'!$E$3:$E$23,MATCH(I180,'Ciclos Oficial'!$C$3:$C$23,0)),MATCH(H180,'Ciclos Oficial'!$C$3:$C$23,0),MATCH(I180,'Ciclos Oficial'!$C$3:$C$23,0))),INDEX('Ciclos Oficial'!$D$3:$D$23,IF(INDEX('Ciclos Oficial'!$D$3:$D$23,MATCH('Plano de Setup'!H180,'Ciclos Oficial'!$C$3:$C$23,0))&gt;INDEX('Ciclos Oficial'!$D$3:$D$23,MATCH('Plano de Setup'!I180,'Ciclos Oficial'!$C$3:$C$23,0)),MATCH('Plano de Setup'!H180,'Ciclos Oficial'!$C$3:$C$23,0),MATCH('Plano de Setup'!I180,'Ciclos Oficial'!$C$3:$C$23,0))),INDEX('Ciclos Oficial'!$E$3:$E$23,IF(INDEX('Ciclos Oficial'!$E$3:$E$23,MATCH(H180,'Ciclos Oficial'!$C$3:$C$23,0))&gt;INDEX('Ciclos Oficial'!$E$3:$E$23,MATCH(I180,'Ciclos Oficial'!$C$3:$C$23,0)),MATCH(H180,'Ciclos Oficial'!$C$3:$C$23,0),MATCH(I180,'Ciclos Oficial'!$C$3:$C$23,0)))))</f>
        <v/>
      </c>
      <c r="K180" s="1"/>
      <c r="L180" s="17"/>
      <c r="M180" s="19"/>
      <c r="N180" s="11"/>
      <c r="O180" s="11"/>
      <c r="P180" s="74" t="str" cm="1">
        <f t="array" ref="P180">IF(OR(N180="",O180=""),"",IF(INDEX('Ciclos Oficial'!$D$3:$D$23,IF(INDEX('Ciclos Oficial'!$D$3:$D$23,MATCH('Plano de Setup'!N180,'Ciclos Oficial'!$C$3:$C$23,0))&gt;INDEX('Ciclos Oficial'!$D$3:$D$23,MATCH('Plano de Setup'!O180,'Ciclos Oficial'!$C$3:$C$23,0)),MATCH('Plano de Setup'!N180,'Ciclos Oficial'!$C$3:$C$23,0),MATCH('Plano de Setup'!O180,'Ciclos Oficial'!$C$3:$C$23,0)))&gt;INDEX('Ciclos Oficial'!$E$3:$E$23,IF(INDEX('Ciclos Oficial'!$E$3:$E$23,MATCH(N180,'Ciclos Oficial'!$C$3:$C$23,0))&gt;INDEX('Ciclos Oficial'!$E$3:$E$23,MATCH(O180,'Ciclos Oficial'!$C$3:$C$23,0)),MATCH(N180,'Ciclos Oficial'!$C$3:$C$23,0),MATCH(O180,'Ciclos Oficial'!$C$3:$C$23,0))),INDEX('Ciclos Oficial'!$D$3:$D$23,IF(INDEX('Ciclos Oficial'!$D$3:$D$23,MATCH('Plano de Setup'!N180,'Ciclos Oficial'!$C$3:$C$23,0))&gt;INDEX('Ciclos Oficial'!$D$3:$D$23,MATCH('Plano de Setup'!O180,'Ciclos Oficial'!$C$3:$C$23,0)),MATCH('Plano de Setup'!N180,'Ciclos Oficial'!$C$3:$C$23,0),MATCH('Plano de Setup'!O180,'Ciclos Oficial'!$C$3:$C$23,0))),INDEX('Ciclos Oficial'!$E$3:$E$23,IF(INDEX('Ciclos Oficial'!$E$3:$E$23,MATCH(N180,'Ciclos Oficial'!$C$3:$C$23,0))&gt;INDEX('Ciclos Oficial'!$E$3:$E$23,MATCH(O180,'Ciclos Oficial'!$C$3:$C$23,0)),MATCH(N180,'Ciclos Oficial'!$C$3:$C$23,0),MATCH(O180,'Ciclos Oficial'!$C$3:$C$23,0)))))</f>
        <v/>
      </c>
      <c r="Q180" s="1"/>
      <c r="R180" s="1"/>
      <c r="S180" s="19"/>
      <c r="T180" s="78"/>
      <c r="U180" s="11"/>
      <c r="V180" s="74" t="str" cm="1">
        <f t="array" ref="V180">IF(OR(T180="",U180=""),"",IF(INDEX('Ciclos Oficial'!$D$3:$D$23,IF(INDEX('Ciclos Oficial'!$D$3:$D$23,MATCH('Plano de Setup'!T180,'Ciclos Oficial'!$C$3:$C$23,0))&gt;INDEX('Ciclos Oficial'!$D$3:$D$23,MATCH('Plano de Setup'!U180,'Ciclos Oficial'!$C$3:$C$23,0)),MATCH('Plano de Setup'!T180,'Ciclos Oficial'!$C$3:$C$23,0),MATCH('Plano de Setup'!U180,'Ciclos Oficial'!$C$3:$C$23,0)))&gt;INDEX('Ciclos Oficial'!$E$3:$E$23,IF(INDEX('Ciclos Oficial'!$E$3:$E$23,MATCH(T180,'Ciclos Oficial'!$C$3:$C$23,0))&gt;INDEX('Ciclos Oficial'!$E$3:$E$23,MATCH(U180,'Ciclos Oficial'!$C$3:$C$23,0)),MATCH(T180,'Ciclos Oficial'!$C$3:$C$23,0),MATCH(U180,'Ciclos Oficial'!$C$3:$C$23,0))),INDEX('Ciclos Oficial'!$D$3:$D$23,IF(INDEX('Ciclos Oficial'!$D$3:$D$23,MATCH('Plano de Setup'!T180,'Ciclos Oficial'!$C$3:$C$23,0))&gt;INDEX('Ciclos Oficial'!$D$3:$D$23,MATCH('Plano de Setup'!U180,'Ciclos Oficial'!$C$3:$C$23,0)),MATCH('Plano de Setup'!T180,'Ciclos Oficial'!$C$3:$C$23,0),MATCH('Plano de Setup'!U180,'Ciclos Oficial'!$C$3:$C$23,0))),INDEX('Ciclos Oficial'!$E$3:$E$23,IF(INDEX('Ciclos Oficial'!$E$3:$E$23,MATCH(T180,'Ciclos Oficial'!$C$3:$C$23,0))&gt;INDEX('Ciclos Oficial'!$E$3:$E$23,MATCH(U180,'Ciclos Oficial'!$C$3:$C$23,0)),MATCH(T180,'Ciclos Oficial'!$C$3:$C$23,0),MATCH(U180,'Ciclos Oficial'!$C$3:$C$23,0)))))</f>
        <v/>
      </c>
      <c r="W180" s="1"/>
      <c r="X180" s="17"/>
      <c r="Y180" s="19"/>
      <c r="Z180" s="11"/>
      <c r="AA180" s="11"/>
      <c r="AB180" s="74" t="str" cm="1">
        <f t="array" ref="AB180">IF(OR(Z180="",AA180=""),"",IF(INDEX('Ciclos Oficial'!$D$3:$D$23,IF(INDEX('Ciclos Oficial'!$D$3:$D$23,MATCH('Plano de Setup'!Z180,'Ciclos Oficial'!$C$3:$C$23,0))&gt;INDEX('Ciclos Oficial'!$D$3:$D$23,MATCH('Plano de Setup'!AA180,'Ciclos Oficial'!$C$3:$C$23,0)),MATCH('Plano de Setup'!Z180,'Ciclos Oficial'!$C$3:$C$23,0),MATCH('Plano de Setup'!AA180,'Ciclos Oficial'!$C$3:$C$23,0)))&gt;INDEX('Ciclos Oficial'!$E$3:$E$23,IF(INDEX('Ciclos Oficial'!$E$3:$E$23,MATCH(Z180,'Ciclos Oficial'!$C$3:$C$23,0))&gt;INDEX('Ciclos Oficial'!$E$3:$E$23,MATCH(AA180,'Ciclos Oficial'!$C$3:$C$23,0)),MATCH(Z180,'Ciclos Oficial'!$C$3:$C$23,0),MATCH(AA180,'Ciclos Oficial'!$C$3:$C$23,0))),INDEX('Ciclos Oficial'!$D$3:$D$23,IF(INDEX('Ciclos Oficial'!$D$3:$D$23,MATCH('Plano de Setup'!Z180,'Ciclos Oficial'!$C$3:$C$23,0))&gt;INDEX('Ciclos Oficial'!$D$3:$D$23,MATCH('Plano de Setup'!AA180,'Ciclos Oficial'!$C$3:$C$23,0)),MATCH('Plano de Setup'!Z180,'Ciclos Oficial'!$C$3:$C$23,0),MATCH('Plano de Setup'!AA180,'Ciclos Oficial'!$C$3:$C$23,0))),INDEX('Ciclos Oficial'!$E$3:$E$23,IF(INDEX('Ciclos Oficial'!$E$3:$E$23,MATCH(Z180,'Ciclos Oficial'!$C$3:$C$23,0))&gt;INDEX('Ciclos Oficial'!$E$3:$E$23,MATCH(AA180,'Ciclos Oficial'!$C$3:$C$23,0)),MATCH(Z180,'Ciclos Oficial'!$C$3:$C$23,0),MATCH(AA180,'Ciclos Oficial'!$C$3:$C$23,0)))))</f>
        <v/>
      </c>
      <c r="AC180" s="1"/>
      <c r="AD180" s="1"/>
      <c r="AE180" s="19"/>
      <c r="AF180" s="78"/>
      <c r="AG180" s="74" t="str">
        <f>IF(AF180="","",INDEX('Ciclos Oficial'!$I$3:$I$5,MATCH(AF180,'Ciclos Oficial'!$H$3:$H$5,0)))</f>
        <v/>
      </c>
      <c r="AH180" s="1"/>
      <c r="AI180" s="17"/>
      <c r="AJ180" s="19"/>
      <c r="AK180" s="78"/>
      <c r="AL180" s="74" t="str">
        <f>IF(AK180="","",INDEX('Ciclos Oficial'!$I$3:$I$5,MATCH(AK180,'Ciclos Oficial'!$H$3:$H$5,0)))</f>
        <v/>
      </c>
      <c r="AM180" s="1"/>
      <c r="AN180" s="17"/>
      <c r="AO180" s="19"/>
      <c r="AP180" s="78"/>
      <c r="AQ180" s="74" t="str">
        <f>IF(AP180="","",INDEX('Ciclos Oficial'!$I$3:$I$5,MATCH(AP180,'Ciclos Oficial'!$H$3:$H$5,0)))</f>
        <v/>
      </c>
      <c r="AR180" s="1"/>
      <c r="AS180" s="17"/>
    </row>
    <row r="181" spans="2:45" ht="14.25">
      <c r="B181" s="78"/>
      <c r="C181" s="11"/>
      <c r="D181" s="74" t="str" cm="1">
        <f t="array" ref="D181">IF(OR(B181="",C181=""),"",IF(INDEX('Ciclos Oficial'!$D$3:$D$23,IF(INDEX('Ciclos Oficial'!$D$3:$D$23,MATCH('Plano de Setup'!B181,'Ciclos Oficial'!$C$3:$C$23,0))&gt;INDEX('Ciclos Oficial'!$D$3:$D$23,MATCH('Plano de Setup'!C181,'Ciclos Oficial'!$C$3:$C$23,0)),MATCH('Plano de Setup'!B181,'Ciclos Oficial'!$C$3:$C$23,0),MATCH('Plano de Setup'!C181,'Ciclos Oficial'!$C$3:$C$23,0)))&gt;INDEX('Ciclos Oficial'!$E$3:$E$23,IF(INDEX('Ciclos Oficial'!$E$3:$E$23,MATCH(B181,'Ciclos Oficial'!$C$3:$C$23,0))&gt;INDEX('Ciclos Oficial'!$E$3:$E$23,MATCH(C181,'Ciclos Oficial'!$C$3:$C$23,0)),MATCH(B181,'Ciclos Oficial'!$C$3:$C$23,0),MATCH(C181,'Ciclos Oficial'!$C$3:$C$23,0))),INDEX('Ciclos Oficial'!$D$3:$D$23,IF(INDEX('Ciclos Oficial'!$D$3:$D$23,MATCH('Plano de Setup'!B181,'Ciclos Oficial'!$C$3:$C$23,0))&gt;INDEX('Ciclos Oficial'!$D$3:$D$23,MATCH('Plano de Setup'!C181,'Ciclos Oficial'!$C$3:$C$23,0)),MATCH('Plano de Setup'!B181,'Ciclos Oficial'!$C$3:$C$23,0),MATCH('Plano de Setup'!C181,'Ciclos Oficial'!$C$3:$C$23,0))),INDEX('Ciclos Oficial'!$E$3:$E$23,IF(INDEX('Ciclos Oficial'!$E$3:$E$23,MATCH(B181,'Ciclos Oficial'!$C$3:$C$23,0))&gt;INDEX('Ciclos Oficial'!$E$3:$E$23,MATCH(C181,'Ciclos Oficial'!$C$3:$C$23,0)),MATCH(B181,'Ciclos Oficial'!$C$3:$C$23,0),MATCH(C181,'Ciclos Oficial'!$C$3:$C$23,0)))))</f>
        <v/>
      </c>
      <c r="E181" s="12"/>
      <c r="F181" s="87"/>
      <c r="G181" s="19"/>
      <c r="H181" s="78"/>
      <c r="I181" s="11"/>
      <c r="J181" s="74" t="str" cm="1">
        <f t="array" ref="J181">IF(OR(H181="",I181=""),"",IF(INDEX('Ciclos Oficial'!$D$3:$D$23,IF(INDEX('Ciclos Oficial'!$D$3:$D$23,MATCH('Plano de Setup'!H181,'Ciclos Oficial'!$C$3:$C$23,0))&gt;INDEX('Ciclos Oficial'!$D$3:$D$23,MATCH('Plano de Setup'!I181,'Ciclos Oficial'!$C$3:$C$23,0)),MATCH('Plano de Setup'!H181,'Ciclos Oficial'!$C$3:$C$23,0),MATCH('Plano de Setup'!I181,'Ciclos Oficial'!$C$3:$C$23,0)))&gt;INDEX('Ciclos Oficial'!$E$3:$E$23,IF(INDEX('Ciclos Oficial'!$E$3:$E$23,MATCH(H181,'Ciclos Oficial'!$C$3:$C$23,0))&gt;INDEX('Ciclos Oficial'!$E$3:$E$23,MATCH(I181,'Ciclos Oficial'!$C$3:$C$23,0)),MATCH(H181,'Ciclos Oficial'!$C$3:$C$23,0),MATCH(I181,'Ciclos Oficial'!$C$3:$C$23,0))),INDEX('Ciclos Oficial'!$D$3:$D$23,IF(INDEX('Ciclos Oficial'!$D$3:$D$23,MATCH('Plano de Setup'!H181,'Ciclos Oficial'!$C$3:$C$23,0))&gt;INDEX('Ciclos Oficial'!$D$3:$D$23,MATCH('Plano de Setup'!I181,'Ciclos Oficial'!$C$3:$C$23,0)),MATCH('Plano de Setup'!H181,'Ciclos Oficial'!$C$3:$C$23,0),MATCH('Plano de Setup'!I181,'Ciclos Oficial'!$C$3:$C$23,0))),INDEX('Ciclos Oficial'!$E$3:$E$23,IF(INDEX('Ciclos Oficial'!$E$3:$E$23,MATCH(H181,'Ciclos Oficial'!$C$3:$C$23,0))&gt;INDEX('Ciclos Oficial'!$E$3:$E$23,MATCH(I181,'Ciclos Oficial'!$C$3:$C$23,0)),MATCH(H181,'Ciclos Oficial'!$C$3:$C$23,0),MATCH(I181,'Ciclos Oficial'!$C$3:$C$23,0)))))</f>
        <v/>
      </c>
      <c r="K181" s="1"/>
      <c r="L181" s="17"/>
      <c r="M181" s="19"/>
      <c r="N181" s="11"/>
      <c r="O181" s="11"/>
      <c r="P181" s="74" t="str" cm="1">
        <f t="array" ref="P181">IF(OR(N181="",O181=""),"",IF(INDEX('Ciclos Oficial'!$D$3:$D$23,IF(INDEX('Ciclos Oficial'!$D$3:$D$23,MATCH('Plano de Setup'!N181,'Ciclos Oficial'!$C$3:$C$23,0))&gt;INDEX('Ciclos Oficial'!$D$3:$D$23,MATCH('Plano de Setup'!O181,'Ciclos Oficial'!$C$3:$C$23,0)),MATCH('Plano de Setup'!N181,'Ciclos Oficial'!$C$3:$C$23,0),MATCH('Plano de Setup'!O181,'Ciclos Oficial'!$C$3:$C$23,0)))&gt;INDEX('Ciclos Oficial'!$E$3:$E$23,IF(INDEX('Ciclos Oficial'!$E$3:$E$23,MATCH(N181,'Ciclos Oficial'!$C$3:$C$23,0))&gt;INDEX('Ciclos Oficial'!$E$3:$E$23,MATCH(O181,'Ciclos Oficial'!$C$3:$C$23,0)),MATCH(N181,'Ciclos Oficial'!$C$3:$C$23,0),MATCH(O181,'Ciclos Oficial'!$C$3:$C$23,0))),INDEX('Ciclos Oficial'!$D$3:$D$23,IF(INDEX('Ciclos Oficial'!$D$3:$D$23,MATCH('Plano de Setup'!N181,'Ciclos Oficial'!$C$3:$C$23,0))&gt;INDEX('Ciclos Oficial'!$D$3:$D$23,MATCH('Plano de Setup'!O181,'Ciclos Oficial'!$C$3:$C$23,0)),MATCH('Plano de Setup'!N181,'Ciclos Oficial'!$C$3:$C$23,0),MATCH('Plano de Setup'!O181,'Ciclos Oficial'!$C$3:$C$23,0))),INDEX('Ciclos Oficial'!$E$3:$E$23,IF(INDEX('Ciclos Oficial'!$E$3:$E$23,MATCH(N181,'Ciclos Oficial'!$C$3:$C$23,0))&gt;INDEX('Ciclos Oficial'!$E$3:$E$23,MATCH(O181,'Ciclos Oficial'!$C$3:$C$23,0)),MATCH(N181,'Ciclos Oficial'!$C$3:$C$23,0),MATCH(O181,'Ciclos Oficial'!$C$3:$C$23,0)))))</f>
        <v/>
      </c>
      <c r="Q181" s="1"/>
      <c r="R181" s="1"/>
      <c r="S181" s="19"/>
      <c r="T181" s="78"/>
      <c r="U181" s="11"/>
      <c r="V181" s="74" t="str" cm="1">
        <f t="array" ref="V181">IF(OR(T181="",U181=""),"",IF(INDEX('Ciclos Oficial'!$D$3:$D$23,IF(INDEX('Ciclos Oficial'!$D$3:$D$23,MATCH('Plano de Setup'!T181,'Ciclos Oficial'!$C$3:$C$23,0))&gt;INDEX('Ciclos Oficial'!$D$3:$D$23,MATCH('Plano de Setup'!U181,'Ciclos Oficial'!$C$3:$C$23,0)),MATCH('Plano de Setup'!T181,'Ciclos Oficial'!$C$3:$C$23,0),MATCH('Plano de Setup'!U181,'Ciclos Oficial'!$C$3:$C$23,0)))&gt;INDEX('Ciclos Oficial'!$E$3:$E$23,IF(INDEX('Ciclos Oficial'!$E$3:$E$23,MATCH(T181,'Ciclos Oficial'!$C$3:$C$23,0))&gt;INDEX('Ciclos Oficial'!$E$3:$E$23,MATCH(U181,'Ciclos Oficial'!$C$3:$C$23,0)),MATCH(T181,'Ciclos Oficial'!$C$3:$C$23,0),MATCH(U181,'Ciclos Oficial'!$C$3:$C$23,0))),INDEX('Ciclos Oficial'!$D$3:$D$23,IF(INDEX('Ciclos Oficial'!$D$3:$D$23,MATCH('Plano de Setup'!T181,'Ciclos Oficial'!$C$3:$C$23,0))&gt;INDEX('Ciclos Oficial'!$D$3:$D$23,MATCH('Plano de Setup'!U181,'Ciclos Oficial'!$C$3:$C$23,0)),MATCH('Plano de Setup'!T181,'Ciclos Oficial'!$C$3:$C$23,0),MATCH('Plano de Setup'!U181,'Ciclos Oficial'!$C$3:$C$23,0))),INDEX('Ciclos Oficial'!$E$3:$E$23,IF(INDEX('Ciclos Oficial'!$E$3:$E$23,MATCH(T181,'Ciclos Oficial'!$C$3:$C$23,0))&gt;INDEX('Ciclos Oficial'!$E$3:$E$23,MATCH(U181,'Ciclos Oficial'!$C$3:$C$23,0)),MATCH(T181,'Ciclos Oficial'!$C$3:$C$23,0),MATCH(U181,'Ciclos Oficial'!$C$3:$C$23,0)))))</f>
        <v/>
      </c>
      <c r="W181" s="1"/>
      <c r="X181" s="17"/>
      <c r="Y181" s="19"/>
      <c r="Z181" s="11"/>
      <c r="AA181" s="11"/>
      <c r="AB181" s="74" t="str" cm="1">
        <f t="array" ref="AB181">IF(OR(Z181="",AA181=""),"",IF(INDEX('Ciclos Oficial'!$D$3:$D$23,IF(INDEX('Ciclos Oficial'!$D$3:$D$23,MATCH('Plano de Setup'!Z181,'Ciclos Oficial'!$C$3:$C$23,0))&gt;INDEX('Ciclos Oficial'!$D$3:$D$23,MATCH('Plano de Setup'!AA181,'Ciclos Oficial'!$C$3:$C$23,0)),MATCH('Plano de Setup'!Z181,'Ciclos Oficial'!$C$3:$C$23,0),MATCH('Plano de Setup'!AA181,'Ciclos Oficial'!$C$3:$C$23,0)))&gt;INDEX('Ciclos Oficial'!$E$3:$E$23,IF(INDEX('Ciclos Oficial'!$E$3:$E$23,MATCH(Z181,'Ciclos Oficial'!$C$3:$C$23,0))&gt;INDEX('Ciclos Oficial'!$E$3:$E$23,MATCH(AA181,'Ciclos Oficial'!$C$3:$C$23,0)),MATCH(Z181,'Ciclos Oficial'!$C$3:$C$23,0),MATCH(AA181,'Ciclos Oficial'!$C$3:$C$23,0))),INDEX('Ciclos Oficial'!$D$3:$D$23,IF(INDEX('Ciclos Oficial'!$D$3:$D$23,MATCH('Plano de Setup'!Z181,'Ciclos Oficial'!$C$3:$C$23,0))&gt;INDEX('Ciclos Oficial'!$D$3:$D$23,MATCH('Plano de Setup'!AA181,'Ciclos Oficial'!$C$3:$C$23,0)),MATCH('Plano de Setup'!Z181,'Ciclos Oficial'!$C$3:$C$23,0),MATCH('Plano de Setup'!AA181,'Ciclos Oficial'!$C$3:$C$23,0))),INDEX('Ciclos Oficial'!$E$3:$E$23,IF(INDEX('Ciclos Oficial'!$E$3:$E$23,MATCH(Z181,'Ciclos Oficial'!$C$3:$C$23,0))&gt;INDEX('Ciclos Oficial'!$E$3:$E$23,MATCH(AA181,'Ciclos Oficial'!$C$3:$C$23,0)),MATCH(Z181,'Ciclos Oficial'!$C$3:$C$23,0),MATCH(AA181,'Ciclos Oficial'!$C$3:$C$23,0)))))</f>
        <v/>
      </c>
      <c r="AC181" s="1"/>
      <c r="AD181" s="1"/>
      <c r="AE181" s="19"/>
      <c r="AF181" s="78"/>
      <c r="AG181" s="74" t="str">
        <f>IF(AF181="","",INDEX('Ciclos Oficial'!$I$3:$I$5,MATCH(AF181,'Ciclos Oficial'!$H$3:$H$5,0)))</f>
        <v/>
      </c>
      <c r="AH181" s="1"/>
      <c r="AI181" s="17"/>
      <c r="AJ181" s="19"/>
      <c r="AK181" s="78"/>
      <c r="AL181" s="74" t="str">
        <f>IF(AK181="","",INDEX('Ciclos Oficial'!$I$3:$I$5,MATCH(AK181,'Ciclos Oficial'!$H$3:$H$5,0)))</f>
        <v/>
      </c>
      <c r="AM181" s="1"/>
      <c r="AN181" s="17"/>
      <c r="AO181" s="19"/>
      <c r="AP181" s="78"/>
      <c r="AQ181" s="74" t="str">
        <f>IF(AP181="","",INDEX('Ciclos Oficial'!$I$3:$I$5,MATCH(AP181,'Ciclos Oficial'!$H$3:$H$5,0)))</f>
        <v/>
      </c>
      <c r="AR181" s="1"/>
      <c r="AS181" s="17"/>
    </row>
    <row r="182" spans="2:45" ht="14.25">
      <c r="B182" s="78"/>
      <c r="C182" s="11"/>
      <c r="D182" s="74" t="str" cm="1">
        <f t="array" ref="D182">IF(OR(B182="",C182=""),"",IF(INDEX('Ciclos Oficial'!$D$3:$D$23,IF(INDEX('Ciclos Oficial'!$D$3:$D$23,MATCH('Plano de Setup'!B182,'Ciclos Oficial'!$C$3:$C$23,0))&gt;INDEX('Ciclos Oficial'!$D$3:$D$23,MATCH('Plano de Setup'!C182,'Ciclos Oficial'!$C$3:$C$23,0)),MATCH('Plano de Setup'!B182,'Ciclos Oficial'!$C$3:$C$23,0),MATCH('Plano de Setup'!C182,'Ciclos Oficial'!$C$3:$C$23,0)))&gt;INDEX('Ciclos Oficial'!$E$3:$E$23,IF(INDEX('Ciclos Oficial'!$E$3:$E$23,MATCH(B182,'Ciclos Oficial'!$C$3:$C$23,0))&gt;INDEX('Ciclos Oficial'!$E$3:$E$23,MATCH(C182,'Ciclos Oficial'!$C$3:$C$23,0)),MATCH(B182,'Ciclos Oficial'!$C$3:$C$23,0),MATCH(C182,'Ciclos Oficial'!$C$3:$C$23,0))),INDEX('Ciclos Oficial'!$D$3:$D$23,IF(INDEX('Ciclos Oficial'!$D$3:$D$23,MATCH('Plano de Setup'!B182,'Ciclos Oficial'!$C$3:$C$23,0))&gt;INDEX('Ciclos Oficial'!$D$3:$D$23,MATCH('Plano de Setup'!C182,'Ciclos Oficial'!$C$3:$C$23,0)),MATCH('Plano de Setup'!B182,'Ciclos Oficial'!$C$3:$C$23,0),MATCH('Plano de Setup'!C182,'Ciclos Oficial'!$C$3:$C$23,0))),INDEX('Ciclos Oficial'!$E$3:$E$23,IF(INDEX('Ciclos Oficial'!$E$3:$E$23,MATCH(B182,'Ciclos Oficial'!$C$3:$C$23,0))&gt;INDEX('Ciclos Oficial'!$E$3:$E$23,MATCH(C182,'Ciclos Oficial'!$C$3:$C$23,0)),MATCH(B182,'Ciclos Oficial'!$C$3:$C$23,0),MATCH(C182,'Ciclos Oficial'!$C$3:$C$23,0)))))</f>
        <v/>
      </c>
      <c r="E182" s="12"/>
      <c r="F182" s="87"/>
      <c r="G182" s="19"/>
      <c r="H182" s="78"/>
      <c r="I182" s="11"/>
      <c r="J182" s="74" t="str" cm="1">
        <f t="array" ref="J182">IF(OR(H182="",I182=""),"",IF(INDEX('Ciclos Oficial'!$D$3:$D$23,IF(INDEX('Ciclos Oficial'!$D$3:$D$23,MATCH('Plano de Setup'!H182,'Ciclos Oficial'!$C$3:$C$23,0))&gt;INDEX('Ciclos Oficial'!$D$3:$D$23,MATCH('Plano de Setup'!I182,'Ciclos Oficial'!$C$3:$C$23,0)),MATCH('Plano de Setup'!H182,'Ciclos Oficial'!$C$3:$C$23,0),MATCH('Plano de Setup'!I182,'Ciclos Oficial'!$C$3:$C$23,0)))&gt;INDEX('Ciclos Oficial'!$E$3:$E$23,IF(INDEX('Ciclos Oficial'!$E$3:$E$23,MATCH(H182,'Ciclos Oficial'!$C$3:$C$23,0))&gt;INDEX('Ciclos Oficial'!$E$3:$E$23,MATCH(I182,'Ciclos Oficial'!$C$3:$C$23,0)),MATCH(H182,'Ciclos Oficial'!$C$3:$C$23,0),MATCH(I182,'Ciclos Oficial'!$C$3:$C$23,0))),INDEX('Ciclos Oficial'!$D$3:$D$23,IF(INDEX('Ciclos Oficial'!$D$3:$D$23,MATCH('Plano de Setup'!H182,'Ciclos Oficial'!$C$3:$C$23,0))&gt;INDEX('Ciclos Oficial'!$D$3:$D$23,MATCH('Plano de Setup'!I182,'Ciclos Oficial'!$C$3:$C$23,0)),MATCH('Plano de Setup'!H182,'Ciclos Oficial'!$C$3:$C$23,0),MATCH('Plano de Setup'!I182,'Ciclos Oficial'!$C$3:$C$23,0))),INDEX('Ciclos Oficial'!$E$3:$E$23,IF(INDEX('Ciclos Oficial'!$E$3:$E$23,MATCH(H182,'Ciclos Oficial'!$C$3:$C$23,0))&gt;INDEX('Ciclos Oficial'!$E$3:$E$23,MATCH(I182,'Ciclos Oficial'!$C$3:$C$23,0)),MATCH(H182,'Ciclos Oficial'!$C$3:$C$23,0),MATCH(I182,'Ciclos Oficial'!$C$3:$C$23,0)))))</f>
        <v/>
      </c>
      <c r="K182" s="1"/>
      <c r="L182" s="17"/>
      <c r="M182" s="19"/>
      <c r="N182" s="11"/>
      <c r="O182" s="11"/>
      <c r="P182" s="74" t="str" cm="1">
        <f t="array" ref="P182">IF(OR(N182="",O182=""),"",IF(INDEX('Ciclos Oficial'!$D$3:$D$23,IF(INDEX('Ciclos Oficial'!$D$3:$D$23,MATCH('Plano de Setup'!N182,'Ciclos Oficial'!$C$3:$C$23,0))&gt;INDEX('Ciclos Oficial'!$D$3:$D$23,MATCH('Plano de Setup'!O182,'Ciclos Oficial'!$C$3:$C$23,0)),MATCH('Plano de Setup'!N182,'Ciclos Oficial'!$C$3:$C$23,0),MATCH('Plano de Setup'!O182,'Ciclos Oficial'!$C$3:$C$23,0)))&gt;INDEX('Ciclos Oficial'!$E$3:$E$23,IF(INDEX('Ciclos Oficial'!$E$3:$E$23,MATCH(N182,'Ciclos Oficial'!$C$3:$C$23,0))&gt;INDEX('Ciclos Oficial'!$E$3:$E$23,MATCH(O182,'Ciclos Oficial'!$C$3:$C$23,0)),MATCH(N182,'Ciclos Oficial'!$C$3:$C$23,0),MATCH(O182,'Ciclos Oficial'!$C$3:$C$23,0))),INDEX('Ciclos Oficial'!$D$3:$D$23,IF(INDEX('Ciclos Oficial'!$D$3:$D$23,MATCH('Plano de Setup'!N182,'Ciclos Oficial'!$C$3:$C$23,0))&gt;INDEX('Ciclos Oficial'!$D$3:$D$23,MATCH('Plano de Setup'!O182,'Ciclos Oficial'!$C$3:$C$23,0)),MATCH('Plano de Setup'!N182,'Ciclos Oficial'!$C$3:$C$23,0),MATCH('Plano de Setup'!O182,'Ciclos Oficial'!$C$3:$C$23,0))),INDEX('Ciclos Oficial'!$E$3:$E$23,IF(INDEX('Ciclos Oficial'!$E$3:$E$23,MATCH(N182,'Ciclos Oficial'!$C$3:$C$23,0))&gt;INDEX('Ciclos Oficial'!$E$3:$E$23,MATCH(O182,'Ciclos Oficial'!$C$3:$C$23,0)),MATCH(N182,'Ciclos Oficial'!$C$3:$C$23,0),MATCH(O182,'Ciclos Oficial'!$C$3:$C$23,0)))))</f>
        <v/>
      </c>
      <c r="Q182" s="1"/>
      <c r="R182" s="1"/>
      <c r="S182" s="19"/>
      <c r="T182" s="78"/>
      <c r="U182" s="11"/>
      <c r="V182" s="74" t="str" cm="1">
        <f t="array" ref="V182">IF(OR(T182="",U182=""),"",IF(INDEX('Ciclos Oficial'!$D$3:$D$23,IF(INDEX('Ciclos Oficial'!$D$3:$D$23,MATCH('Plano de Setup'!T182,'Ciclos Oficial'!$C$3:$C$23,0))&gt;INDEX('Ciclos Oficial'!$D$3:$D$23,MATCH('Plano de Setup'!U182,'Ciclos Oficial'!$C$3:$C$23,0)),MATCH('Plano de Setup'!T182,'Ciclos Oficial'!$C$3:$C$23,0),MATCH('Plano de Setup'!U182,'Ciclos Oficial'!$C$3:$C$23,0)))&gt;INDEX('Ciclos Oficial'!$E$3:$E$23,IF(INDEX('Ciclos Oficial'!$E$3:$E$23,MATCH(T182,'Ciclos Oficial'!$C$3:$C$23,0))&gt;INDEX('Ciclos Oficial'!$E$3:$E$23,MATCH(U182,'Ciclos Oficial'!$C$3:$C$23,0)),MATCH(T182,'Ciclos Oficial'!$C$3:$C$23,0),MATCH(U182,'Ciclos Oficial'!$C$3:$C$23,0))),INDEX('Ciclos Oficial'!$D$3:$D$23,IF(INDEX('Ciclos Oficial'!$D$3:$D$23,MATCH('Plano de Setup'!T182,'Ciclos Oficial'!$C$3:$C$23,0))&gt;INDEX('Ciclos Oficial'!$D$3:$D$23,MATCH('Plano de Setup'!U182,'Ciclos Oficial'!$C$3:$C$23,0)),MATCH('Plano de Setup'!T182,'Ciclos Oficial'!$C$3:$C$23,0),MATCH('Plano de Setup'!U182,'Ciclos Oficial'!$C$3:$C$23,0))),INDEX('Ciclos Oficial'!$E$3:$E$23,IF(INDEX('Ciclos Oficial'!$E$3:$E$23,MATCH(T182,'Ciclos Oficial'!$C$3:$C$23,0))&gt;INDEX('Ciclos Oficial'!$E$3:$E$23,MATCH(U182,'Ciclos Oficial'!$C$3:$C$23,0)),MATCH(T182,'Ciclos Oficial'!$C$3:$C$23,0),MATCH(U182,'Ciclos Oficial'!$C$3:$C$23,0)))))</f>
        <v/>
      </c>
      <c r="W182" s="1"/>
      <c r="X182" s="17"/>
      <c r="Y182" s="19"/>
      <c r="Z182" s="11"/>
      <c r="AA182" s="11"/>
      <c r="AB182" s="74" t="str" cm="1">
        <f t="array" ref="AB182">IF(OR(Z182="",AA182=""),"",IF(INDEX('Ciclos Oficial'!$D$3:$D$23,IF(INDEX('Ciclos Oficial'!$D$3:$D$23,MATCH('Plano de Setup'!Z182,'Ciclos Oficial'!$C$3:$C$23,0))&gt;INDEX('Ciclos Oficial'!$D$3:$D$23,MATCH('Plano de Setup'!AA182,'Ciclos Oficial'!$C$3:$C$23,0)),MATCH('Plano de Setup'!Z182,'Ciclos Oficial'!$C$3:$C$23,0),MATCH('Plano de Setup'!AA182,'Ciclos Oficial'!$C$3:$C$23,0)))&gt;INDEX('Ciclos Oficial'!$E$3:$E$23,IF(INDEX('Ciclos Oficial'!$E$3:$E$23,MATCH(Z182,'Ciclos Oficial'!$C$3:$C$23,0))&gt;INDEX('Ciclos Oficial'!$E$3:$E$23,MATCH(AA182,'Ciclos Oficial'!$C$3:$C$23,0)),MATCH(Z182,'Ciclos Oficial'!$C$3:$C$23,0),MATCH(AA182,'Ciclos Oficial'!$C$3:$C$23,0))),INDEX('Ciclos Oficial'!$D$3:$D$23,IF(INDEX('Ciclos Oficial'!$D$3:$D$23,MATCH('Plano de Setup'!Z182,'Ciclos Oficial'!$C$3:$C$23,0))&gt;INDEX('Ciclos Oficial'!$D$3:$D$23,MATCH('Plano de Setup'!AA182,'Ciclos Oficial'!$C$3:$C$23,0)),MATCH('Plano de Setup'!Z182,'Ciclos Oficial'!$C$3:$C$23,0),MATCH('Plano de Setup'!AA182,'Ciclos Oficial'!$C$3:$C$23,0))),INDEX('Ciclos Oficial'!$E$3:$E$23,IF(INDEX('Ciclos Oficial'!$E$3:$E$23,MATCH(Z182,'Ciclos Oficial'!$C$3:$C$23,0))&gt;INDEX('Ciclos Oficial'!$E$3:$E$23,MATCH(AA182,'Ciclos Oficial'!$C$3:$C$23,0)),MATCH(Z182,'Ciclos Oficial'!$C$3:$C$23,0),MATCH(AA182,'Ciclos Oficial'!$C$3:$C$23,0)))))</f>
        <v/>
      </c>
      <c r="AC182" s="1"/>
      <c r="AD182" s="1"/>
      <c r="AE182" s="19"/>
      <c r="AF182" s="78"/>
      <c r="AG182" s="74" t="str">
        <f>IF(AF182="","",INDEX('Ciclos Oficial'!$I$3:$I$5,MATCH(AF182,'Ciclos Oficial'!$H$3:$H$5,0)))</f>
        <v/>
      </c>
      <c r="AH182" s="1"/>
      <c r="AI182" s="17"/>
      <c r="AJ182" s="19"/>
      <c r="AK182" s="78"/>
      <c r="AL182" s="74" t="str">
        <f>IF(AK182="","",INDEX('Ciclos Oficial'!$I$3:$I$5,MATCH(AK182,'Ciclos Oficial'!$H$3:$H$5,0)))</f>
        <v/>
      </c>
      <c r="AM182" s="1"/>
      <c r="AN182" s="17"/>
      <c r="AO182" s="19"/>
      <c r="AP182" s="78"/>
      <c r="AQ182" s="74" t="str">
        <f>IF(AP182="","",INDEX('Ciclos Oficial'!$I$3:$I$5,MATCH(AP182,'Ciclos Oficial'!$H$3:$H$5,0)))</f>
        <v/>
      </c>
      <c r="AR182" s="1"/>
      <c r="AS182" s="17"/>
    </row>
    <row r="183" spans="2:45" ht="14.25">
      <c r="B183" s="78"/>
      <c r="C183" s="11"/>
      <c r="D183" s="74" t="str" cm="1">
        <f t="array" ref="D183">IF(OR(B183="",C183=""),"",IF(INDEX('Ciclos Oficial'!$D$3:$D$23,IF(INDEX('Ciclos Oficial'!$D$3:$D$23,MATCH('Plano de Setup'!B183,'Ciclos Oficial'!$C$3:$C$23,0))&gt;INDEX('Ciclos Oficial'!$D$3:$D$23,MATCH('Plano de Setup'!C183,'Ciclos Oficial'!$C$3:$C$23,0)),MATCH('Plano de Setup'!B183,'Ciclos Oficial'!$C$3:$C$23,0),MATCH('Plano de Setup'!C183,'Ciclos Oficial'!$C$3:$C$23,0)))&gt;INDEX('Ciclos Oficial'!$E$3:$E$23,IF(INDEX('Ciclos Oficial'!$E$3:$E$23,MATCH(B183,'Ciclos Oficial'!$C$3:$C$23,0))&gt;INDEX('Ciclos Oficial'!$E$3:$E$23,MATCH(C183,'Ciclos Oficial'!$C$3:$C$23,0)),MATCH(B183,'Ciclos Oficial'!$C$3:$C$23,0),MATCH(C183,'Ciclos Oficial'!$C$3:$C$23,0))),INDEX('Ciclos Oficial'!$D$3:$D$23,IF(INDEX('Ciclos Oficial'!$D$3:$D$23,MATCH('Plano de Setup'!B183,'Ciclos Oficial'!$C$3:$C$23,0))&gt;INDEX('Ciclos Oficial'!$D$3:$D$23,MATCH('Plano de Setup'!C183,'Ciclos Oficial'!$C$3:$C$23,0)),MATCH('Plano de Setup'!B183,'Ciclos Oficial'!$C$3:$C$23,0),MATCH('Plano de Setup'!C183,'Ciclos Oficial'!$C$3:$C$23,0))),INDEX('Ciclos Oficial'!$E$3:$E$23,IF(INDEX('Ciclos Oficial'!$E$3:$E$23,MATCH(B183,'Ciclos Oficial'!$C$3:$C$23,0))&gt;INDEX('Ciclos Oficial'!$E$3:$E$23,MATCH(C183,'Ciclos Oficial'!$C$3:$C$23,0)),MATCH(B183,'Ciclos Oficial'!$C$3:$C$23,0),MATCH(C183,'Ciclos Oficial'!$C$3:$C$23,0)))))</f>
        <v/>
      </c>
      <c r="E183" s="12"/>
      <c r="F183" s="87"/>
      <c r="G183" s="19"/>
      <c r="H183" s="78"/>
      <c r="I183" s="11"/>
      <c r="J183" s="74" t="str" cm="1">
        <f t="array" ref="J183">IF(OR(H183="",I183=""),"",IF(INDEX('Ciclos Oficial'!$D$3:$D$23,IF(INDEX('Ciclos Oficial'!$D$3:$D$23,MATCH('Plano de Setup'!H183,'Ciclos Oficial'!$C$3:$C$23,0))&gt;INDEX('Ciclos Oficial'!$D$3:$D$23,MATCH('Plano de Setup'!I183,'Ciclos Oficial'!$C$3:$C$23,0)),MATCH('Plano de Setup'!H183,'Ciclos Oficial'!$C$3:$C$23,0),MATCH('Plano de Setup'!I183,'Ciclos Oficial'!$C$3:$C$23,0)))&gt;INDEX('Ciclos Oficial'!$E$3:$E$23,IF(INDEX('Ciclos Oficial'!$E$3:$E$23,MATCH(H183,'Ciclos Oficial'!$C$3:$C$23,0))&gt;INDEX('Ciclos Oficial'!$E$3:$E$23,MATCH(I183,'Ciclos Oficial'!$C$3:$C$23,0)),MATCH(H183,'Ciclos Oficial'!$C$3:$C$23,0),MATCH(I183,'Ciclos Oficial'!$C$3:$C$23,0))),INDEX('Ciclos Oficial'!$D$3:$D$23,IF(INDEX('Ciclos Oficial'!$D$3:$D$23,MATCH('Plano de Setup'!H183,'Ciclos Oficial'!$C$3:$C$23,0))&gt;INDEX('Ciclos Oficial'!$D$3:$D$23,MATCH('Plano de Setup'!I183,'Ciclos Oficial'!$C$3:$C$23,0)),MATCH('Plano de Setup'!H183,'Ciclos Oficial'!$C$3:$C$23,0),MATCH('Plano de Setup'!I183,'Ciclos Oficial'!$C$3:$C$23,0))),INDEX('Ciclos Oficial'!$E$3:$E$23,IF(INDEX('Ciclos Oficial'!$E$3:$E$23,MATCH(H183,'Ciclos Oficial'!$C$3:$C$23,0))&gt;INDEX('Ciclos Oficial'!$E$3:$E$23,MATCH(I183,'Ciclos Oficial'!$C$3:$C$23,0)),MATCH(H183,'Ciclos Oficial'!$C$3:$C$23,0),MATCH(I183,'Ciclos Oficial'!$C$3:$C$23,0)))))</f>
        <v/>
      </c>
      <c r="K183" s="1"/>
      <c r="L183" s="17"/>
      <c r="M183" s="19"/>
      <c r="N183" s="11"/>
      <c r="O183" s="11"/>
      <c r="P183" s="74" t="str" cm="1">
        <f t="array" ref="P183">IF(OR(N183="",O183=""),"",IF(INDEX('Ciclos Oficial'!$D$3:$D$23,IF(INDEX('Ciclos Oficial'!$D$3:$D$23,MATCH('Plano de Setup'!N183,'Ciclos Oficial'!$C$3:$C$23,0))&gt;INDEX('Ciclos Oficial'!$D$3:$D$23,MATCH('Plano de Setup'!O183,'Ciclos Oficial'!$C$3:$C$23,0)),MATCH('Plano de Setup'!N183,'Ciclos Oficial'!$C$3:$C$23,0),MATCH('Plano de Setup'!O183,'Ciclos Oficial'!$C$3:$C$23,0)))&gt;INDEX('Ciclos Oficial'!$E$3:$E$23,IF(INDEX('Ciclos Oficial'!$E$3:$E$23,MATCH(N183,'Ciclos Oficial'!$C$3:$C$23,0))&gt;INDEX('Ciclos Oficial'!$E$3:$E$23,MATCH(O183,'Ciclos Oficial'!$C$3:$C$23,0)),MATCH(N183,'Ciclos Oficial'!$C$3:$C$23,0),MATCH(O183,'Ciclos Oficial'!$C$3:$C$23,0))),INDEX('Ciclos Oficial'!$D$3:$D$23,IF(INDEX('Ciclos Oficial'!$D$3:$D$23,MATCH('Plano de Setup'!N183,'Ciclos Oficial'!$C$3:$C$23,0))&gt;INDEX('Ciclos Oficial'!$D$3:$D$23,MATCH('Plano de Setup'!O183,'Ciclos Oficial'!$C$3:$C$23,0)),MATCH('Plano de Setup'!N183,'Ciclos Oficial'!$C$3:$C$23,0),MATCH('Plano de Setup'!O183,'Ciclos Oficial'!$C$3:$C$23,0))),INDEX('Ciclos Oficial'!$E$3:$E$23,IF(INDEX('Ciclos Oficial'!$E$3:$E$23,MATCH(N183,'Ciclos Oficial'!$C$3:$C$23,0))&gt;INDEX('Ciclos Oficial'!$E$3:$E$23,MATCH(O183,'Ciclos Oficial'!$C$3:$C$23,0)),MATCH(N183,'Ciclos Oficial'!$C$3:$C$23,0),MATCH(O183,'Ciclos Oficial'!$C$3:$C$23,0)))))</f>
        <v/>
      </c>
      <c r="Q183" s="1"/>
      <c r="R183" s="1"/>
      <c r="S183" s="19"/>
      <c r="T183" s="78"/>
      <c r="U183" s="11"/>
      <c r="V183" s="74" t="str" cm="1">
        <f t="array" ref="V183">IF(OR(T183="",U183=""),"",IF(INDEX('Ciclos Oficial'!$D$3:$D$23,IF(INDEX('Ciclos Oficial'!$D$3:$D$23,MATCH('Plano de Setup'!T183,'Ciclos Oficial'!$C$3:$C$23,0))&gt;INDEX('Ciclos Oficial'!$D$3:$D$23,MATCH('Plano de Setup'!U183,'Ciclos Oficial'!$C$3:$C$23,0)),MATCH('Plano de Setup'!T183,'Ciclos Oficial'!$C$3:$C$23,0),MATCH('Plano de Setup'!U183,'Ciclos Oficial'!$C$3:$C$23,0)))&gt;INDEX('Ciclos Oficial'!$E$3:$E$23,IF(INDEX('Ciclos Oficial'!$E$3:$E$23,MATCH(T183,'Ciclos Oficial'!$C$3:$C$23,0))&gt;INDEX('Ciclos Oficial'!$E$3:$E$23,MATCH(U183,'Ciclos Oficial'!$C$3:$C$23,0)),MATCH(T183,'Ciclos Oficial'!$C$3:$C$23,0),MATCH(U183,'Ciclos Oficial'!$C$3:$C$23,0))),INDEX('Ciclos Oficial'!$D$3:$D$23,IF(INDEX('Ciclos Oficial'!$D$3:$D$23,MATCH('Plano de Setup'!T183,'Ciclos Oficial'!$C$3:$C$23,0))&gt;INDEX('Ciclos Oficial'!$D$3:$D$23,MATCH('Plano de Setup'!U183,'Ciclos Oficial'!$C$3:$C$23,0)),MATCH('Plano de Setup'!T183,'Ciclos Oficial'!$C$3:$C$23,0),MATCH('Plano de Setup'!U183,'Ciclos Oficial'!$C$3:$C$23,0))),INDEX('Ciclos Oficial'!$E$3:$E$23,IF(INDEX('Ciclos Oficial'!$E$3:$E$23,MATCH(T183,'Ciclos Oficial'!$C$3:$C$23,0))&gt;INDEX('Ciclos Oficial'!$E$3:$E$23,MATCH(U183,'Ciclos Oficial'!$C$3:$C$23,0)),MATCH(T183,'Ciclos Oficial'!$C$3:$C$23,0),MATCH(U183,'Ciclos Oficial'!$C$3:$C$23,0)))))</f>
        <v/>
      </c>
      <c r="W183" s="1"/>
      <c r="X183" s="17"/>
      <c r="Y183" s="19"/>
      <c r="Z183" s="11"/>
      <c r="AA183" s="11"/>
      <c r="AB183" s="74" t="str" cm="1">
        <f t="array" ref="AB183">IF(OR(Z183="",AA183=""),"",IF(INDEX('Ciclos Oficial'!$D$3:$D$23,IF(INDEX('Ciclos Oficial'!$D$3:$D$23,MATCH('Plano de Setup'!Z183,'Ciclos Oficial'!$C$3:$C$23,0))&gt;INDEX('Ciclos Oficial'!$D$3:$D$23,MATCH('Plano de Setup'!AA183,'Ciclos Oficial'!$C$3:$C$23,0)),MATCH('Plano de Setup'!Z183,'Ciclos Oficial'!$C$3:$C$23,0),MATCH('Plano de Setup'!AA183,'Ciclos Oficial'!$C$3:$C$23,0)))&gt;INDEX('Ciclos Oficial'!$E$3:$E$23,IF(INDEX('Ciclos Oficial'!$E$3:$E$23,MATCH(Z183,'Ciclos Oficial'!$C$3:$C$23,0))&gt;INDEX('Ciclos Oficial'!$E$3:$E$23,MATCH(AA183,'Ciclos Oficial'!$C$3:$C$23,0)),MATCH(Z183,'Ciclos Oficial'!$C$3:$C$23,0),MATCH(AA183,'Ciclos Oficial'!$C$3:$C$23,0))),INDEX('Ciclos Oficial'!$D$3:$D$23,IF(INDEX('Ciclos Oficial'!$D$3:$D$23,MATCH('Plano de Setup'!Z183,'Ciclos Oficial'!$C$3:$C$23,0))&gt;INDEX('Ciclos Oficial'!$D$3:$D$23,MATCH('Plano de Setup'!AA183,'Ciclos Oficial'!$C$3:$C$23,0)),MATCH('Plano de Setup'!Z183,'Ciclos Oficial'!$C$3:$C$23,0),MATCH('Plano de Setup'!AA183,'Ciclos Oficial'!$C$3:$C$23,0))),INDEX('Ciclos Oficial'!$E$3:$E$23,IF(INDEX('Ciclos Oficial'!$E$3:$E$23,MATCH(Z183,'Ciclos Oficial'!$C$3:$C$23,0))&gt;INDEX('Ciclos Oficial'!$E$3:$E$23,MATCH(AA183,'Ciclos Oficial'!$C$3:$C$23,0)),MATCH(Z183,'Ciclos Oficial'!$C$3:$C$23,0),MATCH(AA183,'Ciclos Oficial'!$C$3:$C$23,0)))))</f>
        <v/>
      </c>
      <c r="AC183" s="1"/>
      <c r="AD183" s="1"/>
      <c r="AE183" s="19"/>
      <c r="AF183" s="78"/>
      <c r="AG183" s="74" t="str">
        <f>IF(AF183="","",INDEX('Ciclos Oficial'!$I$3:$I$5,MATCH(AF183,'Ciclos Oficial'!$H$3:$H$5,0)))</f>
        <v/>
      </c>
      <c r="AH183" s="1"/>
      <c r="AI183" s="17"/>
      <c r="AJ183" s="19"/>
      <c r="AK183" s="78"/>
      <c r="AL183" s="74" t="str">
        <f>IF(AK183="","",INDEX('Ciclos Oficial'!$I$3:$I$5,MATCH(AK183,'Ciclos Oficial'!$H$3:$H$5,0)))</f>
        <v/>
      </c>
      <c r="AM183" s="1"/>
      <c r="AN183" s="17"/>
      <c r="AO183" s="19"/>
      <c r="AP183" s="78"/>
      <c r="AQ183" s="74" t="str">
        <f>IF(AP183="","",INDEX('Ciclos Oficial'!$I$3:$I$5,MATCH(AP183,'Ciclos Oficial'!$H$3:$H$5,0)))</f>
        <v/>
      </c>
      <c r="AR183" s="1"/>
      <c r="AS183" s="17"/>
    </row>
    <row r="184" spans="2:45" ht="14.25">
      <c r="B184" s="78"/>
      <c r="C184" s="11"/>
      <c r="D184" s="74" t="str" cm="1">
        <f t="array" ref="D184">IF(OR(B184="",C184=""),"",IF(INDEX('Ciclos Oficial'!$D$3:$D$23,IF(INDEX('Ciclos Oficial'!$D$3:$D$23,MATCH('Plano de Setup'!B184,'Ciclos Oficial'!$C$3:$C$23,0))&gt;INDEX('Ciclos Oficial'!$D$3:$D$23,MATCH('Plano de Setup'!C184,'Ciclos Oficial'!$C$3:$C$23,0)),MATCH('Plano de Setup'!B184,'Ciclos Oficial'!$C$3:$C$23,0),MATCH('Plano de Setup'!C184,'Ciclos Oficial'!$C$3:$C$23,0)))&gt;INDEX('Ciclos Oficial'!$E$3:$E$23,IF(INDEX('Ciclos Oficial'!$E$3:$E$23,MATCH(B184,'Ciclos Oficial'!$C$3:$C$23,0))&gt;INDEX('Ciclos Oficial'!$E$3:$E$23,MATCH(C184,'Ciclos Oficial'!$C$3:$C$23,0)),MATCH(B184,'Ciclos Oficial'!$C$3:$C$23,0),MATCH(C184,'Ciclos Oficial'!$C$3:$C$23,0))),INDEX('Ciclos Oficial'!$D$3:$D$23,IF(INDEX('Ciclos Oficial'!$D$3:$D$23,MATCH('Plano de Setup'!B184,'Ciclos Oficial'!$C$3:$C$23,0))&gt;INDEX('Ciclos Oficial'!$D$3:$D$23,MATCH('Plano de Setup'!C184,'Ciclos Oficial'!$C$3:$C$23,0)),MATCH('Plano de Setup'!B184,'Ciclos Oficial'!$C$3:$C$23,0),MATCH('Plano de Setup'!C184,'Ciclos Oficial'!$C$3:$C$23,0))),INDEX('Ciclos Oficial'!$E$3:$E$23,IF(INDEX('Ciclos Oficial'!$E$3:$E$23,MATCH(B184,'Ciclos Oficial'!$C$3:$C$23,0))&gt;INDEX('Ciclos Oficial'!$E$3:$E$23,MATCH(C184,'Ciclos Oficial'!$C$3:$C$23,0)),MATCH(B184,'Ciclos Oficial'!$C$3:$C$23,0),MATCH(C184,'Ciclos Oficial'!$C$3:$C$23,0)))))</f>
        <v/>
      </c>
      <c r="E184" s="12"/>
      <c r="F184" s="87"/>
      <c r="G184" s="19"/>
      <c r="H184" s="78"/>
      <c r="I184" s="11"/>
      <c r="J184" s="74" t="str" cm="1">
        <f t="array" ref="J184">IF(OR(H184="",I184=""),"",IF(INDEX('Ciclos Oficial'!$D$3:$D$23,IF(INDEX('Ciclos Oficial'!$D$3:$D$23,MATCH('Plano de Setup'!H184,'Ciclos Oficial'!$C$3:$C$23,0))&gt;INDEX('Ciclos Oficial'!$D$3:$D$23,MATCH('Plano de Setup'!I184,'Ciclos Oficial'!$C$3:$C$23,0)),MATCH('Plano de Setup'!H184,'Ciclos Oficial'!$C$3:$C$23,0),MATCH('Plano de Setup'!I184,'Ciclos Oficial'!$C$3:$C$23,0)))&gt;INDEX('Ciclos Oficial'!$E$3:$E$23,IF(INDEX('Ciclos Oficial'!$E$3:$E$23,MATCH(H184,'Ciclos Oficial'!$C$3:$C$23,0))&gt;INDEX('Ciclos Oficial'!$E$3:$E$23,MATCH(I184,'Ciclos Oficial'!$C$3:$C$23,0)),MATCH(H184,'Ciclos Oficial'!$C$3:$C$23,0),MATCH(I184,'Ciclos Oficial'!$C$3:$C$23,0))),INDEX('Ciclos Oficial'!$D$3:$D$23,IF(INDEX('Ciclos Oficial'!$D$3:$D$23,MATCH('Plano de Setup'!H184,'Ciclos Oficial'!$C$3:$C$23,0))&gt;INDEX('Ciclos Oficial'!$D$3:$D$23,MATCH('Plano de Setup'!I184,'Ciclos Oficial'!$C$3:$C$23,0)),MATCH('Plano de Setup'!H184,'Ciclos Oficial'!$C$3:$C$23,0),MATCH('Plano de Setup'!I184,'Ciclos Oficial'!$C$3:$C$23,0))),INDEX('Ciclos Oficial'!$E$3:$E$23,IF(INDEX('Ciclos Oficial'!$E$3:$E$23,MATCH(H184,'Ciclos Oficial'!$C$3:$C$23,0))&gt;INDEX('Ciclos Oficial'!$E$3:$E$23,MATCH(I184,'Ciclos Oficial'!$C$3:$C$23,0)),MATCH(H184,'Ciclos Oficial'!$C$3:$C$23,0),MATCH(I184,'Ciclos Oficial'!$C$3:$C$23,0)))))</f>
        <v/>
      </c>
      <c r="K184" s="1"/>
      <c r="L184" s="17"/>
      <c r="M184" s="19"/>
      <c r="N184" s="11"/>
      <c r="O184" s="11"/>
      <c r="P184" s="74" t="str" cm="1">
        <f t="array" ref="P184">IF(OR(N184="",O184=""),"",IF(INDEX('Ciclos Oficial'!$D$3:$D$23,IF(INDEX('Ciclos Oficial'!$D$3:$D$23,MATCH('Plano de Setup'!N184,'Ciclos Oficial'!$C$3:$C$23,0))&gt;INDEX('Ciclos Oficial'!$D$3:$D$23,MATCH('Plano de Setup'!O184,'Ciclos Oficial'!$C$3:$C$23,0)),MATCH('Plano de Setup'!N184,'Ciclos Oficial'!$C$3:$C$23,0),MATCH('Plano de Setup'!O184,'Ciclos Oficial'!$C$3:$C$23,0)))&gt;INDEX('Ciclos Oficial'!$E$3:$E$23,IF(INDEX('Ciclos Oficial'!$E$3:$E$23,MATCH(N184,'Ciclos Oficial'!$C$3:$C$23,0))&gt;INDEX('Ciclos Oficial'!$E$3:$E$23,MATCH(O184,'Ciclos Oficial'!$C$3:$C$23,0)),MATCH(N184,'Ciclos Oficial'!$C$3:$C$23,0),MATCH(O184,'Ciclos Oficial'!$C$3:$C$23,0))),INDEX('Ciclos Oficial'!$D$3:$D$23,IF(INDEX('Ciclos Oficial'!$D$3:$D$23,MATCH('Plano de Setup'!N184,'Ciclos Oficial'!$C$3:$C$23,0))&gt;INDEX('Ciclos Oficial'!$D$3:$D$23,MATCH('Plano de Setup'!O184,'Ciclos Oficial'!$C$3:$C$23,0)),MATCH('Plano de Setup'!N184,'Ciclos Oficial'!$C$3:$C$23,0),MATCH('Plano de Setup'!O184,'Ciclos Oficial'!$C$3:$C$23,0))),INDEX('Ciclos Oficial'!$E$3:$E$23,IF(INDEX('Ciclos Oficial'!$E$3:$E$23,MATCH(N184,'Ciclos Oficial'!$C$3:$C$23,0))&gt;INDEX('Ciclos Oficial'!$E$3:$E$23,MATCH(O184,'Ciclos Oficial'!$C$3:$C$23,0)),MATCH(N184,'Ciclos Oficial'!$C$3:$C$23,0),MATCH(O184,'Ciclos Oficial'!$C$3:$C$23,0)))))</f>
        <v/>
      </c>
      <c r="Q184" s="1"/>
      <c r="R184" s="1"/>
      <c r="S184" s="19"/>
      <c r="T184" s="78"/>
      <c r="U184" s="11"/>
      <c r="V184" s="74" t="str" cm="1">
        <f t="array" ref="V184">IF(OR(T184="",U184=""),"",IF(INDEX('Ciclos Oficial'!$D$3:$D$23,IF(INDEX('Ciclos Oficial'!$D$3:$D$23,MATCH('Plano de Setup'!T184,'Ciclos Oficial'!$C$3:$C$23,0))&gt;INDEX('Ciclos Oficial'!$D$3:$D$23,MATCH('Plano de Setup'!U184,'Ciclos Oficial'!$C$3:$C$23,0)),MATCH('Plano de Setup'!T184,'Ciclos Oficial'!$C$3:$C$23,0),MATCH('Plano de Setup'!U184,'Ciclos Oficial'!$C$3:$C$23,0)))&gt;INDEX('Ciclos Oficial'!$E$3:$E$23,IF(INDEX('Ciclos Oficial'!$E$3:$E$23,MATCH(T184,'Ciclos Oficial'!$C$3:$C$23,0))&gt;INDEX('Ciclos Oficial'!$E$3:$E$23,MATCH(U184,'Ciclos Oficial'!$C$3:$C$23,0)),MATCH(T184,'Ciclos Oficial'!$C$3:$C$23,0),MATCH(U184,'Ciclos Oficial'!$C$3:$C$23,0))),INDEX('Ciclos Oficial'!$D$3:$D$23,IF(INDEX('Ciclos Oficial'!$D$3:$D$23,MATCH('Plano de Setup'!T184,'Ciclos Oficial'!$C$3:$C$23,0))&gt;INDEX('Ciclos Oficial'!$D$3:$D$23,MATCH('Plano de Setup'!U184,'Ciclos Oficial'!$C$3:$C$23,0)),MATCH('Plano de Setup'!T184,'Ciclos Oficial'!$C$3:$C$23,0),MATCH('Plano de Setup'!U184,'Ciclos Oficial'!$C$3:$C$23,0))),INDEX('Ciclos Oficial'!$E$3:$E$23,IF(INDEX('Ciclos Oficial'!$E$3:$E$23,MATCH(T184,'Ciclos Oficial'!$C$3:$C$23,0))&gt;INDEX('Ciclos Oficial'!$E$3:$E$23,MATCH(U184,'Ciclos Oficial'!$C$3:$C$23,0)),MATCH(T184,'Ciclos Oficial'!$C$3:$C$23,0),MATCH(U184,'Ciclos Oficial'!$C$3:$C$23,0)))))</f>
        <v/>
      </c>
      <c r="W184" s="1"/>
      <c r="X184" s="17"/>
      <c r="Y184" s="19"/>
      <c r="Z184" s="11"/>
      <c r="AA184" s="11"/>
      <c r="AB184" s="74" t="str" cm="1">
        <f t="array" ref="AB184">IF(OR(Z184="",AA184=""),"",IF(INDEX('Ciclos Oficial'!$D$3:$D$23,IF(INDEX('Ciclos Oficial'!$D$3:$D$23,MATCH('Plano de Setup'!Z184,'Ciclos Oficial'!$C$3:$C$23,0))&gt;INDEX('Ciclos Oficial'!$D$3:$D$23,MATCH('Plano de Setup'!AA184,'Ciclos Oficial'!$C$3:$C$23,0)),MATCH('Plano de Setup'!Z184,'Ciclos Oficial'!$C$3:$C$23,0),MATCH('Plano de Setup'!AA184,'Ciclos Oficial'!$C$3:$C$23,0)))&gt;INDEX('Ciclos Oficial'!$E$3:$E$23,IF(INDEX('Ciclos Oficial'!$E$3:$E$23,MATCH(Z184,'Ciclos Oficial'!$C$3:$C$23,0))&gt;INDEX('Ciclos Oficial'!$E$3:$E$23,MATCH(AA184,'Ciclos Oficial'!$C$3:$C$23,0)),MATCH(Z184,'Ciclos Oficial'!$C$3:$C$23,0),MATCH(AA184,'Ciclos Oficial'!$C$3:$C$23,0))),INDEX('Ciclos Oficial'!$D$3:$D$23,IF(INDEX('Ciclos Oficial'!$D$3:$D$23,MATCH('Plano de Setup'!Z184,'Ciclos Oficial'!$C$3:$C$23,0))&gt;INDEX('Ciclos Oficial'!$D$3:$D$23,MATCH('Plano de Setup'!AA184,'Ciclos Oficial'!$C$3:$C$23,0)),MATCH('Plano de Setup'!Z184,'Ciclos Oficial'!$C$3:$C$23,0),MATCH('Plano de Setup'!AA184,'Ciclos Oficial'!$C$3:$C$23,0))),INDEX('Ciclos Oficial'!$E$3:$E$23,IF(INDEX('Ciclos Oficial'!$E$3:$E$23,MATCH(Z184,'Ciclos Oficial'!$C$3:$C$23,0))&gt;INDEX('Ciclos Oficial'!$E$3:$E$23,MATCH(AA184,'Ciclos Oficial'!$C$3:$C$23,0)),MATCH(Z184,'Ciclos Oficial'!$C$3:$C$23,0),MATCH(AA184,'Ciclos Oficial'!$C$3:$C$23,0)))))</f>
        <v/>
      </c>
      <c r="AC184" s="1"/>
      <c r="AD184" s="1"/>
      <c r="AE184" s="19"/>
      <c r="AF184" s="78"/>
      <c r="AG184" s="74" t="str">
        <f>IF(AF184="","",INDEX('Ciclos Oficial'!$I$3:$I$5,MATCH(AF184,'Ciclos Oficial'!$H$3:$H$5,0)))</f>
        <v/>
      </c>
      <c r="AH184" s="1"/>
      <c r="AI184" s="17"/>
      <c r="AJ184" s="19"/>
      <c r="AK184" s="78"/>
      <c r="AL184" s="74" t="str">
        <f>IF(AK184="","",INDEX('Ciclos Oficial'!$I$3:$I$5,MATCH(AK184,'Ciclos Oficial'!$H$3:$H$5,0)))</f>
        <v/>
      </c>
      <c r="AM184" s="1"/>
      <c r="AN184" s="17"/>
      <c r="AO184" s="19"/>
      <c r="AP184" s="78"/>
      <c r="AQ184" s="74" t="str">
        <f>IF(AP184="","",INDEX('Ciclos Oficial'!$I$3:$I$5,MATCH(AP184,'Ciclos Oficial'!$H$3:$H$5,0)))</f>
        <v/>
      </c>
      <c r="AR184" s="1"/>
      <c r="AS184" s="17"/>
    </row>
    <row r="185" spans="2:45" ht="14.25">
      <c r="B185" s="78"/>
      <c r="C185" s="11"/>
      <c r="D185" s="74" t="str" cm="1">
        <f t="array" ref="D185">IF(OR(B185="",C185=""),"",IF(INDEX('Ciclos Oficial'!$D$3:$D$23,IF(INDEX('Ciclos Oficial'!$D$3:$D$23,MATCH('Plano de Setup'!B185,'Ciclos Oficial'!$C$3:$C$23,0))&gt;INDEX('Ciclos Oficial'!$D$3:$D$23,MATCH('Plano de Setup'!C185,'Ciclos Oficial'!$C$3:$C$23,0)),MATCH('Plano de Setup'!B185,'Ciclos Oficial'!$C$3:$C$23,0),MATCH('Plano de Setup'!C185,'Ciclos Oficial'!$C$3:$C$23,0)))&gt;INDEX('Ciclos Oficial'!$E$3:$E$23,IF(INDEX('Ciclos Oficial'!$E$3:$E$23,MATCH(B185,'Ciclos Oficial'!$C$3:$C$23,0))&gt;INDEX('Ciclos Oficial'!$E$3:$E$23,MATCH(C185,'Ciclos Oficial'!$C$3:$C$23,0)),MATCH(B185,'Ciclos Oficial'!$C$3:$C$23,0),MATCH(C185,'Ciclos Oficial'!$C$3:$C$23,0))),INDEX('Ciclos Oficial'!$D$3:$D$23,IF(INDEX('Ciclos Oficial'!$D$3:$D$23,MATCH('Plano de Setup'!B185,'Ciclos Oficial'!$C$3:$C$23,0))&gt;INDEX('Ciclos Oficial'!$D$3:$D$23,MATCH('Plano de Setup'!C185,'Ciclos Oficial'!$C$3:$C$23,0)),MATCH('Plano de Setup'!B185,'Ciclos Oficial'!$C$3:$C$23,0),MATCH('Plano de Setup'!C185,'Ciclos Oficial'!$C$3:$C$23,0))),INDEX('Ciclos Oficial'!$E$3:$E$23,IF(INDEX('Ciclos Oficial'!$E$3:$E$23,MATCH(B185,'Ciclos Oficial'!$C$3:$C$23,0))&gt;INDEX('Ciclos Oficial'!$E$3:$E$23,MATCH(C185,'Ciclos Oficial'!$C$3:$C$23,0)),MATCH(B185,'Ciclos Oficial'!$C$3:$C$23,0),MATCH(C185,'Ciclos Oficial'!$C$3:$C$23,0)))))</f>
        <v/>
      </c>
      <c r="E185" s="12"/>
      <c r="F185" s="87"/>
      <c r="G185" s="19"/>
      <c r="H185" s="78"/>
      <c r="I185" s="11"/>
      <c r="J185" s="74" t="str" cm="1">
        <f t="array" ref="J185">IF(OR(H185="",I185=""),"",IF(INDEX('Ciclos Oficial'!$D$3:$D$23,IF(INDEX('Ciclos Oficial'!$D$3:$D$23,MATCH('Plano de Setup'!H185,'Ciclos Oficial'!$C$3:$C$23,0))&gt;INDEX('Ciclos Oficial'!$D$3:$D$23,MATCH('Plano de Setup'!I185,'Ciclos Oficial'!$C$3:$C$23,0)),MATCH('Plano de Setup'!H185,'Ciclos Oficial'!$C$3:$C$23,0),MATCH('Plano de Setup'!I185,'Ciclos Oficial'!$C$3:$C$23,0)))&gt;INDEX('Ciclos Oficial'!$E$3:$E$23,IF(INDEX('Ciclos Oficial'!$E$3:$E$23,MATCH(H185,'Ciclos Oficial'!$C$3:$C$23,0))&gt;INDEX('Ciclos Oficial'!$E$3:$E$23,MATCH(I185,'Ciclos Oficial'!$C$3:$C$23,0)),MATCH(H185,'Ciclos Oficial'!$C$3:$C$23,0),MATCH(I185,'Ciclos Oficial'!$C$3:$C$23,0))),INDEX('Ciclos Oficial'!$D$3:$D$23,IF(INDEX('Ciclos Oficial'!$D$3:$D$23,MATCH('Plano de Setup'!H185,'Ciclos Oficial'!$C$3:$C$23,0))&gt;INDEX('Ciclos Oficial'!$D$3:$D$23,MATCH('Plano de Setup'!I185,'Ciclos Oficial'!$C$3:$C$23,0)),MATCH('Plano de Setup'!H185,'Ciclos Oficial'!$C$3:$C$23,0),MATCH('Plano de Setup'!I185,'Ciclos Oficial'!$C$3:$C$23,0))),INDEX('Ciclos Oficial'!$E$3:$E$23,IF(INDEX('Ciclos Oficial'!$E$3:$E$23,MATCH(H185,'Ciclos Oficial'!$C$3:$C$23,0))&gt;INDEX('Ciclos Oficial'!$E$3:$E$23,MATCH(I185,'Ciclos Oficial'!$C$3:$C$23,0)),MATCH(H185,'Ciclos Oficial'!$C$3:$C$23,0),MATCH(I185,'Ciclos Oficial'!$C$3:$C$23,0)))))</f>
        <v/>
      </c>
      <c r="K185" s="1"/>
      <c r="L185" s="17"/>
      <c r="M185" s="19"/>
      <c r="N185" s="11"/>
      <c r="O185" s="11"/>
      <c r="P185" s="74" t="str" cm="1">
        <f t="array" ref="P185">IF(OR(N185="",O185=""),"",IF(INDEX('Ciclos Oficial'!$D$3:$D$23,IF(INDEX('Ciclos Oficial'!$D$3:$D$23,MATCH('Plano de Setup'!N185,'Ciclos Oficial'!$C$3:$C$23,0))&gt;INDEX('Ciclos Oficial'!$D$3:$D$23,MATCH('Plano de Setup'!O185,'Ciclos Oficial'!$C$3:$C$23,0)),MATCH('Plano de Setup'!N185,'Ciclos Oficial'!$C$3:$C$23,0),MATCH('Plano de Setup'!O185,'Ciclos Oficial'!$C$3:$C$23,0)))&gt;INDEX('Ciclos Oficial'!$E$3:$E$23,IF(INDEX('Ciclos Oficial'!$E$3:$E$23,MATCH(N185,'Ciclos Oficial'!$C$3:$C$23,0))&gt;INDEX('Ciclos Oficial'!$E$3:$E$23,MATCH(O185,'Ciclos Oficial'!$C$3:$C$23,0)),MATCH(N185,'Ciclos Oficial'!$C$3:$C$23,0),MATCH(O185,'Ciclos Oficial'!$C$3:$C$23,0))),INDEX('Ciclos Oficial'!$D$3:$D$23,IF(INDEX('Ciclos Oficial'!$D$3:$D$23,MATCH('Plano de Setup'!N185,'Ciclos Oficial'!$C$3:$C$23,0))&gt;INDEX('Ciclos Oficial'!$D$3:$D$23,MATCH('Plano de Setup'!O185,'Ciclos Oficial'!$C$3:$C$23,0)),MATCH('Plano de Setup'!N185,'Ciclos Oficial'!$C$3:$C$23,0),MATCH('Plano de Setup'!O185,'Ciclos Oficial'!$C$3:$C$23,0))),INDEX('Ciclos Oficial'!$E$3:$E$23,IF(INDEX('Ciclos Oficial'!$E$3:$E$23,MATCH(N185,'Ciclos Oficial'!$C$3:$C$23,0))&gt;INDEX('Ciclos Oficial'!$E$3:$E$23,MATCH(O185,'Ciclos Oficial'!$C$3:$C$23,0)),MATCH(N185,'Ciclos Oficial'!$C$3:$C$23,0),MATCH(O185,'Ciclos Oficial'!$C$3:$C$23,0)))))</f>
        <v/>
      </c>
      <c r="Q185" s="1"/>
      <c r="R185" s="1"/>
      <c r="S185" s="19"/>
      <c r="T185" s="78"/>
      <c r="U185" s="11"/>
      <c r="V185" s="74" t="str" cm="1">
        <f t="array" ref="V185">IF(OR(T185="",U185=""),"",IF(INDEX('Ciclos Oficial'!$D$3:$D$23,IF(INDEX('Ciclos Oficial'!$D$3:$D$23,MATCH('Plano de Setup'!T185,'Ciclos Oficial'!$C$3:$C$23,0))&gt;INDEX('Ciclos Oficial'!$D$3:$D$23,MATCH('Plano de Setup'!U185,'Ciclos Oficial'!$C$3:$C$23,0)),MATCH('Plano de Setup'!T185,'Ciclos Oficial'!$C$3:$C$23,0),MATCH('Plano de Setup'!U185,'Ciclos Oficial'!$C$3:$C$23,0)))&gt;INDEX('Ciclos Oficial'!$E$3:$E$23,IF(INDEX('Ciclos Oficial'!$E$3:$E$23,MATCH(T185,'Ciclos Oficial'!$C$3:$C$23,0))&gt;INDEX('Ciclos Oficial'!$E$3:$E$23,MATCH(U185,'Ciclos Oficial'!$C$3:$C$23,0)),MATCH(T185,'Ciclos Oficial'!$C$3:$C$23,0),MATCH(U185,'Ciclos Oficial'!$C$3:$C$23,0))),INDEX('Ciclos Oficial'!$D$3:$D$23,IF(INDEX('Ciclos Oficial'!$D$3:$D$23,MATCH('Plano de Setup'!T185,'Ciclos Oficial'!$C$3:$C$23,0))&gt;INDEX('Ciclos Oficial'!$D$3:$D$23,MATCH('Plano de Setup'!U185,'Ciclos Oficial'!$C$3:$C$23,0)),MATCH('Plano de Setup'!T185,'Ciclos Oficial'!$C$3:$C$23,0),MATCH('Plano de Setup'!U185,'Ciclos Oficial'!$C$3:$C$23,0))),INDEX('Ciclos Oficial'!$E$3:$E$23,IF(INDEX('Ciclos Oficial'!$E$3:$E$23,MATCH(T185,'Ciclos Oficial'!$C$3:$C$23,0))&gt;INDEX('Ciclos Oficial'!$E$3:$E$23,MATCH(U185,'Ciclos Oficial'!$C$3:$C$23,0)),MATCH(T185,'Ciclos Oficial'!$C$3:$C$23,0),MATCH(U185,'Ciclos Oficial'!$C$3:$C$23,0)))))</f>
        <v/>
      </c>
      <c r="W185" s="1"/>
      <c r="X185" s="17"/>
      <c r="Y185" s="19"/>
      <c r="Z185" s="11"/>
      <c r="AA185" s="11"/>
      <c r="AB185" s="74" t="str" cm="1">
        <f t="array" ref="AB185">IF(OR(Z185="",AA185=""),"",IF(INDEX('Ciclos Oficial'!$D$3:$D$23,IF(INDEX('Ciclos Oficial'!$D$3:$D$23,MATCH('Plano de Setup'!Z185,'Ciclos Oficial'!$C$3:$C$23,0))&gt;INDEX('Ciclos Oficial'!$D$3:$D$23,MATCH('Plano de Setup'!AA185,'Ciclos Oficial'!$C$3:$C$23,0)),MATCH('Plano de Setup'!Z185,'Ciclos Oficial'!$C$3:$C$23,0),MATCH('Plano de Setup'!AA185,'Ciclos Oficial'!$C$3:$C$23,0)))&gt;INDEX('Ciclos Oficial'!$E$3:$E$23,IF(INDEX('Ciclos Oficial'!$E$3:$E$23,MATCH(Z185,'Ciclos Oficial'!$C$3:$C$23,0))&gt;INDEX('Ciclos Oficial'!$E$3:$E$23,MATCH(AA185,'Ciclos Oficial'!$C$3:$C$23,0)),MATCH(Z185,'Ciclos Oficial'!$C$3:$C$23,0),MATCH(AA185,'Ciclos Oficial'!$C$3:$C$23,0))),INDEX('Ciclos Oficial'!$D$3:$D$23,IF(INDEX('Ciclos Oficial'!$D$3:$D$23,MATCH('Plano de Setup'!Z185,'Ciclos Oficial'!$C$3:$C$23,0))&gt;INDEX('Ciclos Oficial'!$D$3:$D$23,MATCH('Plano de Setup'!AA185,'Ciclos Oficial'!$C$3:$C$23,0)),MATCH('Plano de Setup'!Z185,'Ciclos Oficial'!$C$3:$C$23,0),MATCH('Plano de Setup'!AA185,'Ciclos Oficial'!$C$3:$C$23,0))),INDEX('Ciclos Oficial'!$E$3:$E$23,IF(INDEX('Ciclos Oficial'!$E$3:$E$23,MATCH(Z185,'Ciclos Oficial'!$C$3:$C$23,0))&gt;INDEX('Ciclos Oficial'!$E$3:$E$23,MATCH(AA185,'Ciclos Oficial'!$C$3:$C$23,0)),MATCH(Z185,'Ciclos Oficial'!$C$3:$C$23,0),MATCH(AA185,'Ciclos Oficial'!$C$3:$C$23,0)))))</f>
        <v/>
      </c>
      <c r="AC185" s="1"/>
      <c r="AD185" s="1"/>
      <c r="AE185" s="19"/>
      <c r="AF185" s="78"/>
      <c r="AG185" s="74" t="str">
        <f>IF(AF185="","",INDEX('Ciclos Oficial'!$I$3:$I$5,MATCH(AF185,'Ciclos Oficial'!$H$3:$H$5,0)))</f>
        <v/>
      </c>
      <c r="AH185" s="1"/>
      <c r="AI185" s="17"/>
      <c r="AJ185" s="19"/>
      <c r="AK185" s="78"/>
      <c r="AL185" s="74" t="str">
        <f>IF(AK185="","",INDEX('Ciclos Oficial'!$I$3:$I$5,MATCH(AK185,'Ciclos Oficial'!$H$3:$H$5,0)))</f>
        <v/>
      </c>
      <c r="AM185" s="1"/>
      <c r="AN185" s="17"/>
      <c r="AO185" s="19"/>
      <c r="AP185" s="78"/>
      <c r="AQ185" s="74" t="str">
        <f>IF(AP185="","",INDEX('Ciclos Oficial'!$I$3:$I$5,MATCH(AP185,'Ciclos Oficial'!$H$3:$H$5,0)))</f>
        <v/>
      </c>
      <c r="AR185" s="1"/>
      <c r="AS185" s="17"/>
    </row>
    <row r="186" spans="2:45" ht="14.25">
      <c r="B186" s="78"/>
      <c r="C186" s="11"/>
      <c r="D186" s="74" t="str" cm="1">
        <f t="array" ref="D186">IF(OR(B186="",C186=""),"",IF(INDEX('Ciclos Oficial'!$D$3:$D$23,IF(INDEX('Ciclos Oficial'!$D$3:$D$23,MATCH('Plano de Setup'!B186,'Ciclos Oficial'!$C$3:$C$23,0))&gt;INDEX('Ciclos Oficial'!$D$3:$D$23,MATCH('Plano de Setup'!C186,'Ciclos Oficial'!$C$3:$C$23,0)),MATCH('Plano de Setup'!B186,'Ciclos Oficial'!$C$3:$C$23,0),MATCH('Plano de Setup'!C186,'Ciclos Oficial'!$C$3:$C$23,0)))&gt;INDEX('Ciclos Oficial'!$E$3:$E$23,IF(INDEX('Ciclos Oficial'!$E$3:$E$23,MATCH(B186,'Ciclos Oficial'!$C$3:$C$23,0))&gt;INDEX('Ciclos Oficial'!$E$3:$E$23,MATCH(C186,'Ciclos Oficial'!$C$3:$C$23,0)),MATCH(B186,'Ciclos Oficial'!$C$3:$C$23,0),MATCH(C186,'Ciclos Oficial'!$C$3:$C$23,0))),INDEX('Ciclos Oficial'!$D$3:$D$23,IF(INDEX('Ciclos Oficial'!$D$3:$D$23,MATCH('Plano de Setup'!B186,'Ciclos Oficial'!$C$3:$C$23,0))&gt;INDEX('Ciclos Oficial'!$D$3:$D$23,MATCH('Plano de Setup'!C186,'Ciclos Oficial'!$C$3:$C$23,0)),MATCH('Plano de Setup'!B186,'Ciclos Oficial'!$C$3:$C$23,0),MATCH('Plano de Setup'!C186,'Ciclos Oficial'!$C$3:$C$23,0))),INDEX('Ciclos Oficial'!$E$3:$E$23,IF(INDEX('Ciclos Oficial'!$E$3:$E$23,MATCH(B186,'Ciclos Oficial'!$C$3:$C$23,0))&gt;INDEX('Ciclos Oficial'!$E$3:$E$23,MATCH(C186,'Ciclos Oficial'!$C$3:$C$23,0)),MATCH(B186,'Ciclos Oficial'!$C$3:$C$23,0),MATCH(C186,'Ciclos Oficial'!$C$3:$C$23,0)))))</f>
        <v/>
      </c>
      <c r="E186" s="12"/>
      <c r="F186" s="87"/>
      <c r="G186" s="19"/>
      <c r="H186" s="78"/>
      <c r="I186" s="11"/>
      <c r="J186" s="74" t="str" cm="1">
        <f t="array" ref="J186">IF(OR(H186="",I186=""),"",IF(INDEX('Ciclos Oficial'!$D$3:$D$23,IF(INDEX('Ciclos Oficial'!$D$3:$D$23,MATCH('Plano de Setup'!H186,'Ciclos Oficial'!$C$3:$C$23,0))&gt;INDEX('Ciclos Oficial'!$D$3:$D$23,MATCH('Plano de Setup'!I186,'Ciclos Oficial'!$C$3:$C$23,0)),MATCH('Plano de Setup'!H186,'Ciclos Oficial'!$C$3:$C$23,0),MATCH('Plano de Setup'!I186,'Ciclos Oficial'!$C$3:$C$23,0)))&gt;INDEX('Ciclos Oficial'!$E$3:$E$23,IF(INDEX('Ciclos Oficial'!$E$3:$E$23,MATCH(H186,'Ciclos Oficial'!$C$3:$C$23,0))&gt;INDEX('Ciclos Oficial'!$E$3:$E$23,MATCH(I186,'Ciclos Oficial'!$C$3:$C$23,0)),MATCH(H186,'Ciclos Oficial'!$C$3:$C$23,0),MATCH(I186,'Ciclos Oficial'!$C$3:$C$23,0))),INDEX('Ciclos Oficial'!$D$3:$D$23,IF(INDEX('Ciclos Oficial'!$D$3:$D$23,MATCH('Plano de Setup'!H186,'Ciclos Oficial'!$C$3:$C$23,0))&gt;INDEX('Ciclos Oficial'!$D$3:$D$23,MATCH('Plano de Setup'!I186,'Ciclos Oficial'!$C$3:$C$23,0)),MATCH('Plano de Setup'!H186,'Ciclos Oficial'!$C$3:$C$23,0),MATCH('Plano de Setup'!I186,'Ciclos Oficial'!$C$3:$C$23,0))),INDEX('Ciclos Oficial'!$E$3:$E$23,IF(INDEX('Ciclos Oficial'!$E$3:$E$23,MATCH(H186,'Ciclos Oficial'!$C$3:$C$23,0))&gt;INDEX('Ciclos Oficial'!$E$3:$E$23,MATCH(I186,'Ciclos Oficial'!$C$3:$C$23,0)),MATCH(H186,'Ciclos Oficial'!$C$3:$C$23,0),MATCH(I186,'Ciclos Oficial'!$C$3:$C$23,0)))))</f>
        <v/>
      </c>
      <c r="K186" s="1"/>
      <c r="L186" s="17"/>
      <c r="M186" s="19"/>
      <c r="N186" s="11"/>
      <c r="O186" s="11"/>
      <c r="P186" s="74" t="str" cm="1">
        <f t="array" ref="P186">IF(OR(N186="",O186=""),"",IF(INDEX('Ciclos Oficial'!$D$3:$D$23,IF(INDEX('Ciclos Oficial'!$D$3:$D$23,MATCH('Plano de Setup'!N186,'Ciclos Oficial'!$C$3:$C$23,0))&gt;INDEX('Ciclos Oficial'!$D$3:$D$23,MATCH('Plano de Setup'!O186,'Ciclos Oficial'!$C$3:$C$23,0)),MATCH('Plano de Setup'!N186,'Ciclos Oficial'!$C$3:$C$23,0),MATCH('Plano de Setup'!O186,'Ciclos Oficial'!$C$3:$C$23,0)))&gt;INDEX('Ciclos Oficial'!$E$3:$E$23,IF(INDEX('Ciclos Oficial'!$E$3:$E$23,MATCH(N186,'Ciclos Oficial'!$C$3:$C$23,0))&gt;INDEX('Ciclos Oficial'!$E$3:$E$23,MATCH(O186,'Ciclos Oficial'!$C$3:$C$23,0)),MATCH(N186,'Ciclos Oficial'!$C$3:$C$23,0),MATCH(O186,'Ciclos Oficial'!$C$3:$C$23,0))),INDEX('Ciclos Oficial'!$D$3:$D$23,IF(INDEX('Ciclos Oficial'!$D$3:$D$23,MATCH('Plano de Setup'!N186,'Ciclos Oficial'!$C$3:$C$23,0))&gt;INDEX('Ciclos Oficial'!$D$3:$D$23,MATCH('Plano de Setup'!O186,'Ciclos Oficial'!$C$3:$C$23,0)),MATCH('Plano de Setup'!N186,'Ciclos Oficial'!$C$3:$C$23,0),MATCH('Plano de Setup'!O186,'Ciclos Oficial'!$C$3:$C$23,0))),INDEX('Ciclos Oficial'!$E$3:$E$23,IF(INDEX('Ciclos Oficial'!$E$3:$E$23,MATCH(N186,'Ciclos Oficial'!$C$3:$C$23,0))&gt;INDEX('Ciclos Oficial'!$E$3:$E$23,MATCH(O186,'Ciclos Oficial'!$C$3:$C$23,0)),MATCH(N186,'Ciclos Oficial'!$C$3:$C$23,0),MATCH(O186,'Ciclos Oficial'!$C$3:$C$23,0)))))</f>
        <v/>
      </c>
      <c r="Q186" s="1"/>
      <c r="R186" s="1"/>
      <c r="S186" s="19"/>
      <c r="T186" s="78"/>
      <c r="U186" s="11"/>
      <c r="V186" s="74" t="str" cm="1">
        <f t="array" ref="V186">IF(OR(T186="",U186=""),"",IF(INDEX('Ciclos Oficial'!$D$3:$D$23,IF(INDEX('Ciclos Oficial'!$D$3:$D$23,MATCH('Plano de Setup'!T186,'Ciclos Oficial'!$C$3:$C$23,0))&gt;INDEX('Ciclos Oficial'!$D$3:$D$23,MATCH('Plano de Setup'!U186,'Ciclos Oficial'!$C$3:$C$23,0)),MATCH('Plano de Setup'!T186,'Ciclos Oficial'!$C$3:$C$23,0),MATCH('Plano de Setup'!U186,'Ciclos Oficial'!$C$3:$C$23,0)))&gt;INDEX('Ciclos Oficial'!$E$3:$E$23,IF(INDEX('Ciclos Oficial'!$E$3:$E$23,MATCH(T186,'Ciclos Oficial'!$C$3:$C$23,0))&gt;INDEX('Ciclos Oficial'!$E$3:$E$23,MATCH(U186,'Ciclos Oficial'!$C$3:$C$23,0)),MATCH(T186,'Ciclos Oficial'!$C$3:$C$23,0),MATCH(U186,'Ciclos Oficial'!$C$3:$C$23,0))),INDEX('Ciclos Oficial'!$D$3:$D$23,IF(INDEX('Ciclos Oficial'!$D$3:$D$23,MATCH('Plano de Setup'!T186,'Ciclos Oficial'!$C$3:$C$23,0))&gt;INDEX('Ciclos Oficial'!$D$3:$D$23,MATCH('Plano de Setup'!U186,'Ciclos Oficial'!$C$3:$C$23,0)),MATCH('Plano de Setup'!T186,'Ciclos Oficial'!$C$3:$C$23,0),MATCH('Plano de Setup'!U186,'Ciclos Oficial'!$C$3:$C$23,0))),INDEX('Ciclos Oficial'!$E$3:$E$23,IF(INDEX('Ciclos Oficial'!$E$3:$E$23,MATCH(T186,'Ciclos Oficial'!$C$3:$C$23,0))&gt;INDEX('Ciclos Oficial'!$E$3:$E$23,MATCH(U186,'Ciclos Oficial'!$C$3:$C$23,0)),MATCH(T186,'Ciclos Oficial'!$C$3:$C$23,0),MATCH(U186,'Ciclos Oficial'!$C$3:$C$23,0)))))</f>
        <v/>
      </c>
      <c r="W186" s="1"/>
      <c r="X186" s="17"/>
      <c r="Y186" s="19"/>
      <c r="Z186" s="11"/>
      <c r="AA186" s="11"/>
      <c r="AB186" s="74" t="str" cm="1">
        <f t="array" ref="AB186">IF(OR(Z186="",AA186=""),"",IF(INDEX('Ciclos Oficial'!$D$3:$D$23,IF(INDEX('Ciclos Oficial'!$D$3:$D$23,MATCH('Plano de Setup'!Z186,'Ciclos Oficial'!$C$3:$C$23,0))&gt;INDEX('Ciclos Oficial'!$D$3:$D$23,MATCH('Plano de Setup'!AA186,'Ciclos Oficial'!$C$3:$C$23,0)),MATCH('Plano de Setup'!Z186,'Ciclos Oficial'!$C$3:$C$23,0),MATCH('Plano de Setup'!AA186,'Ciclos Oficial'!$C$3:$C$23,0)))&gt;INDEX('Ciclos Oficial'!$E$3:$E$23,IF(INDEX('Ciclos Oficial'!$E$3:$E$23,MATCH(Z186,'Ciclos Oficial'!$C$3:$C$23,0))&gt;INDEX('Ciclos Oficial'!$E$3:$E$23,MATCH(AA186,'Ciclos Oficial'!$C$3:$C$23,0)),MATCH(Z186,'Ciclos Oficial'!$C$3:$C$23,0),MATCH(AA186,'Ciclos Oficial'!$C$3:$C$23,0))),INDEX('Ciclos Oficial'!$D$3:$D$23,IF(INDEX('Ciclos Oficial'!$D$3:$D$23,MATCH('Plano de Setup'!Z186,'Ciclos Oficial'!$C$3:$C$23,0))&gt;INDEX('Ciclos Oficial'!$D$3:$D$23,MATCH('Plano de Setup'!AA186,'Ciclos Oficial'!$C$3:$C$23,0)),MATCH('Plano de Setup'!Z186,'Ciclos Oficial'!$C$3:$C$23,0),MATCH('Plano de Setup'!AA186,'Ciclos Oficial'!$C$3:$C$23,0))),INDEX('Ciclos Oficial'!$E$3:$E$23,IF(INDEX('Ciclos Oficial'!$E$3:$E$23,MATCH(Z186,'Ciclos Oficial'!$C$3:$C$23,0))&gt;INDEX('Ciclos Oficial'!$E$3:$E$23,MATCH(AA186,'Ciclos Oficial'!$C$3:$C$23,0)),MATCH(Z186,'Ciclos Oficial'!$C$3:$C$23,0),MATCH(AA186,'Ciclos Oficial'!$C$3:$C$23,0)))))</f>
        <v/>
      </c>
      <c r="AC186" s="1"/>
      <c r="AD186" s="1"/>
      <c r="AE186" s="19"/>
      <c r="AF186" s="78"/>
      <c r="AG186" s="74" t="str">
        <f>IF(AF186="","",INDEX('Ciclos Oficial'!$I$3:$I$5,MATCH(AF186,'Ciclos Oficial'!$H$3:$H$5,0)))</f>
        <v/>
      </c>
      <c r="AH186" s="1"/>
      <c r="AI186" s="17"/>
      <c r="AJ186" s="19"/>
      <c r="AK186" s="78"/>
      <c r="AL186" s="74" t="str">
        <f>IF(AK186="","",INDEX('Ciclos Oficial'!$I$3:$I$5,MATCH(AK186,'Ciclos Oficial'!$H$3:$H$5,0)))</f>
        <v/>
      </c>
      <c r="AM186" s="1"/>
      <c r="AN186" s="17"/>
      <c r="AO186" s="19"/>
      <c r="AP186" s="78"/>
      <c r="AQ186" s="74" t="str">
        <f>IF(AP186="","",INDEX('Ciclos Oficial'!$I$3:$I$5,MATCH(AP186,'Ciclos Oficial'!$H$3:$H$5,0)))</f>
        <v/>
      </c>
      <c r="AR186" s="1"/>
      <c r="AS186" s="17"/>
    </row>
    <row r="187" spans="2:45" ht="14.25">
      <c r="B187" s="78"/>
      <c r="C187" s="11"/>
      <c r="D187" s="74" t="str" cm="1">
        <f t="array" ref="D187">IF(OR(B187="",C187=""),"",IF(INDEX('Ciclos Oficial'!$D$3:$D$23,IF(INDEX('Ciclos Oficial'!$D$3:$D$23,MATCH('Plano de Setup'!B187,'Ciclos Oficial'!$C$3:$C$23,0))&gt;INDEX('Ciclos Oficial'!$D$3:$D$23,MATCH('Plano de Setup'!C187,'Ciclos Oficial'!$C$3:$C$23,0)),MATCH('Plano de Setup'!B187,'Ciclos Oficial'!$C$3:$C$23,0),MATCH('Plano de Setup'!C187,'Ciclos Oficial'!$C$3:$C$23,0)))&gt;INDEX('Ciclos Oficial'!$E$3:$E$23,IF(INDEX('Ciclos Oficial'!$E$3:$E$23,MATCH(B187,'Ciclos Oficial'!$C$3:$C$23,0))&gt;INDEX('Ciclos Oficial'!$E$3:$E$23,MATCH(C187,'Ciclos Oficial'!$C$3:$C$23,0)),MATCH(B187,'Ciclos Oficial'!$C$3:$C$23,0),MATCH(C187,'Ciclos Oficial'!$C$3:$C$23,0))),INDEX('Ciclos Oficial'!$D$3:$D$23,IF(INDEX('Ciclos Oficial'!$D$3:$D$23,MATCH('Plano de Setup'!B187,'Ciclos Oficial'!$C$3:$C$23,0))&gt;INDEX('Ciclos Oficial'!$D$3:$D$23,MATCH('Plano de Setup'!C187,'Ciclos Oficial'!$C$3:$C$23,0)),MATCH('Plano de Setup'!B187,'Ciclos Oficial'!$C$3:$C$23,0),MATCH('Plano de Setup'!C187,'Ciclos Oficial'!$C$3:$C$23,0))),INDEX('Ciclos Oficial'!$E$3:$E$23,IF(INDEX('Ciclos Oficial'!$E$3:$E$23,MATCH(B187,'Ciclos Oficial'!$C$3:$C$23,0))&gt;INDEX('Ciclos Oficial'!$E$3:$E$23,MATCH(C187,'Ciclos Oficial'!$C$3:$C$23,0)),MATCH(B187,'Ciclos Oficial'!$C$3:$C$23,0),MATCH(C187,'Ciclos Oficial'!$C$3:$C$23,0)))))</f>
        <v/>
      </c>
      <c r="E187" s="12"/>
      <c r="F187" s="87"/>
      <c r="G187" s="19"/>
      <c r="H187" s="78"/>
      <c r="I187" s="11"/>
      <c r="J187" s="74" t="str" cm="1">
        <f t="array" ref="J187">IF(OR(H187="",I187=""),"",IF(INDEX('Ciclos Oficial'!$D$3:$D$23,IF(INDEX('Ciclos Oficial'!$D$3:$D$23,MATCH('Plano de Setup'!H187,'Ciclos Oficial'!$C$3:$C$23,0))&gt;INDEX('Ciclos Oficial'!$D$3:$D$23,MATCH('Plano de Setup'!I187,'Ciclos Oficial'!$C$3:$C$23,0)),MATCH('Plano de Setup'!H187,'Ciclos Oficial'!$C$3:$C$23,0),MATCH('Plano de Setup'!I187,'Ciclos Oficial'!$C$3:$C$23,0)))&gt;INDEX('Ciclos Oficial'!$E$3:$E$23,IF(INDEX('Ciclos Oficial'!$E$3:$E$23,MATCH(H187,'Ciclos Oficial'!$C$3:$C$23,0))&gt;INDEX('Ciclos Oficial'!$E$3:$E$23,MATCH(I187,'Ciclos Oficial'!$C$3:$C$23,0)),MATCH(H187,'Ciclos Oficial'!$C$3:$C$23,0),MATCH(I187,'Ciclos Oficial'!$C$3:$C$23,0))),INDEX('Ciclos Oficial'!$D$3:$D$23,IF(INDEX('Ciclos Oficial'!$D$3:$D$23,MATCH('Plano de Setup'!H187,'Ciclos Oficial'!$C$3:$C$23,0))&gt;INDEX('Ciclos Oficial'!$D$3:$D$23,MATCH('Plano de Setup'!I187,'Ciclos Oficial'!$C$3:$C$23,0)),MATCH('Plano de Setup'!H187,'Ciclos Oficial'!$C$3:$C$23,0),MATCH('Plano de Setup'!I187,'Ciclos Oficial'!$C$3:$C$23,0))),INDEX('Ciclos Oficial'!$E$3:$E$23,IF(INDEX('Ciclos Oficial'!$E$3:$E$23,MATCH(H187,'Ciclos Oficial'!$C$3:$C$23,0))&gt;INDEX('Ciclos Oficial'!$E$3:$E$23,MATCH(I187,'Ciclos Oficial'!$C$3:$C$23,0)),MATCH(H187,'Ciclos Oficial'!$C$3:$C$23,0),MATCH(I187,'Ciclos Oficial'!$C$3:$C$23,0)))))</f>
        <v/>
      </c>
      <c r="K187" s="1"/>
      <c r="L187" s="17"/>
      <c r="M187" s="19"/>
      <c r="N187" s="11"/>
      <c r="O187" s="11"/>
      <c r="P187" s="74" t="str" cm="1">
        <f t="array" ref="P187">IF(OR(N187="",O187=""),"",IF(INDEX('Ciclos Oficial'!$D$3:$D$23,IF(INDEX('Ciclos Oficial'!$D$3:$D$23,MATCH('Plano de Setup'!N187,'Ciclos Oficial'!$C$3:$C$23,0))&gt;INDEX('Ciclos Oficial'!$D$3:$D$23,MATCH('Plano de Setup'!O187,'Ciclos Oficial'!$C$3:$C$23,0)),MATCH('Plano de Setup'!N187,'Ciclos Oficial'!$C$3:$C$23,0),MATCH('Plano de Setup'!O187,'Ciclos Oficial'!$C$3:$C$23,0)))&gt;INDEX('Ciclos Oficial'!$E$3:$E$23,IF(INDEX('Ciclos Oficial'!$E$3:$E$23,MATCH(N187,'Ciclos Oficial'!$C$3:$C$23,0))&gt;INDEX('Ciclos Oficial'!$E$3:$E$23,MATCH(O187,'Ciclos Oficial'!$C$3:$C$23,0)),MATCH(N187,'Ciclos Oficial'!$C$3:$C$23,0),MATCH(O187,'Ciclos Oficial'!$C$3:$C$23,0))),INDEX('Ciclos Oficial'!$D$3:$D$23,IF(INDEX('Ciclos Oficial'!$D$3:$D$23,MATCH('Plano de Setup'!N187,'Ciclos Oficial'!$C$3:$C$23,0))&gt;INDEX('Ciclos Oficial'!$D$3:$D$23,MATCH('Plano de Setup'!O187,'Ciclos Oficial'!$C$3:$C$23,0)),MATCH('Plano de Setup'!N187,'Ciclos Oficial'!$C$3:$C$23,0),MATCH('Plano de Setup'!O187,'Ciclos Oficial'!$C$3:$C$23,0))),INDEX('Ciclos Oficial'!$E$3:$E$23,IF(INDEX('Ciclos Oficial'!$E$3:$E$23,MATCH(N187,'Ciclos Oficial'!$C$3:$C$23,0))&gt;INDEX('Ciclos Oficial'!$E$3:$E$23,MATCH(O187,'Ciclos Oficial'!$C$3:$C$23,0)),MATCH(N187,'Ciclos Oficial'!$C$3:$C$23,0),MATCH(O187,'Ciclos Oficial'!$C$3:$C$23,0)))))</f>
        <v/>
      </c>
      <c r="Q187" s="1"/>
      <c r="R187" s="1"/>
      <c r="S187" s="19"/>
      <c r="T187" s="78"/>
      <c r="U187" s="11"/>
      <c r="V187" s="74" t="str" cm="1">
        <f t="array" ref="V187">IF(OR(T187="",U187=""),"",IF(INDEX('Ciclos Oficial'!$D$3:$D$23,IF(INDEX('Ciclos Oficial'!$D$3:$D$23,MATCH('Plano de Setup'!T187,'Ciclos Oficial'!$C$3:$C$23,0))&gt;INDEX('Ciclos Oficial'!$D$3:$D$23,MATCH('Plano de Setup'!U187,'Ciclos Oficial'!$C$3:$C$23,0)),MATCH('Plano de Setup'!T187,'Ciclos Oficial'!$C$3:$C$23,0),MATCH('Plano de Setup'!U187,'Ciclos Oficial'!$C$3:$C$23,0)))&gt;INDEX('Ciclos Oficial'!$E$3:$E$23,IF(INDEX('Ciclos Oficial'!$E$3:$E$23,MATCH(T187,'Ciclos Oficial'!$C$3:$C$23,0))&gt;INDEX('Ciclos Oficial'!$E$3:$E$23,MATCH(U187,'Ciclos Oficial'!$C$3:$C$23,0)),MATCH(T187,'Ciclos Oficial'!$C$3:$C$23,0),MATCH(U187,'Ciclos Oficial'!$C$3:$C$23,0))),INDEX('Ciclos Oficial'!$D$3:$D$23,IF(INDEX('Ciclos Oficial'!$D$3:$D$23,MATCH('Plano de Setup'!T187,'Ciclos Oficial'!$C$3:$C$23,0))&gt;INDEX('Ciclos Oficial'!$D$3:$D$23,MATCH('Plano de Setup'!U187,'Ciclos Oficial'!$C$3:$C$23,0)),MATCH('Plano de Setup'!T187,'Ciclos Oficial'!$C$3:$C$23,0),MATCH('Plano de Setup'!U187,'Ciclos Oficial'!$C$3:$C$23,0))),INDEX('Ciclos Oficial'!$E$3:$E$23,IF(INDEX('Ciclos Oficial'!$E$3:$E$23,MATCH(T187,'Ciclos Oficial'!$C$3:$C$23,0))&gt;INDEX('Ciclos Oficial'!$E$3:$E$23,MATCH(U187,'Ciclos Oficial'!$C$3:$C$23,0)),MATCH(T187,'Ciclos Oficial'!$C$3:$C$23,0),MATCH(U187,'Ciclos Oficial'!$C$3:$C$23,0)))))</f>
        <v/>
      </c>
      <c r="W187" s="1"/>
      <c r="X187" s="17"/>
      <c r="Y187" s="19"/>
      <c r="Z187" s="78"/>
      <c r="AA187" s="11"/>
      <c r="AB187" s="74" t="str" cm="1">
        <f t="array" ref="AB187">IF(OR(Z187="",AA187=""),"",IF(INDEX('Ciclos Oficial'!$D$3:$D$23,IF(INDEX('Ciclos Oficial'!$D$3:$D$23,MATCH('Plano de Setup'!Z187,'Ciclos Oficial'!$C$3:$C$23,0))&gt;INDEX('Ciclos Oficial'!$D$3:$D$23,MATCH('Plano de Setup'!AA187,'Ciclos Oficial'!$C$3:$C$23,0)),MATCH('Plano de Setup'!Z187,'Ciclos Oficial'!$C$3:$C$23,0),MATCH('Plano de Setup'!AA187,'Ciclos Oficial'!$C$3:$C$23,0)))&gt;INDEX('Ciclos Oficial'!$E$3:$E$23,IF(INDEX('Ciclos Oficial'!$E$3:$E$23,MATCH(Z187,'Ciclos Oficial'!$C$3:$C$23,0))&gt;INDEX('Ciclos Oficial'!$E$3:$E$23,MATCH(AA187,'Ciclos Oficial'!$C$3:$C$23,0)),MATCH(Z187,'Ciclos Oficial'!$C$3:$C$23,0),MATCH(AA187,'Ciclos Oficial'!$C$3:$C$23,0))),INDEX('Ciclos Oficial'!$D$3:$D$23,IF(INDEX('Ciclos Oficial'!$D$3:$D$23,MATCH('Plano de Setup'!Z187,'Ciclos Oficial'!$C$3:$C$23,0))&gt;INDEX('Ciclos Oficial'!$D$3:$D$23,MATCH('Plano de Setup'!AA187,'Ciclos Oficial'!$C$3:$C$23,0)),MATCH('Plano de Setup'!Z187,'Ciclos Oficial'!$C$3:$C$23,0),MATCH('Plano de Setup'!AA187,'Ciclos Oficial'!$C$3:$C$23,0))),INDEX('Ciclos Oficial'!$E$3:$E$23,IF(INDEX('Ciclos Oficial'!$E$3:$E$23,MATCH(Z187,'Ciclos Oficial'!$C$3:$C$23,0))&gt;INDEX('Ciclos Oficial'!$E$3:$E$23,MATCH(AA187,'Ciclos Oficial'!$C$3:$C$23,0)),MATCH(Z187,'Ciclos Oficial'!$C$3:$C$23,0),MATCH(AA187,'Ciclos Oficial'!$C$3:$C$23,0)))))</f>
        <v/>
      </c>
      <c r="AC187" s="1"/>
      <c r="AD187" s="17"/>
      <c r="AE187" s="19"/>
      <c r="AF187" s="78"/>
      <c r="AG187" s="74" t="str">
        <f>IF(AF187="","",INDEX('Ciclos Oficial'!$I$3:$I$5,MATCH(AF187,'Ciclos Oficial'!$H$3:$H$5,0)))</f>
        <v/>
      </c>
      <c r="AH187" s="1"/>
      <c r="AI187" s="17"/>
      <c r="AJ187" s="19"/>
      <c r="AK187" s="78"/>
      <c r="AL187" s="74" t="str">
        <f>IF(AK187="","",INDEX('Ciclos Oficial'!$I$3:$I$5,MATCH(AK187,'Ciclos Oficial'!$H$3:$H$5,0)))</f>
        <v/>
      </c>
      <c r="AM187" s="1"/>
      <c r="AN187" s="17"/>
      <c r="AO187" s="19"/>
      <c r="AP187" s="78"/>
      <c r="AQ187" s="74" t="str">
        <f>IF(AP187="","",INDEX('Ciclos Oficial'!$I$3:$I$5,MATCH(AP187,'Ciclos Oficial'!$H$3:$H$5,0)))</f>
        <v/>
      </c>
      <c r="AR187" s="1"/>
      <c r="AS187" s="17"/>
    </row>
    <row r="188" spans="2:45" ht="14.25">
      <c r="B188" s="78"/>
      <c r="C188" s="11"/>
      <c r="D188" s="74" t="str" cm="1">
        <f t="array" ref="D188">IF(OR(B188="",C188=""),"",IF(INDEX('Ciclos Oficial'!$D$3:$D$23,IF(INDEX('Ciclos Oficial'!$D$3:$D$23,MATCH('Plano de Setup'!B188,'Ciclos Oficial'!$C$3:$C$23,0))&gt;INDEX('Ciclos Oficial'!$D$3:$D$23,MATCH('Plano de Setup'!C188,'Ciclos Oficial'!$C$3:$C$23,0)),MATCH('Plano de Setup'!B188,'Ciclos Oficial'!$C$3:$C$23,0),MATCH('Plano de Setup'!C188,'Ciclos Oficial'!$C$3:$C$23,0)))&gt;INDEX('Ciclos Oficial'!$E$3:$E$23,IF(INDEX('Ciclos Oficial'!$E$3:$E$23,MATCH(B188,'Ciclos Oficial'!$C$3:$C$23,0))&gt;INDEX('Ciclos Oficial'!$E$3:$E$23,MATCH(C188,'Ciclos Oficial'!$C$3:$C$23,0)),MATCH(B188,'Ciclos Oficial'!$C$3:$C$23,0),MATCH(C188,'Ciclos Oficial'!$C$3:$C$23,0))),INDEX('Ciclos Oficial'!$D$3:$D$23,IF(INDEX('Ciclos Oficial'!$D$3:$D$23,MATCH('Plano de Setup'!B188,'Ciclos Oficial'!$C$3:$C$23,0))&gt;INDEX('Ciclos Oficial'!$D$3:$D$23,MATCH('Plano de Setup'!C188,'Ciclos Oficial'!$C$3:$C$23,0)),MATCH('Plano de Setup'!B188,'Ciclos Oficial'!$C$3:$C$23,0),MATCH('Plano de Setup'!C188,'Ciclos Oficial'!$C$3:$C$23,0))),INDEX('Ciclos Oficial'!$E$3:$E$23,IF(INDEX('Ciclos Oficial'!$E$3:$E$23,MATCH(B188,'Ciclos Oficial'!$C$3:$C$23,0))&gt;INDEX('Ciclos Oficial'!$E$3:$E$23,MATCH(C188,'Ciclos Oficial'!$C$3:$C$23,0)),MATCH(B188,'Ciclos Oficial'!$C$3:$C$23,0),MATCH(C188,'Ciclos Oficial'!$C$3:$C$23,0)))))</f>
        <v/>
      </c>
      <c r="E188" s="12"/>
      <c r="F188" s="87"/>
      <c r="G188" s="19"/>
      <c r="H188" s="78"/>
      <c r="I188" s="11"/>
      <c r="J188" s="74" t="str" cm="1">
        <f t="array" ref="J188">IF(OR(H188="",I188=""),"",IF(INDEX('Ciclos Oficial'!$D$3:$D$23,IF(INDEX('Ciclos Oficial'!$D$3:$D$23,MATCH('Plano de Setup'!H188,'Ciclos Oficial'!$C$3:$C$23,0))&gt;INDEX('Ciclos Oficial'!$D$3:$D$23,MATCH('Plano de Setup'!I188,'Ciclos Oficial'!$C$3:$C$23,0)),MATCH('Plano de Setup'!H188,'Ciclos Oficial'!$C$3:$C$23,0),MATCH('Plano de Setup'!I188,'Ciclos Oficial'!$C$3:$C$23,0)))&gt;INDEX('Ciclos Oficial'!$E$3:$E$23,IF(INDEX('Ciclos Oficial'!$E$3:$E$23,MATCH(H188,'Ciclos Oficial'!$C$3:$C$23,0))&gt;INDEX('Ciclos Oficial'!$E$3:$E$23,MATCH(I188,'Ciclos Oficial'!$C$3:$C$23,0)),MATCH(H188,'Ciclos Oficial'!$C$3:$C$23,0),MATCH(I188,'Ciclos Oficial'!$C$3:$C$23,0))),INDEX('Ciclos Oficial'!$D$3:$D$23,IF(INDEX('Ciclos Oficial'!$D$3:$D$23,MATCH('Plano de Setup'!H188,'Ciclos Oficial'!$C$3:$C$23,0))&gt;INDEX('Ciclos Oficial'!$D$3:$D$23,MATCH('Plano de Setup'!I188,'Ciclos Oficial'!$C$3:$C$23,0)),MATCH('Plano de Setup'!H188,'Ciclos Oficial'!$C$3:$C$23,0),MATCH('Plano de Setup'!I188,'Ciclos Oficial'!$C$3:$C$23,0))),INDEX('Ciclos Oficial'!$E$3:$E$23,IF(INDEX('Ciclos Oficial'!$E$3:$E$23,MATCH(H188,'Ciclos Oficial'!$C$3:$C$23,0))&gt;INDEX('Ciclos Oficial'!$E$3:$E$23,MATCH(I188,'Ciclos Oficial'!$C$3:$C$23,0)),MATCH(H188,'Ciclos Oficial'!$C$3:$C$23,0),MATCH(I188,'Ciclos Oficial'!$C$3:$C$23,0)))))</f>
        <v/>
      </c>
      <c r="K188" s="1"/>
      <c r="L188" s="17"/>
      <c r="M188" s="19"/>
      <c r="N188" s="11"/>
      <c r="O188" s="11"/>
      <c r="P188" s="74" t="str" cm="1">
        <f t="array" ref="P188">IF(OR(N188="",O188=""),"",IF(INDEX('Ciclos Oficial'!$D$3:$D$23,IF(INDEX('Ciclos Oficial'!$D$3:$D$23,MATCH('Plano de Setup'!N188,'Ciclos Oficial'!$C$3:$C$23,0))&gt;INDEX('Ciclos Oficial'!$D$3:$D$23,MATCH('Plano de Setup'!O188,'Ciclos Oficial'!$C$3:$C$23,0)),MATCH('Plano de Setup'!N188,'Ciclos Oficial'!$C$3:$C$23,0),MATCH('Plano de Setup'!O188,'Ciclos Oficial'!$C$3:$C$23,0)))&gt;INDEX('Ciclos Oficial'!$E$3:$E$23,IF(INDEX('Ciclos Oficial'!$E$3:$E$23,MATCH(N188,'Ciclos Oficial'!$C$3:$C$23,0))&gt;INDEX('Ciclos Oficial'!$E$3:$E$23,MATCH(O188,'Ciclos Oficial'!$C$3:$C$23,0)),MATCH(N188,'Ciclos Oficial'!$C$3:$C$23,0),MATCH(O188,'Ciclos Oficial'!$C$3:$C$23,0))),INDEX('Ciclos Oficial'!$D$3:$D$23,IF(INDEX('Ciclos Oficial'!$D$3:$D$23,MATCH('Plano de Setup'!N188,'Ciclos Oficial'!$C$3:$C$23,0))&gt;INDEX('Ciclos Oficial'!$D$3:$D$23,MATCH('Plano de Setup'!O188,'Ciclos Oficial'!$C$3:$C$23,0)),MATCH('Plano de Setup'!N188,'Ciclos Oficial'!$C$3:$C$23,0),MATCH('Plano de Setup'!O188,'Ciclos Oficial'!$C$3:$C$23,0))),INDEX('Ciclos Oficial'!$E$3:$E$23,IF(INDEX('Ciclos Oficial'!$E$3:$E$23,MATCH(N188,'Ciclos Oficial'!$C$3:$C$23,0))&gt;INDEX('Ciclos Oficial'!$E$3:$E$23,MATCH(O188,'Ciclos Oficial'!$C$3:$C$23,0)),MATCH(N188,'Ciclos Oficial'!$C$3:$C$23,0),MATCH(O188,'Ciclos Oficial'!$C$3:$C$23,0)))))</f>
        <v/>
      </c>
      <c r="Q188" s="1"/>
      <c r="R188" s="1"/>
      <c r="S188" s="19"/>
      <c r="T188" s="78"/>
      <c r="U188" s="11"/>
      <c r="V188" s="74" t="str" cm="1">
        <f t="array" ref="V188">IF(OR(T188="",U188=""),"",IF(INDEX('Ciclos Oficial'!$D$3:$D$23,IF(INDEX('Ciclos Oficial'!$D$3:$D$23,MATCH('Plano de Setup'!T188,'Ciclos Oficial'!$C$3:$C$23,0))&gt;INDEX('Ciclos Oficial'!$D$3:$D$23,MATCH('Plano de Setup'!U188,'Ciclos Oficial'!$C$3:$C$23,0)),MATCH('Plano de Setup'!T188,'Ciclos Oficial'!$C$3:$C$23,0),MATCH('Plano de Setup'!U188,'Ciclos Oficial'!$C$3:$C$23,0)))&gt;INDEX('Ciclos Oficial'!$E$3:$E$23,IF(INDEX('Ciclos Oficial'!$E$3:$E$23,MATCH(T188,'Ciclos Oficial'!$C$3:$C$23,0))&gt;INDEX('Ciclos Oficial'!$E$3:$E$23,MATCH(U188,'Ciclos Oficial'!$C$3:$C$23,0)),MATCH(T188,'Ciclos Oficial'!$C$3:$C$23,0),MATCH(U188,'Ciclos Oficial'!$C$3:$C$23,0))),INDEX('Ciclos Oficial'!$D$3:$D$23,IF(INDEX('Ciclos Oficial'!$D$3:$D$23,MATCH('Plano de Setup'!T188,'Ciclos Oficial'!$C$3:$C$23,0))&gt;INDEX('Ciclos Oficial'!$D$3:$D$23,MATCH('Plano de Setup'!U188,'Ciclos Oficial'!$C$3:$C$23,0)),MATCH('Plano de Setup'!T188,'Ciclos Oficial'!$C$3:$C$23,0),MATCH('Plano de Setup'!U188,'Ciclos Oficial'!$C$3:$C$23,0))),INDEX('Ciclos Oficial'!$E$3:$E$23,IF(INDEX('Ciclos Oficial'!$E$3:$E$23,MATCH(T188,'Ciclos Oficial'!$C$3:$C$23,0))&gt;INDEX('Ciclos Oficial'!$E$3:$E$23,MATCH(U188,'Ciclos Oficial'!$C$3:$C$23,0)),MATCH(T188,'Ciclos Oficial'!$C$3:$C$23,0),MATCH(U188,'Ciclos Oficial'!$C$3:$C$23,0)))))</f>
        <v/>
      </c>
      <c r="W188" s="1"/>
      <c r="X188" s="17"/>
      <c r="Y188" s="19"/>
      <c r="Z188" s="78"/>
      <c r="AA188" s="11"/>
      <c r="AB188" s="74" t="str" cm="1">
        <f t="array" ref="AB188">IF(OR(Z188="",AA188=""),"",IF(INDEX('Ciclos Oficial'!$D$3:$D$23,IF(INDEX('Ciclos Oficial'!$D$3:$D$23,MATCH('Plano de Setup'!Z188,'Ciclos Oficial'!$C$3:$C$23,0))&gt;INDEX('Ciclos Oficial'!$D$3:$D$23,MATCH('Plano de Setup'!AA188,'Ciclos Oficial'!$C$3:$C$23,0)),MATCH('Plano de Setup'!Z188,'Ciclos Oficial'!$C$3:$C$23,0),MATCH('Plano de Setup'!AA188,'Ciclos Oficial'!$C$3:$C$23,0)))&gt;INDEX('Ciclos Oficial'!$E$3:$E$23,IF(INDEX('Ciclos Oficial'!$E$3:$E$23,MATCH(Z188,'Ciclos Oficial'!$C$3:$C$23,0))&gt;INDEX('Ciclos Oficial'!$E$3:$E$23,MATCH(AA188,'Ciclos Oficial'!$C$3:$C$23,0)),MATCH(Z188,'Ciclos Oficial'!$C$3:$C$23,0),MATCH(AA188,'Ciclos Oficial'!$C$3:$C$23,0))),INDEX('Ciclos Oficial'!$D$3:$D$23,IF(INDEX('Ciclos Oficial'!$D$3:$D$23,MATCH('Plano de Setup'!Z188,'Ciclos Oficial'!$C$3:$C$23,0))&gt;INDEX('Ciclos Oficial'!$D$3:$D$23,MATCH('Plano de Setup'!AA188,'Ciclos Oficial'!$C$3:$C$23,0)),MATCH('Plano de Setup'!Z188,'Ciclos Oficial'!$C$3:$C$23,0),MATCH('Plano de Setup'!AA188,'Ciclos Oficial'!$C$3:$C$23,0))),INDEX('Ciclos Oficial'!$E$3:$E$23,IF(INDEX('Ciclos Oficial'!$E$3:$E$23,MATCH(Z188,'Ciclos Oficial'!$C$3:$C$23,0))&gt;INDEX('Ciclos Oficial'!$E$3:$E$23,MATCH(AA188,'Ciclos Oficial'!$C$3:$C$23,0)),MATCH(Z188,'Ciclos Oficial'!$C$3:$C$23,0),MATCH(AA188,'Ciclos Oficial'!$C$3:$C$23,0)))))</f>
        <v/>
      </c>
      <c r="AC188" s="1"/>
      <c r="AD188" s="17"/>
      <c r="AE188" s="19"/>
      <c r="AF188" s="78"/>
      <c r="AG188" s="74" t="str">
        <f>IF(AF188="","",INDEX('Ciclos Oficial'!$I$3:$I$5,MATCH(AF188,'Ciclos Oficial'!$H$3:$H$5,0)))</f>
        <v/>
      </c>
      <c r="AH188" s="1"/>
      <c r="AI188" s="17"/>
      <c r="AJ188" s="19"/>
      <c r="AK188" s="78"/>
      <c r="AL188" s="74" t="str">
        <f>IF(AK188="","",INDEX('Ciclos Oficial'!$I$3:$I$5,MATCH(AK188,'Ciclos Oficial'!$H$3:$H$5,0)))</f>
        <v/>
      </c>
      <c r="AM188" s="1"/>
      <c r="AN188" s="17"/>
      <c r="AO188" s="19"/>
      <c r="AP188" s="78"/>
      <c r="AQ188" s="74" t="str">
        <f>IF(AP188="","",INDEX('Ciclos Oficial'!$I$3:$I$5,MATCH(AP188,'Ciclos Oficial'!$H$3:$H$5,0)))</f>
        <v/>
      </c>
      <c r="AR188" s="1"/>
      <c r="AS188" s="17"/>
    </row>
    <row r="189" spans="2:45" ht="14.25">
      <c r="B189" s="78"/>
      <c r="C189" s="11"/>
      <c r="D189" s="74" t="str" cm="1">
        <f t="array" ref="D189">IF(OR(B189="",C189=""),"",IF(INDEX('Ciclos Oficial'!$D$3:$D$23,IF(INDEX('Ciclos Oficial'!$D$3:$D$23,MATCH('Plano de Setup'!B189,'Ciclos Oficial'!$C$3:$C$23,0))&gt;INDEX('Ciclos Oficial'!$D$3:$D$23,MATCH('Plano de Setup'!C189,'Ciclos Oficial'!$C$3:$C$23,0)),MATCH('Plano de Setup'!B189,'Ciclos Oficial'!$C$3:$C$23,0),MATCH('Plano de Setup'!C189,'Ciclos Oficial'!$C$3:$C$23,0)))&gt;INDEX('Ciclos Oficial'!$E$3:$E$23,IF(INDEX('Ciclos Oficial'!$E$3:$E$23,MATCH(B189,'Ciclos Oficial'!$C$3:$C$23,0))&gt;INDEX('Ciclos Oficial'!$E$3:$E$23,MATCH(C189,'Ciclos Oficial'!$C$3:$C$23,0)),MATCH(B189,'Ciclos Oficial'!$C$3:$C$23,0),MATCH(C189,'Ciclos Oficial'!$C$3:$C$23,0))),INDEX('Ciclos Oficial'!$D$3:$D$23,IF(INDEX('Ciclos Oficial'!$D$3:$D$23,MATCH('Plano de Setup'!B189,'Ciclos Oficial'!$C$3:$C$23,0))&gt;INDEX('Ciclos Oficial'!$D$3:$D$23,MATCH('Plano de Setup'!C189,'Ciclos Oficial'!$C$3:$C$23,0)),MATCH('Plano de Setup'!B189,'Ciclos Oficial'!$C$3:$C$23,0),MATCH('Plano de Setup'!C189,'Ciclos Oficial'!$C$3:$C$23,0))),INDEX('Ciclos Oficial'!$E$3:$E$23,IF(INDEX('Ciclos Oficial'!$E$3:$E$23,MATCH(B189,'Ciclos Oficial'!$C$3:$C$23,0))&gt;INDEX('Ciclos Oficial'!$E$3:$E$23,MATCH(C189,'Ciclos Oficial'!$C$3:$C$23,0)),MATCH(B189,'Ciclos Oficial'!$C$3:$C$23,0),MATCH(C189,'Ciclos Oficial'!$C$3:$C$23,0)))))</f>
        <v/>
      </c>
      <c r="E189" s="12"/>
      <c r="F189" s="87"/>
      <c r="G189" s="19"/>
      <c r="H189" s="78"/>
      <c r="I189" s="11"/>
      <c r="J189" s="74" t="str" cm="1">
        <f t="array" ref="J189">IF(OR(H189="",I189=""),"",IF(INDEX('Ciclos Oficial'!$D$3:$D$23,IF(INDEX('Ciclos Oficial'!$D$3:$D$23,MATCH('Plano de Setup'!H189,'Ciclos Oficial'!$C$3:$C$23,0))&gt;INDEX('Ciclos Oficial'!$D$3:$D$23,MATCH('Plano de Setup'!I189,'Ciclos Oficial'!$C$3:$C$23,0)),MATCH('Plano de Setup'!H189,'Ciclos Oficial'!$C$3:$C$23,0),MATCH('Plano de Setup'!I189,'Ciclos Oficial'!$C$3:$C$23,0)))&gt;INDEX('Ciclos Oficial'!$E$3:$E$23,IF(INDEX('Ciclos Oficial'!$E$3:$E$23,MATCH(H189,'Ciclos Oficial'!$C$3:$C$23,0))&gt;INDEX('Ciclos Oficial'!$E$3:$E$23,MATCH(I189,'Ciclos Oficial'!$C$3:$C$23,0)),MATCH(H189,'Ciclos Oficial'!$C$3:$C$23,0),MATCH(I189,'Ciclos Oficial'!$C$3:$C$23,0))),INDEX('Ciclos Oficial'!$D$3:$D$23,IF(INDEX('Ciclos Oficial'!$D$3:$D$23,MATCH('Plano de Setup'!H189,'Ciclos Oficial'!$C$3:$C$23,0))&gt;INDEX('Ciclos Oficial'!$D$3:$D$23,MATCH('Plano de Setup'!I189,'Ciclos Oficial'!$C$3:$C$23,0)),MATCH('Plano de Setup'!H189,'Ciclos Oficial'!$C$3:$C$23,0),MATCH('Plano de Setup'!I189,'Ciclos Oficial'!$C$3:$C$23,0))),INDEX('Ciclos Oficial'!$E$3:$E$23,IF(INDEX('Ciclos Oficial'!$E$3:$E$23,MATCH(H189,'Ciclos Oficial'!$C$3:$C$23,0))&gt;INDEX('Ciclos Oficial'!$E$3:$E$23,MATCH(I189,'Ciclos Oficial'!$C$3:$C$23,0)),MATCH(H189,'Ciclos Oficial'!$C$3:$C$23,0),MATCH(I189,'Ciclos Oficial'!$C$3:$C$23,0)))))</f>
        <v/>
      </c>
      <c r="K189" s="1"/>
      <c r="L189" s="17"/>
      <c r="M189" s="19"/>
      <c r="N189" s="11"/>
      <c r="O189" s="11"/>
      <c r="P189" s="74" t="str" cm="1">
        <f t="array" ref="P189">IF(OR(N189="",O189=""),"",IF(INDEX('Ciclos Oficial'!$D$3:$D$23,IF(INDEX('Ciclos Oficial'!$D$3:$D$23,MATCH('Plano de Setup'!N189,'Ciclos Oficial'!$C$3:$C$23,0))&gt;INDEX('Ciclos Oficial'!$D$3:$D$23,MATCH('Plano de Setup'!O189,'Ciclos Oficial'!$C$3:$C$23,0)),MATCH('Plano de Setup'!N189,'Ciclos Oficial'!$C$3:$C$23,0),MATCH('Plano de Setup'!O189,'Ciclos Oficial'!$C$3:$C$23,0)))&gt;INDEX('Ciclos Oficial'!$E$3:$E$23,IF(INDEX('Ciclos Oficial'!$E$3:$E$23,MATCH(N189,'Ciclos Oficial'!$C$3:$C$23,0))&gt;INDEX('Ciclos Oficial'!$E$3:$E$23,MATCH(O189,'Ciclos Oficial'!$C$3:$C$23,0)),MATCH(N189,'Ciclos Oficial'!$C$3:$C$23,0),MATCH(O189,'Ciclos Oficial'!$C$3:$C$23,0))),INDEX('Ciclos Oficial'!$D$3:$D$23,IF(INDEX('Ciclos Oficial'!$D$3:$D$23,MATCH('Plano de Setup'!N189,'Ciclos Oficial'!$C$3:$C$23,0))&gt;INDEX('Ciclos Oficial'!$D$3:$D$23,MATCH('Plano de Setup'!O189,'Ciclos Oficial'!$C$3:$C$23,0)),MATCH('Plano de Setup'!N189,'Ciclos Oficial'!$C$3:$C$23,0),MATCH('Plano de Setup'!O189,'Ciclos Oficial'!$C$3:$C$23,0))),INDEX('Ciclos Oficial'!$E$3:$E$23,IF(INDEX('Ciclos Oficial'!$E$3:$E$23,MATCH(N189,'Ciclos Oficial'!$C$3:$C$23,0))&gt;INDEX('Ciclos Oficial'!$E$3:$E$23,MATCH(O189,'Ciclos Oficial'!$C$3:$C$23,0)),MATCH(N189,'Ciclos Oficial'!$C$3:$C$23,0),MATCH(O189,'Ciclos Oficial'!$C$3:$C$23,0)))))</f>
        <v/>
      </c>
      <c r="Q189" s="1"/>
      <c r="R189" s="1"/>
      <c r="S189" s="19"/>
      <c r="T189" s="78"/>
      <c r="U189" s="11"/>
      <c r="V189" s="74" t="str" cm="1">
        <f t="array" ref="V189">IF(OR(T189="",U189=""),"",IF(INDEX('Ciclos Oficial'!$D$3:$D$23,IF(INDEX('Ciclos Oficial'!$D$3:$D$23,MATCH('Plano de Setup'!T189,'Ciclos Oficial'!$C$3:$C$23,0))&gt;INDEX('Ciclos Oficial'!$D$3:$D$23,MATCH('Plano de Setup'!U189,'Ciclos Oficial'!$C$3:$C$23,0)),MATCH('Plano de Setup'!T189,'Ciclos Oficial'!$C$3:$C$23,0),MATCH('Plano de Setup'!U189,'Ciclos Oficial'!$C$3:$C$23,0)))&gt;INDEX('Ciclos Oficial'!$E$3:$E$23,IF(INDEX('Ciclos Oficial'!$E$3:$E$23,MATCH(T189,'Ciclos Oficial'!$C$3:$C$23,0))&gt;INDEX('Ciclos Oficial'!$E$3:$E$23,MATCH(U189,'Ciclos Oficial'!$C$3:$C$23,0)),MATCH(T189,'Ciclos Oficial'!$C$3:$C$23,0),MATCH(U189,'Ciclos Oficial'!$C$3:$C$23,0))),INDEX('Ciclos Oficial'!$D$3:$D$23,IF(INDEX('Ciclos Oficial'!$D$3:$D$23,MATCH('Plano de Setup'!T189,'Ciclos Oficial'!$C$3:$C$23,0))&gt;INDEX('Ciclos Oficial'!$D$3:$D$23,MATCH('Plano de Setup'!U189,'Ciclos Oficial'!$C$3:$C$23,0)),MATCH('Plano de Setup'!T189,'Ciclos Oficial'!$C$3:$C$23,0),MATCH('Plano de Setup'!U189,'Ciclos Oficial'!$C$3:$C$23,0))),INDEX('Ciclos Oficial'!$E$3:$E$23,IF(INDEX('Ciclos Oficial'!$E$3:$E$23,MATCH(T189,'Ciclos Oficial'!$C$3:$C$23,0))&gt;INDEX('Ciclos Oficial'!$E$3:$E$23,MATCH(U189,'Ciclos Oficial'!$C$3:$C$23,0)),MATCH(T189,'Ciclos Oficial'!$C$3:$C$23,0),MATCH(U189,'Ciclos Oficial'!$C$3:$C$23,0)))))</f>
        <v/>
      </c>
      <c r="W189" s="1"/>
      <c r="X189" s="17"/>
      <c r="Y189" s="19"/>
      <c r="Z189" s="78"/>
      <c r="AA189" s="11"/>
      <c r="AB189" s="74" t="str" cm="1">
        <f t="array" ref="AB189">IF(OR(Z189="",AA189=""),"",IF(INDEX('Ciclos Oficial'!$D$3:$D$23,IF(INDEX('Ciclos Oficial'!$D$3:$D$23,MATCH('Plano de Setup'!Z189,'Ciclos Oficial'!$C$3:$C$23,0))&gt;INDEX('Ciclos Oficial'!$D$3:$D$23,MATCH('Plano de Setup'!AA189,'Ciclos Oficial'!$C$3:$C$23,0)),MATCH('Plano de Setup'!Z189,'Ciclos Oficial'!$C$3:$C$23,0),MATCH('Plano de Setup'!AA189,'Ciclos Oficial'!$C$3:$C$23,0)))&gt;INDEX('Ciclos Oficial'!$E$3:$E$23,IF(INDEX('Ciclos Oficial'!$E$3:$E$23,MATCH(Z189,'Ciclos Oficial'!$C$3:$C$23,0))&gt;INDEX('Ciclos Oficial'!$E$3:$E$23,MATCH(AA189,'Ciclos Oficial'!$C$3:$C$23,0)),MATCH(Z189,'Ciclos Oficial'!$C$3:$C$23,0),MATCH(AA189,'Ciclos Oficial'!$C$3:$C$23,0))),INDEX('Ciclos Oficial'!$D$3:$D$23,IF(INDEX('Ciclos Oficial'!$D$3:$D$23,MATCH('Plano de Setup'!Z189,'Ciclos Oficial'!$C$3:$C$23,0))&gt;INDEX('Ciclos Oficial'!$D$3:$D$23,MATCH('Plano de Setup'!AA189,'Ciclos Oficial'!$C$3:$C$23,0)),MATCH('Plano de Setup'!Z189,'Ciclos Oficial'!$C$3:$C$23,0),MATCH('Plano de Setup'!AA189,'Ciclos Oficial'!$C$3:$C$23,0))),INDEX('Ciclos Oficial'!$E$3:$E$23,IF(INDEX('Ciclos Oficial'!$E$3:$E$23,MATCH(Z189,'Ciclos Oficial'!$C$3:$C$23,0))&gt;INDEX('Ciclos Oficial'!$E$3:$E$23,MATCH(AA189,'Ciclos Oficial'!$C$3:$C$23,0)),MATCH(Z189,'Ciclos Oficial'!$C$3:$C$23,0),MATCH(AA189,'Ciclos Oficial'!$C$3:$C$23,0)))))</f>
        <v/>
      </c>
      <c r="AC189" s="1"/>
      <c r="AD189" s="17"/>
      <c r="AE189" s="19"/>
      <c r="AF189" s="78"/>
      <c r="AG189" s="74" t="str">
        <f>IF(AF189="","",INDEX('Ciclos Oficial'!$I$3:$I$5,MATCH(AF189,'Ciclos Oficial'!$H$3:$H$5,0)))</f>
        <v/>
      </c>
      <c r="AH189" s="1"/>
      <c r="AI189" s="17"/>
      <c r="AJ189" s="19"/>
      <c r="AK189" s="78"/>
      <c r="AL189" s="74" t="str">
        <f>IF(AK189="","",INDEX('Ciclos Oficial'!$I$3:$I$5,MATCH(AK189,'Ciclos Oficial'!$H$3:$H$5,0)))</f>
        <v/>
      </c>
      <c r="AM189" s="1"/>
      <c r="AN189" s="17"/>
      <c r="AO189" s="19"/>
      <c r="AP189" s="78"/>
      <c r="AQ189" s="74" t="str">
        <f>IF(AP189="","",INDEX('Ciclos Oficial'!$I$3:$I$5,MATCH(AP189,'Ciclos Oficial'!$H$3:$H$5,0)))</f>
        <v/>
      </c>
      <c r="AR189" s="1"/>
      <c r="AS189" s="17"/>
    </row>
    <row r="190" spans="2:45" ht="14.25">
      <c r="B190" s="78"/>
      <c r="C190" s="11"/>
      <c r="D190" s="74" t="str" cm="1">
        <f t="array" ref="D190">IF(OR(B190="",C190=""),"",IF(INDEX('Ciclos Oficial'!$D$3:$D$23,IF(INDEX('Ciclos Oficial'!$D$3:$D$23,MATCH('Plano de Setup'!B190,'Ciclos Oficial'!$C$3:$C$23,0))&gt;INDEX('Ciclos Oficial'!$D$3:$D$23,MATCH('Plano de Setup'!C190,'Ciclos Oficial'!$C$3:$C$23,0)),MATCH('Plano de Setup'!B190,'Ciclos Oficial'!$C$3:$C$23,0),MATCH('Plano de Setup'!C190,'Ciclos Oficial'!$C$3:$C$23,0)))&gt;INDEX('Ciclos Oficial'!$E$3:$E$23,IF(INDEX('Ciclos Oficial'!$E$3:$E$23,MATCH(B190,'Ciclos Oficial'!$C$3:$C$23,0))&gt;INDEX('Ciclos Oficial'!$E$3:$E$23,MATCH(C190,'Ciclos Oficial'!$C$3:$C$23,0)),MATCH(B190,'Ciclos Oficial'!$C$3:$C$23,0),MATCH(C190,'Ciclos Oficial'!$C$3:$C$23,0))),INDEX('Ciclos Oficial'!$D$3:$D$23,IF(INDEX('Ciclos Oficial'!$D$3:$D$23,MATCH('Plano de Setup'!B190,'Ciclos Oficial'!$C$3:$C$23,0))&gt;INDEX('Ciclos Oficial'!$D$3:$D$23,MATCH('Plano de Setup'!C190,'Ciclos Oficial'!$C$3:$C$23,0)),MATCH('Plano de Setup'!B190,'Ciclos Oficial'!$C$3:$C$23,0),MATCH('Plano de Setup'!C190,'Ciclos Oficial'!$C$3:$C$23,0))),INDEX('Ciclos Oficial'!$E$3:$E$23,IF(INDEX('Ciclos Oficial'!$E$3:$E$23,MATCH(B190,'Ciclos Oficial'!$C$3:$C$23,0))&gt;INDEX('Ciclos Oficial'!$E$3:$E$23,MATCH(C190,'Ciclos Oficial'!$C$3:$C$23,0)),MATCH(B190,'Ciclos Oficial'!$C$3:$C$23,0),MATCH(C190,'Ciclos Oficial'!$C$3:$C$23,0)))))</f>
        <v/>
      </c>
      <c r="E190" s="12"/>
      <c r="F190" s="87"/>
      <c r="G190" s="19"/>
      <c r="H190" s="78"/>
      <c r="I190" s="11"/>
      <c r="J190" s="74" t="str" cm="1">
        <f t="array" ref="J190">IF(OR(H190="",I190=""),"",IF(INDEX('Ciclos Oficial'!$D$3:$D$23,IF(INDEX('Ciclos Oficial'!$D$3:$D$23,MATCH('Plano de Setup'!H190,'Ciclos Oficial'!$C$3:$C$23,0))&gt;INDEX('Ciclos Oficial'!$D$3:$D$23,MATCH('Plano de Setup'!I190,'Ciclos Oficial'!$C$3:$C$23,0)),MATCH('Plano de Setup'!H190,'Ciclos Oficial'!$C$3:$C$23,0),MATCH('Plano de Setup'!I190,'Ciclos Oficial'!$C$3:$C$23,0)))&gt;INDEX('Ciclos Oficial'!$E$3:$E$23,IF(INDEX('Ciclos Oficial'!$E$3:$E$23,MATCH(H190,'Ciclos Oficial'!$C$3:$C$23,0))&gt;INDEX('Ciclos Oficial'!$E$3:$E$23,MATCH(I190,'Ciclos Oficial'!$C$3:$C$23,0)),MATCH(H190,'Ciclos Oficial'!$C$3:$C$23,0),MATCH(I190,'Ciclos Oficial'!$C$3:$C$23,0))),INDEX('Ciclos Oficial'!$D$3:$D$23,IF(INDEX('Ciclos Oficial'!$D$3:$D$23,MATCH('Plano de Setup'!H190,'Ciclos Oficial'!$C$3:$C$23,0))&gt;INDEX('Ciclos Oficial'!$D$3:$D$23,MATCH('Plano de Setup'!I190,'Ciclos Oficial'!$C$3:$C$23,0)),MATCH('Plano de Setup'!H190,'Ciclos Oficial'!$C$3:$C$23,0),MATCH('Plano de Setup'!I190,'Ciclos Oficial'!$C$3:$C$23,0))),INDEX('Ciclos Oficial'!$E$3:$E$23,IF(INDEX('Ciclos Oficial'!$E$3:$E$23,MATCH(H190,'Ciclos Oficial'!$C$3:$C$23,0))&gt;INDEX('Ciclos Oficial'!$E$3:$E$23,MATCH(I190,'Ciclos Oficial'!$C$3:$C$23,0)),MATCH(H190,'Ciclos Oficial'!$C$3:$C$23,0),MATCH(I190,'Ciclos Oficial'!$C$3:$C$23,0)))))</f>
        <v/>
      </c>
      <c r="K190" s="1"/>
      <c r="L190" s="17"/>
      <c r="M190" s="19"/>
      <c r="N190" s="11"/>
      <c r="O190" s="11"/>
      <c r="P190" s="74" t="str" cm="1">
        <f t="array" ref="P190">IF(OR(N190="",O190=""),"",IF(INDEX('Ciclos Oficial'!$D$3:$D$23,IF(INDEX('Ciclos Oficial'!$D$3:$D$23,MATCH('Plano de Setup'!N190,'Ciclos Oficial'!$C$3:$C$23,0))&gt;INDEX('Ciclos Oficial'!$D$3:$D$23,MATCH('Plano de Setup'!O190,'Ciclos Oficial'!$C$3:$C$23,0)),MATCH('Plano de Setup'!N190,'Ciclos Oficial'!$C$3:$C$23,0),MATCH('Plano de Setup'!O190,'Ciclos Oficial'!$C$3:$C$23,0)))&gt;INDEX('Ciclos Oficial'!$E$3:$E$23,IF(INDEX('Ciclos Oficial'!$E$3:$E$23,MATCH(N190,'Ciclos Oficial'!$C$3:$C$23,0))&gt;INDEX('Ciclos Oficial'!$E$3:$E$23,MATCH(O190,'Ciclos Oficial'!$C$3:$C$23,0)),MATCH(N190,'Ciclos Oficial'!$C$3:$C$23,0),MATCH(O190,'Ciclos Oficial'!$C$3:$C$23,0))),INDEX('Ciclos Oficial'!$D$3:$D$23,IF(INDEX('Ciclos Oficial'!$D$3:$D$23,MATCH('Plano de Setup'!N190,'Ciclos Oficial'!$C$3:$C$23,0))&gt;INDEX('Ciclos Oficial'!$D$3:$D$23,MATCH('Plano de Setup'!O190,'Ciclos Oficial'!$C$3:$C$23,0)),MATCH('Plano de Setup'!N190,'Ciclos Oficial'!$C$3:$C$23,0),MATCH('Plano de Setup'!O190,'Ciclos Oficial'!$C$3:$C$23,0))),INDEX('Ciclos Oficial'!$E$3:$E$23,IF(INDEX('Ciclos Oficial'!$E$3:$E$23,MATCH(N190,'Ciclos Oficial'!$C$3:$C$23,0))&gt;INDEX('Ciclos Oficial'!$E$3:$E$23,MATCH(O190,'Ciclos Oficial'!$C$3:$C$23,0)),MATCH(N190,'Ciclos Oficial'!$C$3:$C$23,0),MATCH(O190,'Ciclos Oficial'!$C$3:$C$23,0)))))</f>
        <v/>
      </c>
      <c r="Q190" s="1"/>
      <c r="R190" s="1"/>
      <c r="S190" s="19"/>
      <c r="T190" s="78"/>
      <c r="U190" s="11"/>
      <c r="V190" s="74" t="str" cm="1">
        <f t="array" ref="V190">IF(OR(T190="",U190=""),"",IF(INDEX('Ciclos Oficial'!$D$3:$D$23,IF(INDEX('Ciclos Oficial'!$D$3:$D$23,MATCH('Plano de Setup'!T190,'Ciclos Oficial'!$C$3:$C$23,0))&gt;INDEX('Ciclos Oficial'!$D$3:$D$23,MATCH('Plano de Setup'!U190,'Ciclos Oficial'!$C$3:$C$23,0)),MATCH('Plano de Setup'!T190,'Ciclos Oficial'!$C$3:$C$23,0),MATCH('Plano de Setup'!U190,'Ciclos Oficial'!$C$3:$C$23,0)))&gt;INDEX('Ciclos Oficial'!$E$3:$E$23,IF(INDEX('Ciclos Oficial'!$E$3:$E$23,MATCH(T190,'Ciclos Oficial'!$C$3:$C$23,0))&gt;INDEX('Ciclos Oficial'!$E$3:$E$23,MATCH(U190,'Ciclos Oficial'!$C$3:$C$23,0)),MATCH(T190,'Ciclos Oficial'!$C$3:$C$23,0),MATCH(U190,'Ciclos Oficial'!$C$3:$C$23,0))),INDEX('Ciclos Oficial'!$D$3:$D$23,IF(INDEX('Ciclos Oficial'!$D$3:$D$23,MATCH('Plano de Setup'!T190,'Ciclos Oficial'!$C$3:$C$23,0))&gt;INDEX('Ciclos Oficial'!$D$3:$D$23,MATCH('Plano de Setup'!U190,'Ciclos Oficial'!$C$3:$C$23,0)),MATCH('Plano de Setup'!T190,'Ciclos Oficial'!$C$3:$C$23,0),MATCH('Plano de Setup'!U190,'Ciclos Oficial'!$C$3:$C$23,0))),INDEX('Ciclos Oficial'!$E$3:$E$23,IF(INDEX('Ciclos Oficial'!$E$3:$E$23,MATCH(T190,'Ciclos Oficial'!$C$3:$C$23,0))&gt;INDEX('Ciclos Oficial'!$E$3:$E$23,MATCH(U190,'Ciclos Oficial'!$C$3:$C$23,0)),MATCH(T190,'Ciclos Oficial'!$C$3:$C$23,0),MATCH(U190,'Ciclos Oficial'!$C$3:$C$23,0)))))</f>
        <v/>
      </c>
      <c r="W190" s="1"/>
      <c r="X190" s="17"/>
      <c r="Y190" s="19"/>
      <c r="Z190" s="78"/>
      <c r="AA190" s="11"/>
      <c r="AB190" s="74" t="str" cm="1">
        <f t="array" ref="AB190">IF(OR(Z190="",AA190=""),"",IF(INDEX('Ciclos Oficial'!$D$3:$D$23,IF(INDEX('Ciclos Oficial'!$D$3:$D$23,MATCH('Plano de Setup'!Z190,'Ciclos Oficial'!$C$3:$C$23,0))&gt;INDEX('Ciclos Oficial'!$D$3:$D$23,MATCH('Plano de Setup'!AA190,'Ciclos Oficial'!$C$3:$C$23,0)),MATCH('Plano de Setup'!Z190,'Ciclos Oficial'!$C$3:$C$23,0),MATCH('Plano de Setup'!AA190,'Ciclos Oficial'!$C$3:$C$23,0)))&gt;INDEX('Ciclos Oficial'!$E$3:$E$23,IF(INDEX('Ciclos Oficial'!$E$3:$E$23,MATCH(Z190,'Ciclos Oficial'!$C$3:$C$23,0))&gt;INDEX('Ciclos Oficial'!$E$3:$E$23,MATCH(AA190,'Ciclos Oficial'!$C$3:$C$23,0)),MATCH(Z190,'Ciclos Oficial'!$C$3:$C$23,0),MATCH(AA190,'Ciclos Oficial'!$C$3:$C$23,0))),INDEX('Ciclos Oficial'!$D$3:$D$23,IF(INDEX('Ciclos Oficial'!$D$3:$D$23,MATCH('Plano de Setup'!Z190,'Ciclos Oficial'!$C$3:$C$23,0))&gt;INDEX('Ciclos Oficial'!$D$3:$D$23,MATCH('Plano de Setup'!AA190,'Ciclos Oficial'!$C$3:$C$23,0)),MATCH('Plano de Setup'!Z190,'Ciclos Oficial'!$C$3:$C$23,0),MATCH('Plano de Setup'!AA190,'Ciclos Oficial'!$C$3:$C$23,0))),INDEX('Ciclos Oficial'!$E$3:$E$23,IF(INDEX('Ciclos Oficial'!$E$3:$E$23,MATCH(Z190,'Ciclos Oficial'!$C$3:$C$23,0))&gt;INDEX('Ciclos Oficial'!$E$3:$E$23,MATCH(AA190,'Ciclos Oficial'!$C$3:$C$23,0)),MATCH(Z190,'Ciclos Oficial'!$C$3:$C$23,0),MATCH(AA190,'Ciclos Oficial'!$C$3:$C$23,0)))))</f>
        <v/>
      </c>
      <c r="AC190" s="1"/>
      <c r="AD190" s="17"/>
      <c r="AE190" s="19"/>
      <c r="AF190" s="78"/>
      <c r="AG190" s="74" t="str">
        <f>IF(AF190="","",INDEX('Ciclos Oficial'!$I$3:$I$5,MATCH(AF190,'Ciclos Oficial'!$H$3:$H$5,0)))</f>
        <v/>
      </c>
      <c r="AH190" s="1"/>
      <c r="AI190" s="17"/>
      <c r="AJ190" s="19"/>
      <c r="AK190" s="78"/>
      <c r="AL190" s="74" t="str">
        <f>IF(AK190="","",INDEX('Ciclos Oficial'!$I$3:$I$5,MATCH(AK190,'Ciclos Oficial'!$H$3:$H$5,0)))</f>
        <v/>
      </c>
      <c r="AM190" s="1"/>
      <c r="AN190" s="17"/>
      <c r="AO190" s="19"/>
      <c r="AP190" s="78"/>
      <c r="AQ190" s="74" t="str">
        <f>IF(AP190="","",INDEX('Ciclos Oficial'!$I$3:$I$5,MATCH(AP190,'Ciclos Oficial'!$H$3:$H$5,0)))</f>
        <v/>
      </c>
      <c r="AR190" s="1"/>
      <c r="AS190" s="17"/>
    </row>
    <row r="191" spans="2:45" ht="14.25">
      <c r="B191" s="78"/>
      <c r="C191" s="11"/>
      <c r="D191" s="74" t="str" cm="1">
        <f t="array" ref="D191">IF(OR(B191="",C191=""),"",IF(INDEX('Ciclos Oficial'!$D$3:$D$23,IF(INDEX('Ciclos Oficial'!$D$3:$D$23,MATCH('Plano de Setup'!B191,'Ciclos Oficial'!$C$3:$C$23,0))&gt;INDEX('Ciclos Oficial'!$D$3:$D$23,MATCH('Plano de Setup'!C191,'Ciclos Oficial'!$C$3:$C$23,0)),MATCH('Plano de Setup'!B191,'Ciclos Oficial'!$C$3:$C$23,0),MATCH('Plano de Setup'!C191,'Ciclos Oficial'!$C$3:$C$23,0)))&gt;INDEX('Ciclos Oficial'!$E$3:$E$23,IF(INDEX('Ciclos Oficial'!$E$3:$E$23,MATCH(B191,'Ciclos Oficial'!$C$3:$C$23,0))&gt;INDEX('Ciclos Oficial'!$E$3:$E$23,MATCH(C191,'Ciclos Oficial'!$C$3:$C$23,0)),MATCH(B191,'Ciclos Oficial'!$C$3:$C$23,0),MATCH(C191,'Ciclos Oficial'!$C$3:$C$23,0))),INDEX('Ciclos Oficial'!$D$3:$D$23,IF(INDEX('Ciclos Oficial'!$D$3:$D$23,MATCH('Plano de Setup'!B191,'Ciclos Oficial'!$C$3:$C$23,0))&gt;INDEX('Ciclos Oficial'!$D$3:$D$23,MATCH('Plano de Setup'!C191,'Ciclos Oficial'!$C$3:$C$23,0)),MATCH('Plano de Setup'!B191,'Ciclos Oficial'!$C$3:$C$23,0),MATCH('Plano de Setup'!C191,'Ciclos Oficial'!$C$3:$C$23,0))),INDEX('Ciclos Oficial'!$E$3:$E$23,IF(INDEX('Ciclos Oficial'!$E$3:$E$23,MATCH(B191,'Ciclos Oficial'!$C$3:$C$23,0))&gt;INDEX('Ciclos Oficial'!$E$3:$E$23,MATCH(C191,'Ciclos Oficial'!$C$3:$C$23,0)),MATCH(B191,'Ciclos Oficial'!$C$3:$C$23,0),MATCH(C191,'Ciclos Oficial'!$C$3:$C$23,0)))))</f>
        <v/>
      </c>
      <c r="E191" s="12"/>
      <c r="F191" s="87"/>
      <c r="G191" s="19"/>
      <c r="H191" s="78"/>
      <c r="I191" s="11"/>
      <c r="J191" s="74" t="str" cm="1">
        <f t="array" ref="J191">IF(OR(H191="",I191=""),"",IF(INDEX('Ciclos Oficial'!$D$3:$D$23,IF(INDEX('Ciclos Oficial'!$D$3:$D$23,MATCH('Plano de Setup'!H191,'Ciclos Oficial'!$C$3:$C$23,0))&gt;INDEX('Ciclos Oficial'!$D$3:$D$23,MATCH('Plano de Setup'!I191,'Ciclos Oficial'!$C$3:$C$23,0)),MATCH('Plano de Setup'!H191,'Ciclos Oficial'!$C$3:$C$23,0),MATCH('Plano de Setup'!I191,'Ciclos Oficial'!$C$3:$C$23,0)))&gt;INDEX('Ciclos Oficial'!$E$3:$E$23,IF(INDEX('Ciclos Oficial'!$E$3:$E$23,MATCH(H191,'Ciclos Oficial'!$C$3:$C$23,0))&gt;INDEX('Ciclos Oficial'!$E$3:$E$23,MATCH(I191,'Ciclos Oficial'!$C$3:$C$23,0)),MATCH(H191,'Ciclos Oficial'!$C$3:$C$23,0),MATCH(I191,'Ciclos Oficial'!$C$3:$C$23,0))),INDEX('Ciclos Oficial'!$D$3:$D$23,IF(INDEX('Ciclos Oficial'!$D$3:$D$23,MATCH('Plano de Setup'!H191,'Ciclos Oficial'!$C$3:$C$23,0))&gt;INDEX('Ciclos Oficial'!$D$3:$D$23,MATCH('Plano de Setup'!I191,'Ciclos Oficial'!$C$3:$C$23,0)),MATCH('Plano de Setup'!H191,'Ciclos Oficial'!$C$3:$C$23,0),MATCH('Plano de Setup'!I191,'Ciclos Oficial'!$C$3:$C$23,0))),INDEX('Ciclos Oficial'!$E$3:$E$23,IF(INDEX('Ciclos Oficial'!$E$3:$E$23,MATCH(H191,'Ciclos Oficial'!$C$3:$C$23,0))&gt;INDEX('Ciclos Oficial'!$E$3:$E$23,MATCH(I191,'Ciclos Oficial'!$C$3:$C$23,0)),MATCH(H191,'Ciclos Oficial'!$C$3:$C$23,0),MATCH(I191,'Ciclos Oficial'!$C$3:$C$23,0)))))</f>
        <v/>
      </c>
      <c r="K191" s="1"/>
      <c r="L191" s="17"/>
      <c r="M191" s="19"/>
      <c r="N191" s="11"/>
      <c r="O191" s="11"/>
      <c r="P191" s="74" t="str" cm="1">
        <f t="array" ref="P191">IF(OR(N191="",O191=""),"",IF(INDEX('Ciclos Oficial'!$D$3:$D$23,IF(INDEX('Ciclos Oficial'!$D$3:$D$23,MATCH('Plano de Setup'!N191,'Ciclos Oficial'!$C$3:$C$23,0))&gt;INDEX('Ciclos Oficial'!$D$3:$D$23,MATCH('Plano de Setup'!O191,'Ciclos Oficial'!$C$3:$C$23,0)),MATCH('Plano de Setup'!N191,'Ciclos Oficial'!$C$3:$C$23,0),MATCH('Plano de Setup'!O191,'Ciclos Oficial'!$C$3:$C$23,0)))&gt;INDEX('Ciclos Oficial'!$E$3:$E$23,IF(INDEX('Ciclos Oficial'!$E$3:$E$23,MATCH(N191,'Ciclos Oficial'!$C$3:$C$23,0))&gt;INDEX('Ciclos Oficial'!$E$3:$E$23,MATCH(O191,'Ciclos Oficial'!$C$3:$C$23,0)),MATCH(N191,'Ciclos Oficial'!$C$3:$C$23,0),MATCH(O191,'Ciclos Oficial'!$C$3:$C$23,0))),INDEX('Ciclos Oficial'!$D$3:$D$23,IF(INDEX('Ciclos Oficial'!$D$3:$D$23,MATCH('Plano de Setup'!N191,'Ciclos Oficial'!$C$3:$C$23,0))&gt;INDEX('Ciclos Oficial'!$D$3:$D$23,MATCH('Plano de Setup'!O191,'Ciclos Oficial'!$C$3:$C$23,0)),MATCH('Plano de Setup'!N191,'Ciclos Oficial'!$C$3:$C$23,0),MATCH('Plano de Setup'!O191,'Ciclos Oficial'!$C$3:$C$23,0))),INDEX('Ciclos Oficial'!$E$3:$E$23,IF(INDEX('Ciclos Oficial'!$E$3:$E$23,MATCH(N191,'Ciclos Oficial'!$C$3:$C$23,0))&gt;INDEX('Ciclos Oficial'!$E$3:$E$23,MATCH(O191,'Ciclos Oficial'!$C$3:$C$23,0)),MATCH(N191,'Ciclos Oficial'!$C$3:$C$23,0),MATCH(O191,'Ciclos Oficial'!$C$3:$C$23,0)))))</f>
        <v/>
      </c>
      <c r="Q191" s="1"/>
      <c r="R191" s="1"/>
      <c r="S191" s="19"/>
      <c r="T191" s="78"/>
      <c r="U191" s="11"/>
      <c r="V191" s="74" t="str" cm="1">
        <f t="array" ref="V191">IF(OR(T191="",U191=""),"",IF(INDEX('Ciclos Oficial'!$D$3:$D$23,IF(INDEX('Ciclos Oficial'!$D$3:$D$23,MATCH('Plano de Setup'!T191,'Ciclos Oficial'!$C$3:$C$23,0))&gt;INDEX('Ciclos Oficial'!$D$3:$D$23,MATCH('Plano de Setup'!U191,'Ciclos Oficial'!$C$3:$C$23,0)),MATCH('Plano de Setup'!T191,'Ciclos Oficial'!$C$3:$C$23,0),MATCH('Plano de Setup'!U191,'Ciclos Oficial'!$C$3:$C$23,0)))&gt;INDEX('Ciclos Oficial'!$E$3:$E$23,IF(INDEX('Ciclos Oficial'!$E$3:$E$23,MATCH(T191,'Ciclos Oficial'!$C$3:$C$23,0))&gt;INDEX('Ciclos Oficial'!$E$3:$E$23,MATCH(U191,'Ciclos Oficial'!$C$3:$C$23,0)),MATCH(T191,'Ciclos Oficial'!$C$3:$C$23,0),MATCH(U191,'Ciclos Oficial'!$C$3:$C$23,0))),INDEX('Ciclos Oficial'!$D$3:$D$23,IF(INDEX('Ciclos Oficial'!$D$3:$D$23,MATCH('Plano de Setup'!T191,'Ciclos Oficial'!$C$3:$C$23,0))&gt;INDEX('Ciclos Oficial'!$D$3:$D$23,MATCH('Plano de Setup'!U191,'Ciclos Oficial'!$C$3:$C$23,0)),MATCH('Plano de Setup'!T191,'Ciclos Oficial'!$C$3:$C$23,0),MATCH('Plano de Setup'!U191,'Ciclos Oficial'!$C$3:$C$23,0))),INDEX('Ciclos Oficial'!$E$3:$E$23,IF(INDEX('Ciclos Oficial'!$E$3:$E$23,MATCH(T191,'Ciclos Oficial'!$C$3:$C$23,0))&gt;INDEX('Ciclos Oficial'!$E$3:$E$23,MATCH(U191,'Ciclos Oficial'!$C$3:$C$23,0)),MATCH(T191,'Ciclos Oficial'!$C$3:$C$23,0),MATCH(U191,'Ciclos Oficial'!$C$3:$C$23,0)))))</f>
        <v/>
      </c>
      <c r="W191" s="1"/>
      <c r="X191" s="17"/>
      <c r="Y191" s="19"/>
      <c r="Z191" s="78"/>
      <c r="AA191" s="11"/>
      <c r="AB191" s="74" t="str" cm="1">
        <f t="array" ref="AB191">IF(OR(Z191="",AA191=""),"",IF(INDEX('Ciclos Oficial'!$D$3:$D$23,IF(INDEX('Ciclos Oficial'!$D$3:$D$23,MATCH('Plano de Setup'!Z191,'Ciclos Oficial'!$C$3:$C$23,0))&gt;INDEX('Ciclos Oficial'!$D$3:$D$23,MATCH('Plano de Setup'!AA191,'Ciclos Oficial'!$C$3:$C$23,0)),MATCH('Plano de Setup'!Z191,'Ciclos Oficial'!$C$3:$C$23,0),MATCH('Plano de Setup'!AA191,'Ciclos Oficial'!$C$3:$C$23,0)))&gt;INDEX('Ciclos Oficial'!$E$3:$E$23,IF(INDEX('Ciclos Oficial'!$E$3:$E$23,MATCH(Z191,'Ciclos Oficial'!$C$3:$C$23,0))&gt;INDEX('Ciclos Oficial'!$E$3:$E$23,MATCH(AA191,'Ciclos Oficial'!$C$3:$C$23,0)),MATCH(Z191,'Ciclos Oficial'!$C$3:$C$23,0),MATCH(AA191,'Ciclos Oficial'!$C$3:$C$23,0))),INDEX('Ciclos Oficial'!$D$3:$D$23,IF(INDEX('Ciclos Oficial'!$D$3:$D$23,MATCH('Plano de Setup'!Z191,'Ciclos Oficial'!$C$3:$C$23,0))&gt;INDEX('Ciclos Oficial'!$D$3:$D$23,MATCH('Plano de Setup'!AA191,'Ciclos Oficial'!$C$3:$C$23,0)),MATCH('Plano de Setup'!Z191,'Ciclos Oficial'!$C$3:$C$23,0),MATCH('Plano de Setup'!AA191,'Ciclos Oficial'!$C$3:$C$23,0))),INDEX('Ciclos Oficial'!$E$3:$E$23,IF(INDEX('Ciclos Oficial'!$E$3:$E$23,MATCH(Z191,'Ciclos Oficial'!$C$3:$C$23,0))&gt;INDEX('Ciclos Oficial'!$E$3:$E$23,MATCH(AA191,'Ciclos Oficial'!$C$3:$C$23,0)),MATCH(Z191,'Ciclos Oficial'!$C$3:$C$23,0),MATCH(AA191,'Ciclos Oficial'!$C$3:$C$23,0)))))</f>
        <v/>
      </c>
      <c r="AC191" s="1"/>
      <c r="AD191" s="17"/>
      <c r="AE191" s="19"/>
      <c r="AF191" s="78"/>
      <c r="AG191" s="74" t="str">
        <f>IF(AF191="","",INDEX('Ciclos Oficial'!$I$3:$I$5,MATCH(AF191,'Ciclos Oficial'!$H$3:$H$5,0)))</f>
        <v/>
      </c>
      <c r="AH191" s="1"/>
      <c r="AI191" s="17"/>
      <c r="AJ191" s="19"/>
      <c r="AK191" s="78"/>
      <c r="AL191" s="74" t="str">
        <f>IF(AK191="","",INDEX('Ciclos Oficial'!$I$3:$I$5,MATCH(AK191,'Ciclos Oficial'!$H$3:$H$5,0)))</f>
        <v/>
      </c>
      <c r="AM191" s="1"/>
      <c r="AN191" s="17"/>
      <c r="AO191" s="19"/>
      <c r="AP191" s="78"/>
      <c r="AQ191" s="74" t="str">
        <f>IF(AP191="","",INDEX('Ciclos Oficial'!$I$3:$I$5,MATCH(AP191,'Ciclos Oficial'!$H$3:$H$5,0)))</f>
        <v/>
      </c>
      <c r="AR191" s="1"/>
      <c r="AS191" s="17"/>
    </row>
    <row r="192" spans="2:45" ht="14.25">
      <c r="B192" s="78"/>
      <c r="C192" s="11"/>
      <c r="D192" s="74" t="str" cm="1">
        <f t="array" ref="D192">IF(OR(B192="",C192=""),"",IF(INDEX('Ciclos Oficial'!$D$3:$D$23,IF(INDEX('Ciclos Oficial'!$D$3:$D$23,MATCH('Plano de Setup'!B192,'Ciclos Oficial'!$C$3:$C$23,0))&gt;INDEX('Ciclos Oficial'!$D$3:$D$23,MATCH('Plano de Setup'!C192,'Ciclos Oficial'!$C$3:$C$23,0)),MATCH('Plano de Setup'!B192,'Ciclos Oficial'!$C$3:$C$23,0),MATCH('Plano de Setup'!C192,'Ciclos Oficial'!$C$3:$C$23,0)))&gt;INDEX('Ciclos Oficial'!$E$3:$E$23,IF(INDEX('Ciclos Oficial'!$E$3:$E$23,MATCH(B192,'Ciclos Oficial'!$C$3:$C$23,0))&gt;INDEX('Ciclos Oficial'!$E$3:$E$23,MATCH(C192,'Ciclos Oficial'!$C$3:$C$23,0)),MATCH(B192,'Ciclos Oficial'!$C$3:$C$23,0),MATCH(C192,'Ciclos Oficial'!$C$3:$C$23,0))),INDEX('Ciclos Oficial'!$D$3:$D$23,IF(INDEX('Ciclos Oficial'!$D$3:$D$23,MATCH('Plano de Setup'!B192,'Ciclos Oficial'!$C$3:$C$23,0))&gt;INDEX('Ciclos Oficial'!$D$3:$D$23,MATCH('Plano de Setup'!C192,'Ciclos Oficial'!$C$3:$C$23,0)),MATCH('Plano de Setup'!B192,'Ciclos Oficial'!$C$3:$C$23,0),MATCH('Plano de Setup'!C192,'Ciclos Oficial'!$C$3:$C$23,0))),INDEX('Ciclos Oficial'!$E$3:$E$23,IF(INDEX('Ciclos Oficial'!$E$3:$E$23,MATCH(B192,'Ciclos Oficial'!$C$3:$C$23,0))&gt;INDEX('Ciclos Oficial'!$E$3:$E$23,MATCH(C192,'Ciclos Oficial'!$C$3:$C$23,0)),MATCH(B192,'Ciclos Oficial'!$C$3:$C$23,0),MATCH(C192,'Ciclos Oficial'!$C$3:$C$23,0)))))</f>
        <v/>
      </c>
      <c r="E192" s="12"/>
      <c r="F192" s="87"/>
      <c r="G192" s="19"/>
      <c r="H192" s="78"/>
      <c r="I192" s="11"/>
      <c r="J192" s="74" t="str" cm="1">
        <f t="array" ref="J192">IF(OR(H192="",I192=""),"",IF(INDEX('Ciclos Oficial'!$D$3:$D$23,IF(INDEX('Ciclos Oficial'!$D$3:$D$23,MATCH('Plano de Setup'!H192,'Ciclos Oficial'!$C$3:$C$23,0))&gt;INDEX('Ciclos Oficial'!$D$3:$D$23,MATCH('Plano de Setup'!I192,'Ciclos Oficial'!$C$3:$C$23,0)),MATCH('Plano de Setup'!H192,'Ciclos Oficial'!$C$3:$C$23,0),MATCH('Plano de Setup'!I192,'Ciclos Oficial'!$C$3:$C$23,0)))&gt;INDEX('Ciclos Oficial'!$E$3:$E$23,IF(INDEX('Ciclos Oficial'!$E$3:$E$23,MATCH(H192,'Ciclos Oficial'!$C$3:$C$23,0))&gt;INDEX('Ciclos Oficial'!$E$3:$E$23,MATCH(I192,'Ciclos Oficial'!$C$3:$C$23,0)),MATCH(H192,'Ciclos Oficial'!$C$3:$C$23,0),MATCH(I192,'Ciclos Oficial'!$C$3:$C$23,0))),INDEX('Ciclos Oficial'!$D$3:$D$23,IF(INDEX('Ciclos Oficial'!$D$3:$D$23,MATCH('Plano de Setup'!H192,'Ciclos Oficial'!$C$3:$C$23,0))&gt;INDEX('Ciclos Oficial'!$D$3:$D$23,MATCH('Plano de Setup'!I192,'Ciclos Oficial'!$C$3:$C$23,0)),MATCH('Plano de Setup'!H192,'Ciclos Oficial'!$C$3:$C$23,0),MATCH('Plano de Setup'!I192,'Ciclos Oficial'!$C$3:$C$23,0))),INDEX('Ciclos Oficial'!$E$3:$E$23,IF(INDEX('Ciclos Oficial'!$E$3:$E$23,MATCH(H192,'Ciclos Oficial'!$C$3:$C$23,0))&gt;INDEX('Ciclos Oficial'!$E$3:$E$23,MATCH(I192,'Ciclos Oficial'!$C$3:$C$23,0)),MATCH(H192,'Ciclos Oficial'!$C$3:$C$23,0),MATCH(I192,'Ciclos Oficial'!$C$3:$C$23,0)))))</f>
        <v/>
      </c>
      <c r="K192" s="1"/>
      <c r="L192" s="17"/>
      <c r="M192" s="19"/>
      <c r="N192" s="11"/>
      <c r="O192" s="11"/>
      <c r="P192" s="74" t="str" cm="1">
        <f t="array" ref="P192">IF(OR(N192="",O192=""),"",IF(INDEX('Ciclos Oficial'!$D$3:$D$23,IF(INDEX('Ciclos Oficial'!$D$3:$D$23,MATCH('Plano de Setup'!N192,'Ciclos Oficial'!$C$3:$C$23,0))&gt;INDEX('Ciclos Oficial'!$D$3:$D$23,MATCH('Plano de Setup'!O192,'Ciclos Oficial'!$C$3:$C$23,0)),MATCH('Plano de Setup'!N192,'Ciclos Oficial'!$C$3:$C$23,0),MATCH('Plano de Setup'!O192,'Ciclos Oficial'!$C$3:$C$23,0)))&gt;INDEX('Ciclos Oficial'!$E$3:$E$23,IF(INDEX('Ciclos Oficial'!$E$3:$E$23,MATCH(N192,'Ciclos Oficial'!$C$3:$C$23,0))&gt;INDEX('Ciclos Oficial'!$E$3:$E$23,MATCH(O192,'Ciclos Oficial'!$C$3:$C$23,0)),MATCH(N192,'Ciclos Oficial'!$C$3:$C$23,0),MATCH(O192,'Ciclos Oficial'!$C$3:$C$23,0))),INDEX('Ciclos Oficial'!$D$3:$D$23,IF(INDEX('Ciclos Oficial'!$D$3:$D$23,MATCH('Plano de Setup'!N192,'Ciclos Oficial'!$C$3:$C$23,0))&gt;INDEX('Ciclos Oficial'!$D$3:$D$23,MATCH('Plano de Setup'!O192,'Ciclos Oficial'!$C$3:$C$23,0)),MATCH('Plano de Setup'!N192,'Ciclos Oficial'!$C$3:$C$23,0),MATCH('Plano de Setup'!O192,'Ciclos Oficial'!$C$3:$C$23,0))),INDEX('Ciclos Oficial'!$E$3:$E$23,IF(INDEX('Ciclos Oficial'!$E$3:$E$23,MATCH(N192,'Ciclos Oficial'!$C$3:$C$23,0))&gt;INDEX('Ciclos Oficial'!$E$3:$E$23,MATCH(O192,'Ciclos Oficial'!$C$3:$C$23,0)),MATCH(N192,'Ciclos Oficial'!$C$3:$C$23,0),MATCH(O192,'Ciclos Oficial'!$C$3:$C$23,0)))))</f>
        <v/>
      </c>
      <c r="Q192" s="1"/>
      <c r="R192" s="1"/>
      <c r="S192" s="19"/>
      <c r="T192" s="78"/>
      <c r="U192" s="11"/>
      <c r="V192" s="74" t="str" cm="1">
        <f t="array" ref="V192">IF(OR(T192="",U192=""),"",IF(INDEX('Ciclos Oficial'!$D$3:$D$23,IF(INDEX('Ciclos Oficial'!$D$3:$D$23,MATCH('Plano de Setup'!T192,'Ciclos Oficial'!$C$3:$C$23,0))&gt;INDEX('Ciclos Oficial'!$D$3:$D$23,MATCH('Plano de Setup'!U192,'Ciclos Oficial'!$C$3:$C$23,0)),MATCH('Plano de Setup'!T192,'Ciclos Oficial'!$C$3:$C$23,0),MATCH('Plano de Setup'!U192,'Ciclos Oficial'!$C$3:$C$23,0)))&gt;INDEX('Ciclos Oficial'!$E$3:$E$23,IF(INDEX('Ciclos Oficial'!$E$3:$E$23,MATCH(T192,'Ciclos Oficial'!$C$3:$C$23,0))&gt;INDEX('Ciclos Oficial'!$E$3:$E$23,MATCH(U192,'Ciclos Oficial'!$C$3:$C$23,0)),MATCH(T192,'Ciclos Oficial'!$C$3:$C$23,0),MATCH(U192,'Ciclos Oficial'!$C$3:$C$23,0))),INDEX('Ciclos Oficial'!$D$3:$D$23,IF(INDEX('Ciclos Oficial'!$D$3:$D$23,MATCH('Plano de Setup'!T192,'Ciclos Oficial'!$C$3:$C$23,0))&gt;INDEX('Ciclos Oficial'!$D$3:$D$23,MATCH('Plano de Setup'!U192,'Ciclos Oficial'!$C$3:$C$23,0)),MATCH('Plano de Setup'!T192,'Ciclos Oficial'!$C$3:$C$23,0),MATCH('Plano de Setup'!U192,'Ciclos Oficial'!$C$3:$C$23,0))),INDEX('Ciclos Oficial'!$E$3:$E$23,IF(INDEX('Ciclos Oficial'!$E$3:$E$23,MATCH(T192,'Ciclos Oficial'!$C$3:$C$23,0))&gt;INDEX('Ciclos Oficial'!$E$3:$E$23,MATCH(U192,'Ciclos Oficial'!$C$3:$C$23,0)),MATCH(T192,'Ciclos Oficial'!$C$3:$C$23,0),MATCH(U192,'Ciclos Oficial'!$C$3:$C$23,0)))))</f>
        <v/>
      </c>
      <c r="W192" s="1"/>
      <c r="X192" s="17"/>
      <c r="Y192" s="19"/>
      <c r="Z192" s="78"/>
      <c r="AA192" s="11"/>
      <c r="AB192" s="74" t="str" cm="1">
        <f t="array" ref="AB192">IF(OR(Z192="",AA192=""),"",IF(INDEX('Ciclos Oficial'!$D$3:$D$23,IF(INDEX('Ciclos Oficial'!$D$3:$D$23,MATCH('Plano de Setup'!Z192,'Ciclos Oficial'!$C$3:$C$23,0))&gt;INDEX('Ciclos Oficial'!$D$3:$D$23,MATCH('Plano de Setup'!AA192,'Ciclos Oficial'!$C$3:$C$23,0)),MATCH('Plano de Setup'!Z192,'Ciclos Oficial'!$C$3:$C$23,0),MATCH('Plano de Setup'!AA192,'Ciclos Oficial'!$C$3:$C$23,0)))&gt;INDEX('Ciclos Oficial'!$E$3:$E$23,IF(INDEX('Ciclos Oficial'!$E$3:$E$23,MATCH(Z192,'Ciclos Oficial'!$C$3:$C$23,0))&gt;INDEX('Ciclos Oficial'!$E$3:$E$23,MATCH(AA192,'Ciclos Oficial'!$C$3:$C$23,0)),MATCH(Z192,'Ciclos Oficial'!$C$3:$C$23,0),MATCH(AA192,'Ciclos Oficial'!$C$3:$C$23,0))),INDEX('Ciclos Oficial'!$D$3:$D$23,IF(INDEX('Ciclos Oficial'!$D$3:$D$23,MATCH('Plano de Setup'!Z192,'Ciclos Oficial'!$C$3:$C$23,0))&gt;INDEX('Ciclos Oficial'!$D$3:$D$23,MATCH('Plano de Setup'!AA192,'Ciclos Oficial'!$C$3:$C$23,0)),MATCH('Plano de Setup'!Z192,'Ciclos Oficial'!$C$3:$C$23,0),MATCH('Plano de Setup'!AA192,'Ciclos Oficial'!$C$3:$C$23,0))),INDEX('Ciclos Oficial'!$E$3:$E$23,IF(INDEX('Ciclos Oficial'!$E$3:$E$23,MATCH(Z192,'Ciclos Oficial'!$C$3:$C$23,0))&gt;INDEX('Ciclos Oficial'!$E$3:$E$23,MATCH(AA192,'Ciclos Oficial'!$C$3:$C$23,0)),MATCH(Z192,'Ciclos Oficial'!$C$3:$C$23,0),MATCH(AA192,'Ciclos Oficial'!$C$3:$C$23,0)))))</f>
        <v/>
      </c>
      <c r="AC192" s="1"/>
      <c r="AD192" s="17"/>
      <c r="AE192" s="19"/>
      <c r="AF192" s="78"/>
      <c r="AG192" s="74" t="str">
        <f>IF(AF192="","",INDEX('Ciclos Oficial'!$I$3:$I$5,MATCH(AF192,'Ciclos Oficial'!$H$3:$H$5,0)))</f>
        <v/>
      </c>
      <c r="AH192" s="1"/>
      <c r="AI192" s="17"/>
      <c r="AJ192" s="19"/>
      <c r="AK192" s="78"/>
      <c r="AL192" s="74" t="str">
        <f>IF(AK192="","",INDEX('Ciclos Oficial'!$I$3:$I$5,MATCH(AK192,'Ciclos Oficial'!$H$3:$H$5,0)))</f>
        <v/>
      </c>
      <c r="AM192" s="1"/>
      <c r="AN192" s="17"/>
      <c r="AO192" s="19"/>
      <c r="AP192" s="78"/>
      <c r="AQ192" s="74" t="str">
        <f>IF(AP192="","",INDEX('Ciclos Oficial'!$I$3:$I$5,MATCH(AP192,'Ciclos Oficial'!$H$3:$H$5,0)))</f>
        <v/>
      </c>
      <c r="AR192" s="1"/>
      <c r="AS192" s="17"/>
    </row>
    <row r="193" spans="2:45" ht="15" thickBot="1">
      <c r="B193" s="78"/>
      <c r="C193" s="11"/>
      <c r="D193" s="74" t="str" cm="1">
        <f t="array" ref="D193">IF(OR(B193="",C193=""),"",IF(INDEX('Ciclos Oficial'!$D$3:$D$23,IF(INDEX('Ciclos Oficial'!$D$3:$D$23,MATCH('Plano de Setup'!B193,'Ciclos Oficial'!$C$3:$C$23,0))&gt;INDEX('Ciclos Oficial'!$D$3:$D$23,MATCH('Plano de Setup'!C193,'Ciclos Oficial'!$C$3:$C$23,0)),MATCH('Plano de Setup'!B193,'Ciclos Oficial'!$C$3:$C$23,0),MATCH('Plano de Setup'!C193,'Ciclos Oficial'!$C$3:$C$23,0)))&gt;INDEX('Ciclos Oficial'!$E$3:$E$23,IF(INDEX('Ciclos Oficial'!$E$3:$E$23,MATCH(B193,'Ciclos Oficial'!$C$3:$C$23,0))&gt;INDEX('Ciclos Oficial'!$E$3:$E$23,MATCH(C193,'Ciclos Oficial'!$C$3:$C$23,0)),MATCH(B193,'Ciclos Oficial'!$C$3:$C$23,0),MATCH(C193,'Ciclos Oficial'!$C$3:$C$23,0))),INDEX('Ciclos Oficial'!$D$3:$D$23,IF(INDEX('Ciclos Oficial'!$D$3:$D$23,MATCH('Plano de Setup'!B193,'Ciclos Oficial'!$C$3:$C$23,0))&gt;INDEX('Ciclos Oficial'!$D$3:$D$23,MATCH('Plano de Setup'!C193,'Ciclos Oficial'!$C$3:$C$23,0)),MATCH('Plano de Setup'!B193,'Ciclos Oficial'!$C$3:$C$23,0),MATCH('Plano de Setup'!C193,'Ciclos Oficial'!$C$3:$C$23,0))),INDEX('Ciclos Oficial'!$E$3:$E$23,IF(INDEX('Ciclos Oficial'!$E$3:$E$23,MATCH(B193,'Ciclos Oficial'!$C$3:$C$23,0))&gt;INDEX('Ciclos Oficial'!$E$3:$E$23,MATCH(C193,'Ciclos Oficial'!$C$3:$C$23,0)),MATCH(B193,'Ciclos Oficial'!$C$3:$C$23,0),MATCH(C193,'Ciclos Oficial'!$C$3:$C$23,0)))))</f>
        <v/>
      </c>
      <c r="E193" s="12"/>
      <c r="F193" s="87"/>
      <c r="G193" s="19"/>
      <c r="H193" s="78"/>
      <c r="I193" s="11"/>
      <c r="J193" s="74" t="str" cm="1">
        <f t="array" ref="J193">IF(OR(H193="",I193=""),"",IF(INDEX('Ciclos Oficial'!$D$3:$D$23,IF(INDEX('Ciclos Oficial'!$D$3:$D$23,MATCH('Plano de Setup'!H193,'Ciclos Oficial'!$C$3:$C$23,0))&gt;INDEX('Ciclos Oficial'!$D$3:$D$23,MATCH('Plano de Setup'!I193,'Ciclos Oficial'!$C$3:$C$23,0)),MATCH('Plano de Setup'!H193,'Ciclos Oficial'!$C$3:$C$23,0),MATCH('Plano de Setup'!I193,'Ciclos Oficial'!$C$3:$C$23,0)))&gt;INDEX('Ciclos Oficial'!$E$3:$E$23,IF(INDEX('Ciclos Oficial'!$E$3:$E$23,MATCH(H193,'Ciclos Oficial'!$C$3:$C$23,0))&gt;INDEX('Ciclos Oficial'!$E$3:$E$23,MATCH(I193,'Ciclos Oficial'!$C$3:$C$23,0)),MATCH(H193,'Ciclos Oficial'!$C$3:$C$23,0),MATCH(I193,'Ciclos Oficial'!$C$3:$C$23,0))),INDEX('Ciclos Oficial'!$D$3:$D$23,IF(INDEX('Ciclos Oficial'!$D$3:$D$23,MATCH('Plano de Setup'!H193,'Ciclos Oficial'!$C$3:$C$23,0))&gt;INDEX('Ciclos Oficial'!$D$3:$D$23,MATCH('Plano de Setup'!I193,'Ciclos Oficial'!$C$3:$C$23,0)),MATCH('Plano de Setup'!H193,'Ciclos Oficial'!$C$3:$C$23,0),MATCH('Plano de Setup'!I193,'Ciclos Oficial'!$C$3:$C$23,0))),INDEX('Ciclos Oficial'!$E$3:$E$23,IF(INDEX('Ciclos Oficial'!$E$3:$E$23,MATCH(H193,'Ciclos Oficial'!$C$3:$C$23,0))&gt;INDEX('Ciclos Oficial'!$E$3:$E$23,MATCH(I193,'Ciclos Oficial'!$C$3:$C$23,0)),MATCH(H193,'Ciclos Oficial'!$C$3:$C$23,0),MATCH(I193,'Ciclos Oficial'!$C$3:$C$23,0)))))</f>
        <v/>
      </c>
      <c r="K193" s="1"/>
      <c r="L193" s="17"/>
      <c r="M193" s="19"/>
      <c r="N193" s="15"/>
      <c r="O193" s="13"/>
      <c r="P193" s="74" t="str" cm="1">
        <f t="array" ref="P193">IF(OR(N193="",O193=""),"",IF(INDEX('Ciclos Oficial'!$D$3:$D$23,IF(INDEX('Ciclos Oficial'!$D$3:$D$23,MATCH('Plano de Setup'!N193,'Ciclos Oficial'!$C$3:$C$23,0))&gt;INDEX('Ciclos Oficial'!$D$3:$D$23,MATCH('Plano de Setup'!O193,'Ciclos Oficial'!$C$3:$C$23,0)),MATCH('Plano de Setup'!N193,'Ciclos Oficial'!$C$3:$C$23,0),MATCH('Plano de Setup'!O193,'Ciclos Oficial'!$C$3:$C$23,0)))&gt;INDEX('Ciclos Oficial'!$E$3:$E$23,IF(INDEX('Ciclos Oficial'!$E$3:$E$23,MATCH(N193,'Ciclos Oficial'!$C$3:$C$23,0))&gt;INDEX('Ciclos Oficial'!$E$3:$E$23,MATCH(O193,'Ciclos Oficial'!$C$3:$C$23,0)),MATCH(N193,'Ciclos Oficial'!$C$3:$C$23,0),MATCH(O193,'Ciclos Oficial'!$C$3:$C$23,0))),INDEX('Ciclos Oficial'!$D$3:$D$23,IF(INDEX('Ciclos Oficial'!$D$3:$D$23,MATCH('Plano de Setup'!N193,'Ciclos Oficial'!$C$3:$C$23,0))&gt;INDEX('Ciclos Oficial'!$D$3:$D$23,MATCH('Plano de Setup'!O193,'Ciclos Oficial'!$C$3:$C$23,0)),MATCH('Plano de Setup'!N193,'Ciclos Oficial'!$C$3:$C$23,0),MATCH('Plano de Setup'!O193,'Ciclos Oficial'!$C$3:$C$23,0))),INDEX('Ciclos Oficial'!$E$3:$E$23,IF(INDEX('Ciclos Oficial'!$E$3:$E$23,MATCH(N193,'Ciclos Oficial'!$C$3:$C$23,0))&gt;INDEX('Ciclos Oficial'!$E$3:$E$23,MATCH(O193,'Ciclos Oficial'!$C$3:$C$23,0)),MATCH(N193,'Ciclos Oficial'!$C$3:$C$23,0),MATCH(O193,'Ciclos Oficial'!$C$3:$C$23,0)))))</f>
        <v/>
      </c>
      <c r="Q193" s="13"/>
      <c r="R193" s="14"/>
      <c r="S193" s="19"/>
      <c r="T193" s="78"/>
      <c r="U193" s="11"/>
      <c r="V193" s="74" t="str" cm="1">
        <f t="array" ref="V193">IF(OR(T193="",U193=""),"",IF(INDEX('Ciclos Oficial'!$D$3:$D$23,IF(INDEX('Ciclos Oficial'!$D$3:$D$23,MATCH('Plano de Setup'!T193,'Ciclos Oficial'!$C$3:$C$23,0))&gt;INDEX('Ciclos Oficial'!$D$3:$D$23,MATCH('Plano de Setup'!U193,'Ciclos Oficial'!$C$3:$C$23,0)),MATCH('Plano de Setup'!T193,'Ciclos Oficial'!$C$3:$C$23,0),MATCH('Plano de Setup'!U193,'Ciclos Oficial'!$C$3:$C$23,0)))&gt;INDEX('Ciclos Oficial'!$E$3:$E$23,IF(INDEX('Ciclos Oficial'!$E$3:$E$23,MATCH(T193,'Ciclos Oficial'!$C$3:$C$23,0))&gt;INDEX('Ciclos Oficial'!$E$3:$E$23,MATCH(U193,'Ciclos Oficial'!$C$3:$C$23,0)),MATCH(T193,'Ciclos Oficial'!$C$3:$C$23,0),MATCH(U193,'Ciclos Oficial'!$C$3:$C$23,0))),INDEX('Ciclos Oficial'!$D$3:$D$23,IF(INDEX('Ciclos Oficial'!$D$3:$D$23,MATCH('Plano de Setup'!T193,'Ciclos Oficial'!$C$3:$C$23,0))&gt;INDEX('Ciclos Oficial'!$D$3:$D$23,MATCH('Plano de Setup'!U193,'Ciclos Oficial'!$C$3:$C$23,0)),MATCH('Plano de Setup'!T193,'Ciclos Oficial'!$C$3:$C$23,0),MATCH('Plano de Setup'!U193,'Ciclos Oficial'!$C$3:$C$23,0))),INDEX('Ciclos Oficial'!$E$3:$E$23,IF(INDEX('Ciclos Oficial'!$E$3:$E$23,MATCH(T193,'Ciclos Oficial'!$C$3:$C$23,0))&gt;INDEX('Ciclos Oficial'!$E$3:$E$23,MATCH(U193,'Ciclos Oficial'!$C$3:$C$23,0)),MATCH(T193,'Ciclos Oficial'!$C$3:$C$23,0),MATCH(U193,'Ciclos Oficial'!$C$3:$C$23,0)))))</f>
        <v/>
      </c>
      <c r="W193" s="1"/>
      <c r="X193" s="17"/>
      <c r="Y193" s="19"/>
      <c r="Z193" s="78"/>
      <c r="AA193" s="11"/>
      <c r="AB193" s="74" t="str" cm="1">
        <f t="array" ref="AB193">IF(OR(Z193="",AA193=""),"",IF(INDEX('Ciclos Oficial'!$D$3:$D$23,IF(INDEX('Ciclos Oficial'!$D$3:$D$23,MATCH('Plano de Setup'!Z193,'Ciclos Oficial'!$C$3:$C$23,0))&gt;INDEX('Ciclos Oficial'!$D$3:$D$23,MATCH('Plano de Setup'!AA193,'Ciclos Oficial'!$C$3:$C$23,0)),MATCH('Plano de Setup'!Z193,'Ciclos Oficial'!$C$3:$C$23,0),MATCH('Plano de Setup'!AA193,'Ciclos Oficial'!$C$3:$C$23,0)))&gt;INDEX('Ciclos Oficial'!$E$3:$E$23,IF(INDEX('Ciclos Oficial'!$E$3:$E$23,MATCH(Z193,'Ciclos Oficial'!$C$3:$C$23,0))&gt;INDEX('Ciclos Oficial'!$E$3:$E$23,MATCH(AA193,'Ciclos Oficial'!$C$3:$C$23,0)),MATCH(Z193,'Ciclos Oficial'!$C$3:$C$23,0),MATCH(AA193,'Ciclos Oficial'!$C$3:$C$23,0))),INDEX('Ciclos Oficial'!$D$3:$D$23,IF(INDEX('Ciclos Oficial'!$D$3:$D$23,MATCH('Plano de Setup'!Z193,'Ciclos Oficial'!$C$3:$C$23,0))&gt;INDEX('Ciclos Oficial'!$D$3:$D$23,MATCH('Plano de Setup'!AA193,'Ciclos Oficial'!$C$3:$C$23,0)),MATCH('Plano de Setup'!Z193,'Ciclos Oficial'!$C$3:$C$23,0),MATCH('Plano de Setup'!AA193,'Ciclos Oficial'!$C$3:$C$23,0))),INDEX('Ciclos Oficial'!$E$3:$E$23,IF(INDEX('Ciclos Oficial'!$E$3:$E$23,MATCH(Z193,'Ciclos Oficial'!$C$3:$C$23,0))&gt;INDEX('Ciclos Oficial'!$E$3:$E$23,MATCH(AA193,'Ciclos Oficial'!$C$3:$C$23,0)),MATCH(Z193,'Ciclos Oficial'!$C$3:$C$23,0),MATCH(AA193,'Ciclos Oficial'!$C$3:$C$23,0)))))</f>
        <v/>
      </c>
      <c r="AC193" s="1"/>
      <c r="AD193" s="17"/>
      <c r="AE193" s="19"/>
      <c r="AF193" s="78"/>
      <c r="AG193" s="74" t="str">
        <f>IF(AF193="","",INDEX('Ciclos Oficial'!$I$3:$I$5,MATCH(AF193,'Ciclos Oficial'!$H$3:$H$5,0)))</f>
        <v/>
      </c>
      <c r="AH193" s="1"/>
      <c r="AI193" s="17"/>
      <c r="AJ193" s="19"/>
      <c r="AK193" s="78"/>
      <c r="AL193" s="74" t="str">
        <f>IF(AK193="","",INDEX('Ciclos Oficial'!$I$3:$I$5,MATCH(AK193,'Ciclos Oficial'!$H$3:$H$5,0)))</f>
        <v/>
      </c>
      <c r="AM193" s="1"/>
      <c r="AN193" s="17"/>
      <c r="AO193" s="19"/>
      <c r="AP193" s="78"/>
      <c r="AQ193" s="74" t="str">
        <f>IF(AP193="","",INDEX('Ciclos Oficial'!$I$3:$I$5,MATCH(AP193,'Ciclos Oficial'!$H$3:$H$5,0)))</f>
        <v/>
      </c>
      <c r="AR193" s="1"/>
      <c r="AS193" s="17"/>
    </row>
    <row r="194" spans="2:45" ht="15" thickBot="1">
      <c r="B194" s="88"/>
      <c r="C194" s="89"/>
      <c r="D194" s="80" t="str" cm="1">
        <f t="array" ref="D194">IF(OR(B194="",C194=""),"",IF(INDEX('Ciclos Oficial'!$D$3:$D$23,IF(INDEX('Ciclos Oficial'!$D$3:$D$23,MATCH('Plano de Setup'!B194,'Ciclos Oficial'!$C$3:$C$23,0))&gt;INDEX('Ciclos Oficial'!$D$3:$D$23,MATCH('Plano de Setup'!C194,'Ciclos Oficial'!$C$3:$C$23,0)),MATCH('Plano de Setup'!B194,'Ciclos Oficial'!$C$3:$C$23,0),MATCH('Plano de Setup'!C194,'Ciclos Oficial'!$C$3:$C$23,0)))&gt;INDEX('Ciclos Oficial'!$E$3:$E$23,IF(INDEX('Ciclos Oficial'!$E$3:$E$23,MATCH(B194,'Ciclos Oficial'!$C$3:$C$23,0))&gt;INDEX('Ciclos Oficial'!$E$3:$E$23,MATCH(C194,'Ciclos Oficial'!$C$3:$C$23,0)),MATCH(B194,'Ciclos Oficial'!$C$3:$C$23,0),MATCH(C194,'Ciclos Oficial'!$C$3:$C$23,0))),INDEX('Ciclos Oficial'!$D$3:$D$23,IF(INDEX('Ciclos Oficial'!$D$3:$D$23,MATCH('Plano de Setup'!B194,'Ciclos Oficial'!$C$3:$C$23,0))&gt;INDEX('Ciclos Oficial'!$D$3:$D$23,MATCH('Plano de Setup'!C194,'Ciclos Oficial'!$C$3:$C$23,0)),MATCH('Plano de Setup'!B194,'Ciclos Oficial'!$C$3:$C$23,0),MATCH('Plano de Setup'!C194,'Ciclos Oficial'!$C$3:$C$23,0))),INDEX('Ciclos Oficial'!$E$3:$E$23,IF(INDEX('Ciclos Oficial'!$E$3:$E$23,MATCH(B194,'Ciclos Oficial'!$C$3:$C$23,0))&gt;INDEX('Ciclos Oficial'!$E$3:$E$23,MATCH(C194,'Ciclos Oficial'!$C$3:$C$23,0)),MATCH(B194,'Ciclos Oficial'!$C$3:$C$23,0),MATCH(C194,'Ciclos Oficial'!$C$3:$C$23,0)))))</f>
        <v/>
      </c>
      <c r="E194" s="47"/>
      <c r="F194" s="48"/>
      <c r="G194" s="19"/>
      <c r="H194" s="78"/>
      <c r="I194" s="11"/>
      <c r="J194" s="74" t="str" cm="1">
        <f t="array" ref="J194">IF(OR(H194="",I194=""),"",IF(INDEX('Ciclos Oficial'!$D$3:$D$23,IF(INDEX('Ciclos Oficial'!$D$3:$D$23,MATCH('Plano de Setup'!H194,'Ciclos Oficial'!$C$3:$C$23,0))&gt;INDEX('Ciclos Oficial'!$D$3:$D$23,MATCH('Plano de Setup'!I194,'Ciclos Oficial'!$C$3:$C$23,0)),MATCH('Plano de Setup'!H194,'Ciclos Oficial'!$C$3:$C$23,0),MATCH('Plano de Setup'!I194,'Ciclos Oficial'!$C$3:$C$23,0)))&gt;INDEX('Ciclos Oficial'!$E$3:$E$23,IF(INDEX('Ciclos Oficial'!$E$3:$E$23,MATCH(H194,'Ciclos Oficial'!$C$3:$C$23,0))&gt;INDEX('Ciclos Oficial'!$E$3:$E$23,MATCH(I194,'Ciclos Oficial'!$C$3:$C$23,0)),MATCH(H194,'Ciclos Oficial'!$C$3:$C$23,0),MATCH(I194,'Ciclos Oficial'!$C$3:$C$23,0))),INDEX('Ciclos Oficial'!$D$3:$D$23,IF(INDEX('Ciclos Oficial'!$D$3:$D$23,MATCH('Plano de Setup'!H194,'Ciclos Oficial'!$C$3:$C$23,0))&gt;INDEX('Ciclos Oficial'!$D$3:$D$23,MATCH('Plano de Setup'!I194,'Ciclos Oficial'!$C$3:$C$23,0)),MATCH('Plano de Setup'!H194,'Ciclos Oficial'!$C$3:$C$23,0),MATCH('Plano de Setup'!I194,'Ciclos Oficial'!$C$3:$C$23,0))),INDEX('Ciclos Oficial'!$E$3:$E$23,IF(INDEX('Ciclos Oficial'!$E$3:$E$23,MATCH(H194,'Ciclos Oficial'!$C$3:$C$23,0))&gt;INDEX('Ciclos Oficial'!$E$3:$E$23,MATCH(I194,'Ciclos Oficial'!$C$3:$C$23,0)),MATCH(H194,'Ciclos Oficial'!$C$3:$C$23,0),MATCH(I194,'Ciclos Oficial'!$C$3:$C$23,0)))))</f>
        <v/>
      </c>
      <c r="K194" s="1"/>
      <c r="L194" s="17"/>
      <c r="M194" s="19"/>
      <c r="S194" s="19"/>
      <c r="T194" s="78"/>
      <c r="U194" s="11"/>
      <c r="V194" s="74" t="str" cm="1">
        <f t="array" ref="V194">IF(OR(T194="",U194=""),"",IF(INDEX('Ciclos Oficial'!$D$3:$D$23,IF(INDEX('Ciclos Oficial'!$D$3:$D$23,MATCH('Plano de Setup'!T194,'Ciclos Oficial'!$C$3:$C$23,0))&gt;INDEX('Ciclos Oficial'!$D$3:$D$23,MATCH('Plano de Setup'!U194,'Ciclos Oficial'!$C$3:$C$23,0)),MATCH('Plano de Setup'!T194,'Ciclos Oficial'!$C$3:$C$23,0),MATCH('Plano de Setup'!U194,'Ciclos Oficial'!$C$3:$C$23,0)))&gt;INDEX('Ciclos Oficial'!$E$3:$E$23,IF(INDEX('Ciclos Oficial'!$E$3:$E$23,MATCH(T194,'Ciclos Oficial'!$C$3:$C$23,0))&gt;INDEX('Ciclos Oficial'!$E$3:$E$23,MATCH(U194,'Ciclos Oficial'!$C$3:$C$23,0)),MATCH(T194,'Ciclos Oficial'!$C$3:$C$23,0),MATCH(U194,'Ciclos Oficial'!$C$3:$C$23,0))),INDEX('Ciclos Oficial'!$D$3:$D$23,IF(INDEX('Ciclos Oficial'!$D$3:$D$23,MATCH('Plano de Setup'!T194,'Ciclos Oficial'!$C$3:$C$23,0))&gt;INDEX('Ciclos Oficial'!$D$3:$D$23,MATCH('Plano de Setup'!U194,'Ciclos Oficial'!$C$3:$C$23,0)),MATCH('Plano de Setup'!T194,'Ciclos Oficial'!$C$3:$C$23,0),MATCH('Plano de Setup'!U194,'Ciclos Oficial'!$C$3:$C$23,0))),INDEX('Ciclos Oficial'!$E$3:$E$23,IF(INDEX('Ciclos Oficial'!$E$3:$E$23,MATCH(T194,'Ciclos Oficial'!$C$3:$C$23,0))&gt;INDEX('Ciclos Oficial'!$E$3:$E$23,MATCH(U194,'Ciclos Oficial'!$C$3:$C$23,0)),MATCH(T194,'Ciclos Oficial'!$C$3:$C$23,0),MATCH(U194,'Ciclos Oficial'!$C$3:$C$23,0)))))</f>
        <v/>
      </c>
      <c r="W194" s="1"/>
      <c r="X194" s="17"/>
      <c r="Y194" s="19"/>
      <c r="Z194" s="86"/>
      <c r="AA194" s="47"/>
      <c r="AB194" s="74" t="str" cm="1">
        <f t="array" ref="AB194">IF(OR(Z194="",AA194=""),"",IF(INDEX('Ciclos Oficial'!$D$3:$D$23,IF(INDEX('Ciclos Oficial'!$D$3:$D$23,MATCH('Plano de Setup'!Z194,'Ciclos Oficial'!$C$3:$C$23,0))&gt;INDEX('Ciclos Oficial'!$D$3:$D$23,MATCH('Plano de Setup'!AA194,'Ciclos Oficial'!$C$3:$C$23,0)),MATCH('Plano de Setup'!Z194,'Ciclos Oficial'!$C$3:$C$23,0),MATCH('Plano de Setup'!AA194,'Ciclos Oficial'!$C$3:$C$23,0)))&gt;INDEX('Ciclos Oficial'!$E$3:$E$23,IF(INDEX('Ciclos Oficial'!$E$3:$E$23,MATCH(Z194,'Ciclos Oficial'!$C$3:$C$23,0))&gt;INDEX('Ciclos Oficial'!$E$3:$E$23,MATCH(AA194,'Ciclos Oficial'!$C$3:$C$23,0)),MATCH(Z194,'Ciclos Oficial'!$C$3:$C$23,0),MATCH(AA194,'Ciclos Oficial'!$C$3:$C$23,0))),INDEX('Ciclos Oficial'!$D$3:$D$23,IF(INDEX('Ciclos Oficial'!$D$3:$D$23,MATCH('Plano de Setup'!Z194,'Ciclos Oficial'!$C$3:$C$23,0))&gt;INDEX('Ciclos Oficial'!$D$3:$D$23,MATCH('Plano de Setup'!AA194,'Ciclos Oficial'!$C$3:$C$23,0)),MATCH('Plano de Setup'!Z194,'Ciclos Oficial'!$C$3:$C$23,0),MATCH('Plano de Setup'!AA194,'Ciclos Oficial'!$C$3:$C$23,0))),INDEX('Ciclos Oficial'!$E$3:$E$23,IF(INDEX('Ciclos Oficial'!$E$3:$E$23,MATCH(Z194,'Ciclos Oficial'!$C$3:$C$23,0))&gt;INDEX('Ciclos Oficial'!$E$3:$E$23,MATCH(AA194,'Ciclos Oficial'!$C$3:$C$23,0)),MATCH(Z194,'Ciclos Oficial'!$C$3:$C$23,0),MATCH(AA194,'Ciclos Oficial'!$C$3:$C$23,0)))))</f>
        <v/>
      </c>
      <c r="AC194" s="47"/>
      <c r="AD194" s="48"/>
      <c r="AE194" s="19"/>
      <c r="AF194" s="78"/>
      <c r="AG194" s="74" t="str">
        <f>IF(AF194="","",INDEX('Ciclos Oficial'!$I$3:$I$5,MATCH(AF194,'Ciclos Oficial'!$H$3:$H$5,0)))</f>
        <v/>
      </c>
      <c r="AH194" s="1"/>
      <c r="AI194" s="17"/>
      <c r="AJ194" s="19"/>
      <c r="AK194" s="78"/>
      <c r="AL194" s="74" t="str">
        <f>IF(AK194="","",INDEX('Ciclos Oficial'!$I$3:$I$5,MATCH(AK194,'Ciclos Oficial'!$H$3:$H$5,0)))</f>
        <v/>
      </c>
      <c r="AM194" s="1"/>
      <c r="AN194" s="17"/>
      <c r="AO194" s="19"/>
      <c r="AP194" s="78"/>
      <c r="AQ194" s="74" t="str">
        <f>IF(AP194="","",INDEX('Ciclos Oficial'!$I$3:$I$5,MATCH(AP194,'Ciclos Oficial'!$H$3:$H$5,0)))</f>
        <v/>
      </c>
      <c r="AR194" s="1"/>
      <c r="AS194" s="17"/>
    </row>
    <row r="195" spans="2:45" ht="15" thickBot="1">
      <c r="G195" s="19"/>
      <c r="H195" s="78"/>
      <c r="I195" s="11"/>
      <c r="J195" s="74" t="str" cm="1">
        <f t="array" ref="J195">IF(OR(H195="",I195=""),"",IF(INDEX('Ciclos Oficial'!$D$3:$D$23,IF(INDEX('Ciclos Oficial'!$D$3:$D$23,MATCH('Plano de Setup'!H195,'Ciclos Oficial'!$C$3:$C$23,0))&gt;INDEX('Ciclos Oficial'!$D$3:$D$23,MATCH('Plano de Setup'!I195,'Ciclos Oficial'!$C$3:$C$23,0)),MATCH('Plano de Setup'!H195,'Ciclos Oficial'!$C$3:$C$23,0),MATCH('Plano de Setup'!I195,'Ciclos Oficial'!$C$3:$C$23,0)))&gt;INDEX('Ciclos Oficial'!$E$3:$E$23,IF(INDEX('Ciclos Oficial'!$E$3:$E$23,MATCH(H195,'Ciclos Oficial'!$C$3:$C$23,0))&gt;INDEX('Ciclos Oficial'!$E$3:$E$23,MATCH(I195,'Ciclos Oficial'!$C$3:$C$23,0)),MATCH(H195,'Ciclos Oficial'!$C$3:$C$23,0),MATCH(I195,'Ciclos Oficial'!$C$3:$C$23,0))),INDEX('Ciclos Oficial'!$D$3:$D$23,IF(INDEX('Ciclos Oficial'!$D$3:$D$23,MATCH('Plano de Setup'!H195,'Ciclos Oficial'!$C$3:$C$23,0))&gt;INDEX('Ciclos Oficial'!$D$3:$D$23,MATCH('Plano de Setup'!I195,'Ciclos Oficial'!$C$3:$C$23,0)),MATCH('Plano de Setup'!H195,'Ciclos Oficial'!$C$3:$C$23,0),MATCH('Plano de Setup'!I195,'Ciclos Oficial'!$C$3:$C$23,0))),INDEX('Ciclos Oficial'!$E$3:$E$23,IF(INDEX('Ciclos Oficial'!$E$3:$E$23,MATCH(H195,'Ciclos Oficial'!$C$3:$C$23,0))&gt;INDEX('Ciclos Oficial'!$E$3:$E$23,MATCH(I195,'Ciclos Oficial'!$C$3:$C$23,0)),MATCH(H195,'Ciclos Oficial'!$C$3:$C$23,0),MATCH(I195,'Ciclos Oficial'!$C$3:$C$23,0)))))</f>
        <v/>
      </c>
      <c r="K195" s="1"/>
      <c r="L195" s="17"/>
      <c r="M195" s="19"/>
      <c r="S195" s="19"/>
      <c r="T195" s="86"/>
      <c r="U195" s="47"/>
      <c r="V195" s="74" t="str" cm="1">
        <f t="array" ref="V195">IF(OR(T195="",U195=""),"",IF(INDEX('Ciclos Oficial'!$D$3:$D$23,IF(INDEX('Ciclos Oficial'!$D$3:$D$23,MATCH('Plano de Setup'!T195,'Ciclos Oficial'!$C$3:$C$23,0))&gt;INDEX('Ciclos Oficial'!$D$3:$D$23,MATCH('Plano de Setup'!U195,'Ciclos Oficial'!$C$3:$C$23,0)),MATCH('Plano de Setup'!T195,'Ciclos Oficial'!$C$3:$C$23,0),MATCH('Plano de Setup'!U195,'Ciclos Oficial'!$C$3:$C$23,0)))&gt;INDEX('Ciclos Oficial'!$E$3:$E$23,IF(INDEX('Ciclos Oficial'!$E$3:$E$23,MATCH(T195,'Ciclos Oficial'!$C$3:$C$23,0))&gt;INDEX('Ciclos Oficial'!$E$3:$E$23,MATCH(U195,'Ciclos Oficial'!$C$3:$C$23,0)),MATCH(T195,'Ciclos Oficial'!$C$3:$C$23,0),MATCH(U195,'Ciclos Oficial'!$C$3:$C$23,0))),INDEX('Ciclos Oficial'!$D$3:$D$23,IF(INDEX('Ciclos Oficial'!$D$3:$D$23,MATCH('Plano de Setup'!T195,'Ciclos Oficial'!$C$3:$C$23,0))&gt;INDEX('Ciclos Oficial'!$D$3:$D$23,MATCH('Plano de Setup'!U195,'Ciclos Oficial'!$C$3:$C$23,0)),MATCH('Plano de Setup'!T195,'Ciclos Oficial'!$C$3:$C$23,0),MATCH('Plano de Setup'!U195,'Ciclos Oficial'!$C$3:$C$23,0))),INDEX('Ciclos Oficial'!$E$3:$E$23,IF(INDEX('Ciclos Oficial'!$E$3:$E$23,MATCH(T195,'Ciclos Oficial'!$C$3:$C$23,0))&gt;INDEX('Ciclos Oficial'!$E$3:$E$23,MATCH(U195,'Ciclos Oficial'!$C$3:$C$23,0)),MATCH(T195,'Ciclos Oficial'!$C$3:$C$23,0),MATCH(U195,'Ciclos Oficial'!$C$3:$C$23,0)))))</f>
        <v/>
      </c>
      <c r="W195" s="47"/>
      <c r="X195" s="48"/>
      <c r="Y195" s="19"/>
      <c r="AB195" s="74" t="str" cm="1">
        <f t="array" ref="AB195">IF(OR(Z195="",AA195=""),"",IF(INDEX('Ciclos Oficial'!$D$3:$D$23,IF(INDEX('Ciclos Oficial'!$D$3:$D$23,MATCH('Plano de Setup'!Z195,'Ciclos Oficial'!$C$3:$C$23,0))&gt;INDEX('Ciclos Oficial'!$D$3:$D$23,MATCH('Plano de Setup'!AA195,'Ciclos Oficial'!$C$3:$C$23,0)),MATCH('Plano de Setup'!Z195,'Ciclos Oficial'!$C$3:$C$23,0),MATCH('Plano de Setup'!AA195,'Ciclos Oficial'!$C$3:$C$23,0)))&gt;INDEX('Ciclos Oficial'!$E$3:$E$23,IF(INDEX('Ciclos Oficial'!$E$3:$E$23,MATCH(Z195,'Ciclos Oficial'!$C$3:$C$23,0))&gt;INDEX('Ciclos Oficial'!$E$3:$E$23,MATCH(AA195,'Ciclos Oficial'!$C$3:$C$23,0)),MATCH(Z195,'Ciclos Oficial'!$C$3:$C$23,0),MATCH(AA195,'Ciclos Oficial'!$C$3:$C$23,0))),INDEX('Ciclos Oficial'!$D$3:$D$23,IF(INDEX('Ciclos Oficial'!$D$3:$D$23,MATCH('Plano de Setup'!Z195,'Ciclos Oficial'!$C$3:$C$23,0))&gt;INDEX('Ciclos Oficial'!$D$3:$D$23,MATCH('Plano de Setup'!AA195,'Ciclos Oficial'!$C$3:$C$23,0)),MATCH('Plano de Setup'!Z195,'Ciclos Oficial'!$C$3:$C$23,0),MATCH('Plano de Setup'!AA195,'Ciclos Oficial'!$C$3:$C$23,0))),INDEX('Ciclos Oficial'!$E$3:$E$23,IF(INDEX('Ciclos Oficial'!$E$3:$E$23,MATCH(Z195,'Ciclos Oficial'!$C$3:$C$23,0))&gt;INDEX('Ciclos Oficial'!$E$3:$E$23,MATCH(AA195,'Ciclos Oficial'!$C$3:$C$23,0)),MATCH(Z195,'Ciclos Oficial'!$C$3:$C$23,0),MATCH(AA195,'Ciclos Oficial'!$C$3:$C$23,0)))))</f>
        <v/>
      </c>
      <c r="AE195" s="19"/>
      <c r="AF195" s="78"/>
      <c r="AG195" s="74" t="str">
        <f>IF(AF195="","",INDEX('Ciclos Oficial'!$I$3:$I$5,MATCH(AF195,'Ciclos Oficial'!$H$3:$H$5,0)))</f>
        <v/>
      </c>
      <c r="AH195" s="1"/>
      <c r="AI195" s="17"/>
      <c r="AJ195" s="19"/>
      <c r="AK195" s="78"/>
      <c r="AL195" s="74" t="str">
        <f>IF(AK195="","",INDEX('Ciclos Oficial'!$I$3:$I$5,MATCH(AK195,'Ciclos Oficial'!$H$3:$H$5,0)))</f>
        <v/>
      </c>
      <c r="AM195" s="1"/>
      <c r="AN195" s="17"/>
      <c r="AO195" s="19"/>
      <c r="AP195" s="78"/>
      <c r="AQ195" s="74" t="str">
        <f>IF(AP195="","",INDEX('Ciclos Oficial'!$I$3:$I$5,MATCH(AP195,'Ciclos Oficial'!$H$3:$H$5,0)))</f>
        <v/>
      </c>
      <c r="AR195" s="1"/>
      <c r="AS195" s="17"/>
    </row>
    <row r="196" spans="2:45" ht="15" thickBot="1">
      <c r="G196" s="19"/>
      <c r="H196" s="86"/>
      <c r="I196" s="47"/>
      <c r="J196" s="80" t="str" cm="1">
        <f t="array" ref="J196">IF(OR(H196="",I196=""),"",IF(INDEX('Ciclos Oficial'!$D$3:$D$23,IF(INDEX('Ciclos Oficial'!$D$3:$D$23,MATCH('Plano de Setup'!H196,'Ciclos Oficial'!$C$3:$C$23,0))&gt;INDEX('Ciclos Oficial'!$D$3:$D$23,MATCH('Plano de Setup'!I196,'Ciclos Oficial'!$C$3:$C$23,0)),MATCH('Plano de Setup'!H196,'Ciclos Oficial'!$C$3:$C$23,0),MATCH('Plano de Setup'!I196,'Ciclos Oficial'!$C$3:$C$23,0)))&gt;INDEX('Ciclos Oficial'!$E$3:$E$23,IF(INDEX('Ciclos Oficial'!$E$3:$E$23,MATCH(H196,'Ciclos Oficial'!$C$3:$C$23,0))&gt;INDEX('Ciclos Oficial'!$E$3:$E$23,MATCH(I196,'Ciclos Oficial'!$C$3:$C$23,0)),MATCH(H196,'Ciclos Oficial'!$C$3:$C$23,0),MATCH(I196,'Ciclos Oficial'!$C$3:$C$23,0))),INDEX('Ciclos Oficial'!$D$3:$D$23,IF(INDEX('Ciclos Oficial'!$D$3:$D$23,MATCH('Plano de Setup'!H196,'Ciclos Oficial'!$C$3:$C$23,0))&gt;INDEX('Ciclos Oficial'!$D$3:$D$23,MATCH('Plano de Setup'!I196,'Ciclos Oficial'!$C$3:$C$23,0)),MATCH('Plano de Setup'!H196,'Ciclos Oficial'!$C$3:$C$23,0),MATCH('Plano de Setup'!I196,'Ciclos Oficial'!$C$3:$C$23,0))),INDEX('Ciclos Oficial'!$E$3:$E$23,IF(INDEX('Ciclos Oficial'!$E$3:$E$23,MATCH(H196,'Ciclos Oficial'!$C$3:$C$23,0))&gt;INDEX('Ciclos Oficial'!$E$3:$E$23,MATCH(I196,'Ciclos Oficial'!$C$3:$C$23,0)),MATCH(H196,'Ciclos Oficial'!$C$3:$C$23,0),MATCH(I196,'Ciclos Oficial'!$C$3:$C$23,0)))))</f>
        <v/>
      </c>
      <c r="K196" s="47"/>
      <c r="L196" s="48"/>
      <c r="M196" s="19"/>
      <c r="S196" s="19"/>
      <c r="V196" s="74" t="str" cm="1">
        <f t="array" ref="V196">IF(OR(T196="",U196=""),"",IF(INDEX('Ciclos Oficial'!$D$3:$D$23,IF(INDEX('Ciclos Oficial'!$D$3:$D$23,MATCH('Plano de Setup'!T196,'Ciclos Oficial'!$C$3:$C$23,0))&gt;INDEX('Ciclos Oficial'!$D$3:$D$23,MATCH('Plano de Setup'!U196,'Ciclos Oficial'!$C$3:$C$23,0)),MATCH('Plano de Setup'!T196,'Ciclos Oficial'!$C$3:$C$23,0),MATCH('Plano de Setup'!U196,'Ciclos Oficial'!$C$3:$C$23,0)))&gt;INDEX('Ciclos Oficial'!$E$3:$E$23,IF(INDEX('Ciclos Oficial'!$E$3:$E$23,MATCH(T196,'Ciclos Oficial'!$C$3:$C$23,0))&gt;INDEX('Ciclos Oficial'!$E$3:$E$23,MATCH(U196,'Ciclos Oficial'!$C$3:$C$23,0)),MATCH(T196,'Ciclos Oficial'!$C$3:$C$23,0),MATCH(U196,'Ciclos Oficial'!$C$3:$C$23,0))),INDEX('Ciclos Oficial'!$D$3:$D$23,IF(INDEX('Ciclos Oficial'!$D$3:$D$23,MATCH('Plano de Setup'!T196,'Ciclos Oficial'!$C$3:$C$23,0))&gt;INDEX('Ciclos Oficial'!$D$3:$D$23,MATCH('Plano de Setup'!U196,'Ciclos Oficial'!$C$3:$C$23,0)),MATCH('Plano de Setup'!T196,'Ciclos Oficial'!$C$3:$C$23,0),MATCH('Plano de Setup'!U196,'Ciclos Oficial'!$C$3:$C$23,0))),INDEX('Ciclos Oficial'!$E$3:$E$23,IF(INDEX('Ciclos Oficial'!$E$3:$E$23,MATCH(T196,'Ciclos Oficial'!$C$3:$C$23,0))&gt;INDEX('Ciclos Oficial'!$E$3:$E$23,MATCH(U196,'Ciclos Oficial'!$C$3:$C$23,0)),MATCH(T196,'Ciclos Oficial'!$C$3:$C$23,0),MATCH(U196,'Ciclos Oficial'!$C$3:$C$23,0)))))</f>
        <v/>
      </c>
      <c r="Y196" s="19"/>
      <c r="AE196" s="19"/>
      <c r="AF196" s="78"/>
      <c r="AG196" s="74" t="str">
        <f>IF(AF196="","",INDEX('Ciclos Oficial'!$I$3:$I$5,MATCH(AF196,'Ciclos Oficial'!$H$3:$H$5,0)))</f>
        <v/>
      </c>
      <c r="AH196" s="1"/>
      <c r="AI196" s="17"/>
      <c r="AJ196" s="19"/>
      <c r="AK196" s="78"/>
      <c r="AL196" s="74" t="str">
        <f>IF(AK196="","",INDEX('Ciclos Oficial'!$I$3:$I$5,MATCH(AK196,'Ciclos Oficial'!$H$3:$H$5,0)))</f>
        <v/>
      </c>
      <c r="AM196" s="1"/>
      <c r="AN196" s="17"/>
      <c r="AO196" s="19"/>
      <c r="AP196" s="78"/>
      <c r="AQ196" s="74" t="str">
        <f>IF(AP196="","",INDEX('Ciclos Oficial'!$I$3:$I$5,MATCH(AP196,'Ciclos Oficial'!$H$3:$H$5,0)))</f>
        <v/>
      </c>
      <c r="AR196" s="1"/>
      <c r="AS196" s="17"/>
    </row>
    <row r="197" spans="2:45" ht="14.25">
      <c r="G197" s="19"/>
      <c r="M197" s="19"/>
      <c r="S197" s="19"/>
      <c r="Y197" s="19"/>
      <c r="AE197" s="19"/>
      <c r="AF197" s="78"/>
      <c r="AG197" s="74" t="str">
        <f>IF(AF197="","",INDEX('Ciclos Oficial'!$I$3:$I$5,MATCH(AF197,'Ciclos Oficial'!$H$3:$H$5,0)))</f>
        <v/>
      </c>
      <c r="AH197" s="1"/>
      <c r="AI197" s="17"/>
      <c r="AJ197" s="19"/>
      <c r="AK197" s="78"/>
      <c r="AL197" s="74" t="str">
        <f>IF(AK197="","",INDEX('Ciclos Oficial'!$I$3:$I$5,MATCH(AK197,'Ciclos Oficial'!$H$3:$H$5,0)))</f>
        <v/>
      </c>
      <c r="AM197" s="1"/>
      <c r="AN197" s="17"/>
      <c r="AO197" s="19"/>
      <c r="AP197" s="78"/>
      <c r="AQ197" s="74" t="str">
        <f>IF(AP197="","",INDEX('Ciclos Oficial'!$I$3:$I$5,MATCH(AP197,'Ciclos Oficial'!$H$3:$H$5,0)))</f>
        <v/>
      </c>
      <c r="AR197" s="1"/>
      <c r="AS197" s="17"/>
    </row>
    <row r="198" spans="2:45" ht="14.25">
      <c r="G198" s="19"/>
      <c r="M198" s="19"/>
      <c r="S198" s="19"/>
      <c r="Y198" s="19"/>
      <c r="AE198" s="19"/>
      <c r="AF198" s="78"/>
      <c r="AG198" s="74" t="str">
        <f>IF(AF198="","",INDEX('Ciclos Oficial'!$I$3:$I$5,MATCH(AF198,'Ciclos Oficial'!$H$3:$H$5,0)))</f>
        <v/>
      </c>
      <c r="AH198" s="1"/>
      <c r="AI198" s="17"/>
      <c r="AJ198" s="19"/>
      <c r="AK198" s="78"/>
      <c r="AL198" s="74" t="str">
        <f>IF(AK198="","",INDEX('Ciclos Oficial'!$I$3:$I$5,MATCH(AK198,'Ciclos Oficial'!$H$3:$H$5,0)))</f>
        <v/>
      </c>
      <c r="AM198" s="1"/>
      <c r="AN198" s="17"/>
      <c r="AO198" s="19"/>
      <c r="AP198" s="78"/>
      <c r="AQ198" s="74" t="str">
        <f>IF(AP198="","",INDEX('Ciclos Oficial'!$I$3:$I$5,MATCH(AP198,'Ciclos Oficial'!$H$3:$H$5,0)))</f>
        <v/>
      </c>
      <c r="AR198" s="1"/>
      <c r="AS198" s="17"/>
    </row>
    <row r="199" spans="2:45" ht="14.25">
      <c r="G199" s="19"/>
      <c r="M199" s="19"/>
      <c r="S199" s="19"/>
      <c r="Y199" s="19"/>
      <c r="AE199" s="19"/>
      <c r="AF199" s="78"/>
      <c r="AG199" s="74" t="str">
        <f>IF(AF199="","",INDEX('Ciclos Oficial'!$I$3:$I$5,MATCH(AF199,'Ciclos Oficial'!$H$3:$H$5,0)))</f>
        <v/>
      </c>
      <c r="AH199" s="1"/>
      <c r="AI199" s="17"/>
      <c r="AJ199" s="19"/>
      <c r="AK199" s="78"/>
      <c r="AL199" s="74" t="str">
        <f>IF(AK199="","",INDEX('Ciclos Oficial'!$I$3:$I$5,MATCH(AK199,'Ciclos Oficial'!$H$3:$H$5,0)))</f>
        <v/>
      </c>
      <c r="AM199" s="1"/>
      <c r="AN199" s="17"/>
      <c r="AO199" s="19"/>
      <c r="AP199" s="78"/>
      <c r="AQ199" s="74" t="str">
        <f>IF(AP199="","",INDEX('Ciclos Oficial'!$I$3:$I$5,MATCH(AP199,'Ciclos Oficial'!$H$3:$H$5,0)))</f>
        <v/>
      </c>
      <c r="AR199" s="1"/>
      <c r="AS199" s="17"/>
    </row>
    <row r="200" spans="2:45" ht="14.25">
      <c r="G200" s="19"/>
      <c r="M200" s="19"/>
      <c r="S200" s="19"/>
      <c r="Y200" s="19"/>
      <c r="AE200" s="19"/>
      <c r="AF200" s="78"/>
      <c r="AG200" s="74" t="str">
        <f>IF(AF200="","",INDEX('Ciclos Oficial'!$I$3:$I$5,MATCH(AF200,'Ciclos Oficial'!$H$3:$H$5,0)))</f>
        <v/>
      </c>
      <c r="AH200" s="1"/>
      <c r="AI200" s="17"/>
      <c r="AJ200" s="19"/>
      <c r="AK200" s="78"/>
      <c r="AL200" s="74" t="str">
        <f>IF(AK200="","",INDEX('Ciclos Oficial'!$I$3:$I$5,MATCH(AK200,'Ciclos Oficial'!$H$3:$H$5,0)))</f>
        <v/>
      </c>
      <c r="AM200" s="1"/>
      <c r="AN200" s="17"/>
      <c r="AO200" s="19"/>
      <c r="AP200" s="78"/>
      <c r="AQ200" s="74" t="str">
        <f>IF(AP200="","",INDEX('Ciclos Oficial'!$I$3:$I$5,MATCH(AP200,'Ciclos Oficial'!$H$3:$H$5,0)))</f>
        <v/>
      </c>
      <c r="AR200" s="1"/>
      <c r="AS200" s="17"/>
    </row>
    <row r="201" spans="2:45" ht="14.25">
      <c r="G201" s="19"/>
      <c r="M201" s="19"/>
      <c r="S201" s="19"/>
      <c r="Y201" s="19"/>
      <c r="AE201" s="19"/>
      <c r="AF201" s="78"/>
      <c r="AG201" s="74" t="str">
        <f>IF(AF201="","",INDEX('Ciclos Oficial'!$I$3:$I$5,MATCH(AF201,'Ciclos Oficial'!$H$3:$H$5,0)))</f>
        <v/>
      </c>
      <c r="AH201" s="1"/>
      <c r="AI201" s="17"/>
      <c r="AJ201" s="19"/>
      <c r="AK201" s="78"/>
      <c r="AL201" s="74" t="str">
        <f>IF(AK201="","",INDEX('Ciclos Oficial'!$I$3:$I$5,MATCH(AK201,'Ciclos Oficial'!$H$3:$H$5,0)))</f>
        <v/>
      </c>
      <c r="AM201" s="1"/>
      <c r="AN201" s="17"/>
      <c r="AO201" s="19"/>
      <c r="AP201" s="78"/>
      <c r="AQ201" s="74" t="str">
        <f>IF(AP201="","",INDEX('Ciclos Oficial'!$I$3:$I$5,MATCH(AP201,'Ciclos Oficial'!$H$3:$H$5,0)))</f>
        <v/>
      </c>
      <c r="AR201" s="1"/>
      <c r="AS201" s="17"/>
    </row>
    <row r="202" spans="2:45" ht="14.25">
      <c r="G202" s="19"/>
      <c r="M202" s="19"/>
      <c r="S202" s="19"/>
      <c r="Y202" s="19"/>
      <c r="AE202" s="19"/>
      <c r="AF202" s="78"/>
      <c r="AG202" s="74" t="str">
        <f>IF(AF202="","",INDEX('Ciclos Oficial'!$I$3:$I$5,MATCH(AF202,'Ciclos Oficial'!$H$3:$H$5,0)))</f>
        <v/>
      </c>
      <c r="AH202" s="1"/>
      <c r="AI202" s="17"/>
      <c r="AJ202" s="19"/>
      <c r="AK202" s="78"/>
      <c r="AL202" s="74" t="str">
        <f>IF(AK202="","",INDEX('Ciclos Oficial'!$I$3:$I$5,MATCH(AK202,'Ciclos Oficial'!$H$3:$H$5,0)))</f>
        <v/>
      </c>
      <c r="AM202" s="1"/>
      <c r="AN202" s="17"/>
      <c r="AO202" s="19"/>
      <c r="AP202" s="78"/>
      <c r="AQ202" s="74" t="str">
        <f>IF(AP202="","",INDEX('Ciclos Oficial'!$I$3:$I$5,MATCH(AP202,'Ciclos Oficial'!$H$3:$H$5,0)))</f>
        <v/>
      </c>
      <c r="AR202" s="1"/>
      <c r="AS202" s="17"/>
    </row>
    <row r="203" spans="2:45" ht="14.25">
      <c r="G203" s="19"/>
      <c r="M203" s="19"/>
      <c r="S203" s="19"/>
      <c r="Y203" s="19"/>
      <c r="AE203" s="19"/>
      <c r="AF203" s="78"/>
      <c r="AG203" s="74" t="str" cm="1">
        <f t="array" ref="AG203">IF(OR(AE203="",AF203=""),"",IF(INDEX('Ciclos Oficial'!$D$3:$D$23,IF(INDEX('Ciclos Oficial'!$D$3:$D$23,MATCH('Plano de Setup'!AE203,'Ciclos Oficial'!$C$3:$C$23,0))&gt;INDEX('Ciclos Oficial'!$D$3:$D$23,MATCH('Plano de Setup'!AF203,'Ciclos Oficial'!$C$3:$C$23,0)),MATCH('Plano de Setup'!AE203,'Ciclos Oficial'!$C$3:$C$23,0),MATCH('Plano de Setup'!AF203,'Ciclos Oficial'!$C$3:$C$23,0)))&gt;INDEX('Ciclos Oficial'!$E$3:$E$23,IF(INDEX('Ciclos Oficial'!$E$3:$E$23,MATCH(AE203,'Ciclos Oficial'!$C$3:$C$23,0))&gt;INDEX('Ciclos Oficial'!$E$3:$E$23,MATCH(AF203,'Ciclos Oficial'!$C$3:$C$23,0)),MATCH(AE203,'Ciclos Oficial'!$C$3:$C$23,0),MATCH(AF203,'Ciclos Oficial'!$C$3:$C$23,0))),INDEX('Ciclos Oficial'!$D$3:$D$23,IF(INDEX('Ciclos Oficial'!$D$3:$D$23,MATCH('Plano de Setup'!AE203,'Ciclos Oficial'!$C$3:$C$23,0))&gt;INDEX('Ciclos Oficial'!$D$3:$D$23,MATCH('Plano de Setup'!AF203,'Ciclos Oficial'!$C$3:$C$23,0)),MATCH('Plano de Setup'!AE203,'Ciclos Oficial'!$C$3:$C$23,0),MATCH('Plano de Setup'!AF203,'Ciclos Oficial'!$C$3:$C$23,0))),INDEX('Ciclos Oficial'!$E$3:$E$23,IF(INDEX('Ciclos Oficial'!$E$3:$E$23,MATCH(AE203,'Ciclos Oficial'!$C$3:$C$23,0))&gt;INDEX('Ciclos Oficial'!$E$3:$E$23,MATCH(AF203,'Ciclos Oficial'!$C$3:$C$23,0)),MATCH(AE203,'Ciclos Oficial'!$C$3:$C$23,0),MATCH(AF203,'Ciclos Oficial'!$C$3:$C$23,0)))))</f>
        <v/>
      </c>
      <c r="AH203" s="1"/>
      <c r="AI203" s="17"/>
      <c r="AJ203" s="19"/>
      <c r="AK203" s="78"/>
      <c r="AL203" s="74" t="str" cm="1">
        <f t="array" ref="AL203">IF(OR(AJ203="",AK203=""),"",IF(INDEX('Ciclos Oficial'!$D$3:$D$23,IF(INDEX('Ciclos Oficial'!$D$3:$D$23,MATCH('Plano de Setup'!AJ203,'Ciclos Oficial'!$C$3:$C$23,0))&gt;INDEX('Ciclos Oficial'!$D$3:$D$23,MATCH('Plano de Setup'!AK203,'Ciclos Oficial'!$C$3:$C$23,0)),MATCH('Plano de Setup'!AJ203,'Ciclos Oficial'!$C$3:$C$23,0),MATCH('Plano de Setup'!AK203,'Ciclos Oficial'!$C$3:$C$23,0)))&gt;INDEX('Ciclos Oficial'!$E$3:$E$23,IF(INDEX('Ciclos Oficial'!$E$3:$E$23,MATCH(AJ203,'Ciclos Oficial'!$C$3:$C$23,0))&gt;INDEX('Ciclos Oficial'!$E$3:$E$23,MATCH(AK203,'Ciclos Oficial'!$C$3:$C$23,0)),MATCH(AJ203,'Ciclos Oficial'!$C$3:$C$23,0),MATCH(AK203,'Ciclos Oficial'!$C$3:$C$23,0))),INDEX('Ciclos Oficial'!$D$3:$D$23,IF(INDEX('Ciclos Oficial'!$D$3:$D$23,MATCH('Plano de Setup'!AJ203,'Ciclos Oficial'!$C$3:$C$23,0))&gt;INDEX('Ciclos Oficial'!$D$3:$D$23,MATCH('Plano de Setup'!AK203,'Ciclos Oficial'!$C$3:$C$23,0)),MATCH('Plano de Setup'!AJ203,'Ciclos Oficial'!$C$3:$C$23,0),MATCH('Plano de Setup'!AK203,'Ciclos Oficial'!$C$3:$C$23,0))),INDEX('Ciclos Oficial'!$E$3:$E$23,IF(INDEX('Ciclos Oficial'!$E$3:$E$23,MATCH(AJ203,'Ciclos Oficial'!$C$3:$C$23,0))&gt;INDEX('Ciclos Oficial'!$E$3:$E$23,MATCH(AK203,'Ciclos Oficial'!$C$3:$C$23,0)),MATCH(AJ203,'Ciclos Oficial'!$C$3:$C$23,0),MATCH(AK203,'Ciclos Oficial'!$C$3:$C$23,0)))))</f>
        <v/>
      </c>
      <c r="AM203" s="1"/>
      <c r="AN203" s="17"/>
      <c r="AO203" s="19"/>
      <c r="AP203" s="78"/>
      <c r="AQ203" s="74" t="str">
        <f>IF(AP203="","",INDEX('Ciclos Oficial'!$I$3:$I$5,MATCH(AP203,'Ciclos Oficial'!$H$3:$H$5,0)))</f>
        <v/>
      </c>
      <c r="AR203" s="1"/>
      <c r="AS203" s="17"/>
    </row>
    <row r="204" spans="2:45" ht="15" thickBot="1">
      <c r="G204" s="20"/>
      <c r="M204" s="20"/>
      <c r="S204" s="20"/>
      <c r="Y204" s="20"/>
      <c r="AE204" s="20"/>
      <c r="AF204" s="79"/>
      <c r="AG204" s="80" t="str" cm="1">
        <f t="array" ref="AG204">IF(OR(AE204="",AF204=""),"",IF(INDEX('Ciclos Oficial'!$D$3:$D$23,IF(INDEX('Ciclos Oficial'!$D$3:$D$23,MATCH('Plano de Setup'!AE204,'Ciclos Oficial'!$C$3:$C$23,0))&gt;INDEX('Ciclos Oficial'!$D$3:$D$23,MATCH('Plano de Setup'!AF204,'Ciclos Oficial'!$C$3:$C$23,0)),MATCH('Plano de Setup'!AE204,'Ciclos Oficial'!$C$3:$C$23,0),MATCH('Plano de Setup'!AF204,'Ciclos Oficial'!$C$3:$C$23,0)))&gt;INDEX('Ciclos Oficial'!$E$3:$E$23,IF(INDEX('Ciclos Oficial'!$E$3:$E$23,MATCH(AE204,'Ciclos Oficial'!$C$3:$C$23,0))&gt;INDEX('Ciclos Oficial'!$E$3:$E$23,MATCH(AF204,'Ciclos Oficial'!$C$3:$C$23,0)),MATCH(AE204,'Ciclos Oficial'!$C$3:$C$23,0),MATCH(AF204,'Ciclos Oficial'!$C$3:$C$23,0))),INDEX('Ciclos Oficial'!$D$3:$D$23,IF(INDEX('Ciclos Oficial'!$D$3:$D$23,MATCH('Plano de Setup'!AE204,'Ciclos Oficial'!$C$3:$C$23,0))&gt;INDEX('Ciclos Oficial'!$D$3:$D$23,MATCH('Plano de Setup'!AF204,'Ciclos Oficial'!$C$3:$C$23,0)),MATCH('Plano de Setup'!AE204,'Ciclos Oficial'!$C$3:$C$23,0),MATCH('Plano de Setup'!AF204,'Ciclos Oficial'!$C$3:$C$23,0))),INDEX('Ciclos Oficial'!$E$3:$E$23,IF(INDEX('Ciclos Oficial'!$E$3:$E$23,MATCH(AE204,'Ciclos Oficial'!$C$3:$C$23,0))&gt;INDEX('Ciclos Oficial'!$E$3:$E$23,MATCH(AF204,'Ciclos Oficial'!$C$3:$C$23,0)),MATCH(AE204,'Ciclos Oficial'!$C$3:$C$23,0),MATCH(AF204,'Ciclos Oficial'!$C$3:$C$23,0)))))</f>
        <v/>
      </c>
      <c r="AH204" s="13"/>
      <c r="AI204" s="16"/>
      <c r="AJ204" s="20"/>
      <c r="AK204" s="79"/>
      <c r="AL204" s="80" t="str" cm="1">
        <f t="array" ref="AL204">IF(OR(AJ204="",AK204=""),"",IF(INDEX('Ciclos Oficial'!$D$3:$D$23,IF(INDEX('Ciclos Oficial'!$D$3:$D$23,MATCH('Plano de Setup'!AJ204,'Ciclos Oficial'!$C$3:$C$23,0))&gt;INDEX('Ciclos Oficial'!$D$3:$D$23,MATCH('Plano de Setup'!AK204,'Ciclos Oficial'!$C$3:$C$23,0)),MATCH('Plano de Setup'!AJ204,'Ciclos Oficial'!$C$3:$C$23,0),MATCH('Plano de Setup'!AK204,'Ciclos Oficial'!$C$3:$C$23,0)))&gt;INDEX('Ciclos Oficial'!$E$3:$E$23,IF(INDEX('Ciclos Oficial'!$E$3:$E$23,MATCH(AJ204,'Ciclos Oficial'!$C$3:$C$23,0))&gt;INDEX('Ciclos Oficial'!$E$3:$E$23,MATCH(AK204,'Ciclos Oficial'!$C$3:$C$23,0)),MATCH(AJ204,'Ciclos Oficial'!$C$3:$C$23,0),MATCH(AK204,'Ciclos Oficial'!$C$3:$C$23,0))),INDEX('Ciclos Oficial'!$D$3:$D$23,IF(INDEX('Ciclos Oficial'!$D$3:$D$23,MATCH('Plano de Setup'!AJ204,'Ciclos Oficial'!$C$3:$C$23,0))&gt;INDEX('Ciclos Oficial'!$D$3:$D$23,MATCH('Plano de Setup'!AK204,'Ciclos Oficial'!$C$3:$C$23,0)),MATCH('Plano de Setup'!AJ204,'Ciclos Oficial'!$C$3:$C$23,0),MATCH('Plano de Setup'!AK204,'Ciclos Oficial'!$C$3:$C$23,0))),INDEX('Ciclos Oficial'!$E$3:$E$23,IF(INDEX('Ciclos Oficial'!$E$3:$E$23,MATCH(AJ204,'Ciclos Oficial'!$C$3:$C$23,0))&gt;INDEX('Ciclos Oficial'!$E$3:$E$23,MATCH(AK204,'Ciclos Oficial'!$C$3:$C$23,0)),MATCH(AJ204,'Ciclos Oficial'!$C$3:$C$23,0),MATCH(AK204,'Ciclos Oficial'!$C$3:$C$23,0)))))</f>
        <v/>
      </c>
      <c r="AM204" s="13"/>
      <c r="AN204" s="16"/>
      <c r="AO204" s="20"/>
      <c r="AP204" s="79"/>
      <c r="AQ204" s="80" t="str" cm="1">
        <f t="array" ref="AQ204">IF(OR(AO204="",AP204=""),"",IF(INDEX('Ciclos Oficial'!$D$3:$D$23,IF(INDEX('Ciclos Oficial'!$D$3:$D$23,MATCH('Plano de Setup'!AO204,'Ciclos Oficial'!$C$3:$C$23,0))&gt;INDEX('Ciclos Oficial'!$D$3:$D$23,MATCH('Plano de Setup'!AP204,'Ciclos Oficial'!$C$3:$C$23,0)),MATCH('Plano de Setup'!AO204,'Ciclos Oficial'!$C$3:$C$23,0),MATCH('Plano de Setup'!AP204,'Ciclos Oficial'!$C$3:$C$23,0)))&gt;INDEX('Ciclos Oficial'!$E$3:$E$23,IF(INDEX('Ciclos Oficial'!$E$3:$E$23,MATCH(AO204,'Ciclos Oficial'!$C$3:$C$23,0))&gt;INDEX('Ciclos Oficial'!$E$3:$E$23,MATCH(AP204,'Ciclos Oficial'!$C$3:$C$23,0)),MATCH(AO204,'Ciclos Oficial'!$C$3:$C$23,0),MATCH(AP204,'Ciclos Oficial'!$C$3:$C$23,0))),INDEX('Ciclos Oficial'!$D$3:$D$23,IF(INDEX('Ciclos Oficial'!$D$3:$D$23,MATCH('Plano de Setup'!AO204,'Ciclos Oficial'!$C$3:$C$23,0))&gt;INDEX('Ciclos Oficial'!$D$3:$D$23,MATCH('Plano de Setup'!AP204,'Ciclos Oficial'!$C$3:$C$23,0)),MATCH('Plano de Setup'!AO204,'Ciclos Oficial'!$C$3:$C$23,0),MATCH('Plano de Setup'!AP204,'Ciclos Oficial'!$C$3:$C$23,0))),INDEX('Ciclos Oficial'!$E$3:$E$23,IF(INDEX('Ciclos Oficial'!$E$3:$E$23,MATCH(AO204,'Ciclos Oficial'!$C$3:$C$23,0))&gt;INDEX('Ciclos Oficial'!$E$3:$E$23,MATCH(AP204,'Ciclos Oficial'!$C$3:$C$23,0)),MATCH(AO204,'Ciclos Oficial'!$C$3:$C$23,0),MATCH(AP204,'Ciclos Oficial'!$C$3:$C$23,0)))))</f>
        <v/>
      </c>
      <c r="AR204" s="13"/>
      <c r="AS204" s="16"/>
    </row>
  </sheetData>
  <customSheetViews>
    <customSheetView guid="{0B9E0B6F-9A51-43A6-98CC-45FAF0A79CBF}" scale="40" showPageBreaks="1" showGridLines="0" view="pageBreakPreview" topLeftCell="C1">
      <selection activeCell="AA2" sqref="AA2"/>
    </customSheetView>
  </customSheetViews>
  <mergeCells count="9">
    <mergeCell ref="AK3:AN3"/>
    <mergeCell ref="AP3:AS3"/>
    <mergeCell ref="B1:AS2"/>
    <mergeCell ref="AF3:AI3"/>
    <mergeCell ref="Z3:AD3"/>
    <mergeCell ref="B3:F3"/>
    <mergeCell ref="H3:L3"/>
    <mergeCell ref="N3:R3"/>
    <mergeCell ref="T3:X3"/>
  </mergeCells>
  <phoneticPr fontId="14" type="noConversion"/>
  <dataValidations count="1">
    <dataValidation type="list" allowBlank="1" showInputMessage="1" showErrorMessage="1" sqref="B194:C194" xr:uid="{596338A8-8348-4955-A3C1-69EBAB216B75}">
      <formula1>#REF!</formula1>
    </dataValidation>
  </dataValidations>
  <pageMargins left="0.511811024" right="0.511811024" top="0.78740157499999996" bottom="0.78740157499999996" header="0.31496062000000002" footer="0.31496062000000002"/>
  <pageSetup paperSize="9" scale="21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CC176D-4D94-44CE-8B6A-986F8829D3BA}">
          <x14:formula1>
            <xm:f>'Ciclos Oficial'!$C$3:$C$23</xm:f>
          </x14:formula1>
          <xm:sqref>B5:C193 T5:U194 N5:O192 Z5:AA193 H5:I195</xm:sqref>
        </x14:dataValidation>
        <x14:dataValidation type="list" allowBlank="1" showInputMessage="1" showErrorMessage="1" xr:uid="{16FF9FC6-DC79-494B-95EB-1ABDEEBDF1CF}">
          <x14:formula1>
            <xm:f>'Ciclos Oficial'!$H$3:$H$5</xm:f>
          </x14:formula1>
          <xm:sqref>AP5:AP204 AF5:AF204 AK5:AK204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312-B453-4310-AEC8-0BBB8D202EA8}">
  <sheetPr codeName="Planilha5"/>
  <dimension ref="A1:AM30"/>
  <sheetViews>
    <sheetView showGridLines="0" zoomScale="92" zoomScaleNormal="100" workbookViewId="0">
      <pane xSplit="7" ySplit="1" topLeftCell="X2" activePane="bottomRight" state="frozen"/>
      <selection pane="bottomRight" activeCell="K6" sqref="K6"/>
      <selection pane="bottomLeft" activeCell="A2" sqref="A2"/>
      <selection pane="topRight" activeCell="H1" sqref="H1"/>
    </sheetView>
  </sheetViews>
  <sheetFormatPr defaultColWidth="8.85546875" defaultRowHeight="12.75"/>
  <cols>
    <col min="1" max="1" width="35.7109375" style="2" customWidth="1"/>
    <col min="2" max="4" width="8.7109375" style="2" customWidth="1"/>
    <col min="5" max="5" width="1.7109375" style="2" customWidth="1"/>
    <col min="6" max="6" width="28.5703125" style="2" customWidth="1"/>
    <col min="7" max="7" width="20" style="2" customWidth="1"/>
    <col min="8" max="37" width="14.7109375" style="2" customWidth="1"/>
    <col min="38" max="38" width="8.85546875" style="2"/>
    <col min="39" max="39" width="13.7109375" style="2" bestFit="1" customWidth="1"/>
    <col min="40" max="16384" width="8.85546875" style="2"/>
  </cols>
  <sheetData>
    <row r="1" spans="1:39" ht="48" customHeight="1">
      <c r="A1" s="464" t="s">
        <v>212</v>
      </c>
      <c r="B1" s="464"/>
      <c r="C1" s="464"/>
      <c r="D1" s="464"/>
      <c r="E1" s="464"/>
      <c r="F1" s="464"/>
      <c r="G1" s="464"/>
      <c r="H1" s="478" t="s">
        <v>213</v>
      </c>
      <c r="I1" s="478"/>
      <c r="J1" s="478"/>
      <c r="K1" s="479">
        <v>45748</v>
      </c>
      <c r="L1" s="479"/>
      <c r="M1" s="478" t="s">
        <v>214</v>
      </c>
      <c r="N1" s="478"/>
      <c r="O1" s="480">
        <v>1440</v>
      </c>
      <c r="P1" s="480"/>
      <c r="Q1" s="5"/>
      <c r="R1" s="5"/>
      <c r="S1" s="292" t="s">
        <v>215</v>
      </c>
      <c r="T1" s="5"/>
      <c r="U1" s="5"/>
      <c r="V1" s="5"/>
      <c r="W1" s="5"/>
      <c r="X1" s="5"/>
      <c r="Y1" s="477" t="s">
        <v>216</v>
      </c>
      <c r="Z1" s="477"/>
      <c r="AA1" s="477"/>
      <c r="AB1" s="477"/>
      <c r="AC1" s="5"/>
      <c r="AD1" s="5"/>
      <c r="AE1" s="5"/>
      <c r="AF1" s="5"/>
      <c r="AG1" s="5"/>
      <c r="AH1" s="5"/>
      <c r="AI1" s="5" t="s">
        <v>217</v>
      </c>
      <c r="AJ1" s="5" t="s">
        <v>217</v>
      </c>
      <c r="AK1" s="5" t="s">
        <v>217</v>
      </c>
    </row>
    <row r="2" spans="1:39" ht="48" customHeight="1">
      <c r="A2" s="73"/>
      <c r="B2" s="73"/>
      <c r="C2" s="73"/>
      <c r="D2" s="73"/>
      <c r="E2" s="73"/>
      <c r="F2" s="461" t="s">
        <v>218</v>
      </c>
      <c r="G2" s="462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 t="s">
        <v>219</v>
      </c>
      <c r="Z2" s="177" t="s">
        <v>219</v>
      </c>
      <c r="AA2" s="177" t="s">
        <v>220</v>
      </c>
      <c r="AB2" s="177" t="s">
        <v>219</v>
      </c>
      <c r="AC2" s="177"/>
      <c r="AD2" s="177"/>
      <c r="AE2" s="177"/>
      <c r="AF2" s="177"/>
      <c r="AG2" s="177"/>
      <c r="AH2" s="177" t="s">
        <v>219</v>
      </c>
      <c r="AI2" s="177"/>
      <c r="AJ2" s="177"/>
      <c r="AK2" s="177"/>
    </row>
    <row r="3" spans="1:39" s="10" customFormat="1" ht="22.15" customHeight="1">
      <c r="A3" s="465" t="s">
        <v>221</v>
      </c>
      <c r="B3" s="465"/>
      <c r="C3" s="465"/>
      <c r="D3" s="465"/>
      <c r="F3" s="466" t="s">
        <v>222</v>
      </c>
      <c r="G3" s="466"/>
      <c r="H3" s="178">
        <f>IF(H4="-","-",WEEKDAY(H4))</f>
        <v>3</v>
      </c>
      <c r="I3" s="178">
        <f t="shared" ref="I3:AK3" si="0">IF(I4="-","-",WEEKDAY(I4))</f>
        <v>4</v>
      </c>
      <c r="J3" s="178">
        <f t="shared" si="0"/>
        <v>5</v>
      </c>
      <c r="K3" s="178">
        <f t="shared" si="0"/>
        <v>6</v>
      </c>
      <c r="L3" s="178">
        <f t="shared" si="0"/>
        <v>7</v>
      </c>
      <c r="M3" s="178">
        <f t="shared" si="0"/>
        <v>1</v>
      </c>
      <c r="N3" s="178">
        <f t="shared" si="0"/>
        <v>2</v>
      </c>
      <c r="O3" s="178">
        <f t="shared" si="0"/>
        <v>3</v>
      </c>
      <c r="P3" s="178">
        <f t="shared" si="0"/>
        <v>4</v>
      </c>
      <c r="Q3" s="178">
        <f t="shared" si="0"/>
        <v>5</v>
      </c>
      <c r="R3" s="178">
        <f t="shared" si="0"/>
        <v>6</v>
      </c>
      <c r="S3" s="178">
        <f t="shared" si="0"/>
        <v>7</v>
      </c>
      <c r="T3" s="178">
        <f t="shared" si="0"/>
        <v>1</v>
      </c>
      <c r="U3" s="178">
        <f t="shared" si="0"/>
        <v>2</v>
      </c>
      <c r="V3" s="178">
        <f t="shared" si="0"/>
        <v>3</v>
      </c>
      <c r="W3" s="178">
        <f t="shared" si="0"/>
        <v>4</v>
      </c>
      <c r="X3" s="178">
        <f t="shared" si="0"/>
        <v>5</v>
      </c>
      <c r="Y3" s="178">
        <f t="shared" si="0"/>
        <v>6</v>
      </c>
      <c r="Z3" s="178">
        <f t="shared" si="0"/>
        <v>7</v>
      </c>
      <c r="AA3" s="178">
        <f t="shared" si="0"/>
        <v>1</v>
      </c>
      <c r="AB3" s="178">
        <f t="shared" si="0"/>
        <v>2</v>
      </c>
      <c r="AC3" s="178">
        <f t="shared" si="0"/>
        <v>3</v>
      </c>
      <c r="AD3" s="178">
        <f t="shared" si="0"/>
        <v>4</v>
      </c>
      <c r="AE3" s="178">
        <f t="shared" si="0"/>
        <v>5</v>
      </c>
      <c r="AF3" s="178">
        <f t="shared" si="0"/>
        <v>6</v>
      </c>
      <c r="AG3" s="178">
        <f t="shared" si="0"/>
        <v>7</v>
      </c>
      <c r="AH3" s="178">
        <f t="shared" si="0"/>
        <v>1</v>
      </c>
      <c r="AI3" s="178">
        <f t="shared" si="0"/>
        <v>2</v>
      </c>
      <c r="AJ3" s="178">
        <f t="shared" si="0"/>
        <v>3</v>
      </c>
      <c r="AK3" s="178">
        <f t="shared" si="0"/>
        <v>4</v>
      </c>
    </row>
    <row r="4" spans="1:39" s="10" customFormat="1" ht="22.15" customHeight="1">
      <c r="A4" s="148" t="s">
        <v>223</v>
      </c>
      <c r="B4" s="1" t="s">
        <v>224</v>
      </c>
      <c r="C4" s="1" t="s">
        <v>225</v>
      </c>
      <c r="D4" s="1" t="s">
        <v>226</v>
      </c>
      <c r="F4" s="466"/>
      <c r="G4" s="466"/>
      <c r="H4" s="179">
        <f>K1</f>
        <v>45748</v>
      </c>
      <c r="I4" s="179">
        <f>IF(MONTH(H4+1)=MONTH(H4),H4+1,"-")</f>
        <v>45749</v>
      </c>
      <c r="J4" s="179">
        <f t="shared" ref="J4:AH4" si="1">IF(MONTH(I4+1)=MONTH(I4),I4+1,"-")</f>
        <v>45750</v>
      </c>
      <c r="K4" s="179">
        <f t="shared" si="1"/>
        <v>45751</v>
      </c>
      <c r="L4" s="179">
        <f t="shared" si="1"/>
        <v>45752</v>
      </c>
      <c r="M4" s="179">
        <f t="shared" si="1"/>
        <v>45753</v>
      </c>
      <c r="N4" s="179">
        <f t="shared" si="1"/>
        <v>45754</v>
      </c>
      <c r="O4" s="179">
        <f t="shared" si="1"/>
        <v>45755</v>
      </c>
      <c r="P4" s="179">
        <f t="shared" si="1"/>
        <v>45756</v>
      </c>
      <c r="Q4" s="179">
        <f t="shared" si="1"/>
        <v>45757</v>
      </c>
      <c r="R4" s="179">
        <f t="shared" si="1"/>
        <v>45758</v>
      </c>
      <c r="S4" s="179">
        <f t="shared" si="1"/>
        <v>45759</v>
      </c>
      <c r="T4" s="179">
        <f t="shared" si="1"/>
        <v>45760</v>
      </c>
      <c r="U4" s="179">
        <f t="shared" si="1"/>
        <v>45761</v>
      </c>
      <c r="V4" s="179">
        <f t="shared" si="1"/>
        <v>45762</v>
      </c>
      <c r="W4" s="179">
        <f t="shared" si="1"/>
        <v>45763</v>
      </c>
      <c r="X4" s="179">
        <f t="shared" si="1"/>
        <v>45764</v>
      </c>
      <c r="Y4" s="179">
        <f t="shared" si="1"/>
        <v>45765</v>
      </c>
      <c r="Z4" s="179">
        <f t="shared" si="1"/>
        <v>45766</v>
      </c>
      <c r="AA4" s="179">
        <f t="shared" si="1"/>
        <v>45767</v>
      </c>
      <c r="AB4" s="179">
        <f t="shared" si="1"/>
        <v>45768</v>
      </c>
      <c r="AC4" s="179">
        <f t="shared" si="1"/>
        <v>45769</v>
      </c>
      <c r="AD4" s="179">
        <f t="shared" si="1"/>
        <v>45770</v>
      </c>
      <c r="AE4" s="179">
        <f t="shared" si="1"/>
        <v>45771</v>
      </c>
      <c r="AF4" s="179">
        <f t="shared" si="1"/>
        <v>45772</v>
      </c>
      <c r="AG4" s="179">
        <f t="shared" si="1"/>
        <v>45773</v>
      </c>
      <c r="AH4" s="179">
        <f t="shared" si="1"/>
        <v>45774</v>
      </c>
      <c r="AI4" s="179">
        <f t="shared" ref="AI4" si="2">IF(MONTH(AH4+1)=MONTH(AH4),AH4+1,"-")</f>
        <v>45775</v>
      </c>
      <c r="AJ4" s="179">
        <f t="shared" ref="AJ4" si="3">IF(MONTH(AI4+1)=MONTH(AI4),AI4+1,"-")</f>
        <v>45776</v>
      </c>
      <c r="AK4" s="179">
        <f t="shared" ref="AK4" si="4">IF(MONTH(AJ4+1)=MONTH(AJ4),AJ4+1,"-")</f>
        <v>45777</v>
      </c>
    </row>
    <row r="5" spans="1:39" s="10" customFormat="1" ht="22.15" customHeight="1">
      <c r="A5" s="158" t="s">
        <v>227</v>
      </c>
      <c r="B5" s="68">
        <v>5</v>
      </c>
      <c r="C5" s="68">
        <v>5</v>
      </c>
      <c r="D5" s="68">
        <v>5</v>
      </c>
      <c r="F5" s="467" t="s">
        <v>228</v>
      </c>
      <c r="G5" s="467"/>
      <c r="H5" s="313">
        <f>IF(H4="-","-",SUM($B$12:$D$12))</f>
        <v>229</v>
      </c>
      <c r="I5" s="38">
        <f>IF(I4="-","-",SUM($B$12:$D$12))</f>
        <v>229</v>
      </c>
      <c r="J5" s="38">
        <f t="shared" ref="J5:AH5" si="5">IF(J4="-","-",SUM($B$12:$D$12))</f>
        <v>229</v>
      </c>
      <c r="K5" s="38">
        <f t="shared" si="5"/>
        <v>229</v>
      </c>
      <c r="L5" s="38">
        <f t="shared" si="5"/>
        <v>229</v>
      </c>
      <c r="M5" s="38">
        <f t="shared" si="5"/>
        <v>229</v>
      </c>
      <c r="N5" s="38">
        <f t="shared" si="5"/>
        <v>229</v>
      </c>
      <c r="O5" s="38">
        <f t="shared" si="5"/>
        <v>229</v>
      </c>
      <c r="P5" s="38">
        <f t="shared" si="5"/>
        <v>229</v>
      </c>
      <c r="Q5" s="38">
        <f t="shared" si="5"/>
        <v>229</v>
      </c>
      <c r="R5" s="38">
        <f t="shared" si="5"/>
        <v>229</v>
      </c>
      <c r="S5" s="38">
        <f t="shared" si="5"/>
        <v>229</v>
      </c>
      <c r="T5" s="38">
        <f t="shared" si="5"/>
        <v>229</v>
      </c>
      <c r="U5" s="38">
        <f t="shared" si="5"/>
        <v>229</v>
      </c>
      <c r="V5" s="38">
        <f t="shared" si="5"/>
        <v>229</v>
      </c>
      <c r="W5" s="38">
        <f t="shared" si="5"/>
        <v>229</v>
      </c>
      <c r="X5" s="38">
        <f t="shared" si="5"/>
        <v>229</v>
      </c>
      <c r="Y5" s="38">
        <f t="shared" si="5"/>
        <v>229</v>
      </c>
      <c r="Z5" s="38">
        <f t="shared" si="5"/>
        <v>229</v>
      </c>
      <c r="AA5" s="38">
        <f t="shared" si="5"/>
        <v>229</v>
      </c>
      <c r="AB5" s="38">
        <f t="shared" si="5"/>
        <v>229</v>
      </c>
      <c r="AC5" s="38">
        <f t="shared" si="5"/>
        <v>229</v>
      </c>
      <c r="AD5" s="38">
        <f t="shared" si="5"/>
        <v>229</v>
      </c>
      <c r="AE5" s="38">
        <f t="shared" si="5"/>
        <v>229</v>
      </c>
      <c r="AF5" s="38">
        <f t="shared" si="5"/>
        <v>229</v>
      </c>
      <c r="AG5" s="38">
        <f t="shared" si="5"/>
        <v>229</v>
      </c>
      <c r="AH5" s="38">
        <f t="shared" si="5"/>
        <v>229</v>
      </c>
      <c r="AI5" s="38">
        <f>IF(AI4="-","-",SUM($B$12:$D$12))</f>
        <v>229</v>
      </c>
      <c r="AJ5" s="38">
        <f t="shared" ref="AJ5:AK5" si="6">IF(AJ4="-","-",SUM($B$12:$D$12))</f>
        <v>229</v>
      </c>
      <c r="AK5" s="38">
        <f t="shared" si="6"/>
        <v>229</v>
      </c>
    </row>
    <row r="6" spans="1:39" ht="22.15" customHeight="1">
      <c r="A6" s="158" t="s">
        <v>229</v>
      </c>
      <c r="B6" s="68">
        <v>5</v>
      </c>
      <c r="C6" s="68">
        <v>5</v>
      </c>
      <c r="D6" s="68">
        <v>10</v>
      </c>
      <c r="F6" s="468" t="s">
        <v>230</v>
      </c>
      <c r="G6" s="468"/>
      <c r="H6" s="172"/>
      <c r="I6" s="172"/>
      <c r="J6" s="172"/>
      <c r="K6" s="300">
        <v>360</v>
      </c>
      <c r="L6" s="172"/>
      <c r="M6" s="172"/>
      <c r="N6" s="172"/>
      <c r="O6" s="172"/>
      <c r="P6" s="172"/>
      <c r="Q6" s="172"/>
      <c r="R6" s="301">
        <v>120</v>
      </c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302">
        <v>480</v>
      </c>
      <c r="AG6" s="172"/>
      <c r="AH6" s="172"/>
      <c r="AI6" s="172"/>
      <c r="AJ6" s="172"/>
      <c r="AK6" s="172"/>
      <c r="AL6" s="162"/>
    </row>
    <row r="7" spans="1:39" ht="22.15" customHeight="1">
      <c r="A7" s="158" t="s">
        <v>231</v>
      </c>
      <c r="B7" s="68">
        <v>10</v>
      </c>
      <c r="C7" s="68">
        <v>10</v>
      </c>
      <c r="D7" s="68">
        <v>0</v>
      </c>
      <c r="F7" s="469" t="s">
        <v>232</v>
      </c>
      <c r="G7" s="470"/>
      <c r="H7" s="172"/>
      <c r="I7" s="172"/>
      <c r="J7" s="172"/>
      <c r="K7" s="327"/>
      <c r="L7" s="327"/>
      <c r="M7" s="327"/>
      <c r="N7" s="327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62"/>
    </row>
    <row r="8" spans="1:39" ht="22.15" customHeight="1">
      <c r="A8" t="s">
        <v>233</v>
      </c>
      <c r="B8" s="68">
        <v>10</v>
      </c>
      <c r="C8" s="68">
        <v>10</v>
      </c>
      <c r="D8" s="68">
        <v>10</v>
      </c>
      <c r="F8" s="472" t="s">
        <v>234</v>
      </c>
      <c r="G8" s="4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62"/>
    </row>
    <row r="9" spans="1:39" ht="22.15" customHeight="1">
      <c r="A9" s="158"/>
      <c r="B9" s="68"/>
      <c r="C9" s="68"/>
      <c r="D9" s="68"/>
      <c r="F9" s="473" t="s">
        <v>235</v>
      </c>
      <c r="G9" s="473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291">
        <v>480</v>
      </c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62"/>
    </row>
    <row r="10" spans="1:39" ht="22.15" customHeight="1">
      <c r="A10" t="s">
        <v>236</v>
      </c>
      <c r="B10" s="68">
        <v>60</v>
      </c>
      <c r="C10" s="68">
        <v>60</v>
      </c>
      <c r="D10" s="68">
        <v>24</v>
      </c>
      <c r="F10" s="474" t="s">
        <v>237</v>
      </c>
      <c r="G10" s="474"/>
      <c r="H10" s="159">
        <f>IF(H4="-","-",$O$1)</f>
        <v>1440</v>
      </c>
      <c r="I10" s="159">
        <f t="shared" ref="I10:AK10" si="7">IF(I4="-","-",$O$1)</f>
        <v>1440</v>
      </c>
      <c r="J10" s="159">
        <f>IF(J4="-","-",$O$1)</f>
        <v>1440</v>
      </c>
      <c r="K10" s="159">
        <f t="shared" si="7"/>
        <v>1440</v>
      </c>
      <c r="L10" s="159">
        <f t="shared" si="7"/>
        <v>1440</v>
      </c>
      <c r="M10" s="159">
        <f t="shared" si="7"/>
        <v>1440</v>
      </c>
      <c r="N10" s="159">
        <f t="shared" si="7"/>
        <v>1440</v>
      </c>
      <c r="O10" s="159">
        <f t="shared" si="7"/>
        <v>1440</v>
      </c>
      <c r="P10" s="159">
        <f t="shared" si="7"/>
        <v>1440</v>
      </c>
      <c r="Q10" s="159">
        <f t="shared" si="7"/>
        <v>1440</v>
      </c>
      <c r="R10" s="159">
        <f t="shared" si="7"/>
        <v>1440</v>
      </c>
      <c r="S10" s="159">
        <f t="shared" si="7"/>
        <v>1440</v>
      </c>
      <c r="T10" s="159">
        <f t="shared" si="7"/>
        <v>1440</v>
      </c>
      <c r="U10" s="159">
        <f t="shared" si="7"/>
        <v>1440</v>
      </c>
      <c r="V10" s="159">
        <f t="shared" si="7"/>
        <v>1440</v>
      </c>
      <c r="W10" s="159">
        <f t="shared" si="7"/>
        <v>1440</v>
      </c>
      <c r="X10" s="159">
        <f t="shared" si="7"/>
        <v>1440</v>
      </c>
      <c r="Y10" s="159">
        <f t="shared" si="7"/>
        <v>1440</v>
      </c>
      <c r="Z10" s="159">
        <f t="shared" si="7"/>
        <v>1440</v>
      </c>
      <c r="AA10" s="159">
        <f t="shared" si="7"/>
        <v>1440</v>
      </c>
      <c r="AB10" s="159">
        <f t="shared" si="7"/>
        <v>1440</v>
      </c>
      <c r="AC10" s="159">
        <f t="shared" si="7"/>
        <v>1440</v>
      </c>
      <c r="AD10" s="159">
        <f t="shared" si="7"/>
        <v>1440</v>
      </c>
      <c r="AE10" s="159">
        <f t="shared" si="7"/>
        <v>1440</v>
      </c>
      <c r="AF10" s="159">
        <f t="shared" si="7"/>
        <v>1440</v>
      </c>
      <c r="AG10" s="159">
        <f t="shared" si="7"/>
        <v>1440</v>
      </c>
      <c r="AH10" s="159">
        <f t="shared" si="7"/>
        <v>1440</v>
      </c>
      <c r="AI10" s="159">
        <f t="shared" si="7"/>
        <v>1440</v>
      </c>
      <c r="AJ10" s="159">
        <f t="shared" si="7"/>
        <v>1440</v>
      </c>
      <c r="AK10" s="159">
        <f t="shared" si="7"/>
        <v>1440</v>
      </c>
    </row>
    <row r="11" spans="1:39" ht="22.15" customHeight="1">
      <c r="A11" t="s">
        <v>238</v>
      </c>
      <c r="B11" s="68">
        <v>0</v>
      </c>
      <c r="C11" s="68">
        <v>0</v>
      </c>
      <c r="D11" s="68">
        <v>0</v>
      </c>
      <c r="F11" s="475" t="s">
        <v>48</v>
      </c>
      <c r="G11" s="475"/>
      <c r="H11" s="161">
        <f>IF(H4="-","-",H10-SUM(H5:H9))</f>
        <v>1211</v>
      </c>
      <c r="I11" s="161">
        <f t="shared" ref="I11:AH11" si="8">IF(I4="-","-",I10-SUM(I5:I9))</f>
        <v>1211</v>
      </c>
      <c r="J11" s="161">
        <f t="shared" si="8"/>
        <v>1211</v>
      </c>
      <c r="K11" s="161">
        <f t="shared" si="8"/>
        <v>851</v>
      </c>
      <c r="L11" s="161">
        <f t="shared" si="8"/>
        <v>1211</v>
      </c>
      <c r="M11" s="161">
        <f t="shared" si="8"/>
        <v>1211</v>
      </c>
      <c r="N11" s="161">
        <f t="shared" si="8"/>
        <v>1211</v>
      </c>
      <c r="O11" s="161">
        <f t="shared" si="8"/>
        <v>1211</v>
      </c>
      <c r="P11" s="161">
        <f t="shared" si="8"/>
        <v>1211</v>
      </c>
      <c r="Q11" s="161">
        <f t="shared" si="8"/>
        <v>1211</v>
      </c>
      <c r="R11" s="161">
        <f t="shared" si="8"/>
        <v>1091</v>
      </c>
      <c r="S11" s="161">
        <f t="shared" si="8"/>
        <v>1211</v>
      </c>
      <c r="T11" s="161">
        <f t="shared" si="8"/>
        <v>1211</v>
      </c>
      <c r="U11" s="161">
        <f t="shared" si="8"/>
        <v>1211</v>
      </c>
      <c r="V11" s="161">
        <f t="shared" si="8"/>
        <v>1211</v>
      </c>
      <c r="W11" s="161">
        <f t="shared" si="8"/>
        <v>731</v>
      </c>
      <c r="X11" s="161">
        <f t="shared" si="8"/>
        <v>1211</v>
      </c>
      <c r="Y11" s="161">
        <f t="shared" si="8"/>
        <v>1211</v>
      </c>
      <c r="Z11" s="161">
        <f t="shared" si="8"/>
        <v>1211</v>
      </c>
      <c r="AA11" s="161">
        <f t="shared" si="8"/>
        <v>1211</v>
      </c>
      <c r="AB11" s="161">
        <f t="shared" si="8"/>
        <v>1211</v>
      </c>
      <c r="AC11" s="161">
        <f t="shared" si="8"/>
        <v>1211</v>
      </c>
      <c r="AD11" s="161">
        <f t="shared" si="8"/>
        <v>1211</v>
      </c>
      <c r="AE11" s="161">
        <f t="shared" si="8"/>
        <v>1211</v>
      </c>
      <c r="AF11" s="161">
        <f t="shared" si="8"/>
        <v>731</v>
      </c>
      <c r="AG11" s="161">
        <f t="shared" si="8"/>
        <v>1211</v>
      </c>
      <c r="AH11" s="161">
        <f t="shared" si="8"/>
        <v>1211</v>
      </c>
      <c r="AI11" s="161">
        <f>IF(AI4="-","-",AI10-SUM(AI5:AI9))</f>
        <v>1211</v>
      </c>
      <c r="AJ11" s="161">
        <f t="shared" ref="AJ11:AK11" si="9">IF(AJ4="-","-",AJ10-SUM(AJ5:AJ9))</f>
        <v>1211</v>
      </c>
      <c r="AK11" s="161">
        <f t="shared" si="9"/>
        <v>1211</v>
      </c>
    </row>
    <row r="12" spans="1:39" ht="22.15" customHeight="1">
      <c r="A12" s="158" t="s">
        <v>239</v>
      </c>
      <c r="B12" s="314">
        <f t="shared" ref="B12:C12" si="10">SUM(B5:B11)</f>
        <v>90</v>
      </c>
      <c r="C12" s="314">
        <f t="shared" si="10"/>
        <v>90</v>
      </c>
      <c r="D12" s="314">
        <f>SUM(D5:D11)</f>
        <v>49</v>
      </c>
      <c r="F12" s="356"/>
      <c r="G12" s="356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</row>
    <row r="13" spans="1:39" ht="22.15" customHeight="1">
      <c r="C13" s="4"/>
      <c r="F13" s="463" t="s">
        <v>240</v>
      </c>
      <c r="G13" s="463"/>
      <c r="H13" s="180" t="str" cm="1">
        <f t="array" ref="H13">IFERROR(INDEX('Plano de Setup'!$C$5:$C$194,IF(AND(INDEX('Plano de Setup'!$E$5:$E$194,MATCH('Célula AB - 3 Turnos'!H4,'Plano de Setup'!$E$5:$E$194,0))&lt;='Célula AB - 3 Turnos'!H4,INDEX('Plano de Setup'!$F$5:$F$194,MATCH('Célula AB - 3 Turnos'!H4,'Plano de Setup'!$E$5:$E$194,0))&gt;='Célula AB - 3 Turnos'!H4),MATCH('Célula AB - 3 Turnos'!H4,'Plano de Setup'!$E$5:$E$194))),"erro")</f>
        <v xml:space="preserve">EQUINOX - F00RJ02495 </v>
      </c>
      <c r="I13" s="180" t="str" cm="1">
        <f t="array" ref="I13">IF(I11="-","-",IFERROR(INDEX('Plano de Setup'!$B$5:$B$194,IF(AND(INDEX('Plano de Setup'!$E$5:$E$194,MATCH('Célula AB - 3 Turnos'!I4,'Plano de Setup'!$E$5:$E$194,0))&lt;='Célula AB - 3 Turnos'!I4,INDEX('Plano de Setup'!$F$5:$F$194,MATCH('Célula AB - 3 Turnos'!I4,'Plano de Setup'!$E$5:$E$194,0))&gt;='Célula AB - 3 Turnos'!I4),MATCH('Célula AB - 3 Turnos'!I4,'Plano de Setup'!$E$5:$E$194))),H13))</f>
        <v xml:space="preserve">EQUINOX - F00RJ02495 </v>
      </c>
      <c r="J13" s="180" t="str" cm="1">
        <f t="array" ref="J13">IF(J11="-","-",IFERROR(INDEX('Plano de Setup'!$B$5:$B$194,IF(AND(INDEX('Plano de Setup'!$E$5:$E$194,MATCH('Célula AB - 3 Turnos'!J4,'Plano de Setup'!$E$5:$E$194,0))&lt;='Célula AB - 3 Turnos'!J4,INDEX('Plano de Setup'!$F$5:$F$194,MATCH('Célula AB - 3 Turnos'!J4,'Plano de Setup'!$E$5:$E$194,0))&gt;='Célula AB - 3 Turnos'!J4),MATCH('Célula AB - 3 Turnos'!J4,'Plano de Setup'!$E$5:$E$194))),I13))</f>
        <v xml:space="preserve">EQUINOX - F00RJ02495 </v>
      </c>
      <c r="K13" s="180" t="str" cm="1">
        <f t="array" ref="K13">IF(K11="-","-",IFERROR(INDEX('Plano de Setup'!$B$5:$B$194,IF(AND(INDEX('Plano de Setup'!$E$5:$E$194,MATCH('Célula AB - 3 Turnos'!K4,'Plano de Setup'!$E$5:$E$194,0))&lt;='Célula AB - 3 Turnos'!K4,INDEX('Plano de Setup'!$F$5:$F$194,MATCH('Célula AB - 3 Turnos'!K4,'Plano de Setup'!$E$5:$E$194,0))&gt;='Célula AB - 3 Turnos'!K4),MATCH('Célula AB - 3 Turnos'!K4,'Plano de Setup'!$E$5:$E$194))),J13))</f>
        <v xml:space="preserve">EQUINOX - F00RJ02495 </v>
      </c>
      <c r="L13" s="180" t="str" cm="1">
        <f t="array" ref="L13">IF(L11="-","-",IFERROR(INDEX('Plano de Setup'!$B$5:$B$194,IF(AND(INDEX('Plano de Setup'!$E$5:$E$194,MATCH('Célula AB - 3 Turnos'!L4,'Plano de Setup'!$E$5:$E$194,0))&lt;='Célula AB - 3 Turnos'!L4,INDEX('Plano de Setup'!$F$5:$F$194,MATCH('Célula AB - 3 Turnos'!L4,'Plano de Setup'!$E$5:$E$194,0))&gt;='Célula AB - 3 Turnos'!L4),MATCH('Célula AB - 3 Turnos'!L4,'Plano de Setup'!$E$5:$E$194))),K13))</f>
        <v xml:space="preserve">EQUINOX - F00RJ02495 </v>
      </c>
      <c r="M13" s="180" t="str" cm="1">
        <f t="array" ref="M13">IF(M11="-","-",IFERROR(INDEX('Plano de Setup'!$B$5:$B$194,IF(AND(INDEX('Plano de Setup'!$E$5:$E$194,MATCH('Célula AB - 3 Turnos'!M4,'Plano de Setup'!$E$5:$E$194,0))&lt;='Célula AB - 3 Turnos'!M4,INDEX('Plano de Setup'!$F$5:$F$194,MATCH('Célula AB - 3 Turnos'!M4,'Plano de Setup'!$E$5:$E$194,0))&gt;='Célula AB - 3 Turnos'!M4),MATCH('Célula AB - 3 Turnos'!M4,'Plano de Setup'!$E$5:$E$194))),L13))</f>
        <v xml:space="preserve">EQUINOX - F00RJ02495 </v>
      </c>
      <c r="N13" s="180" t="str" cm="1">
        <f t="array" ref="N13">IF(N11="-","-",IFERROR(INDEX('Plano de Setup'!$B$5:$B$194,IF(AND(INDEX('Plano de Setup'!$E$5:$E$194,MATCH('Célula AB - 3 Turnos'!N4,'Plano de Setup'!$E$5:$E$194,0))&lt;='Célula AB - 3 Turnos'!N4,INDEX('Plano de Setup'!$F$5:$F$194,MATCH('Célula AB - 3 Turnos'!N4,'Plano de Setup'!$E$5:$E$194,0))&gt;='Célula AB - 3 Turnos'!N4),MATCH('Célula AB - 3 Turnos'!N4,'Plano de Setup'!$E$5:$E$194))),M13))</f>
        <v xml:space="preserve">EQUINOX - F00RJ02495 </v>
      </c>
      <c r="O13" s="180" t="str" cm="1">
        <f t="array" ref="O13">IF(O11="-","-",IFERROR(INDEX('Plano de Setup'!$B$5:$B$194,IF(AND(INDEX('Plano de Setup'!$E$5:$E$194,MATCH('Célula AB - 3 Turnos'!O4,'Plano de Setup'!$E$5:$E$194,0))&lt;='Célula AB - 3 Turnos'!O4,INDEX('Plano de Setup'!$F$5:$F$194,MATCH('Célula AB - 3 Turnos'!O4,'Plano de Setup'!$E$5:$E$194,0))&gt;='Célula AB - 3 Turnos'!O4),MATCH('Célula AB - 3 Turnos'!O4,'Plano de Setup'!$E$5:$E$194))),N13))</f>
        <v xml:space="preserve">EQUINOX - F00RJ02495 </v>
      </c>
      <c r="P13" s="180" t="str" cm="1">
        <f t="array" ref="P13">IF(P11="-","-",IFERROR(INDEX('Plano de Setup'!$B$5:$B$194,IF(AND(INDEX('Plano de Setup'!$E$5:$E$194,MATCH('Célula AB - 3 Turnos'!P4,'Plano de Setup'!$E$5:$E$194,0))&lt;='Célula AB - 3 Turnos'!P4,INDEX('Plano de Setup'!$F$5:$F$194,MATCH('Célula AB - 3 Turnos'!P4,'Plano de Setup'!$E$5:$E$194,0))&gt;='Célula AB - 3 Turnos'!P4),MATCH('Célula AB - 3 Turnos'!P4,'Plano de Setup'!$E$5:$E$194))),O13))</f>
        <v xml:space="preserve">EQUINOX - F00RJ02495 </v>
      </c>
      <c r="Q13" s="180" t="str" cm="1">
        <f t="array" ref="Q13">IF(Q11="-","-",IFERROR(INDEX('Plano de Setup'!$B$5:$B$194,IF(AND(INDEX('Plano de Setup'!$E$5:$E$194,MATCH('Célula AB - 3 Turnos'!Q4,'Plano de Setup'!$E$5:$E$194,0))&lt;='Célula AB - 3 Turnos'!Q4,INDEX('Plano de Setup'!$F$5:$F$194,MATCH('Célula AB - 3 Turnos'!Q4,'Plano de Setup'!$E$5:$E$194,0))&gt;='Célula AB - 3 Turnos'!Q4),MATCH('Célula AB - 3 Turnos'!Q4,'Plano de Setup'!$E$5:$E$194))),P13))</f>
        <v xml:space="preserve">EQUINOX - F00RJ02495 </v>
      </c>
      <c r="R13" s="180" t="str" cm="1">
        <f t="array" ref="R13">IF(R11="-","-",IFERROR(INDEX('Plano de Setup'!$B$5:$B$194,IF(AND(INDEX('Plano de Setup'!$E$5:$E$194,MATCH('Célula AB - 3 Turnos'!R4,'Plano de Setup'!$E$5:$E$194,0))&lt;='Célula AB - 3 Turnos'!R4,INDEX('Plano de Setup'!$F$5:$F$194,MATCH('Célula AB - 3 Turnos'!R4,'Plano de Setup'!$E$5:$E$194,0))&gt;='Célula AB - 3 Turnos'!R4),MATCH('Célula AB - 3 Turnos'!R4,'Plano de Setup'!$E$5:$E$194))),Q13))</f>
        <v xml:space="preserve">EQUINOX - F00RJ02495 </v>
      </c>
      <c r="S13" s="180" t="str" cm="1">
        <f t="array" ref="S13">IF(S11="-","-",IFERROR(INDEX('Plano de Setup'!$B$5:$B$194,IF(AND(INDEX('Plano de Setup'!$E$5:$E$194,MATCH('Célula AB - 3 Turnos'!S4,'Plano de Setup'!$E$5:$E$194,0))&lt;='Célula AB - 3 Turnos'!S4,INDEX('Plano de Setup'!$F$5:$F$194,MATCH('Célula AB - 3 Turnos'!S4,'Plano de Setup'!$E$5:$E$194,0))&gt;='Célula AB - 3 Turnos'!S4),MATCH('Célula AB - 3 Turnos'!S4,'Plano de Setup'!$E$5:$E$194))),R13))</f>
        <v xml:space="preserve">EQUINOX - F00RJ02495 </v>
      </c>
      <c r="T13" s="180" t="str" cm="1">
        <f t="array" ref="T13">IF(T11="-","-",IFERROR(INDEX('Plano de Setup'!$B$5:$B$194,IF(AND(INDEX('Plano de Setup'!$E$5:$E$194,MATCH('Célula AB - 3 Turnos'!T4,'Plano de Setup'!$E$5:$E$194,0))&lt;='Célula AB - 3 Turnos'!T4,INDEX('Plano de Setup'!$F$5:$F$194,MATCH('Célula AB - 3 Turnos'!T4,'Plano de Setup'!$E$5:$E$194,0))&gt;='Célula AB - 3 Turnos'!T4),MATCH('Célula AB - 3 Turnos'!T4,'Plano de Setup'!$E$5:$E$194))),S13))</f>
        <v xml:space="preserve">EQUINOX - F00RJ02495 </v>
      </c>
      <c r="U13" s="180" t="str" cm="1">
        <f t="array" ref="U13">IF(U11="-","-",IFERROR(INDEX('Plano de Setup'!$B$5:$B$194,IF(AND(INDEX('Plano de Setup'!$E$5:$E$194,MATCH('Célula AB - 3 Turnos'!U4,'Plano de Setup'!$E$5:$E$194,0))&lt;='Célula AB - 3 Turnos'!U4,INDEX('Plano de Setup'!$F$5:$F$194,MATCH('Célula AB - 3 Turnos'!U4,'Plano de Setup'!$E$5:$E$194,0))&gt;='Célula AB - 3 Turnos'!U4),MATCH('Célula AB - 3 Turnos'!U4,'Plano de Setup'!$E$5:$E$194))),T13))</f>
        <v xml:space="preserve">EQUINOX - F00RJ02495 </v>
      </c>
      <c r="V13" s="180" t="str" cm="1">
        <f t="array" ref="V13">IF(V11="-","-",IFERROR(INDEX('Plano de Setup'!$B$5:$B$194,IF(AND(INDEX('Plano de Setup'!$E$5:$E$194,MATCH('Célula AB - 3 Turnos'!V4,'Plano de Setup'!$E$5:$E$194,0))&lt;='Célula AB - 3 Turnos'!V4,INDEX('Plano de Setup'!$F$5:$F$194,MATCH('Célula AB - 3 Turnos'!V4,'Plano de Setup'!$E$5:$E$194,0))&gt;='Célula AB - 3 Turnos'!V4),MATCH('Célula AB - 3 Turnos'!V4,'Plano de Setup'!$E$5:$E$194))),U13))</f>
        <v xml:space="preserve">EQUINOX - F00RJ02495 </v>
      </c>
      <c r="W13" s="180" t="str" cm="1">
        <f t="array" ref="W13">IF(W11="-","-",IFERROR(INDEX('Plano de Setup'!$B$5:$B$194,IF(AND(INDEX('Plano de Setup'!$E$5:$E$194,MATCH('Célula AB - 3 Turnos'!W4,'Plano de Setup'!$E$5:$E$194,0))&lt;='Célula AB - 3 Turnos'!W4,INDEX('Plano de Setup'!$F$5:$F$194,MATCH('Célula AB - 3 Turnos'!W4,'Plano de Setup'!$E$5:$E$194,0))&gt;='Célula AB - 3 Turnos'!W4),MATCH('Célula AB - 3 Turnos'!W4,'Plano de Setup'!$E$5:$E$194))),V13))</f>
        <v xml:space="preserve">EQUINOX - F00RJ02495 </v>
      </c>
      <c r="X13" s="180" t="str" cm="1">
        <f t="array" ref="X13">IF(X11="-","-",IFERROR(INDEX('Plano de Setup'!$B$5:$B$194,IF(AND(INDEX('Plano de Setup'!$E$5:$E$194,MATCH('Célula AB - 3 Turnos'!X4,'Plano de Setup'!$E$5:$E$194,0))&lt;='Célula AB - 3 Turnos'!X4,INDEX('Plano de Setup'!$F$5:$F$194,MATCH('Célula AB - 3 Turnos'!X4,'Plano de Setup'!$E$5:$E$194,0))&gt;='Célula AB - 3 Turnos'!X4),MATCH('Célula AB - 3 Turnos'!X4,'Plano de Setup'!$E$5:$E$194))),W13))</f>
        <v xml:space="preserve">EQUINOX - F00RJ02495 </v>
      </c>
      <c r="Y13" s="180" t="str" cm="1">
        <f t="array" ref="Y13">IF(Y11="-","-",IFERROR(INDEX('Plano de Setup'!$B$5:$B$194,IF(AND(INDEX('Plano de Setup'!$E$5:$E$194,MATCH('Célula AB - 3 Turnos'!Y4,'Plano de Setup'!$E$5:$E$194,0))&lt;='Célula AB - 3 Turnos'!Y4,INDEX('Plano de Setup'!$F$5:$F$194,MATCH('Célula AB - 3 Turnos'!Y4,'Plano de Setup'!$E$5:$E$194,0))&gt;='Célula AB - 3 Turnos'!Y4),MATCH('Célula AB - 3 Turnos'!Y4,'Plano de Setup'!$E$5:$E$194))),X13))</f>
        <v xml:space="preserve">EQUINOX - F00RJ02495 </v>
      </c>
      <c r="Z13" s="180" t="str" cm="1">
        <f t="array" ref="Z13">IF(Z11="-","-",IFERROR(INDEX('Plano de Setup'!$B$5:$B$194,IF(AND(INDEX('Plano de Setup'!$E$5:$E$194,MATCH('Célula AB - 3 Turnos'!Z4,'Plano de Setup'!$E$5:$E$194,0))&lt;='Célula AB - 3 Turnos'!Z4,INDEX('Plano de Setup'!$F$5:$F$194,MATCH('Célula AB - 3 Turnos'!Z4,'Plano de Setup'!$E$5:$E$194,0))&gt;='Célula AB - 3 Turnos'!Z4),MATCH('Célula AB - 3 Turnos'!Z4,'Plano de Setup'!$E$5:$E$194))),Y13))</f>
        <v xml:space="preserve">EQUINOX - F00RJ02495 </v>
      </c>
      <c r="AA13" s="180" t="str" cm="1">
        <f t="array" ref="AA13">IF(AA11="-","-",IFERROR(INDEX('Plano de Setup'!$B$5:$B$194,IF(AND(INDEX('Plano de Setup'!$E$5:$E$194,MATCH('Célula AB - 3 Turnos'!AA4,'Plano de Setup'!$E$5:$E$194,0))&lt;='Célula AB - 3 Turnos'!AA4,INDEX('Plano de Setup'!$F$5:$F$194,MATCH('Célula AB - 3 Turnos'!AA4,'Plano de Setup'!$E$5:$E$194,0))&gt;='Célula AB - 3 Turnos'!AA4),MATCH('Célula AB - 3 Turnos'!AA4,'Plano de Setup'!$E$5:$E$194))),Z13))</f>
        <v xml:space="preserve">EQUINOX - F00RJ02495 </v>
      </c>
      <c r="AB13" s="180" t="str" cm="1">
        <f t="array" ref="AB13">IF(AB11="-","-",IFERROR(INDEX('Plano de Setup'!$B$5:$B$194,IF(AND(INDEX('Plano de Setup'!$E$5:$E$194,MATCH('Célula AB - 3 Turnos'!AB4,'Plano de Setup'!$E$5:$E$194,0))&lt;='Célula AB - 3 Turnos'!AB4,INDEX('Plano de Setup'!$F$5:$F$194,MATCH('Célula AB - 3 Turnos'!AB4,'Plano de Setup'!$E$5:$E$194,0))&gt;='Célula AB - 3 Turnos'!AB4),MATCH('Célula AB - 3 Turnos'!AB4,'Plano de Setup'!$E$5:$E$194))),AA13))</f>
        <v xml:space="preserve">EQUINOX - F00RJ02495 </v>
      </c>
      <c r="AC13" s="180" t="str" cm="1">
        <f t="array" ref="AC13">IF(AC11="-","-",IFERROR(INDEX('Plano de Setup'!$B$5:$B$194,IF(AND(INDEX('Plano de Setup'!$E$5:$E$194,MATCH('Célula AB - 3 Turnos'!AC4,'Plano de Setup'!$E$5:$E$194,0))&lt;='Célula AB - 3 Turnos'!AC4,INDEX('Plano de Setup'!$F$5:$F$194,MATCH('Célula AB - 3 Turnos'!AC4,'Plano de Setup'!$E$5:$E$194,0))&gt;='Célula AB - 3 Turnos'!AC4),MATCH('Célula AB - 3 Turnos'!AC4,'Plano de Setup'!$E$5:$E$194))),AB13))</f>
        <v xml:space="preserve">EQUINOX - F00RJ02495 </v>
      </c>
      <c r="AD13" s="180" t="str" cm="1">
        <f t="array" ref="AD13">IF(AD11="-","-",IFERROR(INDEX('Plano de Setup'!$B$5:$B$194,IF(AND(INDEX('Plano de Setup'!$E$5:$E$194,MATCH('Célula AB - 3 Turnos'!AD4,'Plano de Setup'!$E$5:$E$194,0))&lt;='Célula AB - 3 Turnos'!AD4,INDEX('Plano de Setup'!$F$5:$F$194,MATCH('Célula AB - 3 Turnos'!AD4,'Plano de Setup'!$E$5:$E$194,0))&gt;='Célula AB - 3 Turnos'!AD4),MATCH('Célula AB - 3 Turnos'!AD4,'Plano de Setup'!$E$5:$E$194))),AC13))</f>
        <v xml:space="preserve">EQUINOX - F00RJ02495 </v>
      </c>
      <c r="AE13" s="180" t="str" cm="1">
        <f t="array" ref="AE13">IF(AE11="-","-",IFERROR(INDEX('Plano de Setup'!$B$5:$B$194,IF(AND(INDEX('Plano de Setup'!$E$5:$E$194,MATCH('Célula AB - 3 Turnos'!AE4,'Plano de Setup'!$E$5:$E$194,0))&lt;='Célula AB - 3 Turnos'!AE4,INDEX('Plano de Setup'!$F$5:$F$194,MATCH('Célula AB - 3 Turnos'!AE4,'Plano de Setup'!$E$5:$E$194,0))&gt;='Célula AB - 3 Turnos'!AE4),MATCH('Célula AB - 3 Turnos'!AE4,'Plano de Setup'!$E$5:$E$194))),AD13))</f>
        <v xml:space="preserve">EQUINOX - F00RJ02495 </v>
      </c>
      <c r="AF13" s="180" t="str" cm="1">
        <f t="array" ref="AF13">IF(AF11="-","-",IFERROR(INDEX('Plano de Setup'!$B$5:$B$194,IF(AND(INDEX('Plano de Setup'!$E$5:$E$194,MATCH('Célula AB - 3 Turnos'!AF4,'Plano de Setup'!$E$5:$E$194,0))&lt;='Célula AB - 3 Turnos'!AF4,INDEX('Plano de Setup'!$F$5:$F$194,MATCH('Célula AB - 3 Turnos'!AF4,'Plano de Setup'!$E$5:$E$194,0))&gt;='Célula AB - 3 Turnos'!AF4),MATCH('Célula AB - 3 Turnos'!AF4,'Plano de Setup'!$E$5:$E$194))),AE13))</f>
        <v xml:space="preserve">EQUINOX - F00RJ02495 </v>
      </c>
      <c r="AG13" s="180" t="str" cm="1">
        <f t="array" ref="AG13">IF(AG11="-","-",IFERROR(INDEX('Plano de Setup'!$B$5:$B$194,IF(AND(INDEX('Plano de Setup'!$E$5:$E$194,MATCH('Célula AB - 3 Turnos'!AG4,'Plano de Setup'!$E$5:$E$194,0))&lt;='Célula AB - 3 Turnos'!AG4,INDEX('Plano de Setup'!$F$5:$F$194,MATCH('Célula AB - 3 Turnos'!AG4,'Plano de Setup'!$E$5:$E$194,0))&gt;='Célula AB - 3 Turnos'!AG4),MATCH('Célula AB - 3 Turnos'!AG4,'Plano de Setup'!$E$5:$E$194))),AF13))</f>
        <v xml:space="preserve">EQUINOX - F00RJ02495 </v>
      </c>
      <c r="AH13" s="180" t="str" cm="1">
        <f t="array" ref="AH13">IF(AH11="-","-",IFERROR(INDEX('Plano de Setup'!$B$5:$B$194,IF(AND(INDEX('Plano de Setup'!$E$5:$E$194,MATCH('Célula AB - 3 Turnos'!AH4,'Plano de Setup'!$E$5:$E$194,0))&lt;='Célula AB - 3 Turnos'!AH4,INDEX('Plano de Setup'!$F$5:$F$194,MATCH('Célula AB - 3 Turnos'!AH4,'Plano de Setup'!$E$5:$E$194,0))&gt;='Célula AB - 3 Turnos'!AH4),MATCH('Célula AB - 3 Turnos'!AH4,'Plano de Setup'!$E$5:$E$194))),AG13))</f>
        <v xml:space="preserve">EQUINOX - F00RJ02495 </v>
      </c>
      <c r="AI13" s="180" t="str" cm="1">
        <f t="array" ref="AI13">IF(AI11="-","-",IFERROR(INDEX('Plano de Setup'!$B$5:$B$194,IF(AND(INDEX('Plano de Setup'!$E$5:$E$194,MATCH('Célula AB - 3 Turnos'!AI4,'Plano de Setup'!$E$5:$E$194,0))&lt;='Célula AB - 3 Turnos'!AI4,INDEX('Plano de Setup'!$F$5:$F$194,MATCH('Célula AB - 3 Turnos'!AI4,'Plano de Setup'!$E$5:$E$194,0))&gt;='Célula AB - 3 Turnos'!AI4),MATCH('Célula AB - 3 Turnos'!AI4,'Plano de Setup'!$E$5:$E$194))),AH13))</f>
        <v xml:space="preserve">EQUINOX - F00RJ02495 </v>
      </c>
      <c r="AJ13" s="180" t="str" cm="1">
        <f t="array" ref="AJ13">IF(AJ11="-","-",IFERROR(INDEX('Plano de Setup'!$B$5:$B$194,IF(AND(INDEX('Plano de Setup'!$E$5:$E$194,MATCH('Célula AB - 3 Turnos'!AJ4,'Plano de Setup'!$E$5:$E$194,0))&lt;='Célula AB - 3 Turnos'!AJ4,INDEX('Plano de Setup'!$F$5:$F$194,MATCH('Célula AB - 3 Turnos'!AJ4,'Plano de Setup'!$E$5:$E$194,0))&gt;='Célula AB - 3 Turnos'!AJ4),MATCH('Célula AB - 3 Turnos'!AJ4,'Plano de Setup'!$E$5:$E$194))),AI13))</f>
        <v xml:space="preserve">EQUINOX - F00RJ02495 </v>
      </c>
      <c r="AK13" s="180" t="str" cm="1">
        <f t="array" ref="AK13">IF(AK11="-","-",IFERROR(INDEX('Plano de Setup'!$B$5:$B$194,IF(AND(INDEX('Plano de Setup'!$E$5:$E$194,MATCH('Célula AB - 3 Turnos'!AK4,'Plano de Setup'!$E$5:$E$194,0))&lt;='Célula AB - 3 Turnos'!AK4,INDEX('Plano de Setup'!$F$5:$F$194,MATCH('Célula AB - 3 Turnos'!AK4,'Plano de Setup'!$E$5:$E$194,0))&gt;='Célula AB - 3 Turnos'!AK4),MATCH('Célula AB - 3 Turnos'!AK4,'Plano de Setup'!$E$5:$E$194))),AJ13))</f>
        <v xml:space="preserve">EQUINOX - F00RJ02495 </v>
      </c>
    </row>
    <row r="14" spans="1:39" ht="22.15" customHeight="1">
      <c r="C14" s="4"/>
      <c r="F14" s="463" t="s">
        <v>241</v>
      </c>
      <c r="G14" s="463"/>
      <c r="H14" s="180" t="str" cm="1">
        <f t="array" ref="H14">IFERROR(INDEX('Plano de Setup'!$B$5:$B$194,IF(AND(INDEX('Plano de Setup'!$E$5:$E$194,MATCH('Célula AB - 3 Turnos'!H4,'Plano de Setup'!$E$5:$E$194,0))&lt;='Célula AB - 3 Turnos'!H4,INDEX('Plano de Setup'!$F$5:$F$194,MATCH('Célula AB - 3 Turnos'!H4,'Plano de Setup'!$E$5:$E$194,0))&gt;='Célula AB - 3 Turnos'!H4),MATCH('Célula AB - 3 Turnos'!H4,'Plano de Setup'!$E$5:$E$194))),"erro")</f>
        <v xml:space="preserve">EQUINOX - F00RJ02495 </v>
      </c>
      <c r="I14" s="180" t="str" cm="1">
        <f t="array" ref="I14">IF(I11="-","-",IFERROR(INDEX('Plano de Setup'!$C$5:$C$194,IF(AND(INDEX('Plano de Setup'!$E$5:$E$194,MATCH('Célula AB - 3 Turnos'!I4,'Plano de Setup'!$E$5:$E$194,0))&lt;='Célula AB - 3 Turnos'!I4,INDEX('Plano de Setup'!$F$5:$F$194,MATCH('Célula AB - 3 Turnos'!I4,'Plano de Setup'!$E$5:$E$194,0))&gt;='Célula AB - 3 Turnos'!I4),MATCH('Célula AB - 3 Turnos'!I4,'Plano de Setup'!$E$5:$E$194))),H14))</f>
        <v xml:space="preserve">EQUINOX - F00RJ02495 </v>
      </c>
      <c r="J14" s="180" t="str" cm="1">
        <f t="array" ref="J14">IF(J11="-","-",IFERROR(INDEX('Plano de Setup'!$C$5:$C$194,IF(AND(INDEX('Plano de Setup'!$E$5:$E$194,MATCH('Célula AB - 3 Turnos'!J4,'Plano de Setup'!$E$5:$E$194,0))&lt;='Célula AB - 3 Turnos'!J4,INDEX('Plano de Setup'!$F$5:$F$194,MATCH('Célula AB - 3 Turnos'!J4,'Plano de Setup'!$E$5:$E$194,0))&gt;='Célula AB - 3 Turnos'!J4),MATCH('Célula AB - 3 Turnos'!J4,'Plano de Setup'!$E$5:$E$194))),I14))</f>
        <v xml:space="preserve">EQUINOX - F00RJ02495 </v>
      </c>
      <c r="K14" s="180" t="str" cm="1">
        <f t="array" ref="K14">IF(K11="-","-",IFERROR(INDEX('Plano de Setup'!$C$5:$C$194,IF(AND(INDEX('Plano de Setup'!$E$5:$E$194,MATCH('Célula AB - 3 Turnos'!K4,'Plano de Setup'!$E$5:$E$194,0))&lt;='Célula AB - 3 Turnos'!K4,INDEX('Plano de Setup'!$F$5:$F$194,MATCH('Célula AB - 3 Turnos'!K4,'Plano de Setup'!$E$5:$E$194,0))&gt;='Célula AB - 3 Turnos'!K4),MATCH('Célula AB - 3 Turnos'!K4,'Plano de Setup'!$E$5:$E$194))),J14))</f>
        <v xml:space="preserve">EQUINOX - F00RJ02495 </v>
      </c>
      <c r="L14" s="180" t="str" cm="1">
        <f t="array" ref="L14">IF(L11="-","-",IFERROR(INDEX('Plano de Setup'!$C$5:$C$194,IF(AND(INDEX('Plano de Setup'!$E$5:$E$194,MATCH('Célula AB - 3 Turnos'!L4,'Plano de Setup'!$E$5:$E$194,0))&lt;='Célula AB - 3 Turnos'!L4,INDEX('Plano de Setup'!$F$5:$F$194,MATCH('Célula AB - 3 Turnos'!L4,'Plano de Setup'!$E$5:$E$194,0))&gt;='Célula AB - 3 Turnos'!L4),MATCH('Célula AB - 3 Turnos'!L4,'Plano de Setup'!$E$5:$E$194))),K14))</f>
        <v xml:space="preserve">EQUINOX - F00RJ02495 </v>
      </c>
      <c r="M14" s="180" t="str" cm="1">
        <f t="array" ref="M14">IF(M11="-","-",IFERROR(INDEX('Plano de Setup'!$C$5:$C$194,IF(AND(INDEX('Plano de Setup'!$E$5:$E$194,MATCH('Célula AB - 3 Turnos'!M4,'Plano de Setup'!$E$5:$E$194,0))&lt;='Célula AB - 3 Turnos'!M4,INDEX('Plano de Setup'!$F$5:$F$194,MATCH('Célula AB - 3 Turnos'!M4,'Plano de Setup'!$E$5:$E$194,0))&gt;='Célula AB - 3 Turnos'!M4),MATCH('Célula AB - 3 Turnos'!M4,'Plano de Setup'!$E$5:$E$194))),L14))</f>
        <v xml:space="preserve">EQUINOX - F00RJ02495 </v>
      </c>
      <c r="N14" s="180" t="str" cm="1">
        <f t="array" ref="N14">IF(N11="-","-",IFERROR(INDEX('Plano de Setup'!$C$5:$C$194,IF(AND(INDEX('Plano de Setup'!$E$5:$E$194,MATCH('Célula AB - 3 Turnos'!N4,'Plano de Setup'!$E$5:$E$194,0))&lt;='Célula AB - 3 Turnos'!N4,INDEX('Plano de Setup'!$F$5:$F$194,MATCH('Célula AB - 3 Turnos'!N4,'Plano de Setup'!$E$5:$E$194,0))&gt;='Célula AB - 3 Turnos'!N4),MATCH('Célula AB - 3 Turnos'!N4,'Plano de Setup'!$E$5:$E$194))),M14))</f>
        <v xml:space="preserve">EQUINOX - F00RJ02495 </v>
      </c>
      <c r="O14" s="180" t="str" cm="1">
        <f t="array" ref="O14">IF(O11="-","-",IFERROR(INDEX('Plano de Setup'!$C$5:$C$194,IF(AND(INDEX('Plano de Setup'!$E$5:$E$194,MATCH('Célula AB - 3 Turnos'!O4,'Plano de Setup'!$E$5:$E$194,0))&lt;='Célula AB - 3 Turnos'!O4,INDEX('Plano de Setup'!$F$5:$F$194,MATCH('Célula AB - 3 Turnos'!O4,'Plano de Setup'!$E$5:$E$194,0))&gt;='Célula AB - 3 Turnos'!O4),MATCH('Célula AB - 3 Turnos'!O4,'Plano de Setup'!$E$5:$E$194))),N14))</f>
        <v xml:space="preserve">EQUINOX - F00RJ02495 </v>
      </c>
      <c r="P14" s="180" t="str" cm="1">
        <f t="array" ref="P14">IF(P11="-","-",IFERROR(INDEX('Plano de Setup'!$C$5:$C$194,IF(AND(INDEX('Plano de Setup'!$E$5:$E$194,MATCH('Célula AB - 3 Turnos'!P4,'Plano de Setup'!$E$5:$E$194,0))&lt;='Célula AB - 3 Turnos'!P4,INDEX('Plano de Setup'!$F$5:$F$194,MATCH('Célula AB - 3 Turnos'!P4,'Plano de Setup'!$E$5:$E$194,0))&gt;='Célula AB - 3 Turnos'!P4),MATCH('Célula AB - 3 Turnos'!P4,'Plano de Setup'!$E$5:$E$194))),O14))</f>
        <v xml:space="preserve">EQUINOX - F00RJ02495 </v>
      </c>
      <c r="Q14" s="180" t="str" cm="1">
        <f t="array" ref="Q14">IF(Q11="-","-",IFERROR(INDEX('Plano de Setup'!$C$5:$C$194,IF(AND(INDEX('Plano de Setup'!$E$5:$E$194,MATCH('Célula AB - 3 Turnos'!Q4,'Plano de Setup'!$E$5:$E$194,0))&lt;='Célula AB - 3 Turnos'!Q4,INDEX('Plano de Setup'!$F$5:$F$194,MATCH('Célula AB - 3 Turnos'!Q4,'Plano de Setup'!$E$5:$E$194,0))&gt;='Célula AB - 3 Turnos'!Q4),MATCH('Célula AB - 3 Turnos'!Q4,'Plano de Setup'!$E$5:$E$194))),P14))</f>
        <v xml:space="preserve">EQUINOX - F00RJ02495 </v>
      </c>
      <c r="R14" s="180" t="str" cm="1">
        <f t="array" ref="R14">IF(R11="-","-",IFERROR(INDEX('Plano de Setup'!$C$5:$C$194,IF(AND(INDEX('Plano de Setup'!$E$5:$E$194,MATCH('Célula AB - 3 Turnos'!R4,'Plano de Setup'!$E$5:$E$194,0))&lt;='Célula AB - 3 Turnos'!R4,INDEX('Plano de Setup'!$F$5:$F$194,MATCH('Célula AB - 3 Turnos'!R4,'Plano de Setup'!$E$5:$E$194,0))&gt;='Célula AB - 3 Turnos'!R4),MATCH('Célula AB - 3 Turnos'!R4,'Plano de Setup'!$E$5:$E$194))),Q14))</f>
        <v xml:space="preserve">EQUINOX - F00RJ02495 </v>
      </c>
      <c r="S14" s="180" t="str" cm="1">
        <f t="array" ref="S14">IF(S11="-","-",IFERROR(INDEX('Plano de Setup'!$C$5:$C$194,IF(AND(INDEX('Plano de Setup'!$E$5:$E$194,MATCH('Célula AB - 3 Turnos'!S4,'Plano de Setup'!$E$5:$E$194,0))&lt;='Célula AB - 3 Turnos'!S4,INDEX('Plano de Setup'!$F$5:$F$194,MATCH('Célula AB - 3 Turnos'!S4,'Plano de Setup'!$E$5:$E$194,0))&gt;='Célula AB - 3 Turnos'!S4),MATCH('Célula AB - 3 Turnos'!S4,'Plano de Setup'!$E$5:$E$194))),R14))</f>
        <v xml:space="preserve">EQUINOX - F00RJ02495 </v>
      </c>
      <c r="T14" s="180" t="str" cm="1">
        <f t="array" ref="T14">IF(T11="-","-",IFERROR(INDEX('Plano de Setup'!$C$5:$C$194,IF(AND(INDEX('Plano de Setup'!$E$5:$E$194,MATCH('Célula AB - 3 Turnos'!T4,'Plano de Setup'!$E$5:$E$194,0))&lt;='Célula AB - 3 Turnos'!T4,INDEX('Plano de Setup'!$F$5:$F$194,MATCH('Célula AB - 3 Turnos'!T4,'Plano de Setup'!$E$5:$E$194,0))&gt;='Célula AB - 3 Turnos'!T4),MATCH('Célula AB - 3 Turnos'!T4,'Plano de Setup'!$E$5:$E$194))),S14))</f>
        <v xml:space="preserve">EQUINOX - F00RJ02495 </v>
      </c>
      <c r="U14" s="180" t="str" cm="1">
        <f t="array" ref="U14">IF(U11="-","-",IFERROR(INDEX('Plano de Setup'!$C$5:$C$194,IF(AND(INDEX('Plano de Setup'!$E$5:$E$194,MATCH('Célula AB - 3 Turnos'!U4,'Plano de Setup'!$E$5:$E$194,0))&lt;='Célula AB - 3 Turnos'!U4,INDEX('Plano de Setup'!$F$5:$F$194,MATCH('Célula AB - 3 Turnos'!U4,'Plano de Setup'!$E$5:$E$194,0))&gt;='Célula AB - 3 Turnos'!U4),MATCH('Célula AB - 3 Turnos'!U4,'Plano de Setup'!$E$5:$E$194))),T14))</f>
        <v xml:space="preserve">EQUINOX - F00RJ02495 </v>
      </c>
      <c r="V14" s="180" t="str" cm="1">
        <f t="array" ref="V14">IF(V11="-","-",IFERROR(INDEX('Plano de Setup'!$C$5:$C$194,IF(AND(INDEX('Plano de Setup'!$E$5:$E$194,MATCH('Célula AB - 3 Turnos'!V4,'Plano de Setup'!$E$5:$E$194,0))&lt;='Célula AB - 3 Turnos'!V4,INDEX('Plano de Setup'!$F$5:$F$194,MATCH('Célula AB - 3 Turnos'!V4,'Plano de Setup'!$E$5:$E$194,0))&gt;='Célula AB - 3 Turnos'!V4),MATCH('Célula AB - 3 Turnos'!V4,'Plano de Setup'!$E$5:$E$194))),U14))</f>
        <v xml:space="preserve">EQUINOX - F00RJ02495 </v>
      </c>
      <c r="W14" s="180" t="str" cm="1">
        <f t="array" ref="W14">IF(W11="-","-",IFERROR(INDEX('Plano de Setup'!$C$5:$C$194,IF(AND(INDEX('Plano de Setup'!$E$5:$E$194,MATCH('Célula AB - 3 Turnos'!W4,'Plano de Setup'!$E$5:$E$194,0))&lt;='Célula AB - 3 Turnos'!W4,INDEX('Plano de Setup'!$F$5:$F$194,MATCH('Célula AB - 3 Turnos'!W4,'Plano de Setup'!$E$5:$E$194,0))&gt;='Célula AB - 3 Turnos'!W4),MATCH('Célula AB - 3 Turnos'!W4,'Plano de Setup'!$E$5:$E$194))),V14))</f>
        <v xml:space="preserve">EQUINOX - F00RJ02495 </v>
      </c>
      <c r="X14" s="180" t="str" cm="1">
        <f t="array" ref="X14">IF(X11="-","-",IFERROR(INDEX('Plano de Setup'!$C$5:$C$194,IF(AND(INDEX('Plano de Setup'!$E$5:$E$194,MATCH('Célula AB - 3 Turnos'!X4,'Plano de Setup'!$E$5:$E$194,0))&lt;='Célula AB - 3 Turnos'!X4,INDEX('Plano de Setup'!$F$5:$F$194,MATCH('Célula AB - 3 Turnos'!X4,'Plano de Setup'!$E$5:$E$194,0))&gt;='Célula AB - 3 Turnos'!X4),MATCH('Célula AB - 3 Turnos'!X4,'Plano de Setup'!$E$5:$E$194))),W14))</f>
        <v xml:space="preserve">EQUINOX - F00RJ02495 </v>
      </c>
      <c r="Y14" s="180" t="str" cm="1">
        <f t="array" ref="Y14">IF(Y11="-","-",IFERROR(INDEX('Plano de Setup'!$C$5:$C$194,IF(AND(INDEX('Plano de Setup'!$E$5:$E$194,MATCH('Célula AB - 3 Turnos'!Y4,'Plano de Setup'!$E$5:$E$194,0))&lt;='Célula AB - 3 Turnos'!Y4,INDEX('Plano de Setup'!$F$5:$F$194,MATCH('Célula AB - 3 Turnos'!Y4,'Plano de Setup'!$E$5:$E$194,0))&gt;='Célula AB - 3 Turnos'!Y4),MATCH('Célula AB - 3 Turnos'!Y4,'Plano de Setup'!$E$5:$E$194))),X14))</f>
        <v xml:space="preserve">EQUINOX - F00RJ02495 </v>
      </c>
      <c r="Z14" s="180" t="str" cm="1">
        <f t="array" ref="Z14">IF(Z11="-","-",IFERROR(INDEX('Plano de Setup'!$C$5:$C$194,IF(AND(INDEX('Plano de Setup'!$E$5:$E$194,MATCH('Célula AB - 3 Turnos'!Z4,'Plano de Setup'!$E$5:$E$194,0))&lt;='Célula AB - 3 Turnos'!Z4,INDEX('Plano de Setup'!$F$5:$F$194,MATCH('Célula AB - 3 Turnos'!Z4,'Plano de Setup'!$E$5:$E$194,0))&gt;='Célula AB - 3 Turnos'!Z4),MATCH('Célula AB - 3 Turnos'!Z4,'Plano de Setup'!$E$5:$E$194))),Y14))</f>
        <v xml:space="preserve">EQUINOX - F00RJ02495 </v>
      </c>
      <c r="AA14" s="180" t="str" cm="1">
        <f t="array" ref="AA14">IF(AA11="-","-",IFERROR(INDEX('Plano de Setup'!$C$5:$C$194,IF(AND(INDEX('Plano de Setup'!$E$5:$E$194,MATCH('Célula AB - 3 Turnos'!AA4,'Plano de Setup'!$E$5:$E$194,0))&lt;='Célula AB - 3 Turnos'!AA4,INDEX('Plano de Setup'!$F$5:$F$194,MATCH('Célula AB - 3 Turnos'!AA4,'Plano de Setup'!$E$5:$E$194,0))&gt;='Célula AB - 3 Turnos'!AA4),MATCH('Célula AB - 3 Turnos'!AA4,'Plano de Setup'!$E$5:$E$194))),Z14))</f>
        <v xml:space="preserve">EQUINOX - F00RJ02495 </v>
      </c>
      <c r="AB14" s="180" t="str" cm="1">
        <f t="array" ref="AB14">IF(AB11="-","-",IFERROR(INDEX('Plano de Setup'!$C$5:$C$194,IF(AND(INDEX('Plano de Setup'!$E$5:$E$194,MATCH('Célula AB - 3 Turnos'!AB4,'Plano de Setup'!$E$5:$E$194,0))&lt;='Célula AB - 3 Turnos'!AB4,INDEX('Plano de Setup'!$F$5:$F$194,MATCH('Célula AB - 3 Turnos'!AB4,'Plano de Setup'!$E$5:$E$194,0))&gt;='Célula AB - 3 Turnos'!AB4),MATCH('Célula AB - 3 Turnos'!AB4,'Plano de Setup'!$E$5:$E$194))),AA14))</f>
        <v xml:space="preserve">EQUINOX - F00RJ02495 </v>
      </c>
      <c r="AC14" s="180" t="str" cm="1">
        <f t="array" ref="AC14">IF(AC11="-","-",IFERROR(INDEX('Plano de Setup'!$C$5:$C$194,IF(AND(INDEX('Plano de Setup'!$E$5:$E$194,MATCH('Célula AB - 3 Turnos'!AC4,'Plano de Setup'!$E$5:$E$194,0))&lt;='Célula AB - 3 Turnos'!AC4,INDEX('Plano de Setup'!$F$5:$F$194,MATCH('Célula AB - 3 Turnos'!AC4,'Plano de Setup'!$E$5:$E$194,0))&gt;='Célula AB - 3 Turnos'!AC4),MATCH('Célula AB - 3 Turnos'!AC4,'Plano de Setup'!$E$5:$E$194))),AB14))</f>
        <v xml:space="preserve">EQUINOX - F00RJ02495 </v>
      </c>
      <c r="AD14" s="180" t="str" cm="1">
        <f t="array" ref="AD14">IF(AD11="-","-",IFERROR(INDEX('Plano de Setup'!$C$5:$C$194,IF(AND(INDEX('Plano de Setup'!$E$5:$E$194,MATCH('Célula AB - 3 Turnos'!AD4,'Plano de Setup'!$E$5:$E$194,0))&lt;='Célula AB - 3 Turnos'!AD4,INDEX('Plano de Setup'!$F$5:$F$194,MATCH('Célula AB - 3 Turnos'!AD4,'Plano de Setup'!$E$5:$E$194,0))&gt;='Célula AB - 3 Turnos'!AD4),MATCH('Célula AB - 3 Turnos'!AD4,'Plano de Setup'!$E$5:$E$194))),AC14))</f>
        <v xml:space="preserve">EQUINOX - F00RJ02495 </v>
      </c>
      <c r="AE14" s="180" t="str" cm="1">
        <f t="array" ref="AE14">IF(AE11="-","-",IFERROR(INDEX('Plano de Setup'!$C$5:$C$194,IF(AND(INDEX('Plano de Setup'!$E$5:$E$194,MATCH('Célula AB - 3 Turnos'!AE4,'Plano de Setup'!$E$5:$E$194,0))&lt;='Célula AB - 3 Turnos'!AE4,INDEX('Plano de Setup'!$F$5:$F$194,MATCH('Célula AB - 3 Turnos'!AE4,'Plano de Setup'!$E$5:$E$194,0))&gt;='Célula AB - 3 Turnos'!AE4),MATCH('Célula AB - 3 Turnos'!AE4,'Plano de Setup'!$E$5:$E$194))),AD14))</f>
        <v xml:space="preserve">EQUINOX - F00RJ02495 </v>
      </c>
      <c r="AF14" s="180" t="str" cm="1">
        <f t="array" ref="AF14">IF(AF11="-","-",IFERROR(INDEX('Plano de Setup'!$C$5:$C$194,IF(AND(INDEX('Plano de Setup'!$E$5:$E$194,MATCH('Célula AB - 3 Turnos'!AF4,'Plano de Setup'!$E$5:$E$194,0))&lt;='Célula AB - 3 Turnos'!AF4,INDEX('Plano de Setup'!$F$5:$F$194,MATCH('Célula AB - 3 Turnos'!AF4,'Plano de Setup'!$E$5:$E$194,0))&gt;='Célula AB - 3 Turnos'!AF4),MATCH('Célula AB - 3 Turnos'!AF4,'Plano de Setup'!$E$5:$E$194))),AE14))</f>
        <v xml:space="preserve">EQUINOX - F00RJ02495 </v>
      </c>
      <c r="AG14" s="180" t="str" cm="1">
        <f t="array" ref="AG14">IF(AG11="-","-",IFERROR(INDEX('Plano de Setup'!$C$5:$C$194,IF(AND(INDEX('Plano de Setup'!$E$5:$E$194,MATCH('Célula AB - 3 Turnos'!AG4,'Plano de Setup'!$E$5:$E$194,0))&lt;='Célula AB - 3 Turnos'!AG4,INDEX('Plano de Setup'!$F$5:$F$194,MATCH('Célula AB - 3 Turnos'!AG4,'Plano de Setup'!$E$5:$E$194,0))&gt;='Célula AB - 3 Turnos'!AG4),MATCH('Célula AB - 3 Turnos'!AG4,'Plano de Setup'!$E$5:$E$194))),AF14))</f>
        <v xml:space="preserve">EQUINOX - F00RJ02495 </v>
      </c>
      <c r="AH14" s="180" t="str" cm="1">
        <f t="array" ref="AH14">IF(AH11="-","-",IFERROR(INDEX('Plano de Setup'!$C$5:$C$194,IF(AND(INDEX('Plano de Setup'!$E$5:$E$194,MATCH('Célula AB - 3 Turnos'!AH4,'Plano de Setup'!$E$5:$E$194,0))&lt;='Célula AB - 3 Turnos'!AH4,INDEX('Plano de Setup'!$F$5:$F$194,MATCH('Célula AB - 3 Turnos'!AH4,'Plano de Setup'!$E$5:$E$194,0))&gt;='Célula AB - 3 Turnos'!AH4),MATCH('Célula AB - 3 Turnos'!AH4,'Plano de Setup'!$E$5:$E$194))),AG14))</f>
        <v xml:space="preserve">EQUINOX - F00RJ02495 </v>
      </c>
      <c r="AI14" s="180" t="str" cm="1">
        <f t="array" ref="AI14">IF(AI11="-","-",IFERROR(INDEX('Plano de Setup'!$C$5:$C$194,IF(AND(INDEX('Plano de Setup'!$E$5:$E$194,MATCH('Célula AB - 3 Turnos'!AI4,'Plano de Setup'!$E$5:$E$194,0))&lt;='Célula AB - 3 Turnos'!AI4,INDEX('Plano de Setup'!$F$5:$F$194,MATCH('Célula AB - 3 Turnos'!AI4,'Plano de Setup'!$E$5:$E$194,0))&gt;='Célula AB - 3 Turnos'!AI4),MATCH('Célula AB - 3 Turnos'!AI4,'Plano de Setup'!$E$5:$E$194))),AH14))</f>
        <v xml:space="preserve">EQUINOX - F00RJ02495 </v>
      </c>
      <c r="AJ14" s="180" t="str" cm="1">
        <f t="array" ref="AJ14">IF(AJ11="-","-",IFERROR(INDEX('Plano de Setup'!$C$5:$C$194,IF(AND(INDEX('Plano de Setup'!$E$5:$E$194,MATCH('Célula AB - 3 Turnos'!AJ4,'Plano de Setup'!$E$5:$E$194,0))&lt;='Célula AB - 3 Turnos'!AJ4,INDEX('Plano de Setup'!$F$5:$F$194,MATCH('Célula AB - 3 Turnos'!AJ4,'Plano de Setup'!$E$5:$E$194,0))&gt;='Célula AB - 3 Turnos'!AJ4),MATCH('Célula AB - 3 Turnos'!AJ4,'Plano de Setup'!$E$5:$E$194))),AI14))</f>
        <v xml:space="preserve">EQUINOX - F00RJ02495 </v>
      </c>
      <c r="AK14" s="180" t="str" cm="1">
        <f t="array" ref="AK14">IF(AK11="-","-",IFERROR(INDEX('Plano de Setup'!$C$5:$C$194,IF(AND(INDEX('Plano de Setup'!$E$5:$E$194,MATCH('Célula AB - 3 Turnos'!AK4,'Plano de Setup'!$E$5:$E$194,0))&lt;='Célula AB - 3 Turnos'!AK4,INDEX('Plano de Setup'!$F$5:$F$194,MATCH('Célula AB - 3 Turnos'!AK4,'Plano de Setup'!$E$5:$E$194,0))&gt;='Célula AB - 3 Turnos'!AK4),MATCH('Célula AB - 3 Turnos'!AK4,'Plano de Setup'!$E$5:$E$194))),AJ14))</f>
        <v xml:space="preserve">EQUINOX - F00RJ02495 </v>
      </c>
    </row>
    <row r="15" spans="1:39" ht="22.15" customHeight="1">
      <c r="A15" s="149" t="s">
        <v>242</v>
      </c>
      <c r="B15" s="174"/>
      <c r="C15" s="4"/>
      <c r="F15" s="463" t="s">
        <v>243</v>
      </c>
      <c r="G15" s="463"/>
      <c r="H15" s="145" cm="1">
        <f t="array" ref="H15">IF(H11="-","-",IFERROR(INDEX('Plano de Setup'!$D$5:$D$194,IF(AND(INDEX('Plano de Setup'!$E$5:$E$194,MATCH('Célula AB - 3 Turnos'!H4,'Plano de Setup'!$E$5:$E$194,0))&lt;='Célula AB - 3 Turnos'!H4,INDEX('Plano de Setup'!$F$5:$F$194,MATCH('Célula AB - 3 Turnos'!H4,'Plano de Setup'!$E$5:$E$194,0))&gt;='Célula AB - 3 Turnos'!H4),MATCH('Célula AB - 3 Turnos'!H4,'Plano de Setup'!$E$5:$E$194))),G15))</f>
        <v>62</v>
      </c>
      <c r="I15" s="145" cm="1">
        <f t="array" ref="I15">IF(I11="-","-",IFERROR(INDEX('Plano de Setup'!$D$5:$D$194,IF(AND(INDEX('Plano de Setup'!$E$5:$E$194,MATCH('Célula AB - 3 Turnos'!I4,'Plano de Setup'!$E$5:$E$194,0))&lt;='Célula AB - 3 Turnos'!I4,INDEX('Plano de Setup'!$F$5:$F$194,MATCH('Célula AB - 3 Turnos'!I4,'Plano de Setup'!$E$5:$E$194,0))&gt;='Célula AB - 3 Turnos'!I4),MATCH('Célula AB - 3 Turnos'!I4,'Plano de Setup'!$E$5:$E$194))),H15))</f>
        <v>62</v>
      </c>
      <c r="J15" s="145" cm="1">
        <f t="array" ref="J15">IF(J11="-","-",IFERROR(INDEX('Plano de Setup'!$D$5:$D$194,IF(AND(INDEX('Plano de Setup'!$E$5:$E$194,MATCH('Célula AB - 3 Turnos'!J4,'Plano de Setup'!$E$5:$E$194,0))&lt;='Célula AB - 3 Turnos'!J4,INDEX('Plano de Setup'!$F$5:$F$194,MATCH('Célula AB - 3 Turnos'!J4,'Plano de Setup'!$E$5:$E$194,0))&gt;='Célula AB - 3 Turnos'!J4),MATCH('Célula AB - 3 Turnos'!J4,'Plano de Setup'!$E$5:$E$194))),I15))</f>
        <v>62</v>
      </c>
      <c r="K15" s="145" cm="1">
        <f t="array" ref="K15">IF(K11="-","-",IFERROR(INDEX('Plano de Setup'!$D$5:$D$194,IF(AND(INDEX('Plano de Setup'!$E$5:$E$194,MATCH('Célula AB - 3 Turnos'!K4,'Plano de Setup'!$E$5:$E$194,0))&lt;='Célula AB - 3 Turnos'!K4,INDEX('Plano de Setup'!$F$5:$F$194,MATCH('Célula AB - 3 Turnos'!K4,'Plano de Setup'!$E$5:$E$194,0))&gt;='Célula AB - 3 Turnos'!K4),MATCH('Célula AB - 3 Turnos'!K4,'Plano de Setup'!$E$5:$E$194))),J15))</f>
        <v>62</v>
      </c>
      <c r="L15" s="145" cm="1">
        <f t="array" ref="L15">IF(L11="-","-",IFERROR(INDEX('Plano de Setup'!$D$5:$D$194,IF(AND(INDEX('Plano de Setup'!$E$5:$E$194,MATCH('Célula AB - 3 Turnos'!L4,'Plano de Setup'!$E$5:$E$194,0))&lt;='Célula AB - 3 Turnos'!L4,INDEX('Plano de Setup'!$F$5:$F$194,MATCH('Célula AB - 3 Turnos'!L4,'Plano de Setup'!$E$5:$E$194,0))&gt;='Célula AB - 3 Turnos'!L4),MATCH('Célula AB - 3 Turnos'!L4,'Plano de Setup'!$E$5:$E$194))),K15))</f>
        <v>62</v>
      </c>
      <c r="M15" s="145" cm="1">
        <f t="array" ref="M15">IF(M11="-","-",IFERROR(INDEX('Plano de Setup'!$D$5:$D$194,IF(AND(INDEX('Plano de Setup'!$E$5:$E$194,MATCH('Célula AB - 3 Turnos'!M4,'Plano de Setup'!$E$5:$E$194,0))&lt;='Célula AB - 3 Turnos'!M4,INDEX('Plano de Setup'!$F$5:$F$194,MATCH('Célula AB - 3 Turnos'!M4,'Plano de Setup'!$E$5:$E$194,0))&gt;='Célula AB - 3 Turnos'!M4),MATCH('Célula AB - 3 Turnos'!M4,'Plano de Setup'!$E$5:$E$194))),L15))</f>
        <v>62</v>
      </c>
      <c r="N15" s="145" cm="1">
        <f t="array" ref="N15">IF(N11="-","-",IFERROR(INDEX('Plano de Setup'!$D$5:$D$194,IF(AND(INDEX('Plano de Setup'!$E$5:$E$194,MATCH('Célula AB - 3 Turnos'!N4,'Plano de Setup'!$E$5:$E$194,0))&lt;='Célula AB - 3 Turnos'!N4,INDEX('Plano de Setup'!$F$5:$F$194,MATCH('Célula AB - 3 Turnos'!N4,'Plano de Setup'!$E$5:$E$194,0))&gt;='Célula AB - 3 Turnos'!N4),MATCH('Célula AB - 3 Turnos'!N4,'Plano de Setup'!$E$5:$E$194))),M15))</f>
        <v>62</v>
      </c>
      <c r="O15" s="145" cm="1">
        <f t="array" ref="O15">IF(O11="-","-",IFERROR(INDEX('Plano de Setup'!$D$5:$D$194,IF(AND(INDEX('Plano de Setup'!$E$5:$E$194,MATCH('Célula AB - 3 Turnos'!O4,'Plano de Setup'!$E$5:$E$194,0))&lt;='Célula AB - 3 Turnos'!O4,INDEX('Plano de Setup'!$F$5:$F$194,MATCH('Célula AB - 3 Turnos'!O4,'Plano de Setup'!$E$5:$E$194,0))&gt;='Célula AB - 3 Turnos'!O4),MATCH('Célula AB - 3 Turnos'!O4,'Plano de Setup'!$E$5:$E$194))),N15))</f>
        <v>62</v>
      </c>
      <c r="P15" s="145" cm="1">
        <f t="array" ref="P15">IF(P11="-","-",IFERROR(INDEX('Plano de Setup'!$D$5:$D$194,IF(AND(INDEX('Plano de Setup'!$E$5:$E$194,MATCH('Célula AB - 3 Turnos'!P4,'Plano de Setup'!$E$5:$E$194,0))&lt;='Célula AB - 3 Turnos'!P4,INDEX('Plano de Setup'!$F$5:$F$194,MATCH('Célula AB - 3 Turnos'!P4,'Plano de Setup'!$E$5:$E$194,0))&gt;='Célula AB - 3 Turnos'!P4),MATCH('Célula AB - 3 Turnos'!P4,'Plano de Setup'!$E$5:$E$194))),O15))</f>
        <v>62</v>
      </c>
      <c r="Q15" s="145" cm="1">
        <f t="array" ref="Q15">IF(Q11="-","-",IFERROR(INDEX('Plano de Setup'!$D$5:$D$194,IF(AND(INDEX('Plano de Setup'!$E$5:$E$194,MATCH('Célula AB - 3 Turnos'!Q4,'Plano de Setup'!$E$5:$E$194,0))&lt;='Célula AB - 3 Turnos'!Q4,INDEX('Plano de Setup'!$F$5:$F$194,MATCH('Célula AB - 3 Turnos'!Q4,'Plano de Setup'!$E$5:$E$194,0))&gt;='Célula AB - 3 Turnos'!Q4),MATCH('Célula AB - 3 Turnos'!Q4,'Plano de Setup'!$E$5:$E$194))),P15))</f>
        <v>62</v>
      </c>
      <c r="R15" s="145" cm="1">
        <f t="array" ref="R15">IF(R11="-","-",IFERROR(INDEX('Plano de Setup'!$D$5:$D$194,IF(AND(INDEX('Plano de Setup'!$E$5:$E$194,MATCH('Célula AB - 3 Turnos'!R4,'Plano de Setup'!$E$5:$E$194,0))&lt;='Célula AB - 3 Turnos'!R4,INDEX('Plano de Setup'!$F$5:$F$194,MATCH('Célula AB - 3 Turnos'!R4,'Plano de Setup'!$E$5:$E$194,0))&gt;='Célula AB - 3 Turnos'!R4),MATCH('Célula AB - 3 Turnos'!R4,'Plano de Setup'!$E$5:$E$194))),Q15))</f>
        <v>62</v>
      </c>
      <c r="S15" s="145" cm="1">
        <f t="array" ref="S15">IF(S11="-","-",IFERROR(INDEX('Plano de Setup'!$D$5:$D$194,IF(AND(INDEX('Plano de Setup'!$E$5:$E$194,MATCH('Célula AB - 3 Turnos'!S4,'Plano de Setup'!$E$5:$E$194,0))&lt;='Célula AB - 3 Turnos'!S4,INDEX('Plano de Setup'!$F$5:$F$194,MATCH('Célula AB - 3 Turnos'!S4,'Plano de Setup'!$E$5:$E$194,0))&gt;='Célula AB - 3 Turnos'!S4),MATCH('Célula AB - 3 Turnos'!S4,'Plano de Setup'!$E$5:$E$194))),R15))</f>
        <v>62</v>
      </c>
      <c r="T15" s="145" cm="1">
        <f t="array" ref="T15">IF(T11="-","-",IFERROR(INDEX('Plano de Setup'!$D$5:$D$194,IF(AND(INDEX('Plano de Setup'!$E$5:$E$194,MATCH('Célula AB - 3 Turnos'!T4,'Plano de Setup'!$E$5:$E$194,0))&lt;='Célula AB - 3 Turnos'!T4,INDEX('Plano de Setup'!$F$5:$F$194,MATCH('Célula AB - 3 Turnos'!T4,'Plano de Setup'!$E$5:$E$194,0))&gt;='Célula AB - 3 Turnos'!T4),MATCH('Célula AB - 3 Turnos'!T4,'Plano de Setup'!$E$5:$E$194))),S15))</f>
        <v>62</v>
      </c>
      <c r="U15" s="145" cm="1">
        <f t="array" ref="U15">IF(U11="-","-",IFERROR(INDEX('Plano de Setup'!$D$5:$D$194,IF(AND(INDEX('Plano de Setup'!$E$5:$E$194,MATCH('Célula AB - 3 Turnos'!U4,'Plano de Setup'!$E$5:$E$194,0))&lt;='Célula AB - 3 Turnos'!U4,INDEX('Plano de Setup'!$F$5:$F$194,MATCH('Célula AB - 3 Turnos'!U4,'Plano de Setup'!$E$5:$E$194,0))&gt;='Célula AB - 3 Turnos'!U4),MATCH('Célula AB - 3 Turnos'!U4,'Plano de Setup'!$E$5:$E$194))),T15))</f>
        <v>62</v>
      </c>
      <c r="V15" s="145" cm="1">
        <f t="array" ref="V15">IF(V11="-","-",IFERROR(INDEX('Plano de Setup'!$D$5:$D$194,IF(AND(INDEX('Plano de Setup'!$E$5:$E$194,MATCH('Célula AB - 3 Turnos'!V4,'Plano de Setup'!$E$5:$E$194,0))&lt;='Célula AB - 3 Turnos'!V4,INDEX('Plano de Setup'!$F$5:$F$194,MATCH('Célula AB - 3 Turnos'!V4,'Plano de Setup'!$E$5:$E$194,0))&gt;='Célula AB - 3 Turnos'!V4),MATCH('Célula AB - 3 Turnos'!V4,'Plano de Setup'!$E$5:$E$194))),U15))</f>
        <v>62</v>
      </c>
      <c r="W15" s="145" cm="1">
        <f t="array" ref="W15">IF(W11="-","-",IFERROR(INDEX('Plano de Setup'!$D$5:$D$194,IF(AND(INDEX('Plano de Setup'!$E$5:$E$194,MATCH('Célula AB - 3 Turnos'!W4,'Plano de Setup'!$E$5:$E$194,0))&lt;='Célula AB - 3 Turnos'!W4,INDEX('Plano de Setup'!$F$5:$F$194,MATCH('Célula AB - 3 Turnos'!W4,'Plano de Setup'!$E$5:$E$194,0))&gt;='Célula AB - 3 Turnos'!W4),MATCH('Célula AB - 3 Turnos'!W4,'Plano de Setup'!$E$5:$E$194))),V15))</f>
        <v>62</v>
      </c>
      <c r="X15" s="145" cm="1">
        <f t="array" ref="X15">IF(X11="-","-",IFERROR(INDEX('Plano de Setup'!$D$5:$D$194,IF(AND(INDEX('Plano de Setup'!$E$5:$E$194,MATCH('Célula AB - 3 Turnos'!X4,'Plano de Setup'!$E$5:$E$194,0))&lt;='Célula AB - 3 Turnos'!X4,INDEX('Plano de Setup'!$F$5:$F$194,MATCH('Célula AB - 3 Turnos'!X4,'Plano de Setup'!$E$5:$E$194,0))&gt;='Célula AB - 3 Turnos'!X4),MATCH('Célula AB - 3 Turnos'!X4,'Plano de Setup'!$E$5:$E$194))),W15))</f>
        <v>62</v>
      </c>
      <c r="Y15" s="145" cm="1">
        <f t="array" ref="Y15">IF(Y11="-","-",IFERROR(INDEX('Plano de Setup'!$D$5:$D$194,IF(AND(INDEX('Plano de Setup'!$E$5:$E$194,MATCH('Célula AB - 3 Turnos'!Y4,'Plano de Setup'!$E$5:$E$194,0))&lt;='Célula AB - 3 Turnos'!Y4,INDEX('Plano de Setup'!$F$5:$F$194,MATCH('Célula AB - 3 Turnos'!Y4,'Plano de Setup'!$E$5:$E$194,0))&gt;='Célula AB - 3 Turnos'!Y4),MATCH('Célula AB - 3 Turnos'!Y4,'Plano de Setup'!$E$5:$E$194))),X15))</f>
        <v>62</v>
      </c>
      <c r="Z15" s="145" cm="1">
        <f t="array" ref="Z15">IF(Z11="-","-",IFERROR(INDEX('Plano de Setup'!$D$5:$D$194,IF(AND(INDEX('Plano de Setup'!$E$5:$E$194,MATCH('Célula AB - 3 Turnos'!Z4,'Plano de Setup'!$E$5:$E$194,0))&lt;='Célula AB - 3 Turnos'!Z4,INDEX('Plano de Setup'!$F$5:$F$194,MATCH('Célula AB - 3 Turnos'!Z4,'Plano de Setup'!$E$5:$E$194,0))&gt;='Célula AB - 3 Turnos'!Z4),MATCH('Célula AB - 3 Turnos'!Z4,'Plano de Setup'!$E$5:$E$194))),Y15))</f>
        <v>62</v>
      </c>
      <c r="AA15" s="145" cm="1">
        <f t="array" ref="AA15">IF(AA11="-","-",IFERROR(INDEX('Plano de Setup'!$D$5:$D$194,IF(AND(INDEX('Plano de Setup'!$E$5:$E$194,MATCH('Célula AB - 3 Turnos'!AA4,'Plano de Setup'!$E$5:$E$194,0))&lt;='Célula AB - 3 Turnos'!AA4,INDEX('Plano de Setup'!$F$5:$F$194,MATCH('Célula AB - 3 Turnos'!AA4,'Plano de Setup'!$E$5:$E$194,0))&gt;='Célula AB - 3 Turnos'!AA4),MATCH('Célula AB - 3 Turnos'!AA4,'Plano de Setup'!$E$5:$E$194))),Z15))</f>
        <v>62</v>
      </c>
      <c r="AB15" s="145" cm="1">
        <f t="array" ref="AB15">IF(AB11="-","-",IFERROR(INDEX('Plano de Setup'!$D$5:$D$194,IF(AND(INDEX('Plano de Setup'!$E$5:$E$194,MATCH('Célula AB - 3 Turnos'!AB4,'Plano de Setup'!$E$5:$E$194,0))&lt;='Célula AB - 3 Turnos'!AB4,INDEX('Plano de Setup'!$F$5:$F$194,MATCH('Célula AB - 3 Turnos'!AB4,'Plano de Setup'!$E$5:$E$194,0))&gt;='Célula AB - 3 Turnos'!AB4),MATCH('Célula AB - 3 Turnos'!AB4,'Plano de Setup'!$E$5:$E$194))),AA15))</f>
        <v>62</v>
      </c>
      <c r="AC15" s="145" cm="1">
        <f t="array" ref="AC15">IF(AC11="-","-",IFERROR(INDEX('Plano de Setup'!$D$5:$D$194,IF(AND(INDEX('Plano de Setup'!$E$5:$E$194,MATCH('Célula AB - 3 Turnos'!AC4,'Plano de Setup'!$E$5:$E$194,0))&lt;='Célula AB - 3 Turnos'!AC4,INDEX('Plano de Setup'!$F$5:$F$194,MATCH('Célula AB - 3 Turnos'!AC4,'Plano de Setup'!$E$5:$E$194,0))&gt;='Célula AB - 3 Turnos'!AC4),MATCH('Célula AB - 3 Turnos'!AC4,'Plano de Setup'!$E$5:$E$194))),AB15))</f>
        <v>62</v>
      </c>
      <c r="AD15" s="145" cm="1">
        <f t="array" ref="AD15">IF(AD11="-","-",IFERROR(INDEX('Plano de Setup'!$D$5:$D$194,IF(AND(INDEX('Plano de Setup'!$E$5:$E$194,MATCH('Célula AB - 3 Turnos'!AD4,'Plano de Setup'!$E$5:$E$194,0))&lt;='Célula AB - 3 Turnos'!AD4,INDEX('Plano de Setup'!$F$5:$F$194,MATCH('Célula AB - 3 Turnos'!AD4,'Plano de Setup'!$E$5:$E$194,0))&gt;='Célula AB - 3 Turnos'!AD4),MATCH('Célula AB - 3 Turnos'!AD4,'Plano de Setup'!$E$5:$E$194))),AC15))</f>
        <v>62</v>
      </c>
      <c r="AE15" s="145" cm="1">
        <f t="array" ref="AE15">IF(AE11="-","-",IFERROR(INDEX('Plano de Setup'!$D$5:$D$194,IF(AND(INDEX('Plano de Setup'!$E$5:$E$194,MATCH('Célula AB - 3 Turnos'!AE4,'Plano de Setup'!$E$5:$E$194,0))&lt;='Célula AB - 3 Turnos'!AE4,INDEX('Plano de Setup'!$F$5:$F$194,MATCH('Célula AB - 3 Turnos'!AE4,'Plano de Setup'!$E$5:$E$194,0))&gt;='Célula AB - 3 Turnos'!AE4),MATCH('Célula AB - 3 Turnos'!AE4,'Plano de Setup'!$E$5:$E$194))),AD15))</f>
        <v>62</v>
      </c>
      <c r="AF15" s="145" cm="1">
        <f t="array" ref="AF15">IF(AF11="-","-",IFERROR(INDEX('Plano de Setup'!$D$5:$D$194,IF(AND(INDEX('Plano de Setup'!$E$5:$E$194,MATCH('Célula AB - 3 Turnos'!AF4,'Plano de Setup'!$E$5:$E$194,0))&lt;='Célula AB - 3 Turnos'!AF4,INDEX('Plano de Setup'!$F$5:$F$194,MATCH('Célula AB - 3 Turnos'!AF4,'Plano de Setup'!$E$5:$E$194,0))&gt;='Célula AB - 3 Turnos'!AF4),MATCH('Célula AB - 3 Turnos'!AF4,'Plano de Setup'!$E$5:$E$194))),AE15))</f>
        <v>62</v>
      </c>
      <c r="AG15" s="145" cm="1">
        <f t="array" ref="AG15">IF(AG11="-","-",IFERROR(INDEX('Plano de Setup'!$D$5:$D$194,IF(AND(INDEX('Plano de Setup'!$E$5:$E$194,MATCH('Célula AB - 3 Turnos'!AG4,'Plano de Setup'!$E$5:$E$194,0))&lt;='Célula AB - 3 Turnos'!AG4,INDEX('Plano de Setup'!$F$5:$F$194,MATCH('Célula AB - 3 Turnos'!AG4,'Plano de Setup'!$E$5:$E$194,0))&gt;='Célula AB - 3 Turnos'!AG4),MATCH('Célula AB - 3 Turnos'!AG4,'Plano de Setup'!$E$5:$E$194))),AF15))</f>
        <v>62</v>
      </c>
      <c r="AH15" s="145" cm="1">
        <f t="array" ref="AH15">IF(AH11="-","-",IFERROR(INDEX('Plano de Setup'!$D$5:$D$194,IF(AND(INDEX('Plano de Setup'!$E$5:$E$194,MATCH('Célula AB - 3 Turnos'!AH4,'Plano de Setup'!$E$5:$E$194,0))&lt;='Célula AB - 3 Turnos'!AH4,INDEX('Plano de Setup'!$F$5:$F$194,MATCH('Célula AB - 3 Turnos'!AH4,'Plano de Setup'!$E$5:$E$194,0))&gt;='Célula AB - 3 Turnos'!AH4),MATCH('Célula AB - 3 Turnos'!AH4,'Plano de Setup'!$E$5:$E$194))),AG15))</f>
        <v>62</v>
      </c>
      <c r="AI15" s="145" cm="1">
        <f t="array" ref="AI15">IF(AI11="-","-",IFERROR(INDEX('Plano de Setup'!$D$5:$D$194,IF(AND(INDEX('Plano de Setup'!$E$5:$E$194,MATCH('Célula AB - 3 Turnos'!AI4,'Plano de Setup'!$E$5:$E$194,0))&lt;='Célula AB - 3 Turnos'!AI4,INDEX('Plano de Setup'!$F$5:$F$194,MATCH('Célula AB - 3 Turnos'!AI4,'Plano de Setup'!$E$5:$E$194,0))&gt;='Célula AB - 3 Turnos'!AI4),MATCH('Célula AB - 3 Turnos'!AI4,'Plano de Setup'!$E$5:$E$194))),AH15))</f>
        <v>62</v>
      </c>
      <c r="AJ15" s="145" cm="1">
        <f t="array" ref="AJ15">IF(AJ11="-","-",IFERROR(INDEX('Plano de Setup'!$D$5:$D$194,IF(AND(INDEX('Plano de Setup'!$E$5:$E$194,MATCH('Célula AB - 3 Turnos'!AJ4,'Plano de Setup'!$E$5:$E$194,0))&lt;='Célula AB - 3 Turnos'!AJ4,INDEX('Plano de Setup'!$F$5:$F$194,MATCH('Célula AB - 3 Turnos'!AJ4,'Plano de Setup'!$E$5:$E$194,0))&gt;='Célula AB - 3 Turnos'!AJ4),MATCH('Célula AB - 3 Turnos'!AJ4,'Plano de Setup'!$E$5:$E$194))),AI15))</f>
        <v>62</v>
      </c>
      <c r="AK15" s="145" cm="1">
        <f t="array" ref="AK15">IF(AK11="-","-",IFERROR(INDEX('Plano de Setup'!$D$5:$D$194,IF(AND(INDEX('Plano de Setup'!$E$5:$E$194,MATCH('Célula AB - 3 Turnos'!AK4,'Plano de Setup'!$E$5:$E$194,0))&lt;='Célula AB - 3 Turnos'!AK4,INDEX('Plano de Setup'!$F$5:$F$194,MATCH('Célula AB - 3 Turnos'!AK4,'Plano de Setup'!$E$5:$E$194,0))&gt;='Célula AB - 3 Turnos'!AK4),MATCH('Célula AB - 3 Turnos'!AK4,'Plano de Setup'!$E$5:$E$194))),AJ15))</f>
        <v>62</v>
      </c>
      <c r="AL15" s="43">
        <f>AVERAGE(H15:AK15)</f>
        <v>62</v>
      </c>
      <c r="AM15" s="137" t="s">
        <v>244</v>
      </c>
    </row>
    <row r="16" spans="1:39" ht="22.15" customHeight="1">
      <c r="A16" s="149" t="s">
        <v>245</v>
      </c>
      <c r="B16" s="175">
        <f>AL19</f>
        <v>22723.298225806451</v>
      </c>
      <c r="C16" s="10"/>
      <c r="F16" s="154" t="s">
        <v>246</v>
      </c>
      <c r="G16" s="181">
        <v>0.83</v>
      </c>
      <c r="H16" s="96">
        <f>IF(H11="-","-",((H11*60)/H15)*$G$16)</f>
        <v>972.70645161290327</v>
      </c>
      <c r="I16" s="96">
        <f t="shared" ref="I16:AI16" si="11">IF(I11="-","-",((I11*60)/I15)*$G$16)</f>
        <v>972.70645161290327</v>
      </c>
      <c r="J16" s="96">
        <f t="shared" si="11"/>
        <v>972.70645161290327</v>
      </c>
      <c r="K16" s="96">
        <f>IF(K11="-","-",((K11*60)/K15)*$G$16)</f>
        <v>683.54516129032254</v>
      </c>
      <c r="L16" s="96">
        <f t="shared" si="11"/>
        <v>972.70645161290327</v>
      </c>
      <c r="M16" s="96">
        <f t="shared" si="11"/>
        <v>972.70645161290327</v>
      </c>
      <c r="N16" s="96">
        <f t="shared" si="11"/>
        <v>972.70645161290327</v>
      </c>
      <c r="O16" s="96">
        <f t="shared" si="11"/>
        <v>972.70645161290327</v>
      </c>
      <c r="P16" s="96">
        <f t="shared" si="11"/>
        <v>972.70645161290327</v>
      </c>
      <c r="Q16" s="96">
        <f t="shared" si="11"/>
        <v>972.70645161290327</v>
      </c>
      <c r="R16" s="96">
        <f t="shared" si="11"/>
        <v>876.31935483870961</v>
      </c>
      <c r="S16" s="96">
        <f t="shared" si="11"/>
        <v>972.70645161290327</v>
      </c>
      <c r="T16" s="96">
        <f t="shared" si="11"/>
        <v>972.70645161290327</v>
      </c>
      <c r="U16" s="96">
        <f t="shared" si="11"/>
        <v>972.70645161290327</v>
      </c>
      <c r="V16" s="96">
        <f t="shared" si="11"/>
        <v>972.70645161290327</v>
      </c>
      <c r="W16" s="96">
        <f t="shared" si="11"/>
        <v>587.158064516129</v>
      </c>
      <c r="X16" s="96">
        <f t="shared" si="11"/>
        <v>972.70645161290327</v>
      </c>
      <c r="Y16" s="96">
        <f t="shared" si="11"/>
        <v>972.70645161290327</v>
      </c>
      <c r="Z16" s="96">
        <f t="shared" si="11"/>
        <v>972.70645161290327</v>
      </c>
      <c r="AA16" s="96">
        <f t="shared" si="11"/>
        <v>972.70645161290327</v>
      </c>
      <c r="AB16" s="96">
        <f t="shared" si="11"/>
        <v>972.70645161290327</v>
      </c>
      <c r="AC16" s="96">
        <f t="shared" si="11"/>
        <v>972.70645161290327</v>
      </c>
      <c r="AD16" s="96">
        <f t="shared" si="11"/>
        <v>972.70645161290327</v>
      </c>
      <c r="AE16" s="96">
        <f t="shared" si="11"/>
        <v>972.70645161290327</v>
      </c>
      <c r="AF16" s="96">
        <f t="shared" si="11"/>
        <v>587.158064516129</v>
      </c>
      <c r="AG16" s="96">
        <f>IF(AG11="-","-",((AG11*60)/AG15)*$G$16)</f>
        <v>972.70645161290327</v>
      </c>
      <c r="AH16" s="96">
        <f t="shared" si="11"/>
        <v>972.70645161290327</v>
      </c>
      <c r="AI16" s="96">
        <f t="shared" si="11"/>
        <v>972.70645161290327</v>
      </c>
      <c r="AJ16" s="96">
        <f t="shared" ref="AJ16:AK16" si="12">IF(AJ11="-","-",((AJ11*60)/AJ15)*$G$16)</f>
        <v>972.70645161290327</v>
      </c>
      <c r="AK16" s="96">
        <f t="shared" si="12"/>
        <v>972.70645161290327</v>
      </c>
      <c r="AL16" s="43">
        <f>AVERAGE(H16:AK16)</f>
        <v>934.15161290322578</v>
      </c>
      <c r="AM16" s="137" t="s">
        <v>247</v>
      </c>
    </row>
    <row r="17" spans="1:39" ht="22.15" customHeight="1">
      <c r="A17" s="149" t="s">
        <v>248</v>
      </c>
      <c r="B17" s="176">
        <f>B16-B15</f>
        <v>22723.298225806451</v>
      </c>
      <c r="C17" s="10"/>
      <c r="F17" s="476" t="s">
        <v>249</v>
      </c>
      <c r="G17" s="476"/>
      <c r="H17" s="163">
        <f t="shared" ref="H17:AH17" si="13">IF(H4="-","-",IF(AND(H$3=1,H$2=""),$B$21,IF(AND(H$3=7,H$2=""),$B$20,IF(AND(OR(H$3=2,H$3=3,H$3=4,H$3=5,H$3=6),H$2=""),$B$19,IF(H$2="Sim",$B$22,IF(H$2="Vazio",$B$23,"erro"))))))</f>
        <v>1</v>
      </c>
      <c r="I17" s="163">
        <f t="shared" si="13"/>
        <v>1</v>
      </c>
      <c r="J17" s="163">
        <f t="shared" si="13"/>
        <v>1</v>
      </c>
      <c r="K17" s="163">
        <f t="shared" si="13"/>
        <v>1</v>
      </c>
      <c r="L17" s="163">
        <f t="shared" si="13"/>
        <v>0.85</v>
      </c>
      <c r="M17" s="163">
        <f t="shared" si="13"/>
        <v>1</v>
      </c>
      <c r="N17" s="163">
        <f t="shared" si="13"/>
        <v>1</v>
      </c>
      <c r="O17" s="163">
        <f t="shared" si="13"/>
        <v>1</v>
      </c>
      <c r="P17" s="163">
        <f t="shared" si="13"/>
        <v>1</v>
      </c>
      <c r="Q17" s="163">
        <f t="shared" si="13"/>
        <v>1</v>
      </c>
      <c r="R17" s="163">
        <f t="shared" si="13"/>
        <v>1</v>
      </c>
      <c r="S17" s="163">
        <f t="shared" si="13"/>
        <v>0.85</v>
      </c>
      <c r="T17" s="163">
        <f t="shared" si="13"/>
        <v>1</v>
      </c>
      <c r="U17" s="163">
        <f t="shared" si="13"/>
        <v>1</v>
      </c>
      <c r="V17" s="163">
        <f t="shared" si="13"/>
        <v>1</v>
      </c>
      <c r="W17" s="163">
        <f t="shared" si="13"/>
        <v>1</v>
      </c>
      <c r="X17" s="163">
        <f t="shared" si="13"/>
        <v>1</v>
      </c>
      <c r="Y17" s="163">
        <f t="shared" si="13"/>
        <v>0</v>
      </c>
      <c r="Z17" s="163">
        <f t="shared" si="13"/>
        <v>0</v>
      </c>
      <c r="AA17" s="163">
        <f t="shared" si="13"/>
        <v>0</v>
      </c>
      <c r="AB17" s="163">
        <f>IF(AB4="-","-",IF(AND(AB$3=1,AB$2=""),$B$21,IF(AND(AB$3=7,AB$2=""),$B$20,IF(AND(OR(AB$3=2,AB$3=3,AB$3=4,AB$3=5,AB$3=6),AB$2=""),$B$19,IF(AB$2="Sim",$B$22,IF(AB$2="Vazio",$B$23,"erro"))))))</f>
        <v>0</v>
      </c>
      <c r="AC17" s="163">
        <f t="shared" si="13"/>
        <v>1</v>
      </c>
      <c r="AD17" s="163">
        <f t="shared" si="13"/>
        <v>1</v>
      </c>
      <c r="AE17" s="163">
        <f t="shared" si="13"/>
        <v>1</v>
      </c>
      <c r="AF17" s="163">
        <f t="shared" si="13"/>
        <v>1</v>
      </c>
      <c r="AG17" s="163">
        <f>IF(AG4="-","-",IF(AND(AG$3=1,AG$2=""),$B$21,IF(AND(AG$3=7,AG$2=""),$B$20,IF(AND(OR(AG$3=2,AG$3=3,AG$3=4,AG$3=5,AG$3=6),AG$2=""),$B$19,IF(AG$2="Sim",$B$22,IF(AG$2="Vazio",$B$23,"erro"))))))</f>
        <v>0.85</v>
      </c>
      <c r="AH17" s="163">
        <f t="shared" si="13"/>
        <v>0</v>
      </c>
      <c r="AI17" s="163">
        <f>IF(AI4="-","-",IF(AND(AI$3=1,AI$2=""),$B$21,IF(AND(AI$3=7,AI$2=""),$B$20,IF(AND(OR(AI$3=2,AI$3=3,AI$3=4,AI$3=5,AI$3=6),AI$2=""),$B$19,IF(AI$2="Sim",$B$22,IF(AI$2="Vazio",$B$23,"erro"))))))</f>
        <v>1</v>
      </c>
      <c r="AJ17" s="163">
        <f t="shared" ref="AJ17:AK17" si="14">IF(AJ4="-","-",IF(AND(AJ$3=1,AJ$2=""),$B$21,IF(AND(AJ$3=7,AJ$2=""),$B$20,IF(AND(OR(AJ$3=2,AJ$3=3,AJ$3=4,AJ$3=5,AJ$3=6),AJ$2=""),$B$19,IF(AJ$2="Sim",$B$22,IF(AJ$2="Vazio",$B$23,"erro"))))))</f>
        <v>1</v>
      </c>
      <c r="AK17" s="163">
        <f t="shared" si="14"/>
        <v>1</v>
      </c>
      <c r="AL17" s="43">
        <f>AVERAGE(H17:AK17)</f>
        <v>0.81833333333333336</v>
      </c>
      <c r="AM17" s="137" t="s">
        <v>250</v>
      </c>
    </row>
    <row r="18" spans="1:39" ht="22.15" customHeight="1">
      <c r="B18" s="54"/>
      <c r="C18" s="10"/>
      <c r="F18" s="164"/>
      <c r="G18" s="10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0"/>
      <c r="AM18" s="9"/>
    </row>
    <row r="19" spans="1:39" s="10" customFormat="1" ht="22.15" customHeight="1">
      <c r="A19" s="149" t="s">
        <v>251</v>
      </c>
      <c r="B19" s="152">
        <v>1</v>
      </c>
      <c r="F19" s="471" t="s">
        <v>239</v>
      </c>
      <c r="G19" s="471"/>
      <c r="H19" s="96">
        <f>IF(H12="-","-",H16*H17)</f>
        <v>972.70645161290327</v>
      </c>
      <c r="I19" s="96">
        <f t="shared" ref="I19:AK19" si="15">IF(I12="-","-",I16*I17)</f>
        <v>972.70645161290327</v>
      </c>
      <c r="J19" s="96">
        <f t="shared" si="15"/>
        <v>972.70645161290327</v>
      </c>
      <c r="K19" s="96">
        <f t="shared" si="15"/>
        <v>683.54516129032254</v>
      </c>
      <c r="L19" s="96">
        <f t="shared" si="15"/>
        <v>826.80048387096781</v>
      </c>
      <c r="M19" s="96">
        <f t="shared" si="15"/>
        <v>972.70645161290327</v>
      </c>
      <c r="N19" s="96">
        <f t="shared" si="15"/>
        <v>972.70645161290327</v>
      </c>
      <c r="O19" s="96">
        <f t="shared" si="15"/>
        <v>972.70645161290327</v>
      </c>
      <c r="P19" s="96">
        <f t="shared" si="15"/>
        <v>972.70645161290327</v>
      </c>
      <c r="Q19" s="96">
        <f t="shared" si="15"/>
        <v>972.70645161290327</v>
      </c>
      <c r="R19" s="96">
        <f t="shared" si="15"/>
        <v>876.31935483870961</v>
      </c>
      <c r="S19" s="96">
        <f t="shared" si="15"/>
        <v>826.80048387096781</v>
      </c>
      <c r="T19" s="96">
        <f t="shared" si="15"/>
        <v>972.70645161290327</v>
      </c>
      <c r="U19" s="96">
        <f t="shared" si="15"/>
        <v>972.70645161290327</v>
      </c>
      <c r="V19" s="96">
        <f t="shared" si="15"/>
        <v>972.70645161290327</v>
      </c>
      <c r="W19" s="96">
        <f t="shared" si="15"/>
        <v>587.158064516129</v>
      </c>
      <c r="X19" s="96">
        <f t="shared" si="15"/>
        <v>972.70645161290327</v>
      </c>
      <c r="Y19" s="96">
        <f t="shared" si="15"/>
        <v>0</v>
      </c>
      <c r="Z19" s="96">
        <f t="shared" si="15"/>
        <v>0</v>
      </c>
      <c r="AA19" s="96">
        <f t="shared" si="15"/>
        <v>0</v>
      </c>
      <c r="AB19" s="96">
        <f t="shared" si="15"/>
        <v>0</v>
      </c>
      <c r="AC19" s="96">
        <f t="shared" si="15"/>
        <v>972.70645161290327</v>
      </c>
      <c r="AD19" s="96">
        <f t="shared" si="15"/>
        <v>972.70645161290327</v>
      </c>
      <c r="AE19" s="96">
        <f t="shared" si="15"/>
        <v>972.70645161290327</v>
      </c>
      <c r="AF19" s="96">
        <f t="shared" si="15"/>
        <v>587.158064516129</v>
      </c>
      <c r="AG19" s="96">
        <f t="shared" si="15"/>
        <v>826.80048387096781</v>
      </c>
      <c r="AH19" s="96">
        <f t="shared" si="15"/>
        <v>0</v>
      </c>
      <c r="AI19" s="96">
        <f t="shared" si="15"/>
        <v>972.70645161290327</v>
      </c>
      <c r="AJ19" s="96">
        <f t="shared" si="15"/>
        <v>972.70645161290327</v>
      </c>
      <c r="AK19" s="96">
        <f t="shared" si="15"/>
        <v>972.70645161290327</v>
      </c>
      <c r="AL19" s="136">
        <f>SUM(H19:AK19)</f>
        <v>22723.298225806451</v>
      </c>
      <c r="AM19" s="137" t="s">
        <v>252</v>
      </c>
    </row>
    <row r="20" spans="1:39" ht="22.15" customHeight="1">
      <c r="A20" s="149" t="s">
        <v>253</v>
      </c>
      <c r="B20" s="152">
        <f>'Célula AK - 3 Turnos'!B22</f>
        <v>0.85</v>
      </c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147"/>
      <c r="AM20" s="185"/>
    </row>
    <row r="21" spans="1:39" ht="22.15" customHeight="1">
      <c r="A21" s="149" t="s">
        <v>254</v>
      </c>
      <c r="B21" s="152">
        <v>1</v>
      </c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M21" s="139"/>
    </row>
    <row r="22" spans="1:39" ht="22.15" customHeight="1">
      <c r="A22" s="149" t="s">
        <v>255</v>
      </c>
      <c r="B22" s="152">
        <v>0</v>
      </c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M22" s="185"/>
    </row>
    <row r="23" spans="1:39" ht="22.15" customHeight="1">
      <c r="A23" s="149" t="s">
        <v>256</v>
      </c>
      <c r="B23" s="152">
        <f>'Célula AK - 3 Turnos'!B26</f>
        <v>1</v>
      </c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</row>
    <row r="24" spans="1:39" ht="22.15" customHeight="1">
      <c r="A24" s="149" t="s">
        <v>256</v>
      </c>
      <c r="B24" s="152">
        <f>'Célula AK - 3 Turnos'!B26</f>
        <v>1</v>
      </c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</row>
    <row r="25" spans="1:39" ht="22.15" customHeight="1"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</row>
    <row r="26" spans="1:39" ht="22.15" customHeight="1"/>
    <row r="27" spans="1:39" ht="22.15" customHeight="1">
      <c r="AC27" s="173"/>
    </row>
    <row r="28" spans="1:39" ht="22.15" customHeight="1">
      <c r="AC28" s="173"/>
    </row>
    <row r="29" spans="1:39" ht="22.15" customHeight="1"/>
    <row r="30" spans="1:39" ht="22.15" customHeight="1"/>
  </sheetData>
  <customSheetViews>
    <customSheetView guid="{0B9E0B6F-9A51-43A6-98CC-45FAF0A79CBF}" scale="55" showGridLines="0">
      <selection activeCell="R15" sqref="R15"/>
    </customSheetView>
  </customSheetViews>
  <mergeCells count="22">
    <mergeCell ref="Y1:AB1"/>
    <mergeCell ref="H1:J1"/>
    <mergeCell ref="K1:L1"/>
    <mergeCell ref="M1:N1"/>
    <mergeCell ref="O1:P1"/>
    <mergeCell ref="F19:G19"/>
    <mergeCell ref="F8:G8"/>
    <mergeCell ref="F9:G9"/>
    <mergeCell ref="F10:G10"/>
    <mergeCell ref="F11:G11"/>
    <mergeCell ref="F12:G12"/>
    <mergeCell ref="F17:G17"/>
    <mergeCell ref="F2:G2"/>
    <mergeCell ref="F15:G15"/>
    <mergeCell ref="A1:G1"/>
    <mergeCell ref="F14:G14"/>
    <mergeCell ref="F13:G13"/>
    <mergeCell ref="A3:D3"/>
    <mergeCell ref="F3:G4"/>
    <mergeCell ref="F5:G5"/>
    <mergeCell ref="F6:G6"/>
    <mergeCell ref="F7:G7"/>
  </mergeCells>
  <conditionalFormatting sqref="H6:AB6">
    <cfRule type="expression" dxfId="13" priority="11">
      <formula>IF(OR(H$3=1,H$3=7,H$2="Sim"),1)</formula>
    </cfRule>
  </conditionalFormatting>
  <conditionalFormatting sqref="H5:AK5 AB6:AK9 H7:AA9 H10:AK11 H16:AK17 H19:AK19">
    <cfRule type="expression" dxfId="12" priority="1">
      <formula>IF(OR(H$3=1,H$3=7,H$2="Sim"),1)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776F-CF71-4333-88D2-3BB842BBA6EE}">
  <sheetPr codeName="Planilha16"/>
  <dimension ref="A1:AN30"/>
  <sheetViews>
    <sheetView showGridLines="0" zoomScaleNormal="100" workbookViewId="0">
      <pane xSplit="7" ySplit="1" topLeftCell="H2" activePane="bottomRight" state="frozen"/>
      <selection pane="bottomRight" activeCell="AN16" sqref="AN16"/>
      <selection pane="bottomLeft" activeCell="A2" sqref="A2"/>
      <selection pane="topRight" activeCell="H1" sqref="H1"/>
    </sheetView>
  </sheetViews>
  <sheetFormatPr defaultColWidth="8.85546875" defaultRowHeight="12.75"/>
  <cols>
    <col min="1" max="1" width="35.7109375" style="2" customWidth="1"/>
    <col min="2" max="4" width="8.7109375" style="2" customWidth="1"/>
    <col min="5" max="5" width="1.7109375" style="2" customWidth="1"/>
    <col min="6" max="6" width="28.5703125" style="2" customWidth="1"/>
    <col min="7" max="7" width="20" style="2" customWidth="1"/>
    <col min="8" max="37" width="14.7109375" style="2" customWidth="1"/>
    <col min="38" max="38" width="8.85546875" style="2"/>
    <col min="39" max="39" width="13.7109375" style="2" bestFit="1" customWidth="1"/>
    <col min="40" max="16384" width="8.85546875" style="2"/>
  </cols>
  <sheetData>
    <row r="1" spans="1:40" ht="48" customHeight="1">
      <c r="A1" s="464" t="s">
        <v>257</v>
      </c>
      <c r="B1" s="464"/>
      <c r="C1" s="464"/>
      <c r="D1" s="464"/>
      <c r="E1" s="464"/>
      <c r="F1" s="464"/>
      <c r="G1" s="464"/>
      <c r="H1" s="478" t="s">
        <v>213</v>
      </c>
      <c r="I1" s="478"/>
      <c r="J1" s="478"/>
      <c r="K1" s="479">
        <v>45748</v>
      </c>
      <c r="L1" s="479"/>
      <c r="M1" s="478" t="s">
        <v>214</v>
      </c>
      <c r="N1" s="478"/>
      <c r="O1" s="480">
        <v>1440</v>
      </c>
      <c r="P1" s="480"/>
      <c r="Q1" s="5"/>
      <c r="R1" s="5"/>
      <c r="S1" s="292" t="s">
        <v>215</v>
      </c>
      <c r="T1" s="5"/>
      <c r="U1" s="5"/>
      <c r="V1" s="5"/>
      <c r="W1" s="5"/>
      <c r="X1" s="5"/>
      <c r="Y1" s="477" t="s">
        <v>216</v>
      </c>
      <c r="Z1" s="477"/>
      <c r="AA1" s="477"/>
      <c r="AB1" s="477"/>
      <c r="AC1" s="5"/>
      <c r="AD1" s="5"/>
      <c r="AE1" s="5"/>
      <c r="AF1" s="5"/>
      <c r="AG1" s="5"/>
      <c r="AH1" s="5"/>
      <c r="AI1" s="5"/>
      <c r="AJ1" s="5"/>
      <c r="AK1" s="5"/>
    </row>
    <row r="2" spans="1:40" ht="48" customHeight="1">
      <c r="A2" s="73"/>
      <c r="B2" s="73"/>
      <c r="C2" s="73"/>
      <c r="D2" s="73"/>
      <c r="E2" s="73"/>
      <c r="F2" s="461" t="s">
        <v>218</v>
      </c>
      <c r="G2" s="462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 t="s">
        <v>219</v>
      </c>
      <c r="Z2" s="177" t="s">
        <v>219</v>
      </c>
      <c r="AA2" s="177" t="s">
        <v>220</v>
      </c>
      <c r="AB2" s="177" t="s">
        <v>219</v>
      </c>
      <c r="AC2" s="177"/>
      <c r="AD2" s="177"/>
      <c r="AE2" s="177"/>
      <c r="AF2" s="177"/>
      <c r="AG2" s="177"/>
      <c r="AH2" s="177" t="s">
        <v>219</v>
      </c>
      <c r="AI2" s="177"/>
      <c r="AJ2" s="177"/>
      <c r="AK2" s="177"/>
    </row>
    <row r="3" spans="1:40" s="10" customFormat="1" ht="22.15" customHeight="1">
      <c r="A3" s="465" t="s">
        <v>221</v>
      </c>
      <c r="B3" s="465"/>
      <c r="C3" s="465"/>
      <c r="D3" s="465"/>
      <c r="F3" s="466" t="s">
        <v>222</v>
      </c>
      <c r="G3" s="466"/>
      <c r="H3" s="178">
        <f>IF(H4="-","-",WEEKDAY(H4))</f>
        <v>3</v>
      </c>
      <c r="I3" s="178">
        <f t="shared" ref="I3:AK3" si="0">IF(I4="-","-",WEEKDAY(I4))</f>
        <v>4</v>
      </c>
      <c r="J3" s="178">
        <f t="shared" si="0"/>
        <v>5</v>
      </c>
      <c r="K3" s="178">
        <f t="shared" si="0"/>
        <v>6</v>
      </c>
      <c r="L3" s="178">
        <f t="shared" si="0"/>
        <v>7</v>
      </c>
      <c r="M3" s="178">
        <f t="shared" si="0"/>
        <v>1</v>
      </c>
      <c r="N3" s="178">
        <f t="shared" si="0"/>
        <v>2</v>
      </c>
      <c r="O3" s="178">
        <f t="shared" si="0"/>
        <v>3</v>
      </c>
      <c r="P3" s="178">
        <f t="shared" si="0"/>
        <v>4</v>
      </c>
      <c r="Q3" s="178">
        <f t="shared" si="0"/>
        <v>5</v>
      </c>
      <c r="R3" s="178">
        <f t="shared" si="0"/>
        <v>6</v>
      </c>
      <c r="S3" s="178">
        <f t="shared" si="0"/>
        <v>7</v>
      </c>
      <c r="T3" s="178">
        <f t="shared" si="0"/>
        <v>1</v>
      </c>
      <c r="U3" s="178">
        <f t="shared" si="0"/>
        <v>2</v>
      </c>
      <c r="V3" s="178">
        <f t="shared" si="0"/>
        <v>3</v>
      </c>
      <c r="W3" s="178">
        <f t="shared" si="0"/>
        <v>4</v>
      </c>
      <c r="X3" s="178">
        <f t="shared" si="0"/>
        <v>5</v>
      </c>
      <c r="Y3" s="178">
        <f t="shared" si="0"/>
        <v>6</v>
      </c>
      <c r="Z3" s="178">
        <f t="shared" si="0"/>
        <v>7</v>
      </c>
      <c r="AA3" s="178">
        <f t="shared" si="0"/>
        <v>1</v>
      </c>
      <c r="AB3" s="178">
        <f t="shared" si="0"/>
        <v>2</v>
      </c>
      <c r="AC3" s="178">
        <f t="shared" si="0"/>
        <v>3</v>
      </c>
      <c r="AD3" s="178">
        <f t="shared" si="0"/>
        <v>4</v>
      </c>
      <c r="AE3" s="178">
        <f t="shared" si="0"/>
        <v>5</v>
      </c>
      <c r="AF3" s="178">
        <f t="shared" si="0"/>
        <v>6</v>
      </c>
      <c r="AG3" s="178">
        <f t="shared" si="0"/>
        <v>7</v>
      </c>
      <c r="AH3" s="178">
        <f t="shared" si="0"/>
        <v>1</v>
      </c>
      <c r="AI3" s="178">
        <f t="shared" si="0"/>
        <v>2</v>
      </c>
      <c r="AJ3" s="178">
        <f t="shared" si="0"/>
        <v>3</v>
      </c>
      <c r="AK3" s="178">
        <f t="shared" si="0"/>
        <v>4</v>
      </c>
      <c r="AL3" s="2"/>
    </row>
    <row r="4" spans="1:40" s="10" customFormat="1" ht="22.15" customHeight="1">
      <c r="A4" s="148" t="s">
        <v>223</v>
      </c>
      <c r="B4" s="1" t="s">
        <v>224</v>
      </c>
      <c r="C4" s="1" t="s">
        <v>225</v>
      </c>
      <c r="D4" s="1" t="s">
        <v>226</v>
      </c>
      <c r="F4" s="466"/>
      <c r="G4" s="466"/>
      <c r="H4" s="179">
        <f>K1</f>
        <v>45748</v>
      </c>
      <c r="I4" s="179">
        <f>IF(MONTH(H4+1)=MONTH(H4),H4+1,"-")</f>
        <v>45749</v>
      </c>
      <c r="J4" s="179">
        <f t="shared" ref="J4:AH4" si="1">IF(MONTH(I4+1)=MONTH(I4),I4+1,"-")</f>
        <v>45750</v>
      </c>
      <c r="K4" s="179">
        <f t="shared" si="1"/>
        <v>45751</v>
      </c>
      <c r="L4" s="179">
        <f t="shared" si="1"/>
        <v>45752</v>
      </c>
      <c r="M4" s="179">
        <f t="shared" si="1"/>
        <v>45753</v>
      </c>
      <c r="N4" s="179">
        <f t="shared" si="1"/>
        <v>45754</v>
      </c>
      <c r="O4" s="179">
        <f t="shared" si="1"/>
        <v>45755</v>
      </c>
      <c r="P4" s="179">
        <f t="shared" si="1"/>
        <v>45756</v>
      </c>
      <c r="Q4" s="179">
        <f t="shared" si="1"/>
        <v>45757</v>
      </c>
      <c r="R4" s="179">
        <f t="shared" si="1"/>
        <v>45758</v>
      </c>
      <c r="S4" s="179">
        <f t="shared" si="1"/>
        <v>45759</v>
      </c>
      <c r="T4" s="179">
        <f t="shared" si="1"/>
        <v>45760</v>
      </c>
      <c r="U4" s="179">
        <f t="shared" si="1"/>
        <v>45761</v>
      </c>
      <c r="V4" s="179">
        <f t="shared" si="1"/>
        <v>45762</v>
      </c>
      <c r="W4" s="179">
        <f t="shared" si="1"/>
        <v>45763</v>
      </c>
      <c r="X4" s="179">
        <f t="shared" si="1"/>
        <v>45764</v>
      </c>
      <c r="Y4" s="179">
        <f t="shared" si="1"/>
        <v>45765</v>
      </c>
      <c r="Z4" s="179">
        <f t="shared" si="1"/>
        <v>45766</v>
      </c>
      <c r="AA4" s="179">
        <f t="shared" si="1"/>
        <v>45767</v>
      </c>
      <c r="AB4" s="179">
        <f t="shared" si="1"/>
        <v>45768</v>
      </c>
      <c r="AC4" s="179">
        <f t="shared" si="1"/>
        <v>45769</v>
      </c>
      <c r="AD4" s="179">
        <f t="shared" si="1"/>
        <v>45770</v>
      </c>
      <c r="AE4" s="179">
        <f t="shared" si="1"/>
        <v>45771</v>
      </c>
      <c r="AF4" s="179">
        <f t="shared" si="1"/>
        <v>45772</v>
      </c>
      <c r="AG4" s="179">
        <f t="shared" si="1"/>
        <v>45773</v>
      </c>
      <c r="AH4" s="179">
        <f t="shared" si="1"/>
        <v>45774</v>
      </c>
      <c r="AI4" s="179">
        <f t="shared" ref="AI4" si="2">IF(MONTH(AH4+1)=MONTH(AH4),AH4+1,"-")</f>
        <v>45775</v>
      </c>
      <c r="AJ4" s="179">
        <f t="shared" ref="AJ4" si="3">IF(MONTH(AI4+1)=MONTH(AI4),AI4+1,"-")</f>
        <v>45776</v>
      </c>
      <c r="AK4" s="179">
        <f t="shared" ref="AK4" si="4">IF(MONTH(AJ4+1)=MONTH(AJ4),AJ4+1,"-")</f>
        <v>45777</v>
      </c>
      <c r="AL4" s="2"/>
    </row>
    <row r="5" spans="1:40" s="10" customFormat="1" ht="22.15" customHeight="1">
      <c r="A5" s="158" t="s">
        <v>227</v>
      </c>
      <c r="B5" s="68">
        <v>5</v>
      </c>
      <c r="C5" s="68">
        <v>5</v>
      </c>
      <c r="D5" s="68">
        <v>5</v>
      </c>
      <c r="F5" s="467" t="s">
        <v>228</v>
      </c>
      <c r="G5" s="467"/>
      <c r="H5" s="38">
        <f>IF(H4="-","-",SUM($B$12:$D$12))</f>
        <v>229</v>
      </c>
      <c r="I5" s="38">
        <f t="shared" ref="I5:AH5" si="5">IF(I4="-","-",SUM($B$12:$D$12))</f>
        <v>229</v>
      </c>
      <c r="J5" s="38">
        <f t="shared" si="5"/>
        <v>229</v>
      </c>
      <c r="K5" s="38">
        <f t="shared" si="5"/>
        <v>229</v>
      </c>
      <c r="L5" s="38">
        <f t="shared" si="5"/>
        <v>229</v>
      </c>
      <c r="M5" s="38">
        <f t="shared" si="5"/>
        <v>229</v>
      </c>
      <c r="N5" s="38">
        <f t="shared" si="5"/>
        <v>229</v>
      </c>
      <c r="O5" s="38">
        <f t="shared" si="5"/>
        <v>229</v>
      </c>
      <c r="P5" s="38">
        <f t="shared" si="5"/>
        <v>229</v>
      </c>
      <c r="Q5" s="38">
        <f t="shared" si="5"/>
        <v>229</v>
      </c>
      <c r="R5" s="38">
        <f t="shared" si="5"/>
        <v>229</v>
      </c>
      <c r="S5" s="38">
        <f t="shared" si="5"/>
        <v>229</v>
      </c>
      <c r="T5" s="38">
        <f t="shared" si="5"/>
        <v>229</v>
      </c>
      <c r="U5" s="38">
        <f t="shared" si="5"/>
        <v>229</v>
      </c>
      <c r="V5" s="38">
        <f t="shared" si="5"/>
        <v>229</v>
      </c>
      <c r="W5" s="38">
        <f t="shared" si="5"/>
        <v>229</v>
      </c>
      <c r="X5" s="38">
        <f t="shared" si="5"/>
        <v>229</v>
      </c>
      <c r="Y5" s="38">
        <f t="shared" si="5"/>
        <v>229</v>
      </c>
      <c r="Z5" s="38">
        <f t="shared" si="5"/>
        <v>229</v>
      </c>
      <c r="AA5" s="38">
        <f t="shared" si="5"/>
        <v>229</v>
      </c>
      <c r="AB5" s="38">
        <f t="shared" si="5"/>
        <v>229</v>
      </c>
      <c r="AC5" s="38">
        <f t="shared" si="5"/>
        <v>229</v>
      </c>
      <c r="AD5" s="38">
        <f t="shared" si="5"/>
        <v>229</v>
      </c>
      <c r="AE5" s="38">
        <f t="shared" si="5"/>
        <v>229</v>
      </c>
      <c r="AF5" s="38">
        <f t="shared" si="5"/>
        <v>229</v>
      </c>
      <c r="AG5" s="38">
        <f t="shared" si="5"/>
        <v>229</v>
      </c>
      <c r="AH5" s="38">
        <f t="shared" si="5"/>
        <v>229</v>
      </c>
      <c r="AI5" s="38">
        <f t="shared" ref="AI5:AK5" si="6">IF(AI4="-","-",SUM($B$12:$D$12))</f>
        <v>229</v>
      </c>
      <c r="AJ5" s="38">
        <f t="shared" si="6"/>
        <v>229</v>
      </c>
      <c r="AK5" s="38">
        <f t="shared" si="6"/>
        <v>229</v>
      </c>
      <c r="AL5" s="2"/>
    </row>
    <row r="6" spans="1:40" ht="22.15" customHeight="1">
      <c r="A6" s="158" t="s">
        <v>229</v>
      </c>
      <c r="B6" s="68">
        <v>5</v>
      </c>
      <c r="C6" s="68">
        <v>5</v>
      </c>
      <c r="D6" s="68">
        <v>10</v>
      </c>
      <c r="F6" s="468" t="s">
        <v>230</v>
      </c>
      <c r="G6" s="468"/>
      <c r="H6" s="302">
        <v>480</v>
      </c>
      <c r="I6" s="172"/>
      <c r="J6" s="300">
        <v>360</v>
      </c>
      <c r="K6" s="172"/>
      <c r="L6" s="172"/>
      <c r="M6" s="172"/>
      <c r="N6" s="172"/>
      <c r="O6" s="172"/>
      <c r="P6" s="172"/>
      <c r="Q6" s="301">
        <v>120</v>
      </c>
      <c r="R6" s="172"/>
      <c r="S6" s="172"/>
      <c r="T6" s="172"/>
      <c r="U6" s="172"/>
      <c r="V6" s="172"/>
      <c r="W6" s="172"/>
      <c r="X6" s="301">
        <v>120</v>
      </c>
      <c r="Y6" s="172"/>
      <c r="Z6" s="172"/>
      <c r="AA6" s="172"/>
      <c r="AB6" s="172"/>
      <c r="AC6" s="172"/>
      <c r="AD6" s="172"/>
      <c r="AE6" s="301">
        <v>120</v>
      </c>
      <c r="AF6" s="172"/>
      <c r="AG6" s="172"/>
      <c r="AH6" s="172"/>
      <c r="AI6" s="172"/>
      <c r="AJ6" s="172"/>
      <c r="AK6" s="172"/>
      <c r="AL6" s="172"/>
      <c r="AM6" s="172"/>
      <c r="AN6" s="172"/>
    </row>
    <row r="7" spans="1:40" ht="22.15" customHeight="1">
      <c r="A7" s="158" t="s">
        <v>231</v>
      </c>
      <c r="B7" s="68">
        <v>10</v>
      </c>
      <c r="C7" s="68">
        <v>10</v>
      </c>
      <c r="D7" s="68">
        <v>0</v>
      </c>
      <c r="F7" s="481" t="s">
        <v>232</v>
      </c>
      <c r="G7" s="48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</row>
    <row r="8" spans="1:40" ht="22.15" customHeight="1">
      <c r="A8" s="158" t="s">
        <v>233</v>
      </c>
      <c r="B8" s="68">
        <v>10</v>
      </c>
      <c r="C8" s="68">
        <v>10</v>
      </c>
      <c r="D8" s="68">
        <v>10</v>
      </c>
      <c r="F8" s="472" t="s">
        <v>234</v>
      </c>
      <c r="G8" s="4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</row>
    <row r="9" spans="1:40" ht="22.15" customHeight="1">
      <c r="A9" s="158"/>
      <c r="B9" s="68"/>
      <c r="C9" s="68"/>
      <c r="D9" s="68"/>
      <c r="F9" s="473" t="s">
        <v>258</v>
      </c>
      <c r="G9" s="473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</row>
    <row r="10" spans="1:40" ht="22.15" customHeight="1">
      <c r="A10" s="158" t="s">
        <v>236</v>
      </c>
      <c r="B10" s="68">
        <v>60</v>
      </c>
      <c r="C10" s="68">
        <v>60</v>
      </c>
      <c r="D10" s="68">
        <f>(15*4+60)/5</f>
        <v>24</v>
      </c>
      <c r="F10" s="474" t="s">
        <v>237</v>
      </c>
      <c r="G10" s="474"/>
      <c r="H10" s="159">
        <f>IF(H4="-","-",$O$1)</f>
        <v>1440</v>
      </c>
      <c r="I10" s="159">
        <f t="shared" ref="I10:AK10" si="7">IF(I4="-","-",$O$1)</f>
        <v>1440</v>
      </c>
      <c r="J10" s="159">
        <f t="shared" si="7"/>
        <v>1440</v>
      </c>
      <c r="K10" s="159">
        <f t="shared" si="7"/>
        <v>1440</v>
      </c>
      <c r="L10" s="159">
        <f t="shared" si="7"/>
        <v>1440</v>
      </c>
      <c r="M10" s="159">
        <f t="shared" si="7"/>
        <v>1440</v>
      </c>
      <c r="N10" s="159">
        <f t="shared" si="7"/>
        <v>1440</v>
      </c>
      <c r="O10" s="159">
        <f t="shared" si="7"/>
        <v>1440</v>
      </c>
      <c r="P10" s="159">
        <f t="shared" si="7"/>
        <v>1440</v>
      </c>
      <c r="Q10" s="159">
        <f t="shared" si="7"/>
        <v>1440</v>
      </c>
      <c r="R10" s="159">
        <f t="shared" si="7"/>
        <v>1440</v>
      </c>
      <c r="S10" s="159">
        <f t="shared" si="7"/>
        <v>1440</v>
      </c>
      <c r="T10" s="159">
        <f t="shared" si="7"/>
        <v>1440</v>
      </c>
      <c r="U10" s="159">
        <f t="shared" si="7"/>
        <v>1440</v>
      </c>
      <c r="V10" s="159">
        <f t="shared" si="7"/>
        <v>1440</v>
      </c>
      <c r="W10" s="159">
        <f t="shared" si="7"/>
        <v>1440</v>
      </c>
      <c r="X10" s="159">
        <f t="shared" si="7"/>
        <v>1440</v>
      </c>
      <c r="Y10" s="159">
        <f t="shared" si="7"/>
        <v>1440</v>
      </c>
      <c r="Z10" s="159">
        <f t="shared" si="7"/>
        <v>1440</v>
      </c>
      <c r="AA10" s="159">
        <f t="shared" si="7"/>
        <v>1440</v>
      </c>
      <c r="AB10" s="159">
        <f t="shared" si="7"/>
        <v>1440</v>
      </c>
      <c r="AC10" s="159">
        <f t="shared" si="7"/>
        <v>1440</v>
      </c>
      <c r="AD10" s="159">
        <f t="shared" si="7"/>
        <v>1440</v>
      </c>
      <c r="AE10" s="159">
        <f t="shared" si="7"/>
        <v>1440</v>
      </c>
      <c r="AF10" s="159">
        <f t="shared" si="7"/>
        <v>1440</v>
      </c>
      <c r="AG10" s="159">
        <f t="shared" si="7"/>
        <v>1440</v>
      </c>
      <c r="AH10" s="159">
        <f t="shared" si="7"/>
        <v>1440</v>
      </c>
      <c r="AI10" s="159">
        <f t="shared" si="7"/>
        <v>1440</v>
      </c>
      <c r="AJ10" s="159">
        <f t="shared" si="7"/>
        <v>1440</v>
      </c>
      <c r="AK10" s="159">
        <f t="shared" si="7"/>
        <v>1440</v>
      </c>
    </row>
    <row r="11" spans="1:40" ht="22.15" customHeight="1">
      <c r="A11" s="160" t="s">
        <v>238</v>
      </c>
      <c r="B11" s="68">
        <v>0</v>
      </c>
      <c r="C11" s="68">
        <v>0</v>
      </c>
      <c r="D11" s="68">
        <v>0</v>
      </c>
      <c r="F11" s="475" t="s">
        <v>48</v>
      </c>
      <c r="G11" s="475"/>
      <c r="H11" s="161">
        <f>IF(H4="-","-",H10-SUM(H5:H9))</f>
        <v>731</v>
      </c>
      <c r="I11" s="161">
        <f t="shared" ref="I11:AH11" si="8">IF(I4="-","-",I10-SUM(I5:I9))</f>
        <v>1211</v>
      </c>
      <c r="J11" s="161">
        <f t="shared" si="8"/>
        <v>851</v>
      </c>
      <c r="K11" s="161">
        <f t="shared" si="8"/>
        <v>1211</v>
      </c>
      <c r="L11" s="161">
        <f t="shared" si="8"/>
        <v>1211</v>
      </c>
      <c r="M11" s="161">
        <f t="shared" si="8"/>
        <v>1211</v>
      </c>
      <c r="N11" s="161">
        <f t="shared" si="8"/>
        <v>1211</v>
      </c>
      <c r="O11" s="161">
        <f t="shared" si="8"/>
        <v>1211</v>
      </c>
      <c r="P11" s="161">
        <f t="shared" si="8"/>
        <v>1211</v>
      </c>
      <c r="Q11" s="161">
        <f>IF(Q4="-","-",Q10-SUM(Q5:Q9))+49</f>
        <v>1140</v>
      </c>
      <c r="R11" s="161">
        <f t="shared" si="8"/>
        <v>1211</v>
      </c>
      <c r="S11" s="161">
        <f t="shared" si="8"/>
        <v>1211</v>
      </c>
      <c r="T11" s="161">
        <f t="shared" si="8"/>
        <v>1211</v>
      </c>
      <c r="U11" s="161">
        <f t="shared" si="8"/>
        <v>1211</v>
      </c>
      <c r="V11" s="161">
        <f t="shared" si="8"/>
        <v>1211</v>
      </c>
      <c r="W11" s="161">
        <f t="shared" si="8"/>
        <v>1211</v>
      </c>
      <c r="X11" s="161">
        <f t="shared" si="8"/>
        <v>1091</v>
      </c>
      <c r="Y11" s="161">
        <f t="shared" si="8"/>
        <v>1211</v>
      </c>
      <c r="Z11" s="161">
        <f t="shared" si="8"/>
        <v>1211</v>
      </c>
      <c r="AA11" s="161">
        <f t="shared" si="8"/>
        <v>1211</v>
      </c>
      <c r="AB11" s="161">
        <f t="shared" si="8"/>
        <v>1211</v>
      </c>
      <c r="AC11" s="161">
        <f t="shared" si="8"/>
        <v>1211</v>
      </c>
      <c r="AD11" s="161">
        <f t="shared" si="8"/>
        <v>1211</v>
      </c>
      <c r="AE11" s="161">
        <f t="shared" si="8"/>
        <v>1091</v>
      </c>
      <c r="AF11" s="161">
        <f t="shared" si="8"/>
        <v>1211</v>
      </c>
      <c r="AG11" s="161">
        <f t="shared" si="8"/>
        <v>1211</v>
      </c>
      <c r="AH11" s="161">
        <f t="shared" si="8"/>
        <v>1211</v>
      </c>
      <c r="AI11" s="161">
        <f t="shared" ref="AI11:AK11" si="9">IF(AI4="-","-",AI10-SUM(AI5:AI9))</f>
        <v>1211</v>
      </c>
      <c r="AJ11" s="161">
        <f t="shared" si="9"/>
        <v>1211</v>
      </c>
      <c r="AK11" s="161">
        <f t="shared" si="9"/>
        <v>1211</v>
      </c>
    </row>
    <row r="12" spans="1:40" ht="22.15" customHeight="1">
      <c r="A12" s="158" t="s">
        <v>239</v>
      </c>
      <c r="B12" s="145">
        <f t="shared" ref="B12:C12" si="10">SUM(B5:B11)</f>
        <v>90</v>
      </c>
      <c r="C12" s="145">
        <f t="shared" si="10"/>
        <v>90</v>
      </c>
      <c r="D12" s="145">
        <f>SUM(D5:D11)</f>
        <v>49</v>
      </c>
      <c r="F12" s="356"/>
      <c r="G12" s="356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</row>
    <row r="13" spans="1:40" ht="22.15" customHeight="1">
      <c r="B13" s="69"/>
      <c r="C13" s="69"/>
      <c r="D13" s="69"/>
      <c r="F13" s="463" t="s">
        <v>240</v>
      </c>
      <c r="G13" s="463"/>
      <c r="H13" s="180" t="str" cm="1">
        <f t="array" ref="H13">IF(H10="-","-",IFERROR(INDEX('Plano de Setup'!$H$5:$H$196,IF(AND(INDEX('Plano de Setup'!$K$5:$K$196,MATCH('Célula CD - 3 Turnos'!H4,'Plano de Setup'!$K$5:$K$196,0))&lt;='Célula CD - 3 Turnos'!H4,INDEX('Plano de Setup'!$L$5:$L$196,MATCH('Célula CD - 3 Turnos'!H4,'Plano de Setup'!$K$5:$K$196,0))&gt;='Célula CD - 3 Turnos'!H4),MATCH('Célula CD - 3 Turnos'!H4,'Plano de Setup'!$K$5:$K$196))),"erro"))</f>
        <v>IVECO - F00RJ02510</v>
      </c>
      <c r="I13" s="180" t="str" cm="1">
        <f t="array" ref="I13">IF(I10="-","-",IFERROR(INDEX('Plano de Setup'!$H$5:$H$196,IF(AND(INDEX('Plano de Setup'!$K$5:$K$196,MATCH('Célula CD - 3 Turnos'!I4,'Plano de Setup'!$K$5:$K$196,0))&lt;='Célula CD - 3 Turnos'!I4,INDEX('Plano de Setup'!$L$5:$L$196,MATCH('Célula CD - 3 Turnos'!I4,'Plano de Setup'!$K$5:$K$196,0))&gt;='Célula CD - 3 Turnos'!I4),MATCH('Célula CD - 3 Turnos'!I4,'Plano de Setup'!$K$5:$K$196))),H13))</f>
        <v>IVECO - F00RJ02510</v>
      </c>
      <c r="J13" s="180" t="str" cm="1">
        <f t="array" ref="J13">IF(J10="-","-",IFERROR(INDEX('Plano de Setup'!$H$5:$H$196,IF(AND(INDEX('Plano de Setup'!$K$5:$K$196,MATCH('Célula CD - 3 Turnos'!J4,'Plano de Setup'!$K$5:$K$196,0))&lt;='Célula CD - 3 Turnos'!J4,INDEX('Plano de Setup'!$L$5:$L$196,MATCH('Célula CD - 3 Turnos'!J4,'Plano de Setup'!$K$5:$K$196,0))&gt;='Célula CD - 3 Turnos'!J4),MATCH('Célula CD - 3 Turnos'!J4,'Plano de Setup'!$K$5:$K$196))),I13))</f>
        <v>IVECO - F00RJ02510</v>
      </c>
      <c r="K13" s="180" t="str" cm="1">
        <f t="array" ref="K13">IF(K10="-","-",IFERROR(INDEX('Plano de Setup'!$H$5:$H$196,IF(AND(INDEX('Plano de Setup'!$K$5:$K$196,MATCH('Célula CD - 3 Turnos'!K4,'Plano de Setup'!$K$5:$K$196,0))&lt;='Célula CD - 3 Turnos'!K4,INDEX('Plano de Setup'!$L$5:$L$196,MATCH('Célula CD - 3 Turnos'!K4,'Plano de Setup'!$K$5:$K$196,0))&gt;='Célula CD - 3 Turnos'!K4),MATCH('Célula CD - 3 Turnos'!K4,'Plano de Setup'!$K$5:$K$196))),J13))</f>
        <v>ISUZU - F00RJ03002</v>
      </c>
      <c r="L13" s="180" t="str" cm="1">
        <f t="array" ref="L13">IF(L10="-","-",IFERROR(INDEX('Plano de Setup'!$H$5:$H$196,IF(AND(INDEX('Plano de Setup'!$K$5:$K$196,MATCH('Célula CD - 3 Turnos'!L4,'Plano de Setup'!$K$5:$K$196,0))&lt;='Célula CD - 3 Turnos'!L4,INDEX('Plano de Setup'!$L$5:$L$196,MATCH('Célula CD - 3 Turnos'!L4,'Plano de Setup'!$K$5:$K$196,0))&gt;='Célula CD - 3 Turnos'!L4),MATCH('Célula CD - 3 Turnos'!L4,'Plano de Setup'!$K$5:$K$196))),K13))</f>
        <v>ISUZU - F00RJ03002</v>
      </c>
      <c r="M13" s="180" t="str" cm="1">
        <f t="array" ref="M13">IF(M10="-","-",IFERROR(INDEX('Plano de Setup'!$H$5:$H$196,IF(AND(INDEX('Plano de Setup'!$K$5:$K$196,MATCH('Célula CD - 3 Turnos'!M4,'Plano de Setup'!$K$5:$K$196,0))&lt;='Célula CD - 3 Turnos'!M4,INDEX('Plano de Setup'!$L$5:$L$196,MATCH('Célula CD - 3 Turnos'!M4,'Plano de Setup'!$K$5:$K$196,0))&gt;='Célula CD - 3 Turnos'!M4),MATCH('Célula CD - 3 Turnos'!M4,'Plano de Setup'!$K$5:$K$196))),L13))</f>
        <v>ISUZU - F00RJ03002</v>
      </c>
      <c r="N13" s="180" t="str" cm="1">
        <f t="array" ref="N13">IF(N10="-","-",IFERROR(INDEX('Plano de Setup'!$H$5:$H$196,IF(AND(INDEX('Plano de Setup'!$K$5:$K$196,MATCH('Célula CD - 3 Turnos'!N4,'Plano de Setup'!$K$5:$K$196,0))&lt;='Célula CD - 3 Turnos'!N4,INDEX('Plano de Setup'!$L$5:$L$196,MATCH('Célula CD - 3 Turnos'!N4,'Plano de Setup'!$K$5:$K$196,0))&gt;='Célula CD - 3 Turnos'!N4),MATCH('Célula CD - 3 Turnos'!N4,'Plano de Setup'!$K$5:$K$196))),M13))</f>
        <v>ISUZU - F00RJ03002</v>
      </c>
      <c r="O13" s="180" t="str" cm="1">
        <f t="array" ref="O13">IF(O10="-","-",IFERROR(INDEX('Plano de Setup'!$H$5:$H$196,IF(AND(INDEX('Plano de Setup'!$K$5:$K$196,MATCH('Célula CD - 3 Turnos'!O4,'Plano de Setup'!$K$5:$K$196,0))&lt;='Célula CD - 3 Turnos'!O4,INDEX('Plano de Setup'!$L$5:$L$196,MATCH('Célula CD - 3 Turnos'!O4,'Plano de Setup'!$K$5:$K$196,0))&gt;='Célula CD - 3 Turnos'!O4),MATCH('Célula CD - 3 Turnos'!O4,'Plano de Setup'!$K$5:$K$196))),N13))</f>
        <v>ISUZU - F00RJ03002</v>
      </c>
      <c r="P13" s="180" t="str" cm="1">
        <f t="array" ref="P13">IF(P10="-","-",IFERROR(INDEX('Plano de Setup'!$H$5:$H$196,IF(AND(INDEX('Plano de Setup'!$K$5:$K$196,MATCH('Célula CD - 3 Turnos'!P4,'Plano de Setup'!$K$5:$K$196,0))&lt;='Célula CD - 3 Turnos'!P4,INDEX('Plano de Setup'!$L$5:$L$196,MATCH('Célula CD - 3 Turnos'!P4,'Plano de Setup'!$K$5:$K$196,0))&gt;='Célula CD - 3 Turnos'!P4),MATCH('Célula CD - 3 Turnos'!P4,'Plano de Setup'!$K$5:$K$196))),O13))</f>
        <v>ISUZU - F00RJ03002</v>
      </c>
      <c r="Q13" s="180" t="str" cm="1">
        <f t="array" ref="Q13">IF(Q10="-","-",IFERROR(INDEX('Plano de Setup'!$H$5:$H$196,IF(AND(INDEX('Plano de Setup'!$K$5:$K$196,MATCH('Célula CD - 3 Turnos'!Q4,'Plano de Setup'!$K$5:$K$196,0))&lt;='Célula CD - 3 Turnos'!Q4,INDEX('Plano de Setup'!$L$5:$L$196,MATCH('Célula CD - 3 Turnos'!Q4,'Plano de Setup'!$K$5:$K$196,0))&gt;='Célula CD - 3 Turnos'!Q4),MATCH('Célula CD - 3 Turnos'!Q4,'Plano de Setup'!$K$5:$K$196))),P13))</f>
        <v>ISUZU - F00RJ03002</v>
      </c>
      <c r="R13" s="180" t="str" cm="1">
        <f t="array" ref="R13">IF(R10="-","-",IFERROR(INDEX('Plano de Setup'!$H$5:$H$196,IF(AND(INDEX('Plano de Setup'!$K$5:$K$196,MATCH('Célula CD - 3 Turnos'!R4,'Plano de Setup'!$K$5:$K$196,0))&lt;='Célula CD - 3 Turnos'!R4,INDEX('Plano de Setup'!$L$5:$L$196,MATCH('Célula CD - 3 Turnos'!R4,'Plano de Setup'!$K$5:$K$196,0))&gt;='Célula CD - 3 Turnos'!R4),MATCH('Célula CD - 3 Turnos'!R4,'Plano de Setup'!$K$5:$K$196))),Q13))</f>
        <v>ISUZU - F00RJ03002</v>
      </c>
      <c r="S13" s="180" t="str" cm="1">
        <f t="array" ref="S13">IF(S10="-","-",IFERROR(INDEX('Plano de Setup'!$H$5:$H$196,IF(AND(INDEX('Plano de Setup'!$K$5:$K$196,MATCH('Célula CD - 3 Turnos'!S4,'Plano de Setup'!$K$5:$K$196,0))&lt;='Célula CD - 3 Turnos'!S4,INDEX('Plano de Setup'!$L$5:$L$196,MATCH('Célula CD - 3 Turnos'!S4,'Plano de Setup'!$K$5:$K$196,0))&gt;='Célula CD - 3 Turnos'!S4),MATCH('Célula CD - 3 Turnos'!S4,'Plano de Setup'!$K$5:$K$196))),R13))</f>
        <v>ISUZU - F00RJ03002</v>
      </c>
      <c r="T13" s="180" t="str" cm="1">
        <f t="array" ref="T13">IF(T10="-","-",IFERROR(INDEX('Plano de Setup'!$H$5:$H$196,IF(AND(INDEX('Plano de Setup'!$K$5:$K$196,MATCH('Célula CD - 3 Turnos'!T4,'Plano de Setup'!$K$5:$K$196,0))&lt;='Célula CD - 3 Turnos'!T4,INDEX('Plano de Setup'!$L$5:$L$196,MATCH('Célula CD - 3 Turnos'!T4,'Plano de Setup'!$K$5:$K$196,0))&gt;='Célula CD - 3 Turnos'!T4),MATCH('Célula CD - 3 Turnos'!T4,'Plano de Setup'!$K$5:$K$196))),S13))</f>
        <v>ISUZU - F00RJ03002</v>
      </c>
      <c r="U13" s="180" t="str" cm="1">
        <f t="array" ref="U13">IF(U10="-","-",IFERROR(INDEX('Plano de Setup'!$H$5:$H$196,IF(AND(INDEX('Plano de Setup'!$K$5:$K$196,MATCH('Célula CD - 3 Turnos'!U4,'Plano de Setup'!$K$5:$K$196,0))&lt;='Célula CD - 3 Turnos'!U4,INDEX('Plano de Setup'!$L$5:$L$196,MATCH('Célula CD - 3 Turnos'!U4,'Plano de Setup'!$K$5:$K$196,0))&gt;='Célula CD - 3 Turnos'!U4),MATCH('Célula CD - 3 Turnos'!U4,'Plano de Setup'!$K$5:$K$196))),T13))</f>
        <v>ISUZU - F00RJ03002</v>
      </c>
      <c r="V13" s="180" t="str" cm="1">
        <f t="array" ref="V13">IF(V10="-","-",IFERROR(INDEX('Plano de Setup'!$H$5:$H$196,IF(AND(INDEX('Plano de Setup'!$K$5:$K$196,MATCH('Célula CD - 3 Turnos'!V4,'Plano de Setup'!$K$5:$K$196,0))&lt;='Célula CD - 3 Turnos'!V4,INDEX('Plano de Setup'!$L$5:$L$196,MATCH('Célula CD - 3 Turnos'!V4,'Plano de Setup'!$K$5:$K$196,0))&gt;='Célula CD - 3 Turnos'!V4),MATCH('Célula CD - 3 Turnos'!V4,'Plano de Setup'!$K$5:$K$196))),U13))</f>
        <v>ISUZU - F00RJ03002</v>
      </c>
      <c r="W13" s="180" t="str" cm="1">
        <f t="array" ref="W13">IF(W10="-","-",IFERROR(INDEX('Plano de Setup'!$H$5:$H$196,IF(AND(INDEX('Plano de Setup'!$K$5:$K$196,MATCH('Célula CD - 3 Turnos'!W4,'Plano de Setup'!$K$5:$K$196,0))&lt;='Célula CD - 3 Turnos'!W4,INDEX('Plano de Setup'!$L$5:$L$196,MATCH('Célula CD - 3 Turnos'!W4,'Plano de Setup'!$K$5:$K$196,0))&gt;='Célula CD - 3 Turnos'!W4),MATCH('Célula CD - 3 Turnos'!W4,'Plano de Setup'!$K$5:$K$196))),V13))</f>
        <v>ISUZU - F00RJ03002</v>
      </c>
      <c r="X13" s="180" t="str" cm="1">
        <f t="array" ref="X13">IF(X10="-","-",IFERROR(INDEX('Plano de Setup'!$H$5:$H$196,IF(AND(INDEX('Plano de Setup'!$K$5:$K$196,MATCH('Célula CD - 3 Turnos'!X4,'Plano de Setup'!$K$5:$K$196,0))&lt;='Célula CD - 3 Turnos'!X4,INDEX('Plano de Setup'!$L$5:$L$196,MATCH('Célula CD - 3 Turnos'!X4,'Plano de Setup'!$K$5:$K$196,0))&gt;='Célula CD - 3 Turnos'!X4),MATCH('Célula CD - 3 Turnos'!X4,'Plano de Setup'!$K$5:$K$196))),W13))</f>
        <v>ISUZU - F00RJ03002</v>
      </c>
      <c r="Y13" s="180" t="str" cm="1">
        <f t="array" ref="Y13">IF(Y10="-","-",IFERROR(INDEX('Plano de Setup'!$H$5:$H$196,IF(AND(INDEX('Plano de Setup'!$K$5:$K$196,MATCH('Célula CD - 3 Turnos'!Y4,'Plano de Setup'!$K$5:$K$196,0))&lt;='Célula CD - 3 Turnos'!Y4,INDEX('Plano de Setup'!$L$5:$L$196,MATCH('Célula CD - 3 Turnos'!Y4,'Plano de Setup'!$K$5:$K$196,0))&gt;='Célula CD - 3 Turnos'!Y4),MATCH('Célula CD - 3 Turnos'!Y4,'Plano de Setup'!$K$5:$K$196))),X13))</f>
        <v>MWM N1 - F00RJ02832</v>
      </c>
      <c r="Z13" s="180" t="str" cm="1">
        <f t="array" ref="Z13">IF(Z10="-","-",IFERROR(INDEX('Plano de Setup'!$H$5:$H$196,IF(AND(INDEX('Plano de Setup'!$K$5:$K$196,MATCH('Célula CD - 3 Turnos'!Z4,'Plano de Setup'!$K$5:$K$196,0))&lt;='Célula CD - 3 Turnos'!Z4,INDEX('Plano de Setup'!$L$5:$L$196,MATCH('Célula CD - 3 Turnos'!Z4,'Plano de Setup'!$K$5:$K$196,0))&gt;='Célula CD - 3 Turnos'!Z4),MATCH('Célula CD - 3 Turnos'!Z4,'Plano de Setup'!$K$5:$K$196))),Y13))</f>
        <v>MWM N1 - F00RJ02832</v>
      </c>
      <c r="AA13" s="180" t="str" cm="1">
        <f t="array" ref="AA13">IF(AA10="-","-",IFERROR(INDEX('Plano de Setup'!$H$5:$H$196,IF(AND(INDEX('Plano de Setup'!$K$5:$K$196,MATCH('Célula CD - 3 Turnos'!AA4,'Plano de Setup'!$K$5:$K$196,0))&lt;='Célula CD - 3 Turnos'!AA4,INDEX('Plano de Setup'!$L$5:$L$196,MATCH('Célula CD - 3 Turnos'!AA4,'Plano de Setup'!$K$5:$K$196,0))&gt;='Célula CD - 3 Turnos'!AA4),MATCH('Célula CD - 3 Turnos'!AA4,'Plano de Setup'!$K$5:$K$196))),Z13))</f>
        <v>MWM N1 - F00RJ02832</v>
      </c>
      <c r="AB13" s="180" t="str" cm="1">
        <f t="array" ref="AB13">IF(AB10="-","-",IFERROR(INDEX('Plano de Setup'!$H$5:$H$196,IF(AND(INDEX('Plano de Setup'!$K$5:$K$196,MATCH('Célula CD - 3 Turnos'!AB4,'Plano de Setup'!$K$5:$K$196,0))&lt;='Célula CD - 3 Turnos'!AB4,INDEX('Plano de Setup'!$L$5:$L$196,MATCH('Célula CD - 3 Turnos'!AB4,'Plano de Setup'!$K$5:$K$196,0))&gt;='Célula CD - 3 Turnos'!AB4),MATCH('Célula CD - 3 Turnos'!AB4,'Plano de Setup'!$K$5:$K$196))),AA13))</f>
        <v>MWM N1 - F00RJ02832</v>
      </c>
      <c r="AC13" s="180" t="str" cm="1">
        <f t="array" ref="AC13">IF(AC10="-","-",IFERROR(INDEX('Plano de Setup'!$H$5:$H$196,IF(AND(INDEX('Plano de Setup'!$K$5:$K$196,MATCH('Célula CD - 3 Turnos'!AC4,'Plano de Setup'!$K$5:$K$196,0))&lt;='Célula CD - 3 Turnos'!AC4,INDEX('Plano de Setup'!$L$5:$L$196,MATCH('Célula CD - 3 Turnos'!AC4,'Plano de Setup'!$K$5:$K$196,0))&gt;='Célula CD - 3 Turnos'!AC4),MATCH('Célula CD - 3 Turnos'!AC4,'Plano de Setup'!$K$5:$K$196))),AB13))</f>
        <v>MWM N1 - F00RJ02832</v>
      </c>
      <c r="AD13" s="180" t="str" cm="1">
        <f t="array" ref="AD13">IF(AD10="-","-",IFERROR(INDEX('Plano de Setup'!$H$5:$H$196,IF(AND(INDEX('Plano de Setup'!$K$5:$K$196,MATCH('Célula CD - 3 Turnos'!AD4,'Plano de Setup'!$K$5:$K$196,0))&lt;='Célula CD - 3 Turnos'!AD4,INDEX('Plano de Setup'!$L$5:$L$196,MATCH('Célula CD - 3 Turnos'!AD4,'Plano de Setup'!$K$5:$K$196,0))&gt;='Célula CD - 3 Turnos'!AD4),MATCH('Célula CD - 3 Turnos'!AD4,'Plano de Setup'!$K$5:$K$196))),AC13))</f>
        <v>MWM N1 - F00RJ02832</v>
      </c>
      <c r="AE13" s="180" t="str" cm="1">
        <f t="array" ref="AE13">IF(AE10="-","-",IFERROR(INDEX('Plano de Setup'!$H$5:$H$196,IF(AND(INDEX('Plano de Setup'!$K$5:$K$196,MATCH('Célula CD - 3 Turnos'!AE4,'Plano de Setup'!$K$5:$K$196,0))&lt;='Célula CD - 3 Turnos'!AE4,INDEX('Plano de Setup'!$L$5:$L$196,MATCH('Célula CD - 3 Turnos'!AE4,'Plano de Setup'!$K$5:$K$196,0))&gt;='Célula CD - 3 Turnos'!AE4),MATCH('Célula CD - 3 Turnos'!AE4,'Plano de Setup'!$K$5:$K$196))),AD13))</f>
        <v>MWM N1 - F00RJ02832</v>
      </c>
      <c r="AF13" s="180" t="str" cm="1">
        <f t="array" ref="AF13">IF(AF10="-","-",IFERROR(INDEX('Plano de Setup'!$H$5:$H$196,IF(AND(INDEX('Plano de Setup'!$K$5:$K$196,MATCH('Célula CD - 3 Turnos'!AF4,'Plano de Setup'!$K$5:$K$196,0))&lt;='Célula CD - 3 Turnos'!AF4,INDEX('Plano de Setup'!$L$5:$L$196,MATCH('Célula CD - 3 Turnos'!AF4,'Plano de Setup'!$K$5:$K$196,0))&gt;='Célula CD - 3 Turnos'!AF4),MATCH('Célula CD - 3 Turnos'!AF4,'Plano de Setup'!$K$5:$K$196))),AE13))</f>
        <v>MWM N1 - F00RJ02832</v>
      </c>
      <c r="AG13" s="180" t="str" cm="1">
        <f t="array" ref="AG13">IF(AG10="-","-",IFERROR(INDEX('Plano de Setup'!$H$5:$H$196,IF(AND(INDEX('Plano de Setup'!$K$5:$K$196,MATCH('Célula CD - 3 Turnos'!AG4,'Plano de Setup'!$K$5:$K$196,0))&lt;='Célula CD - 3 Turnos'!AG4,INDEX('Plano de Setup'!$L$5:$L$196,MATCH('Célula CD - 3 Turnos'!AG4,'Plano de Setup'!$K$5:$K$196,0))&gt;='Célula CD - 3 Turnos'!AG4),MATCH('Célula CD - 3 Turnos'!AG4,'Plano de Setup'!$K$5:$K$196))),AF13))</f>
        <v>MWM N1 - F00RJ02832</v>
      </c>
      <c r="AH13" s="180" t="str" cm="1">
        <f t="array" ref="AH13">IF(AH10="-","-",IFERROR(INDEX('Plano de Setup'!$H$5:$H$196,IF(AND(INDEX('Plano de Setup'!$K$5:$K$196,MATCH('Célula CD - 3 Turnos'!AH4,'Plano de Setup'!$K$5:$K$196,0))&lt;='Célula CD - 3 Turnos'!AH4,INDEX('Plano de Setup'!$L$5:$L$196,MATCH('Célula CD - 3 Turnos'!AH4,'Plano de Setup'!$K$5:$K$196,0))&gt;='Célula CD - 3 Turnos'!AH4),MATCH('Célula CD - 3 Turnos'!AH4,'Plano de Setup'!$K$5:$K$196))),AG13))</f>
        <v>MWM N1 - F00RJ02832</v>
      </c>
      <c r="AI13" s="180" t="str" cm="1">
        <f t="array" ref="AI13">IF(AI10="-","-",IFERROR(INDEX('Plano de Setup'!$H$5:$H$196,IF(AND(INDEX('Plano de Setup'!$K$5:$K$196,MATCH('Célula CD - 3 Turnos'!AI4,'Plano de Setup'!$K$5:$K$196,0))&lt;='Célula CD - 3 Turnos'!AI4,INDEX('Plano de Setup'!$L$5:$L$196,MATCH('Célula CD - 3 Turnos'!AI4,'Plano de Setup'!$K$5:$K$196,0))&gt;='Célula CD - 3 Turnos'!AI4),MATCH('Célula CD - 3 Turnos'!AI4,'Plano de Setup'!$K$5:$K$196))),AH13))</f>
        <v>MWM N1 - F00RJ02832</v>
      </c>
      <c r="AJ13" s="180" t="str" cm="1">
        <f t="array" ref="AJ13">IF(AJ10="-","-",IFERROR(INDEX('Plano de Setup'!$H$5:$H$196,IF(AND(INDEX('Plano de Setup'!$K$5:$K$196,MATCH('Célula CD - 3 Turnos'!AJ4,'Plano de Setup'!$K$5:$K$196,0))&lt;='Célula CD - 3 Turnos'!AJ4,INDEX('Plano de Setup'!$L$5:$L$196,MATCH('Célula CD - 3 Turnos'!AJ4,'Plano de Setup'!$K$5:$K$196,0))&gt;='Célula CD - 3 Turnos'!AJ4),MATCH('Célula CD - 3 Turnos'!AJ4,'Plano de Setup'!$K$5:$K$196))),AI13))</f>
        <v>MWM N1 - F00RJ02832</v>
      </c>
      <c r="AK13" s="180" t="str" cm="1">
        <f t="array" ref="AK13">IF(AK10="-","-",IFERROR(INDEX('Plano de Setup'!$H$5:$H$196,IF(AND(INDEX('Plano de Setup'!$K$5:$K$196,MATCH('Célula CD - 3 Turnos'!AK4,'Plano de Setup'!$K$5:$K$196,0))&lt;='Célula CD - 3 Turnos'!AK4,INDEX('Plano de Setup'!$L$5:$L$196,MATCH('Célula CD - 3 Turnos'!AK4,'Plano de Setup'!$K$5:$K$196,0))&gt;='Célula CD - 3 Turnos'!AK4),MATCH('Célula CD - 3 Turnos'!AK4,'Plano de Setup'!$K$5:$K$196))),AJ13))</f>
        <v>MWM N1 - F00RJ02832</v>
      </c>
    </row>
    <row r="14" spans="1:40" ht="22.15" customHeight="1" thickBot="1">
      <c r="C14" s="4"/>
      <c r="F14" s="463" t="s">
        <v>241</v>
      </c>
      <c r="G14" s="463"/>
      <c r="H14" s="180" t="str" cm="1">
        <f t="array" ref="H14">IF(H10="-","-",IFERROR(INDEX('Plano de Setup'!$I$5:$I$196,IF(AND(INDEX('Plano de Setup'!$K$5:$K$196,MATCH('Célula CD - 3 Turnos'!H4,'Plano de Setup'!$K$5:$K$196,0))&lt;='Célula CD - 3 Turnos'!H4,INDEX('Plano de Setup'!$L$5:$L$196,MATCH('Célula CD - 3 Turnos'!H4,'Plano de Setup'!$K$5:$K$196,0))&gt;='Célula CD - 3 Turnos'!H4),MATCH('Célula CD - 3 Turnos'!H4,'Plano de Setup'!$K$5:$K$196))),"erro"))</f>
        <v>CUMMINS 3.18</v>
      </c>
      <c r="I14" s="180" t="str" cm="1">
        <f t="array" ref="I14">IF(I10="-","-",IFERROR(INDEX('Plano de Setup'!$I$5:$I$196,IF(AND(INDEX('Plano de Setup'!$K$5:$K$196,MATCH('Célula CD - 3 Turnos'!I4,'Plano de Setup'!$K$5:$K$196,0))&lt;='Célula CD - 3 Turnos'!I4,INDEX('Plano de Setup'!$L$5:$L$196,MATCH('Célula CD - 3 Turnos'!I4,'Plano de Setup'!$K$5:$K$196,0))&gt;='Célula CD - 3 Turnos'!I4),MATCH('Célula CD - 3 Turnos'!I4,'Plano de Setup'!$K$5:$K$196))),H14))</f>
        <v>CUMMINS 3.18</v>
      </c>
      <c r="J14" s="180" t="str" cm="1">
        <f t="array" ref="J14">IF(J10="-","-",IFERROR(INDEX('Plano de Setup'!$I$5:$I$196,IF(AND(INDEX('Plano de Setup'!$K$5:$K$196,MATCH('Célula CD - 3 Turnos'!J4,'Plano de Setup'!$K$5:$K$196,0))&lt;='Célula CD - 3 Turnos'!J4,INDEX('Plano de Setup'!$L$5:$L$196,MATCH('Célula CD - 3 Turnos'!J4,'Plano de Setup'!$K$5:$K$196,0))&gt;='Célula CD - 3 Turnos'!J4),MATCH('Célula CD - 3 Turnos'!J4,'Plano de Setup'!$K$5:$K$196))),I14))</f>
        <v>CUMMINS 3.18</v>
      </c>
      <c r="K14" s="180" t="str" cm="1">
        <f t="array" ref="K14">IF(K10="-","-",IFERROR(INDEX('Plano de Setup'!$I$5:$I$196,IF(AND(INDEX('Plano de Setup'!$K$5:$K$196,MATCH('Célula CD - 3 Turnos'!K4,'Plano de Setup'!$K$5:$K$196,0))&lt;='Célula CD - 3 Turnos'!K4,INDEX('Plano de Setup'!$L$5:$L$196,MATCH('Célula CD - 3 Turnos'!K4,'Plano de Setup'!$K$5:$K$196,0))&gt;='Célula CD - 3 Turnos'!K4),MATCH('Célula CD - 3 Turnos'!K4,'Plano de Setup'!$K$5:$K$196))),J14))</f>
        <v>CUMMINS 3.18</v>
      </c>
      <c r="L14" s="180" t="str" cm="1">
        <f t="array" ref="L14">IF(L10="-","-",IFERROR(INDEX('Plano de Setup'!$I$5:$I$196,IF(AND(INDEX('Plano de Setup'!$K$5:$K$196,MATCH('Célula CD - 3 Turnos'!L4,'Plano de Setup'!$K$5:$K$196,0))&lt;='Célula CD - 3 Turnos'!L4,INDEX('Plano de Setup'!$L$5:$L$196,MATCH('Célula CD - 3 Turnos'!L4,'Plano de Setup'!$K$5:$K$196,0))&gt;='Célula CD - 3 Turnos'!L4),MATCH('Célula CD - 3 Turnos'!L4,'Plano de Setup'!$K$5:$K$196))),K14))</f>
        <v>CUMMINS 3.18</v>
      </c>
      <c r="M14" s="180" t="str" cm="1">
        <f t="array" ref="M14">IF(M10="-","-",IFERROR(INDEX('Plano de Setup'!$I$5:$I$196,IF(AND(INDEX('Plano de Setup'!$K$5:$K$196,MATCH('Célula CD - 3 Turnos'!M4,'Plano de Setup'!$K$5:$K$196,0))&lt;='Célula CD - 3 Turnos'!M4,INDEX('Plano de Setup'!$L$5:$L$196,MATCH('Célula CD - 3 Turnos'!M4,'Plano de Setup'!$K$5:$K$196,0))&gt;='Célula CD - 3 Turnos'!M4),MATCH('Célula CD - 3 Turnos'!M4,'Plano de Setup'!$K$5:$K$196))),L14))</f>
        <v>CUMMINS 3.18</v>
      </c>
      <c r="N14" s="180" t="str" cm="1">
        <f t="array" ref="N14">IF(N10="-","-",IFERROR(INDEX('Plano de Setup'!$I$5:$I$196,IF(AND(INDEX('Plano de Setup'!$K$5:$K$196,MATCH('Célula CD - 3 Turnos'!N4,'Plano de Setup'!$K$5:$K$196,0))&lt;='Célula CD - 3 Turnos'!N4,INDEX('Plano de Setup'!$L$5:$L$196,MATCH('Célula CD - 3 Turnos'!N4,'Plano de Setup'!$K$5:$K$196,0))&gt;='Célula CD - 3 Turnos'!N4),MATCH('Célula CD - 3 Turnos'!N4,'Plano de Setup'!$K$5:$K$196))),M14))</f>
        <v>CUMMINS 3.18</v>
      </c>
      <c r="O14" s="180" t="str" cm="1">
        <f t="array" ref="O14">IF(O10="-","-",IFERROR(INDEX('Plano de Setup'!$I$5:$I$196,IF(AND(INDEX('Plano de Setup'!$K$5:$K$196,MATCH('Célula CD - 3 Turnos'!O4,'Plano de Setup'!$K$5:$K$196,0))&lt;='Célula CD - 3 Turnos'!O4,INDEX('Plano de Setup'!$L$5:$L$196,MATCH('Célula CD - 3 Turnos'!O4,'Plano de Setup'!$K$5:$K$196,0))&gt;='Célula CD - 3 Turnos'!O4),MATCH('Célula CD - 3 Turnos'!O4,'Plano de Setup'!$K$5:$K$196))),N14))</f>
        <v>CUMMINS 3.18</v>
      </c>
      <c r="P14" s="180" t="str" cm="1">
        <f t="array" ref="P14">IF(P10="-","-",IFERROR(INDEX('Plano de Setup'!$I$5:$I$196,IF(AND(INDEX('Plano de Setup'!$K$5:$K$196,MATCH('Célula CD - 3 Turnos'!P4,'Plano de Setup'!$K$5:$K$196,0))&lt;='Célula CD - 3 Turnos'!P4,INDEX('Plano de Setup'!$L$5:$L$196,MATCH('Célula CD - 3 Turnos'!P4,'Plano de Setup'!$K$5:$K$196,0))&gt;='Célula CD - 3 Turnos'!P4),MATCH('Célula CD - 3 Turnos'!P4,'Plano de Setup'!$K$5:$K$196))),O14))</f>
        <v>CUMMINS 3.18</v>
      </c>
      <c r="Q14" s="180" t="str" cm="1">
        <f t="array" ref="Q14">IF(Q10="-","-",IFERROR(INDEX('Plano de Setup'!$I$5:$I$196,IF(AND(INDEX('Plano de Setup'!$K$5:$K$196,MATCH('Célula CD - 3 Turnos'!Q4,'Plano de Setup'!$K$5:$K$196,0))&lt;='Célula CD - 3 Turnos'!Q4,INDEX('Plano de Setup'!$L$5:$L$196,MATCH('Célula CD - 3 Turnos'!Q4,'Plano de Setup'!$K$5:$K$196,0))&gt;='Célula CD - 3 Turnos'!Q4),MATCH('Célula CD - 3 Turnos'!Q4,'Plano de Setup'!$K$5:$K$196))),P14))</f>
        <v>CUMMINS 3.18</v>
      </c>
      <c r="R14" s="180" t="str" cm="1">
        <f t="array" ref="R14">IF(R10="-","-",IFERROR(INDEX('Plano de Setup'!$I$5:$I$196,IF(AND(INDEX('Plano de Setup'!$K$5:$K$196,MATCH('Célula CD - 3 Turnos'!R4,'Plano de Setup'!$K$5:$K$196,0))&lt;='Célula CD - 3 Turnos'!R4,INDEX('Plano de Setup'!$L$5:$L$196,MATCH('Célula CD - 3 Turnos'!R4,'Plano de Setup'!$K$5:$K$196,0))&gt;='Célula CD - 3 Turnos'!R4),MATCH('Célula CD - 3 Turnos'!R4,'Plano de Setup'!$K$5:$K$196))),Q14))</f>
        <v>CUMMINS 3.18</v>
      </c>
      <c r="S14" s="180" t="str" cm="1">
        <f t="array" ref="S14">IF(S10="-","-",IFERROR(INDEX('Plano de Setup'!$I$5:$I$196,IF(AND(INDEX('Plano de Setup'!$K$5:$K$196,MATCH('Célula CD - 3 Turnos'!S4,'Plano de Setup'!$K$5:$K$196,0))&lt;='Célula CD - 3 Turnos'!S4,INDEX('Plano de Setup'!$L$5:$L$196,MATCH('Célula CD - 3 Turnos'!S4,'Plano de Setup'!$K$5:$K$196,0))&gt;='Célula CD - 3 Turnos'!S4),MATCH('Célula CD - 3 Turnos'!S4,'Plano de Setup'!$K$5:$K$196))),R14))</f>
        <v>CUMMINS 3.18</v>
      </c>
      <c r="T14" s="180" t="str" cm="1">
        <f t="array" ref="T14">IF(T10="-","-",IFERROR(INDEX('Plano de Setup'!$I$5:$I$196,IF(AND(INDEX('Plano de Setup'!$K$5:$K$196,MATCH('Célula CD - 3 Turnos'!T4,'Plano de Setup'!$K$5:$K$196,0))&lt;='Célula CD - 3 Turnos'!T4,INDEX('Plano de Setup'!$L$5:$L$196,MATCH('Célula CD - 3 Turnos'!T4,'Plano de Setup'!$K$5:$K$196,0))&gt;='Célula CD - 3 Turnos'!T4),MATCH('Célula CD - 3 Turnos'!T4,'Plano de Setup'!$K$5:$K$196))),S14))</f>
        <v>CUMMINS 3.18</v>
      </c>
      <c r="U14" s="180" t="str" cm="1">
        <f t="array" ref="U14">IF(U10="-","-",IFERROR(INDEX('Plano de Setup'!$I$5:$I$196,IF(AND(INDEX('Plano de Setup'!$K$5:$K$196,MATCH('Célula CD - 3 Turnos'!U4,'Plano de Setup'!$K$5:$K$196,0))&lt;='Célula CD - 3 Turnos'!U4,INDEX('Plano de Setup'!$L$5:$L$196,MATCH('Célula CD - 3 Turnos'!U4,'Plano de Setup'!$K$5:$K$196,0))&gt;='Célula CD - 3 Turnos'!U4),MATCH('Célula CD - 3 Turnos'!U4,'Plano de Setup'!$K$5:$K$196))),T14))</f>
        <v>CUMMINS 3.18</v>
      </c>
      <c r="V14" s="180" t="str" cm="1">
        <f t="array" ref="V14">IF(V10="-","-",IFERROR(INDEX('Plano de Setup'!$I$5:$I$196,IF(AND(INDEX('Plano de Setup'!$K$5:$K$196,MATCH('Célula CD - 3 Turnos'!V4,'Plano de Setup'!$K$5:$K$196,0))&lt;='Célula CD - 3 Turnos'!V4,INDEX('Plano de Setup'!$L$5:$L$196,MATCH('Célula CD - 3 Turnos'!V4,'Plano de Setup'!$K$5:$K$196,0))&gt;='Célula CD - 3 Turnos'!V4),MATCH('Célula CD - 3 Turnos'!V4,'Plano de Setup'!$K$5:$K$196))),U14))</f>
        <v>CUMMINS 3.18</v>
      </c>
      <c r="W14" s="180" t="str" cm="1">
        <f t="array" ref="W14">IF(W10="-","-",IFERROR(INDEX('Plano de Setup'!$I$5:$I$196,IF(AND(INDEX('Plano de Setup'!$K$5:$K$196,MATCH('Célula CD - 3 Turnos'!W4,'Plano de Setup'!$K$5:$K$196,0))&lt;='Célula CD - 3 Turnos'!W4,INDEX('Plano de Setup'!$L$5:$L$196,MATCH('Célula CD - 3 Turnos'!W4,'Plano de Setup'!$K$5:$K$196,0))&gt;='Célula CD - 3 Turnos'!W4),MATCH('Célula CD - 3 Turnos'!W4,'Plano de Setup'!$K$5:$K$196))),V14))</f>
        <v>CUMMINS 3.18</v>
      </c>
      <c r="X14" s="180" t="str" cm="1">
        <f t="array" ref="X14">IF(X10="-","-",IFERROR(INDEX('Plano de Setup'!$I$5:$I$196,IF(AND(INDEX('Plano de Setup'!$K$5:$K$196,MATCH('Célula CD - 3 Turnos'!X4,'Plano de Setup'!$K$5:$K$196,0))&lt;='Célula CD - 3 Turnos'!X4,INDEX('Plano de Setup'!$L$5:$L$196,MATCH('Célula CD - 3 Turnos'!X4,'Plano de Setup'!$K$5:$K$196,0))&gt;='Célula CD - 3 Turnos'!X4),MATCH('Célula CD - 3 Turnos'!X4,'Plano de Setup'!$K$5:$K$196))),W14))</f>
        <v>CUMMINS 3.18</v>
      </c>
      <c r="Y14" s="180" t="str" cm="1">
        <f t="array" ref="Y14">IF(Y10="-","-",IFERROR(INDEX('Plano de Setup'!$I$5:$I$196,IF(AND(INDEX('Plano de Setup'!$K$5:$K$196,MATCH('Célula CD - 3 Turnos'!Y4,'Plano de Setup'!$K$5:$K$196,0))&lt;='Célula CD - 3 Turnos'!Y4,INDEX('Plano de Setup'!$L$5:$L$196,MATCH('Célula CD - 3 Turnos'!Y4,'Plano de Setup'!$K$5:$K$196,0))&gt;='Célula CD - 3 Turnos'!Y4),MATCH('Célula CD - 3 Turnos'!Y4,'Plano de Setup'!$K$5:$K$196))),X14))</f>
        <v>CUMMINS 3.18</v>
      </c>
      <c r="Z14" s="180" t="str" cm="1">
        <f t="array" ref="Z14">IF(Z10="-","-",IFERROR(INDEX('Plano de Setup'!$I$5:$I$196,IF(AND(INDEX('Plano de Setup'!$K$5:$K$196,MATCH('Célula CD - 3 Turnos'!Z4,'Plano de Setup'!$K$5:$K$196,0))&lt;='Célula CD - 3 Turnos'!Z4,INDEX('Plano de Setup'!$L$5:$L$196,MATCH('Célula CD - 3 Turnos'!Z4,'Plano de Setup'!$K$5:$K$196,0))&gt;='Célula CD - 3 Turnos'!Z4),MATCH('Célula CD - 3 Turnos'!Z4,'Plano de Setup'!$K$5:$K$196))),Y14))</f>
        <v>CUMMINS 3.18</v>
      </c>
      <c r="AA14" s="180" t="str" cm="1">
        <f t="array" ref="AA14">IF(AA10="-","-",IFERROR(INDEX('Plano de Setup'!$I$5:$I$196,IF(AND(INDEX('Plano de Setup'!$K$5:$K$196,MATCH('Célula CD - 3 Turnos'!AA4,'Plano de Setup'!$K$5:$K$196,0))&lt;='Célula CD - 3 Turnos'!AA4,INDEX('Plano de Setup'!$L$5:$L$196,MATCH('Célula CD - 3 Turnos'!AA4,'Plano de Setup'!$K$5:$K$196,0))&gt;='Célula CD - 3 Turnos'!AA4),MATCH('Célula CD - 3 Turnos'!AA4,'Plano de Setup'!$K$5:$K$196))),Z14))</f>
        <v>CUMMINS 3.18</v>
      </c>
      <c r="AB14" s="180" t="str" cm="1">
        <f t="array" ref="AB14">IF(AB10="-","-",IFERROR(INDEX('Plano de Setup'!$I$5:$I$196,IF(AND(INDEX('Plano de Setup'!$K$5:$K$196,MATCH('Célula CD - 3 Turnos'!AB4,'Plano de Setup'!$K$5:$K$196,0))&lt;='Célula CD - 3 Turnos'!AB4,INDEX('Plano de Setup'!$L$5:$L$196,MATCH('Célula CD - 3 Turnos'!AB4,'Plano de Setup'!$K$5:$K$196,0))&gt;='Célula CD - 3 Turnos'!AB4),MATCH('Célula CD - 3 Turnos'!AB4,'Plano de Setup'!$K$5:$K$196))),AA14))</f>
        <v>CUMMINS 3.18</v>
      </c>
      <c r="AC14" s="180" t="str" cm="1">
        <f t="array" ref="AC14">IF(AC10="-","-",IFERROR(INDEX('Plano de Setup'!$I$5:$I$196,IF(AND(INDEX('Plano de Setup'!$K$5:$K$196,MATCH('Célula CD - 3 Turnos'!AC4,'Plano de Setup'!$K$5:$K$196,0))&lt;='Célula CD - 3 Turnos'!AC4,INDEX('Plano de Setup'!$L$5:$L$196,MATCH('Célula CD - 3 Turnos'!AC4,'Plano de Setup'!$K$5:$K$196,0))&gt;='Célula CD - 3 Turnos'!AC4),MATCH('Célula CD - 3 Turnos'!AC4,'Plano de Setup'!$K$5:$K$196))),AB14))</f>
        <v>CUMMINS 3.18</v>
      </c>
      <c r="AD14" s="180" t="str" cm="1">
        <f t="array" ref="AD14">IF(AD10="-","-",IFERROR(INDEX('Plano de Setup'!$I$5:$I$196,IF(AND(INDEX('Plano de Setup'!$K$5:$K$196,MATCH('Célula CD - 3 Turnos'!AD4,'Plano de Setup'!$K$5:$K$196,0))&lt;='Célula CD - 3 Turnos'!AD4,INDEX('Plano de Setup'!$L$5:$L$196,MATCH('Célula CD - 3 Turnos'!AD4,'Plano de Setup'!$K$5:$K$196,0))&gt;='Célula CD - 3 Turnos'!AD4),MATCH('Célula CD - 3 Turnos'!AD4,'Plano de Setup'!$K$5:$K$196))),AC14))</f>
        <v>CUMMINS 3.18</v>
      </c>
      <c r="AE14" s="180" t="str" cm="1">
        <f t="array" ref="AE14">IF(AE10="-","-",IFERROR(INDEX('Plano de Setup'!$I$5:$I$196,IF(AND(INDEX('Plano de Setup'!$K$5:$K$196,MATCH('Célula CD - 3 Turnos'!AE4,'Plano de Setup'!$K$5:$K$196,0))&lt;='Célula CD - 3 Turnos'!AE4,INDEX('Plano de Setup'!$L$5:$L$196,MATCH('Célula CD - 3 Turnos'!AE4,'Plano de Setup'!$K$5:$K$196,0))&gt;='Célula CD - 3 Turnos'!AE4),MATCH('Célula CD - 3 Turnos'!AE4,'Plano de Setup'!$K$5:$K$196))),AD14))</f>
        <v>CUMMINS 3.18</v>
      </c>
      <c r="AF14" s="180" t="str" cm="1">
        <f t="array" ref="AF14">IF(AF10="-","-",IFERROR(INDEX('Plano de Setup'!$I$5:$I$196,IF(AND(INDEX('Plano de Setup'!$K$5:$K$196,MATCH('Célula CD - 3 Turnos'!AF4,'Plano de Setup'!$K$5:$K$196,0))&lt;='Célula CD - 3 Turnos'!AF4,INDEX('Plano de Setup'!$L$5:$L$196,MATCH('Célula CD - 3 Turnos'!AF4,'Plano de Setup'!$K$5:$K$196,0))&gt;='Célula CD - 3 Turnos'!AF4),MATCH('Célula CD - 3 Turnos'!AF4,'Plano de Setup'!$K$5:$K$196))),AE14))</f>
        <v>CUMMINS 3.18</v>
      </c>
      <c r="AG14" s="180" t="str" cm="1">
        <f t="array" ref="AG14">IF(AG10="-","-",IFERROR(INDEX('Plano de Setup'!$I$5:$I$196,IF(AND(INDEX('Plano de Setup'!$K$5:$K$196,MATCH('Célula CD - 3 Turnos'!AG4,'Plano de Setup'!$K$5:$K$196,0))&lt;='Célula CD - 3 Turnos'!AG4,INDEX('Plano de Setup'!$L$5:$L$196,MATCH('Célula CD - 3 Turnos'!AG4,'Plano de Setup'!$K$5:$K$196,0))&gt;='Célula CD - 3 Turnos'!AG4),MATCH('Célula CD - 3 Turnos'!AG4,'Plano de Setup'!$K$5:$K$196))),AF14))</f>
        <v>CUMMINS 3.18</v>
      </c>
      <c r="AH14" s="180" t="str" cm="1">
        <f t="array" ref="AH14">IF(AH10="-","-",IFERROR(INDEX('Plano de Setup'!$I$5:$I$196,IF(AND(INDEX('Plano de Setup'!$K$5:$K$196,MATCH('Célula CD - 3 Turnos'!AH4,'Plano de Setup'!$K$5:$K$196,0))&lt;='Célula CD - 3 Turnos'!AH4,INDEX('Plano de Setup'!$L$5:$L$196,MATCH('Célula CD - 3 Turnos'!AH4,'Plano de Setup'!$K$5:$K$196,0))&gt;='Célula CD - 3 Turnos'!AH4),MATCH('Célula CD - 3 Turnos'!AH4,'Plano de Setup'!$K$5:$K$196))),AG14))</f>
        <v>CUMMINS 3.18</v>
      </c>
      <c r="AI14" s="180" t="str" cm="1">
        <f t="array" ref="AI14">IF(AI10="-","-",IFERROR(INDEX('Plano de Setup'!$I$5:$I$196,IF(AND(INDEX('Plano de Setup'!$K$5:$K$196,MATCH('Célula CD - 3 Turnos'!AI4,'Plano de Setup'!$K$5:$K$196,0))&lt;='Célula CD - 3 Turnos'!AI4,INDEX('Plano de Setup'!$L$5:$L$196,MATCH('Célula CD - 3 Turnos'!AI4,'Plano de Setup'!$K$5:$K$196,0))&gt;='Célula CD - 3 Turnos'!AI4),MATCH('Célula CD - 3 Turnos'!AI4,'Plano de Setup'!$K$5:$K$196))),AH14))</f>
        <v>CUMMINS 3.18</v>
      </c>
      <c r="AJ14" s="180" t="str" cm="1">
        <f t="array" ref="AJ14">IF(AJ10="-","-",IFERROR(INDEX('Plano de Setup'!$I$5:$I$196,IF(AND(INDEX('Plano de Setup'!$K$5:$K$196,MATCH('Célula CD - 3 Turnos'!AJ4,'Plano de Setup'!$K$5:$K$196,0))&lt;='Célula CD - 3 Turnos'!AJ4,INDEX('Plano de Setup'!$L$5:$L$196,MATCH('Célula CD - 3 Turnos'!AJ4,'Plano de Setup'!$K$5:$K$196,0))&gt;='Célula CD - 3 Turnos'!AJ4),MATCH('Célula CD - 3 Turnos'!AJ4,'Plano de Setup'!$K$5:$K$196))),AI14))</f>
        <v>CUMMINS 3.18</v>
      </c>
      <c r="AK14" s="180" t="str" cm="1">
        <f t="array" ref="AK14">IF(AK10="-","-",IFERROR(INDEX('Plano de Setup'!$I$5:$I$196,IF(AND(INDEX('Plano de Setup'!$K$5:$K$196,MATCH('Célula CD - 3 Turnos'!AK4,'Plano de Setup'!$K$5:$K$196,0))&lt;='Célula CD - 3 Turnos'!AK4,INDEX('Plano de Setup'!$L$5:$L$196,MATCH('Célula CD - 3 Turnos'!AK4,'Plano de Setup'!$K$5:$K$196,0))&gt;='Célula CD - 3 Turnos'!AK4),MATCH('Célula CD - 3 Turnos'!AK4,'Plano de Setup'!$K$5:$K$196))),AJ14))</f>
        <v>CUMMINS 3.18</v>
      </c>
    </row>
    <row r="15" spans="1:40" ht="22.15" customHeight="1" thickBot="1">
      <c r="A15" s="149" t="s">
        <v>259</v>
      </c>
      <c r="B15" s="174"/>
      <c r="C15" s="4"/>
      <c r="F15" s="463" t="s">
        <v>260</v>
      </c>
      <c r="G15" s="463"/>
      <c r="H15" s="145" cm="1">
        <f t="array" ref="H15">IF(H10="-","-",IFERROR(INDEX('Plano de Setup'!$J$5:$J$196,IF(AND(INDEX('Plano de Setup'!$K$5:$K$196,MATCH('Célula CD - 3 Turnos'!H4,'Plano de Setup'!$K$5:$K$196,0))&lt;='Célula CD - 3 Turnos'!H4,INDEX('Plano de Setup'!$L$5:$L$196,MATCH('Célula CD - 3 Turnos'!H4,'Plano de Setup'!$K$5:$K$196,0))&gt;='Célula CD - 3 Turnos'!H4),MATCH('Célula CD - 3 Turnos'!H4,'Plano de Setup'!$K$5:$K$196))),"erro"))</f>
        <v>78.752499999999998</v>
      </c>
      <c r="I15" s="145" cm="1">
        <f t="array" ref="I15">IF(I10="-","-",IFERROR(INDEX('Plano de Setup'!$J$5:$J$196,IF(AND(INDEX('Plano de Setup'!$K$5:$K$196,MATCH('Célula CD - 3 Turnos'!I4,'Plano de Setup'!$K$5:$K$196,0))&lt;='Célula CD - 3 Turnos'!I4,INDEX('Plano de Setup'!$L$5:$L$196,MATCH('Célula CD - 3 Turnos'!I4,'Plano de Setup'!$K$5:$K$196,0))&gt;='Célula CD - 3 Turnos'!I4),MATCH('Célula CD - 3 Turnos'!I4,'Plano de Setup'!$K$5:$K$196))),H15))</f>
        <v>78.752499999999998</v>
      </c>
      <c r="J15" s="145" cm="1">
        <f t="array" ref="J15">IF(J10="-","-",IFERROR(INDEX('Plano de Setup'!$J$5:$J$196,IF(AND(INDEX('Plano de Setup'!$K$5:$K$196,MATCH('Célula CD - 3 Turnos'!J4,'Plano de Setup'!$K$5:$K$196,0))&lt;='Célula CD - 3 Turnos'!J4,INDEX('Plano de Setup'!$L$5:$L$196,MATCH('Célula CD - 3 Turnos'!J4,'Plano de Setup'!$K$5:$K$196,0))&gt;='Célula CD - 3 Turnos'!J4),MATCH('Célula CD - 3 Turnos'!J4,'Plano de Setup'!$K$5:$K$196))),I15))</f>
        <v>78.752499999999998</v>
      </c>
      <c r="K15" s="145" cm="1">
        <f t="array" ref="K15">IF(K10="-","-",IFERROR(INDEX('Plano de Setup'!$J$5:$J$196,IF(AND(INDEX('Plano de Setup'!$K$5:$K$196,MATCH('Célula CD - 3 Turnos'!K4,'Plano de Setup'!$K$5:$K$196,0))&lt;='Célula CD - 3 Turnos'!K4,INDEX('Plano de Setup'!$L$5:$L$196,MATCH('Célula CD - 3 Turnos'!K4,'Plano de Setup'!$K$5:$K$196,0))&gt;='Célula CD - 3 Turnos'!K4),MATCH('Célula CD - 3 Turnos'!K4,'Plano de Setup'!$K$5:$K$196))),J15))</f>
        <v>78.752499999999998</v>
      </c>
      <c r="L15" s="145" cm="1">
        <f t="array" ref="L15">IF(L10="-","-",IFERROR(INDEX('Plano de Setup'!$J$5:$J$196,IF(AND(INDEX('Plano de Setup'!$K$5:$K$196,MATCH('Célula CD - 3 Turnos'!L4,'Plano de Setup'!$K$5:$K$196,0))&lt;='Célula CD - 3 Turnos'!L4,INDEX('Plano de Setup'!$L$5:$L$196,MATCH('Célula CD - 3 Turnos'!L4,'Plano de Setup'!$K$5:$K$196,0))&gt;='Célula CD - 3 Turnos'!L4),MATCH('Célula CD - 3 Turnos'!L4,'Plano de Setup'!$K$5:$K$196))),K15))</f>
        <v>78.752499999999998</v>
      </c>
      <c r="M15" s="145" cm="1">
        <f t="array" ref="M15">IF(M10="-","-",IFERROR(INDEX('Plano de Setup'!$J$5:$J$196,IF(AND(INDEX('Plano de Setup'!$K$5:$K$196,MATCH('Célula CD - 3 Turnos'!M4,'Plano de Setup'!$K$5:$K$196,0))&lt;='Célula CD - 3 Turnos'!M4,INDEX('Plano de Setup'!$L$5:$L$196,MATCH('Célula CD - 3 Turnos'!M4,'Plano de Setup'!$K$5:$K$196,0))&gt;='Célula CD - 3 Turnos'!M4),MATCH('Célula CD - 3 Turnos'!M4,'Plano de Setup'!$K$5:$K$196))),L15))</f>
        <v>78.752499999999998</v>
      </c>
      <c r="N15" s="145" cm="1">
        <f t="array" ref="N15">IF(N10="-","-",IFERROR(INDEX('Plano de Setup'!$J$5:$J$196,IF(AND(INDEX('Plano de Setup'!$K$5:$K$196,MATCH('Célula CD - 3 Turnos'!N4,'Plano de Setup'!$K$5:$K$196,0))&lt;='Célula CD - 3 Turnos'!N4,INDEX('Plano de Setup'!$L$5:$L$196,MATCH('Célula CD - 3 Turnos'!N4,'Plano de Setup'!$K$5:$K$196,0))&gt;='Célula CD - 3 Turnos'!N4),MATCH('Célula CD - 3 Turnos'!N4,'Plano de Setup'!$K$5:$K$196))),M15))</f>
        <v>78.752499999999998</v>
      </c>
      <c r="O15" s="145" cm="1">
        <f t="array" ref="O15">IF(O10="-","-",IFERROR(INDEX('Plano de Setup'!$J$5:$J$196,IF(AND(INDEX('Plano de Setup'!$K$5:$K$196,MATCH('Célula CD - 3 Turnos'!O4,'Plano de Setup'!$K$5:$K$196,0))&lt;='Célula CD - 3 Turnos'!O4,INDEX('Plano de Setup'!$L$5:$L$196,MATCH('Célula CD - 3 Turnos'!O4,'Plano de Setup'!$K$5:$K$196,0))&gt;='Célula CD - 3 Turnos'!O4),MATCH('Célula CD - 3 Turnos'!O4,'Plano de Setup'!$K$5:$K$196))),N15))</f>
        <v>78.752499999999998</v>
      </c>
      <c r="P15" s="145" cm="1">
        <f t="array" ref="P15">IF(P10="-","-",IFERROR(INDEX('Plano de Setup'!$J$5:$J$196,IF(AND(INDEX('Plano de Setup'!$K$5:$K$196,MATCH('Célula CD - 3 Turnos'!P4,'Plano de Setup'!$K$5:$K$196,0))&lt;='Célula CD - 3 Turnos'!P4,INDEX('Plano de Setup'!$L$5:$L$196,MATCH('Célula CD - 3 Turnos'!P4,'Plano de Setup'!$K$5:$K$196,0))&gt;='Célula CD - 3 Turnos'!P4),MATCH('Célula CD - 3 Turnos'!P4,'Plano de Setup'!$K$5:$K$196))),O15))</f>
        <v>78.752499999999998</v>
      </c>
      <c r="Q15" s="145" cm="1">
        <f t="array" ref="Q15">IF(Q10="-","-",IFERROR(INDEX('Plano de Setup'!$J$5:$J$196,IF(AND(INDEX('Plano de Setup'!$K$5:$K$196,MATCH('Célula CD - 3 Turnos'!Q4,'Plano de Setup'!$K$5:$K$196,0))&lt;='Célula CD - 3 Turnos'!Q4,INDEX('Plano de Setup'!$L$5:$L$196,MATCH('Célula CD - 3 Turnos'!Q4,'Plano de Setup'!$K$5:$K$196,0))&gt;='Célula CD - 3 Turnos'!Q4),MATCH('Célula CD - 3 Turnos'!Q4,'Plano de Setup'!$K$5:$K$196))),P15))</f>
        <v>78.752499999999998</v>
      </c>
      <c r="R15" s="145" cm="1">
        <f t="array" ref="R15">IF(R10="-","-",IFERROR(INDEX('Plano de Setup'!$J$5:$J$196,IF(AND(INDEX('Plano de Setup'!$K$5:$K$196,MATCH('Célula CD - 3 Turnos'!R4,'Plano de Setup'!$K$5:$K$196,0))&lt;='Célula CD - 3 Turnos'!R4,INDEX('Plano de Setup'!$L$5:$L$196,MATCH('Célula CD - 3 Turnos'!R4,'Plano de Setup'!$K$5:$K$196,0))&gt;='Célula CD - 3 Turnos'!R4),MATCH('Célula CD - 3 Turnos'!R4,'Plano de Setup'!$K$5:$K$196))),Q15))</f>
        <v>78.752499999999998</v>
      </c>
      <c r="S15" s="145" cm="1">
        <f t="array" ref="S15">IF(S10="-","-",IFERROR(INDEX('Plano de Setup'!$J$5:$J$196,IF(AND(INDEX('Plano de Setup'!$K$5:$K$196,MATCH('Célula CD - 3 Turnos'!S4,'Plano de Setup'!$K$5:$K$196,0))&lt;='Célula CD - 3 Turnos'!S4,INDEX('Plano de Setup'!$L$5:$L$196,MATCH('Célula CD - 3 Turnos'!S4,'Plano de Setup'!$K$5:$K$196,0))&gt;='Célula CD - 3 Turnos'!S4),MATCH('Célula CD - 3 Turnos'!S4,'Plano de Setup'!$K$5:$K$196))),R15))</f>
        <v>78.752499999999998</v>
      </c>
      <c r="T15" s="145" cm="1">
        <f t="array" ref="T15">IF(T10="-","-",IFERROR(INDEX('Plano de Setup'!$J$5:$J$196,IF(AND(INDEX('Plano de Setup'!$K$5:$K$196,MATCH('Célula CD - 3 Turnos'!T4,'Plano de Setup'!$K$5:$K$196,0))&lt;='Célula CD - 3 Turnos'!T4,INDEX('Plano de Setup'!$L$5:$L$196,MATCH('Célula CD - 3 Turnos'!T4,'Plano de Setup'!$K$5:$K$196,0))&gt;='Célula CD - 3 Turnos'!T4),MATCH('Célula CD - 3 Turnos'!T4,'Plano de Setup'!$K$5:$K$196))),S15))</f>
        <v>78.752499999999998</v>
      </c>
      <c r="U15" s="145" cm="1">
        <f t="array" ref="U15">IF(U10="-","-",IFERROR(INDEX('Plano de Setup'!$J$5:$J$196,IF(AND(INDEX('Plano de Setup'!$K$5:$K$196,MATCH('Célula CD - 3 Turnos'!U4,'Plano de Setup'!$K$5:$K$196,0))&lt;='Célula CD - 3 Turnos'!U4,INDEX('Plano de Setup'!$L$5:$L$196,MATCH('Célula CD - 3 Turnos'!U4,'Plano de Setup'!$K$5:$K$196,0))&gt;='Célula CD - 3 Turnos'!U4),MATCH('Célula CD - 3 Turnos'!U4,'Plano de Setup'!$K$5:$K$196))),T15))</f>
        <v>78.752499999999998</v>
      </c>
      <c r="V15" s="145" cm="1">
        <f t="array" ref="V15">IF(V10="-","-",IFERROR(INDEX('Plano de Setup'!$J$5:$J$196,IF(AND(INDEX('Plano de Setup'!$K$5:$K$196,MATCH('Célula CD - 3 Turnos'!V4,'Plano de Setup'!$K$5:$K$196,0))&lt;='Célula CD - 3 Turnos'!V4,INDEX('Plano de Setup'!$L$5:$L$196,MATCH('Célula CD - 3 Turnos'!V4,'Plano de Setup'!$K$5:$K$196,0))&gt;='Célula CD - 3 Turnos'!V4),MATCH('Célula CD - 3 Turnos'!V4,'Plano de Setup'!$K$5:$K$196))),U15))</f>
        <v>78.752499999999998</v>
      </c>
      <c r="W15" s="145" cm="1">
        <f t="array" ref="W15">IF(W10="-","-",IFERROR(INDEX('Plano de Setup'!$J$5:$J$196,IF(AND(INDEX('Plano de Setup'!$K$5:$K$196,MATCH('Célula CD - 3 Turnos'!W4,'Plano de Setup'!$K$5:$K$196,0))&lt;='Célula CD - 3 Turnos'!W4,INDEX('Plano de Setup'!$L$5:$L$196,MATCH('Célula CD - 3 Turnos'!W4,'Plano de Setup'!$K$5:$K$196,0))&gt;='Célula CD - 3 Turnos'!W4),MATCH('Célula CD - 3 Turnos'!W4,'Plano de Setup'!$K$5:$K$196))),V15))</f>
        <v>78.752499999999998</v>
      </c>
      <c r="X15" s="145" cm="1">
        <f t="array" ref="X15">IF(X10="-","-",IFERROR(INDEX('Plano de Setup'!$J$5:$J$196,IF(AND(INDEX('Plano de Setup'!$K$5:$K$196,MATCH('Célula CD - 3 Turnos'!X4,'Plano de Setup'!$K$5:$K$196,0))&lt;='Célula CD - 3 Turnos'!X4,INDEX('Plano de Setup'!$L$5:$L$196,MATCH('Célula CD - 3 Turnos'!X4,'Plano de Setup'!$K$5:$K$196,0))&gt;='Célula CD - 3 Turnos'!X4),MATCH('Célula CD - 3 Turnos'!X4,'Plano de Setup'!$K$5:$K$196))),W15))</f>
        <v>78.752499999999998</v>
      </c>
      <c r="Y15" s="145" cm="1">
        <f t="array" ref="Y15">IF(Y10="-","-",IFERROR(INDEX('Plano de Setup'!$J$5:$J$196,IF(AND(INDEX('Plano de Setup'!$K$5:$K$196,MATCH('Célula CD - 3 Turnos'!Y4,'Plano de Setup'!$K$5:$K$196,0))&lt;='Célula CD - 3 Turnos'!Y4,INDEX('Plano de Setup'!$L$5:$L$196,MATCH('Célula CD - 3 Turnos'!Y4,'Plano de Setup'!$K$5:$K$196,0))&gt;='Célula CD - 3 Turnos'!Y4),MATCH('Célula CD - 3 Turnos'!Y4,'Plano de Setup'!$K$5:$K$196))),X15))</f>
        <v>105.7</v>
      </c>
      <c r="Z15" s="145" cm="1">
        <f t="array" ref="Z15">IF(Z10="-","-",IFERROR(INDEX('Plano de Setup'!$J$5:$J$196,IF(AND(INDEX('Plano de Setup'!$K$5:$K$196,MATCH('Célula CD - 3 Turnos'!Z4,'Plano de Setup'!$K$5:$K$196,0))&lt;='Célula CD - 3 Turnos'!Z4,INDEX('Plano de Setup'!$L$5:$L$196,MATCH('Célula CD - 3 Turnos'!Z4,'Plano de Setup'!$K$5:$K$196,0))&gt;='Célula CD - 3 Turnos'!Z4),MATCH('Célula CD - 3 Turnos'!Z4,'Plano de Setup'!$K$5:$K$196))),Y15))</f>
        <v>105.7</v>
      </c>
      <c r="AA15" s="145" cm="1">
        <f t="array" ref="AA15">IF(AA10="-","-",IFERROR(INDEX('Plano de Setup'!$J$5:$J$196,IF(AND(INDEX('Plano de Setup'!$K$5:$K$196,MATCH('Célula CD - 3 Turnos'!AA4,'Plano de Setup'!$K$5:$K$196,0))&lt;='Célula CD - 3 Turnos'!AA4,INDEX('Plano de Setup'!$L$5:$L$196,MATCH('Célula CD - 3 Turnos'!AA4,'Plano de Setup'!$K$5:$K$196,0))&gt;='Célula CD - 3 Turnos'!AA4),MATCH('Célula CD - 3 Turnos'!AA4,'Plano de Setup'!$K$5:$K$196))),Z15))</f>
        <v>105.7</v>
      </c>
      <c r="AB15" s="145" cm="1">
        <f t="array" ref="AB15">IF(AB10="-","-",IFERROR(INDEX('Plano de Setup'!$J$5:$J$196,IF(AND(INDEX('Plano de Setup'!$K$5:$K$196,MATCH('Célula CD - 3 Turnos'!AB4,'Plano de Setup'!$K$5:$K$196,0))&lt;='Célula CD - 3 Turnos'!AB4,INDEX('Plano de Setup'!$L$5:$L$196,MATCH('Célula CD - 3 Turnos'!AB4,'Plano de Setup'!$K$5:$K$196,0))&gt;='Célula CD - 3 Turnos'!AB4),MATCH('Célula CD - 3 Turnos'!AB4,'Plano de Setup'!$K$5:$K$196))),AA15))</f>
        <v>105.7</v>
      </c>
      <c r="AC15" s="145" cm="1">
        <f t="array" ref="AC15">IF(AC10="-","-",IFERROR(INDEX('Plano de Setup'!$J$5:$J$196,IF(AND(INDEX('Plano de Setup'!$K$5:$K$196,MATCH('Célula CD - 3 Turnos'!AC4,'Plano de Setup'!$K$5:$K$196,0))&lt;='Célula CD - 3 Turnos'!AC4,INDEX('Plano de Setup'!$L$5:$L$196,MATCH('Célula CD - 3 Turnos'!AC4,'Plano de Setup'!$K$5:$K$196,0))&gt;='Célula CD - 3 Turnos'!AC4),MATCH('Célula CD - 3 Turnos'!AC4,'Plano de Setup'!$K$5:$K$196))),AB15))</f>
        <v>105.7</v>
      </c>
      <c r="AD15" s="145" cm="1">
        <f t="array" ref="AD15">IF(AD10="-","-",IFERROR(INDEX('Plano de Setup'!$J$5:$J$196,IF(AND(INDEX('Plano de Setup'!$K$5:$K$196,MATCH('Célula CD - 3 Turnos'!AD4,'Plano de Setup'!$K$5:$K$196,0))&lt;='Célula CD - 3 Turnos'!AD4,INDEX('Plano de Setup'!$L$5:$L$196,MATCH('Célula CD - 3 Turnos'!AD4,'Plano de Setup'!$K$5:$K$196,0))&gt;='Célula CD - 3 Turnos'!AD4),MATCH('Célula CD - 3 Turnos'!AD4,'Plano de Setup'!$K$5:$K$196))),AC15))</f>
        <v>105.7</v>
      </c>
      <c r="AE15" s="145" cm="1">
        <f t="array" ref="AE15">IF(AE10="-","-",IFERROR(INDEX('Plano de Setup'!$J$5:$J$196,IF(AND(INDEX('Plano de Setup'!$K$5:$K$196,MATCH('Célula CD - 3 Turnos'!AE4,'Plano de Setup'!$K$5:$K$196,0))&lt;='Célula CD - 3 Turnos'!AE4,INDEX('Plano de Setup'!$L$5:$L$196,MATCH('Célula CD - 3 Turnos'!AE4,'Plano de Setup'!$K$5:$K$196,0))&gt;='Célula CD - 3 Turnos'!AE4),MATCH('Célula CD - 3 Turnos'!AE4,'Plano de Setup'!$K$5:$K$196))),AD15))</f>
        <v>105.7</v>
      </c>
      <c r="AF15" s="145" cm="1">
        <f t="array" ref="AF15">IF(AF10="-","-",IFERROR(INDEX('Plano de Setup'!$J$5:$J$196,IF(AND(INDEX('Plano de Setup'!$K$5:$K$196,MATCH('Célula CD - 3 Turnos'!AF4,'Plano de Setup'!$K$5:$K$196,0))&lt;='Célula CD - 3 Turnos'!AF4,INDEX('Plano de Setup'!$L$5:$L$196,MATCH('Célula CD - 3 Turnos'!AF4,'Plano de Setup'!$K$5:$K$196,0))&gt;='Célula CD - 3 Turnos'!AF4),MATCH('Célula CD - 3 Turnos'!AF4,'Plano de Setup'!$K$5:$K$196))),AE15))</f>
        <v>105.7</v>
      </c>
      <c r="AG15" s="145" cm="1">
        <f t="array" ref="AG15">IF(AG10="-","-",IFERROR(INDEX('Plano de Setup'!$J$5:$J$196,IF(AND(INDEX('Plano de Setup'!$K$5:$K$196,MATCH('Célula CD - 3 Turnos'!AG4,'Plano de Setup'!$K$5:$K$196,0))&lt;='Célula CD - 3 Turnos'!AG4,INDEX('Plano de Setup'!$L$5:$L$196,MATCH('Célula CD - 3 Turnos'!AG4,'Plano de Setup'!$K$5:$K$196,0))&gt;='Célula CD - 3 Turnos'!AG4),MATCH('Célula CD - 3 Turnos'!AG4,'Plano de Setup'!$K$5:$K$196))),AF15))</f>
        <v>105.7</v>
      </c>
      <c r="AH15" s="145" cm="1">
        <f t="array" ref="AH15">IF(AH10="-","-",IFERROR(INDEX('Plano de Setup'!$J$5:$J$196,IF(AND(INDEX('Plano de Setup'!$K$5:$K$196,MATCH('Célula CD - 3 Turnos'!AH4,'Plano de Setup'!$K$5:$K$196,0))&lt;='Célula CD - 3 Turnos'!AH4,INDEX('Plano de Setup'!$L$5:$L$196,MATCH('Célula CD - 3 Turnos'!AH4,'Plano de Setup'!$K$5:$K$196,0))&gt;='Célula CD - 3 Turnos'!AH4),MATCH('Célula CD - 3 Turnos'!AH4,'Plano de Setup'!$K$5:$K$196))),AG15))</f>
        <v>105.7</v>
      </c>
      <c r="AI15" s="145" cm="1">
        <f t="array" ref="AI15">IF(AI10="-","-",IFERROR(INDEX('Plano de Setup'!$J$5:$J$196,IF(AND(INDEX('Plano de Setup'!$K$5:$K$196,MATCH('Célula CD - 3 Turnos'!AI4,'Plano de Setup'!$K$5:$K$196,0))&lt;='Célula CD - 3 Turnos'!AI4,INDEX('Plano de Setup'!$L$5:$L$196,MATCH('Célula CD - 3 Turnos'!AI4,'Plano de Setup'!$K$5:$K$196,0))&gt;='Célula CD - 3 Turnos'!AI4),MATCH('Célula CD - 3 Turnos'!AI4,'Plano de Setup'!$K$5:$K$196))),AH15))</f>
        <v>105.7</v>
      </c>
      <c r="AJ15" s="145" cm="1">
        <f t="array" ref="AJ15">IF(AJ10="-","-",IFERROR(INDEX('Plano de Setup'!$J$5:$J$196,IF(AND(INDEX('Plano de Setup'!$K$5:$K$196,MATCH('Célula CD - 3 Turnos'!AJ4,'Plano de Setup'!$K$5:$K$196,0))&lt;='Célula CD - 3 Turnos'!AJ4,INDEX('Plano de Setup'!$L$5:$L$196,MATCH('Célula CD - 3 Turnos'!AJ4,'Plano de Setup'!$K$5:$K$196,0))&gt;='Célula CD - 3 Turnos'!AJ4),MATCH('Célula CD - 3 Turnos'!AJ4,'Plano de Setup'!$K$5:$K$196))),AI15))</f>
        <v>105.7</v>
      </c>
      <c r="AK15" s="145" cm="1">
        <f t="array" ref="AK15">IF(AK10="-","-",IFERROR(INDEX('Plano de Setup'!$J$5:$J$196,IF(AND(INDEX('Plano de Setup'!$K$5:$K$196,MATCH('Célula CD - 3 Turnos'!AK4,'Plano de Setup'!$K$5:$K$196,0))&lt;='Célula CD - 3 Turnos'!AK4,INDEX('Plano de Setup'!$L$5:$L$196,MATCH('Célula CD - 3 Turnos'!AK4,'Plano de Setup'!$K$5:$K$196,0))&gt;='Célula CD - 3 Turnos'!AK4),MATCH('Célula CD - 3 Turnos'!AK4,'Plano de Setup'!$K$5:$K$196))),AJ15))</f>
        <v>105.7</v>
      </c>
      <c r="AL15" s="43">
        <f>AVERAGE(H15:AK15)</f>
        <v>90.429749999999984</v>
      </c>
      <c r="AM15" s="7" t="s">
        <v>244</v>
      </c>
    </row>
    <row r="16" spans="1:40" ht="22.15" customHeight="1" thickBot="1">
      <c r="A16" s="149" t="s">
        <v>261</v>
      </c>
      <c r="B16" s="175">
        <f>AL19</f>
        <v>16559.042129800389</v>
      </c>
      <c r="C16" s="10"/>
      <c r="F16" s="154" t="s">
        <v>246</v>
      </c>
      <c r="G16" s="181">
        <v>0.83</v>
      </c>
      <c r="H16" s="96">
        <f>IF(H11="-","-",((H11*60)/H15)*$G$16)</f>
        <v>462.25580140313002</v>
      </c>
      <c r="I16" s="96">
        <f>IF(I11="-","-",((I11*60)/I15)*$G$16)</f>
        <v>765.78902257071195</v>
      </c>
      <c r="J16" s="96">
        <f t="shared" ref="J16:AH16" si="11">IF(J11="-","-",((J11*60)/J15)*$G$16)</f>
        <v>538.13910669502559</v>
      </c>
      <c r="K16" s="96">
        <f t="shared" si="11"/>
        <v>765.78902257071195</v>
      </c>
      <c r="L16" s="96">
        <f t="shared" si="11"/>
        <v>765.78902257071195</v>
      </c>
      <c r="M16" s="96">
        <f t="shared" si="11"/>
        <v>765.78902257071195</v>
      </c>
      <c r="N16" s="96">
        <f t="shared" si="11"/>
        <v>765.78902257071195</v>
      </c>
      <c r="O16" s="96">
        <f t="shared" si="11"/>
        <v>765.78902257071195</v>
      </c>
      <c r="P16" s="96">
        <f t="shared" si="11"/>
        <v>765.78902257071195</v>
      </c>
      <c r="Q16" s="96">
        <f t="shared" si="11"/>
        <v>720.89140027300721</v>
      </c>
      <c r="R16" s="96">
        <f t="shared" si="11"/>
        <v>765.78902257071195</v>
      </c>
      <c r="S16" s="96">
        <f t="shared" si="11"/>
        <v>765.78902257071195</v>
      </c>
      <c r="T16" s="96">
        <f t="shared" si="11"/>
        <v>765.78902257071195</v>
      </c>
      <c r="U16" s="96">
        <f t="shared" si="11"/>
        <v>765.78902257071195</v>
      </c>
      <c r="V16" s="96">
        <f t="shared" si="11"/>
        <v>765.78902257071195</v>
      </c>
      <c r="W16" s="96">
        <f t="shared" si="11"/>
        <v>765.78902257071195</v>
      </c>
      <c r="X16" s="96">
        <f t="shared" si="11"/>
        <v>689.9057172788165</v>
      </c>
      <c r="Y16" s="96">
        <f t="shared" si="11"/>
        <v>570.55629139072846</v>
      </c>
      <c r="Z16" s="96">
        <f t="shared" si="11"/>
        <v>570.55629139072846</v>
      </c>
      <c r="AA16" s="96">
        <f t="shared" si="11"/>
        <v>570.55629139072846</v>
      </c>
      <c r="AB16" s="96">
        <f t="shared" si="11"/>
        <v>570.55629139072846</v>
      </c>
      <c r="AC16" s="96">
        <f t="shared" si="11"/>
        <v>570.55629139072846</v>
      </c>
      <c r="AD16" s="96">
        <f t="shared" si="11"/>
        <v>570.55629139072846</v>
      </c>
      <c r="AE16" s="96">
        <f t="shared" si="11"/>
        <v>514.01892147587512</v>
      </c>
      <c r="AF16" s="96">
        <f t="shared" si="11"/>
        <v>570.55629139072846</v>
      </c>
      <c r="AG16" s="96">
        <f t="shared" si="11"/>
        <v>570.55629139072846</v>
      </c>
      <c r="AH16" s="96">
        <f t="shared" si="11"/>
        <v>570.55629139072846</v>
      </c>
      <c r="AI16" s="96">
        <f t="shared" ref="AI16:AK16" si="12">IF(AI11="-","-",((AI11*60)/AI15)*$G$16)</f>
        <v>570.55629139072846</v>
      </c>
      <c r="AJ16" s="96">
        <f t="shared" si="12"/>
        <v>570.55629139072846</v>
      </c>
      <c r="AK16" s="96">
        <f t="shared" si="12"/>
        <v>570.55629139072846</v>
      </c>
      <c r="AL16" s="43">
        <f>AVERAGE(H16:AK16)</f>
        <v>657.57145790779498</v>
      </c>
      <c r="AM16" s="7" t="s">
        <v>247</v>
      </c>
    </row>
    <row r="17" spans="1:39" ht="22.15" customHeight="1" thickBot="1">
      <c r="A17" s="149" t="s">
        <v>262</v>
      </c>
      <c r="B17" s="176">
        <f>B16-B15</f>
        <v>16559.042129800389</v>
      </c>
      <c r="C17" s="10"/>
      <c r="F17" s="476" t="s">
        <v>249</v>
      </c>
      <c r="G17" s="476"/>
      <c r="H17" s="163">
        <f t="shared" ref="H17:AI17" si="13">IF(H4="-","-",IF(AND(H$3=1,H$2=""),$B$21,IF(AND(H$3=7,H$2=""),$B$20,IF(AND(OR(H$3=2,H$3=3,H$3=4,H$3=5,H$3=6),H$2=""),$B$19,IF(H$2="Sim",$B$22,IF(H$2="Vazio",$B$23,"erro"))))))</f>
        <v>1</v>
      </c>
      <c r="I17" s="163">
        <f t="shared" si="13"/>
        <v>1</v>
      </c>
      <c r="J17" s="163">
        <f t="shared" si="13"/>
        <v>1</v>
      </c>
      <c r="K17" s="163">
        <f t="shared" si="13"/>
        <v>1</v>
      </c>
      <c r="L17" s="163">
        <f t="shared" si="13"/>
        <v>0.85</v>
      </c>
      <c r="M17" s="163">
        <f t="shared" si="13"/>
        <v>1</v>
      </c>
      <c r="N17" s="163">
        <f t="shared" si="13"/>
        <v>1</v>
      </c>
      <c r="O17" s="163">
        <f t="shared" si="13"/>
        <v>1</v>
      </c>
      <c r="P17" s="163">
        <f t="shared" si="13"/>
        <v>1</v>
      </c>
      <c r="Q17" s="163">
        <f t="shared" si="13"/>
        <v>1</v>
      </c>
      <c r="R17" s="163">
        <f t="shared" si="13"/>
        <v>1</v>
      </c>
      <c r="S17" s="163">
        <f t="shared" si="13"/>
        <v>0.85</v>
      </c>
      <c r="T17" s="163">
        <f t="shared" si="13"/>
        <v>1</v>
      </c>
      <c r="U17" s="163">
        <f t="shared" si="13"/>
        <v>1</v>
      </c>
      <c r="V17" s="163">
        <f t="shared" si="13"/>
        <v>1</v>
      </c>
      <c r="W17" s="163">
        <f t="shared" si="13"/>
        <v>1</v>
      </c>
      <c r="X17" s="163">
        <f t="shared" si="13"/>
        <v>1</v>
      </c>
      <c r="Y17" s="163">
        <f t="shared" si="13"/>
        <v>0</v>
      </c>
      <c r="Z17" s="163">
        <f t="shared" si="13"/>
        <v>0</v>
      </c>
      <c r="AA17" s="163">
        <f t="shared" si="13"/>
        <v>0</v>
      </c>
      <c r="AB17" s="163">
        <f t="shared" si="13"/>
        <v>0</v>
      </c>
      <c r="AC17" s="163">
        <f t="shared" si="13"/>
        <v>1</v>
      </c>
      <c r="AD17" s="163">
        <f t="shared" si="13"/>
        <v>1</v>
      </c>
      <c r="AE17" s="163">
        <f t="shared" si="13"/>
        <v>1</v>
      </c>
      <c r="AF17" s="163">
        <f t="shared" si="13"/>
        <v>1</v>
      </c>
      <c r="AG17" s="163">
        <f t="shared" si="13"/>
        <v>0.85</v>
      </c>
      <c r="AH17" s="163">
        <f t="shared" si="13"/>
        <v>0</v>
      </c>
      <c r="AI17" s="163">
        <f t="shared" si="13"/>
        <v>1</v>
      </c>
      <c r="AJ17" s="163">
        <f t="shared" ref="AJ17:AK17" si="14">IF(AJ4="-","-",IF(AND(AJ$3=1,AJ$2=""),$B$21,IF(AND(AJ$3=7,AJ$2=""),$B$20,IF(AND(OR(AJ$3=2,AJ$3=3,AJ$3=4,AJ$3=5,AJ$3=6),AJ$2=""),$B$19,IF(AJ$2="Sim",$B$22,IF(AJ$2="Vazio",$B$23,"erro"))))))</f>
        <v>1</v>
      </c>
      <c r="AK17" s="163">
        <f t="shared" si="14"/>
        <v>1</v>
      </c>
      <c r="AL17" s="43">
        <f>AVERAGE(H17:AK17)</f>
        <v>0.81833333333333336</v>
      </c>
      <c r="AM17" s="7" t="s">
        <v>250</v>
      </c>
    </row>
    <row r="18" spans="1:39" ht="22.15" customHeight="1">
      <c r="A18" s="10"/>
      <c r="B18" s="21"/>
      <c r="C18" s="10"/>
      <c r="F18" s="164"/>
      <c r="G18" s="10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0"/>
      <c r="AM18" s="9"/>
    </row>
    <row r="19" spans="1:39" s="10" customFormat="1" ht="22.15" customHeight="1">
      <c r="A19" s="149" t="s">
        <v>251</v>
      </c>
      <c r="B19" s="152">
        <v>1</v>
      </c>
      <c r="F19" s="471" t="s">
        <v>239</v>
      </c>
      <c r="G19" s="471"/>
      <c r="H19" s="96">
        <f>IF(H11="-","-",H16*H17)</f>
        <v>462.25580140313002</v>
      </c>
      <c r="I19" s="96">
        <f t="shared" ref="I19:AK19" si="15">IF(I11="-","-",I16*I17)</f>
        <v>765.78902257071195</v>
      </c>
      <c r="J19" s="96">
        <f t="shared" si="15"/>
        <v>538.13910669502559</v>
      </c>
      <c r="K19" s="96">
        <f t="shared" si="15"/>
        <v>765.78902257071195</v>
      </c>
      <c r="L19" s="96">
        <f t="shared" si="15"/>
        <v>650.92066918510511</v>
      </c>
      <c r="M19" s="96">
        <f t="shared" si="15"/>
        <v>765.78902257071195</v>
      </c>
      <c r="N19" s="96">
        <f t="shared" si="15"/>
        <v>765.78902257071195</v>
      </c>
      <c r="O19" s="96">
        <f t="shared" si="15"/>
        <v>765.78902257071195</v>
      </c>
      <c r="P19" s="96">
        <f t="shared" si="15"/>
        <v>765.78902257071195</v>
      </c>
      <c r="Q19" s="96">
        <f t="shared" si="15"/>
        <v>720.89140027300721</v>
      </c>
      <c r="R19" s="96">
        <f t="shared" si="15"/>
        <v>765.78902257071195</v>
      </c>
      <c r="S19" s="96">
        <f t="shared" si="15"/>
        <v>650.92066918510511</v>
      </c>
      <c r="T19" s="96">
        <f t="shared" si="15"/>
        <v>765.78902257071195</v>
      </c>
      <c r="U19" s="96">
        <f t="shared" si="15"/>
        <v>765.78902257071195</v>
      </c>
      <c r="V19" s="96">
        <f t="shared" si="15"/>
        <v>765.78902257071195</v>
      </c>
      <c r="W19" s="96">
        <f t="shared" si="15"/>
        <v>765.78902257071195</v>
      </c>
      <c r="X19" s="96">
        <f t="shared" si="15"/>
        <v>689.9057172788165</v>
      </c>
      <c r="Y19" s="96">
        <f t="shared" si="15"/>
        <v>0</v>
      </c>
      <c r="Z19" s="96">
        <f t="shared" si="15"/>
        <v>0</v>
      </c>
      <c r="AA19" s="96">
        <f t="shared" si="15"/>
        <v>0</v>
      </c>
      <c r="AB19" s="96">
        <f t="shared" si="15"/>
        <v>0</v>
      </c>
      <c r="AC19" s="96">
        <f t="shared" si="15"/>
        <v>570.55629139072846</v>
      </c>
      <c r="AD19" s="96">
        <f t="shared" si="15"/>
        <v>570.55629139072846</v>
      </c>
      <c r="AE19" s="96">
        <f t="shared" si="15"/>
        <v>514.01892147587512</v>
      </c>
      <c r="AF19" s="96">
        <f t="shared" si="15"/>
        <v>570.55629139072846</v>
      </c>
      <c r="AG19" s="96">
        <f t="shared" si="15"/>
        <v>484.97284768211915</v>
      </c>
      <c r="AH19" s="96">
        <f t="shared" si="15"/>
        <v>0</v>
      </c>
      <c r="AI19" s="96">
        <f t="shared" si="15"/>
        <v>570.55629139072846</v>
      </c>
      <c r="AJ19" s="96">
        <f t="shared" si="15"/>
        <v>570.55629139072846</v>
      </c>
      <c r="AK19" s="96">
        <f t="shared" si="15"/>
        <v>570.55629139072846</v>
      </c>
      <c r="AL19" s="136">
        <f>SUM(H19:AK19)</f>
        <v>16559.042129800389</v>
      </c>
      <c r="AM19" s="137" t="s">
        <v>252</v>
      </c>
    </row>
    <row r="20" spans="1:39" ht="22.15" customHeight="1">
      <c r="A20" s="149" t="s">
        <v>253</v>
      </c>
      <c r="B20" s="152">
        <f>'Célula AB - 3 Turnos'!B20</f>
        <v>0.85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9" ht="22.15" customHeight="1">
      <c r="A21" s="149" t="s">
        <v>254</v>
      </c>
      <c r="B21" s="152">
        <f>'Célula AB - 3 Turnos'!B21</f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M21" s="139"/>
    </row>
    <row r="22" spans="1:39" ht="22.15" customHeight="1">
      <c r="A22" s="149" t="s">
        <v>255</v>
      </c>
      <c r="B22" s="152">
        <f>'Célula AB - 3 Turnos'!B22</f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9" ht="22.15" customHeight="1">
      <c r="A23" s="149" t="s">
        <v>256</v>
      </c>
      <c r="B23" s="152">
        <f>'Célula AB - 3 Turnos'!B23</f>
        <v>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M23" s="165"/>
    </row>
    <row r="24" spans="1:39" ht="22.15" customHeight="1">
      <c r="A24" s="149" t="s">
        <v>256</v>
      </c>
      <c r="B24" s="152">
        <f>'Célula AK - 3 Turnos'!B26</f>
        <v>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9" ht="22.15" customHeight="1"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9" ht="22.15" customHeight="1"/>
    <row r="27" spans="1:39" ht="22.15" customHeight="1"/>
    <row r="28" spans="1:39" ht="22.15" customHeight="1"/>
    <row r="29" spans="1:39" ht="22.15" customHeight="1"/>
    <row r="30" spans="1:39" ht="22.15" customHeight="1"/>
  </sheetData>
  <customSheetViews>
    <customSheetView guid="{0B9E0B6F-9A51-43A6-98CC-45FAF0A79CBF}" scale="55" showGridLines="0">
      <selection activeCell="Y14" sqref="Y14"/>
    </customSheetView>
  </customSheetViews>
  <mergeCells count="22">
    <mergeCell ref="Y1:AB1"/>
    <mergeCell ref="F19:G19"/>
    <mergeCell ref="F9:G9"/>
    <mergeCell ref="F10:G10"/>
    <mergeCell ref="F11:G11"/>
    <mergeCell ref="F12:G12"/>
    <mergeCell ref="F15:G15"/>
    <mergeCell ref="F17:G17"/>
    <mergeCell ref="F14:G14"/>
    <mergeCell ref="F13:G13"/>
    <mergeCell ref="O1:P1"/>
    <mergeCell ref="F2:G2"/>
    <mergeCell ref="F8:G8"/>
    <mergeCell ref="A1:G1"/>
    <mergeCell ref="H1:J1"/>
    <mergeCell ref="K1:L1"/>
    <mergeCell ref="F7:G7"/>
    <mergeCell ref="M1:N1"/>
    <mergeCell ref="A3:D3"/>
    <mergeCell ref="F3:G4"/>
    <mergeCell ref="F5:G5"/>
    <mergeCell ref="F6:G6"/>
  </mergeCells>
  <conditionalFormatting sqref="H5:AK5 H6:AN9 H16:AK17 H19:AK19">
    <cfRule type="expression" dxfId="11" priority="71">
      <formula>IF(OR(H$3=1,H$3=7,H$2="Sim"),1)</formula>
    </cfRule>
  </conditionalFormatting>
  <conditionalFormatting sqref="H10:AK11">
    <cfRule type="expression" dxfId="10" priority="1">
      <formula>IF(OR(H$3=1,H$3=7,H$2="Sim"),1)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Q11" formula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D319-3EDA-494C-922F-B19FAE98EB85}">
  <sheetPr codeName="Planilha17"/>
  <dimension ref="A1:AN30"/>
  <sheetViews>
    <sheetView showGridLines="0" zoomScaleNormal="85" workbookViewId="0">
      <pane xSplit="7" ySplit="1" topLeftCell="H2" activePane="bottomRight" state="frozen"/>
      <selection pane="bottomRight" activeCell="I8" sqref="I8"/>
      <selection pane="bottomLeft" activeCell="A2" sqref="A2"/>
      <selection pane="topRight" activeCell="H1" sqref="H1"/>
    </sheetView>
  </sheetViews>
  <sheetFormatPr defaultColWidth="8.85546875" defaultRowHeight="12.75"/>
  <cols>
    <col min="1" max="1" width="35.7109375" style="2" customWidth="1"/>
    <col min="2" max="4" width="8.7109375" style="2" customWidth="1"/>
    <col min="5" max="5" width="1.7109375" style="2" customWidth="1"/>
    <col min="6" max="6" width="28.5703125" style="2" customWidth="1"/>
    <col min="7" max="7" width="20" style="2" customWidth="1"/>
    <col min="8" max="37" width="14.7109375" style="2" customWidth="1"/>
    <col min="38" max="38" width="8.42578125" style="2" customWidth="1"/>
    <col min="39" max="39" width="12.7109375" style="2" customWidth="1"/>
    <col min="40" max="16384" width="8.85546875" style="2"/>
  </cols>
  <sheetData>
    <row r="1" spans="1:40" ht="48" customHeight="1">
      <c r="A1" s="464" t="s">
        <v>263</v>
      </c>
      <c r="B1" s="464"/>
      <c r="C1" s="464"/>
      <c r="D1" s="464"/>
      <c r="E1" s="464"/>
      <c r="F1" s="464"/>
      <c r="G1" s="464"/>
      <c r="H1" s="478" t="s">
        <v>213</v>
      </c>
      <c r="I1" s="478"/>
      <c r="J1" s="478"/>
      <c r="K1" s="479">
        <v>45748</v>
      </c>
      <c r="L1" s="479"/>
      <c r="M1" s="478" t="s">
        <v>214</v>
      </c>
      <c r="N1" s="478"/>
      <c r="O1" s="480">
        <v>1440</v>
      </c>
      <c r="P1" s="480"/>
      <c r="Q1" s="293"/>
      <c r="R1" s="293"/>
      <c r="S1" s="292" t="s">
        <v>215</v>
      </c>
      <c r="T1" s="293"/>
      <c r="U1" s="5"/>
      <c r="V1" s="5"/>
      <c r="W1" s="5"/>
      <c r="X1" s="5"/>
      <c r="Y1" s="477" t="s">
        <v>216</v>
      </c>
      <c r="Z1" s="477"/>
      <c r="AA1" s="477"/>
      <c r="AB1" s="477"/>
      <c r="AC1" s="5"/>
      <c r="AD1" s="5"/>
      <c r="AE1" s="5"/>
      <c r="AF1" s="5"/>
      <c r="AG1" s="5"/>
      <c r="AH1" s="5"/>
      <c r="AI1" s="5"/>
      <c r="AJ1" s="5"/>
      <c r="AK1" s="5"/>
    </row>
    <row r="2" spans="1:40" ht="48" customHeight="1">
      <c r="A2" s="73"/>
      <c r="B2" s="73"/>
      <c r="C2" s="73"/>
      <c r="D2" s="73"/>
      <c r="E2" s="73"/>
      <c r="F2" s="461" t="s">
        <v>218</v>
      </c>
      <c r="G2" s="462"/>
      <c r="H2" s="177"/>
      <c r="I2" s="177"/>
      <c r="J2" s="177"/>
      <c r="K2" s="177"/>
      <c r="L2" s="177"/>
      <c r="M2" s="177" t="s">
        <v>220</v>
      </c>
      <c r="N2" s="177"/>
      <c r="O2" s="177"/>
      <c r="P2" s="177"/>
      <c r="Q2" s="177"/>
      <c r="R2" s="177"/>
      <c r="S2" s="177"/>
      <c r="T2" s="177" t="s">
        <v>220</v>
      </c>
      <c r="U2" s="177"/>
      <c r="V2" s="177"/>
      <c r="W2" s="177"/>
      <c r="X2" s="177"/>
      <c r="Y2" s="177" t="s">
        <v>219</v>
      </c>
      <c r="Z2" s="177" t="s">
        <v>219</v>
      </c>
      <c r="AA2" s="177" t="s">
        <v>220</v>
      </c>
      <c r="AB2" s="177" t="s">
        <v>219</v>
      </c>
      <c r="AC2" s="177"/>
      <c r="AD2" s="177"/>
      <c r="AE2" s="177"/>
      <c r="AF2" s="177"/>
      <c r="AG2" s="177"/>
      <c r="AH2" s="177" t="s">
        <v>219</v>
      </c>
      <c r="AI2" s="177"/>
      <c r="AJ2" s="177"/>
      <c r="AK2" s="177"/>
      <c r="AL2" s="177"/>
    </row>
    <row r="3" spans="1:40" s="10" customFormat="1" ht="22.15" customHeight="1">
      <c r="A3" s="465" t="s">
        <v>221</v>
      </c>
      <c r="B3" s="465"/>
      <c r="C3" s="465"/>
      <c r="D3" s="465"/>
      <c r="F3" s="466" t="s">
        <v>222</v>
      </c>
      <c r="G3" s="466"/>
      <c r="H3" s="178">
        <f>IF(H4="-","-",WEEKDAY(H4))</f>
        <v>3</v>
      </c>
      <c r="I3" s="178">
        <f t="shared" ref="I3:AK3" si="0">IF(I4="-","-",WEEKDAY(I4))</f>
        <v>4</v>
      </c>
      <c r="J3" s="178">
        <f t="shared" si="0"/>
        <v>5</v>
      </c>
      <c r="K3" s="178">
        <f t="shared" si="0"/>
        <v>6</v>
      </c>
      <c r="L3" s="178">
        <f t="shared" si="0"/>
        <v>7</v>
      </c>
      <c r="M3" s="178">
        <f t="shared" si="0"/>
        <v>1</v>
      </c>
      <c r="N3" s="178">
        <f t="shared" si="0"/>
        <v>2</v>
      </c>
      <c r="O3" s="178">
        <f t="shared" si="0"/>
        <v>3</v>
      </c>
      <c r="P3" s="178">
        <f t="shared" si="0"/>
        <v>4</v>
      </c>
      <c r="Q3" s="178">
        <f t="shared" si="0"/>
        <v>5</v>
      </c>
      <c r="R3" s="178">
        <f t="shared" si="0"/>
        <v>6</v>
      </c>
      <c r="S3" s="178">
        <f t="shared" si="0"/>
        <v>7</v>
      </c>
      <c r="T3" s="178">
        <f t="shared" si="0"/>
        <v>1</v>
      </c>
      <c r="U3" s="178">
        <f t="shared" si="0"/>
        <v>2</v>
      </c>
      <c r="V3" s="178">
        <f t="shared" si="0"/>
        <v>3</v>
      </c>
      <c r="W3" s="178">
        <f t="shared" si="0"/>
        <v>4</v>
      </c>
      <c r="X3" s="178">
        <f t="shared" si="0"/>
        <v>5</v>
      </c>
      <c r="Y3" s="178">
        <f t="shared" si="0"/>
        <v>6</v>
      </c>
      <c r="Z3" s="178">
        <f t="shared" si="0"/>
        <v>7</v>
      </c>
      <c r="AA3" s="178">
        <f t="shared" si="0"/>
        <v>1</v>
      </c>
      <c r="AB3" s="178">
        <f t="shared" si="0"/>
        <v>2</v>
      </c>
      <c r="AC3" s="178">
        <f t="shared" si="0"/>
        <v>3</v>
      </c>
      <c r="AD3" s="178">
        <f t="shared" si="0"/>
        <v>4</v>
      </c>
      <c r="AE3" s="178">
        <f t="shared" si="0"/>
        <v>5</v>
      </c>
      <c r="AF3" s="178">
        <f t="shared" si="0"/>
        <v>6</v>
      </c>
      <c r="AG3" s="178">
        <f t="shared" si="0"/>
        <v>7</v>
      </c>
      <c r="AH3" s="178">
        <f t="shared" si="0"/>
        <v>1</v>
      </c>
      <c r="AI3" s="178">
        <f t="shared" si="0"/>
        <v>2</v>
      </c>
      <c r="AJ3" s="178">
        <f t="shared" si="0"/>
        <v>3</v>
      </c>
      <c r="AK3" s="178">
        <f t="shared" si="0"/>
        <v>4</v>
      </c>
    </row>
    <row r="4" spans="1:40" s="10" customFormat="1" ht="22.15" customHeight="1">
      <c r="A4" s="148" t="s">
        <v>223</v>
      </c>
      <c r="B4" s="1" t="s">
        <v>224</v>
      </c>
      <c r="C4" s="1" t="s">
        <v>225</v>
      </c>
      <c r="D4" s="1" t="s">
        <v>226</v>
      </c>
      <c r="F4" s="466"/>
      <c r="G4" s="466"/>
      <c r="H4" s="179">
        <f>K1</f>
        <v>45748</v>
      </c>
      <c r="I4" s="179">
        <f>IF(MONTH(H4+1)=MONTH(H4),H4+1,"-")</f>
        <v>45749</v>
      </c>
      <c r="J4" s="179">
        <f t="shared" ref="J4:AH4" si="1">IF(MONTH(I4+1)=MONTH(I4),I4+1,"-")</f>
        <v>45750</v>
      </c>
      <c r="K4" s="179">
        <f t="shared" si="1"/>
        <v>45751</v>
      </c>
      <c r="L4" s="179">
        <f t="shared" si="1"/>
        <v>45752</v>
      </c>
      <c r="M4" s="179">
        <f t="shared" si="1"/>
        <v>45753</v>
      </c>
      <c r="N4" s="179">
        <f t="shared" si="1"/>
        <v>45754</v>
      </c>
      <c r="O4" s="179">
        <f t="shared" si="1"/>
        <v>45755</v>
      </c>
      <c r="P4" s="179">
        <f t="shared" si="1"/>
        <v>45756</v>
      </c>
      <c r="Q4" s="179">
        <f t="shared" si="1"/>
        <v>45757</v>
      </c>
      <c r="R4" s="179">
        <f t="shared" si="1"/>
        <v>45758</v>
      </c>
      <c r="S4" s="179">
        <f t="shared" si="1"/>
        <v>45759</v>
      </c>
      <c r="T4" s="179">
        <f t="shared" si="1"/>
        <v>45760</v>
      </c>
      <c r="U4" s="179">
        <f t="shared" si="1"/>
        <v>45761</v>
      </c>
      <c r="V4" s="179">
        <f t="shared" si="1"/>
        <v>45762</v>
      </c>
      <c r="W4" s="179">
        <f t="shared" si="1"/>
        <v>45763</v>
      </c>
      <c r="X4" s="179">
        <f t="shared" si="1"/>
        <v>45764</v>
      </c>
      <c r="Y4" s="179">
        <f t="shared" si="1"/>
        <v>45765</v>
      </c>
      <c r="Z4" s="179">
        <f t="shared" si="1"/>
        <v>45766</v>
      </c>
      <c r="AA4" s="179">
        <f t="shared" si="1"/>
        <v>45767</v>
      </c>
      <c r="AB4" s="179">
        <f t="shared" si="1"/>
        <v>45768</v>
      </c>
      <c r="AC4" s="179">
        <f t="shared" si="1"/>
        <v>45769</v>
      </c>
      <c r="AD4" s="179">
        <f t="shared" si="1"/>
        <v>45770</v>
      </c>
      <c r="AE4" s="179">
        <f t="shared" si="1"/>
        <v>45771</v>
      </c>
      <c r="AF4" s="179">
        <f t="shared" si="1"/>
        <v>45772</v>
      </c>
      <c r="AG4" s="179">
        <f t="shared" si="1"/>
        <v>45773</v>
      </c>
      <c r="AH4" s="179">
        <f t="shared" si="1"/>
        <v>45774</v>
      </c>
      <c r="AI4" s="179">
        <f t="shared" ref="AI4" si="2">IF(MONTH(AH4+1)=MONTH(AH4),AH4+1,"-")</f>
        <v>45775</v>
      </c>
      <c r="AJ4" s="179">
        <f t="shared" ref="AJ4" si="3">IF(MONTH(AI4+1)=MONTH(AI4),AI4+1,"-")</f>
        <v>45776</v>
      </c>
      <c r="AK4" s="179">
        <f t="shared" ref="AK4" si="4">IF(MONTH(AJ4+1)=MONTH(AJ4),AJ4+1,"-")</f>
        <v>45777</v>
      </c>
    </row>
    <row r="5" spans="1:40" s="10" customFormat="1" ht="22.15" customHeight="1">
      <c r="A5" s="158" t="s">
        <v>227</v>
      </c>
      <c r="B5" s="68">
        <v>5</v>
      </c>
      <c r="C5" s="68">
        <v>5</v>
      </c>
      <c r="D5" s="68">
        <v>5</v>
      </c>
      <c r="F5" s="467" t="s">
        <v>228</v>
      </c>
      <c r="G5" s="467"/>
      <c r="H5" s="38">
        <f>IF(H4="-","-",SUM($B$12:$D$12))</f>
        <v>229</v>
      </c>
      <c r="I5" s="38">
        <f>IF(I4="-","-",SUM($B$12:$D$12))</f>
        <v>229</v>
      </c>
      <c r="J5" s="38">
        <f>IF(J4="-","-",SUM($B$12:$D$12))</f>
        <v>229</v>
      </c>
      <c r="K5" s="38">
        <f t="shared" ref="K5:AH5" si="5">IF(K4="-","-",SUM($B$12:$D$12))</f>
        <v>229</v>
      </c>
      <c r="L5" s="38">
        <f t="shared" si="5"/>
        <v>229</v>
      </c>
      <c r="M5" s="38">
        <f t="shared" si="5"/>
        <v>229</v>
      </c>
      <c r="N5" s="38">
        <f t="shared" si="5"/>
        <v>229</v>
      </c>
      <c r="O5" s="38">
        <f t="shared" si="5"/>
        <v>229</v>
      </c>
      <c r="P5" s="38">
        <f t="shared" si="5"/>
        <v>229</v>
      </c>
      <c r="Q5" s="38">
        <f t="shared" si="5"/>
        <v>229</v>
      </c>
      <c r="R5" s="38">
        <f t="shared" si="5"/>
        <v>229</v>
      </c>
      <c r="S5" s="38">
        <f t="shared" si="5"/>
        <v>229</v>
      </c>
      <c r="T5" s="38">
        <f t="shared" si="5"/>
        <v>229</v>
      </c>
      <c r="U5" s="38">
        <f t="shared" si="5"/>
        <v>229</v>
      </c>
      <c r="V5" s="38">
        <f t="shared" si="5"/>
        <v>229</v>
      </c>
      <c r="W5" s="38">
        <f t="shared" si="5"/>
        <v>229</v>
      </c>
      <c r="X5" s="38">
        <f t="shared" si="5"/>
        <v>229</v>
      </c>
      <c r="Y5" s="38">
        <f t="shared" si="5"/>
        <v>229</v>
      </c>
      <c r="Z5" s="38">
        <f t="shared" si="5"/>
        <v>229</v>
      </c>
      <c r="AA5" s="38">
        <f t="shared" si="5"/>
        <v>229</v>
      </c>
      <c r="AB5" s="38">
        <f t="shared" si="5"/>
        <v>229</v>
      </c>
      <c r="AC5" s="38">
        <f t="shared" si="5"/>
        <v>229</v>
      </c>
      <c r="AD5" s="38">
        <f t="shared" si="5"/>
        <v>229</v>
      </c>
      <c r="AE5" s="38">
        <f t="shared" si="5"/>
        <v>229</v>
      </c>
      <c r="AF5" s="38">
        <f t="shared" si="5"/>
        <v>229</v>
      </c>
      <c r="AG5" s="38">
        <f t="shared" si="5"/>
        <v>229</v>
      </c>
      <c r="AH5" s="38">
        <f t="shared" si="5"/>
        <v>229</v>
      </c>
      <c r="AI5" s="38">
        <f t="shared" ref="AI5:AK5" si="6">IF(AI4="-","-",SUM($B$12:$D$12))</f>
        <v>229</v>
      </c>
      <c r="AJ5" s="38">
        <f t="shared" si="6"/>
        <v>229</v>
      </c>
      <c r="AK5" s="38">
        <f t="shared" si="6"/>
        <v>229</v>
      </c>
    </row>
    <row r="6" spans="1:40" ht="22.15" customHeight="1">
      <c r="A6" s="158" t="s">
        <v>229</v>
      </c>
      <c r="B6" s="68">
        <v>5</v>
      </c>
      <c r="C6" s="68">
        <v>5</v>
      </c>
      <c r="D6" s="68">
        <v>10</v>
      </c>
      <c r="F6" s="468" t="s">
        <v>230</v>
      </c>
      <c r="G6" s="468"/>
      <c r="H6" s="172"/>
      <c r="I6" s="301">
        <v>120</v>
      </c>
      <c r="J6" s="172"/>
      <c r="K6" s="172"/>
      <c r="L6" s="172"/>
      <c r="M6" s="172"/>
      <c r="N6" s="172"/>
      <c r="O6" s="172"/>
      <c r="P6" s="300">
        <v>360</v>
      </c>
      <c r="Q6" s="172"/>
      <c r="R6" s="172"/>
      <c r="S6" s="172"/>
      <c r="T6" s="172"/>
      <c r="U6" s="172"/>
      <c r="V6" s="172"/>
      <c r="W6" s="301">
        <v>120</v>
      </c>
      <c r="X6" s="172"/>
      <c r="Y6" s="172"/>
      <c r="Z6" s="172"/>
      <c r="AA6" s="172"/>
      <c r="AB6" s="172"/>
      <c r="AC6" s="172"/>
      <c r="AD6" s="302">
        <v>480</v>
      </c>
      <c r="AE6" s="172"/>
      <c r="AF6" s="172"/>
      <c r="AG6" s="172"/>
      <c r="AH6" s="172"/>
      <c r="AI6" s="172"/>
      <c r="AJ6" s="172"/>
      <c r="AK6" s="301">
        <v>120</v>
      </c>
      <c r="AL6" s="172"/>
      <c r="AM6" s="172"/>
      <c r="AN6" s="172"/>
    </row>
    <row r="7" spans="1:40" ht="22.15" customHeight="1">
      <c r="A7" s="158" t="s">
        <v>231</v>
      </c>
      <c r="B7" s="68">
        <v>10</v>
      </c>
      <c r="C7" s="68">
        <v>10</v>
      </c>
      <c r="D7" s="68">
        <v>0</v>
      </c>
      <c r="F7" s="481" t="s">
        <v>232</v>
      </c>
      <c r="G7" s="48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</row>
    <row r="8" spans="1:40" ht="22.15" customHeight="1">
      <c r="A8" s="158" t="s">
        <v>233</v>
      </c>
      <c r="B8" s="68">
        <v>10</v>
      </c>
      <c r="C8" s="68">
        <v>10</v>
      </c>
      <c r="D8" s="68">
        <v>10</v>
      </c>
      <c r="F8" s="472" t="s">
        <v>234</v>
      </c>
      <c r="G8" s="4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</row>
    <row r="9" spans="1:40" ht="22.15" customHeight="1">
      <c r="A9" s="158"/>
      <c r="B9" s="68"/>
      <c r="C9" s="68"/>
      <c r="D9" s="68"/>
      <c r="F9" s="473" t="s">
        <v>258</v>
      </c>
      <c r="G9" s="473"/>
      <c r="H9" s="172"/>
      <c r="I9" s="172"/>
      <c r="J9" s="172"/>
      <c r="K9" s="172"/>
      <c r="L9" s="172"/>
      <c r="M9" s="172"/>
      <c r="N9" s="291"/>
      <c r="O9" s="291"/>
      <c r="P9" s="291"/>
      <c r="Q9" s="291"/>
      <c r="R9" s="291"/>
      <c r="S9" s="291"/>
      <c r="T9" s="291"/>
      <c r="U9" s="291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</row>
    <row r="10" spans="1:40" ht="22.15" customHeight="1">
      <c r="A10" s="158" t="s">
        <v>236</v>
      </c>
      <c r="B10" s="68">
        <v>60</v>
      </c>
      <c r="C10" s="68">
        <v>60</v>
      </c>
      <c r="D10" s="68">
        <f>(15*4+60)/5</f>
        <v>24</v>
      </c>
      <c r="F10" s="474" t="s">
        <v>237</v>
      </c>
      <c r="G10" s="474"/>
      <c r="H10" s="159">
        <f>IF(H4="-","-",$O$1)</f>
        <v>1440</v>
      </c>
      <c r="I10" s="159">
        <f t="shared" ref="I10:AK10" si="7">IF(I4="-","-",$O$1)</f>
        <v>1440</v>
      </c>
      <c r="J10" s="159">
        <f t="shared" si="7"/>
        <v>1440</v>
      </c>
      <c r="K10" s="159">
        <f t="shared" si="7"/>
        <v>1440</v>
      </c>
      <c r="L10" s="159">
        <f t="shared" si="7"/>
        <v>1440</v>
      </c>
      <c r="M10" s="159">
        <f t="shared" si="7"/>
        <v>1440</v>
      </c>
      <c r="N10" s="306">
        <f t="shared" si="7"/>
        <v>1440</v>
      </c>
      <c r="O10" s="306">
        <f t="shared" si="7"/>
        <v>1440</v>
      </c>
      <c r="P10" s="306">
        <f t="shared" si="7"/>
        <v>1440</v>
      </c>
      <c r="Q10" s="306">
        <f t="shared" si="7"/>
        <v>1440</v>
      </c>
      <c r="R10" s="306">
        <f t="shared" si="7"/>
        <v>1440</v>
      </c>
      <c r="S10" s="306">
        <f t="shared" si="7"/>
        <v>1440</v>
      </c>
      <c r="T10" s="306">
        <f t="shared" si="7"/>
        <v>1440</v>
      </c>
      <c r="U10" s="306">
        <f t="shared" si="7"/>
        <v>1440</v>
      </c>
      <c r="V10" s="159">
        <f t="shared" si="7"/>
        <v>1440</v>
      </c>
      <c r="W10" s="159">
        <f t="shared" si="7"/>
        <v>1440</v>
      </c>
      <c r="X10" s="159">
        <f t="shared" si="7"/>
        <v>1440</v>
      </c>
      <c r="Y10" s="159">
        <f t="shared" si="7"/>
        <v>1440</v>
      </c>
      <c r="Z10" s="159">
        <f t="shared" si="7"/>
        <v>1440</v>
      </c>
      <c r="AA10" s="159">
        <f t="shared" si="7"/>
        <v>1440</v>
      </c>
      <c r="AB10" s="159">
        <f t="shared" si="7"/>
        <v>1440</v>
      </c>
      <c r="AC10" s="159">
        <f t="shared" si="7"/>
        <v>1440</v>
      </c>
      <c r="AD10" s="159">
        <f t="shared" si="7"/>
        <v>1440</v>
      </c>
      <c r="AE10" s="159">
        <f t="shared" si="7"/>
        <v>1440</v>
      </c>
      <c r="AF10" s="159">
        <f t="shared" si="7"/>
        <v>1440</v>
      </c>
      <c r="AG10" s="159">
        <f t="shared" si="7"/>
        <v>1440</v>
      </c>
      <c r="AH10" s="159">
        <f t="shared" si="7"/>
        <v>1440</v>
      </c>
      <c r="AI10" s="159">
        <f t="shared" si="7"/>
        <v>1440</v>
      </c>
      <c r="AJ10" s="159">
        <f t="shared" si="7"/>
        <v>1440</v>
      </c>
      <c r="AK10" s="159">
        <f t="shared" si="7"/>
        <v>1440</v>
      </c>
    </row>
    <row r="11" spans="1:40" ht="22.15" customHeight="1">
      <c r="A11" s="160" t="s">
        <v>238</v>
      </c>
      <c r="B11" s="68">
        <v>0</v>
      </c>
      <c r="C11" s="68">
        <v>0</v>
      </c>
      <c r="D11" s="68">
        <v>0</v>
      </c>
      <c r="F11" s="475" t="s">
        <v>48</v>
      </c>
      <c r="G11" s="475"/>
      <c r="H11" s="161">
        <f>IF(H4="-","-",H10-SUM(H5:H9))</f>
        <v>1211</v>
      </c>
      <c r="I11" s="161">
        <f t="shared" ref="I11:AH11" si="8">IF(I4="-","-",I10-SUM(I5:I9))</f>
        <v>1091</v>
      </c>
      <c r="J11" s="161">
        <f t="shared" si="8"/>
        <v>1211</v>
      </c>
      <c r="K11" s="161">
        <f t="shared" si="8"/>
        <v>1211</v>
      </c>
      <c r="L11" s="161">
        <f t="shared" si="8"/>
        <v>1211</v>
      </c>
      <c r="M11" s="161">
        <f t="shared" si="8"/>
        <v>1211</v>
      </c>
      <c r="N11" s="307">
        <f t="shared" si="8"/>
        <v>1211</v>
      </c>
      <c r="O11" s="307">
        <f t="shared" si="8"/>
        <v>1211</v>
      </c>
      <c r="P11" s="307">
        <f t="shared" si="8"/>
        <v>851</v>
      </c>
      <c r="Q11" s="307">
        <f t="shared" si="8"/>
        <v>1211</v>
      </c>
      <c r="R11" s="307">
        <f t="shared" si="8"/>
        <v>1211</v>
      </c>
      <c r="S11" s="307">
        <f t="shared" si="8"/>
        <v>1211</v>
      </c>
      <c r="T11" s="307">
        <f t="shared" si="8"/>
        <v>1211</v>
      </c>
      <c r="U11" s="307">
        <f t="shared" si="8"/>
        <v>1211</v>
      </c>
      <c r="V11" s="161">
        <f t="shared" si="8"/>
        <v>1211</v>
      </c>
      <c r="W11" s="161">
        <f t="shared" si="8"/>
        <v>1091</v>
      </c>
      <c r="X11" s="161">
        <f>IF(X4="-","-",X10-SUM(X5:X9))+49</f>
        <v>1260</v>
      </c>
      <c r="Y11" s="161">
        <f t="shared" si="8"/>
        <v>1211</v>
      </c>
      <c r="Z11" s="161">
        <f t="shared" si="8"/>
        <v>1211</v>
      </c>
      <c r="AA11" s="161">
        <f t="shared" si="8"/>
        <v>1211</v>
      </c>
      <c r="AB11" s="161">
        <f t="shared" si="8"/>
        <v>1211</v>
      </c>
      <c r="AC11" s="161">
        <f t="shared" si="8"/>
        <v>1211</v>
      </c>
      <c r="AD11" s="161">
        <f t="shared" si="8"/>
        <v>731</v>
      </c>
      <c r="AE11" s="161">
        <f t="shared" si="8"/>
        <v>1211</v>
      </c>
      <c r="AF11" s="161">
        <f t="shared" si="8"/>
        <v>1211</v>
      </c>
      <c r="AG11" s="161">
        <f t="shared" si="8"/>
        <v>1211</v>
      </c>
      <c r="AH11" s="161">
        <f t="shared" si="8"/>
        <v>1211</v>
      </c>
      <c r="AI11" s="161">
        <f t="shared" ref="AI11:AK11" si="9">IF(AI4="-","-",AI10-SUM(AI5:AI9))</f>
        <v>1211</v>
      </c>
      <c r="AJ11" s="161">
        <f t="shared" si="9"/>
        <v>1211</v>
      </c>
      <c r="AK11" s="161">
        <f t="shared" si="9"/>
        <v>1091</v>
      </c>
    </row>
    <row r="12" spans="1:40" ht="22.15" customHeight="1">
      <c r="A12" s="158" t="s">
        <v>239</v>
      </c>
      <c r="B12" s="145">
        <f t="shared" ref="B12:C12" si="10">SUM(B5:B11)</f>
        <v>90</v>
      </c>
      <c r="C12" s="145">
        <f t="shared" si="10"/>
        <v>90</v>
      </c>
      <c r="D12" s="145">
        <f>SUM(D5:D11)</f>
        <v>49</v>
      </c>
      <c r="F12" s="356"/>
      <c r="G12" s="356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</row>
    <row r="13" spans="1:40" ht="22.15" customHeight="1">
      <c r="B13" s="70"/>
      <c r="C13" s="70"/>
      <c r="D13" s="70"/>
      <c r="F13" s="463" t="s">
        <v>240</v>
      </c>
      <c r="G13" s="463"/>
      <c r="H13" s="180" t="str" cm="1">
        <f t="array" ref="H13">IF(H10="-","-",IFERROR(INDEX('Plano de Setup'!$N$5:$N$193,IF(AND(INDEX('Plano de Setup'!$Q$5:$Q$193,MATCH('Célula FG - 3 Turnos'!H4,'Plano de Setup'!$Q$5:$Q$193,0))&lt;='Célula FG - 3 Turnos'!H4,INDEX('Plano de Setup'!$R$5:$R$193,MATCH('Célula FG - 3 Turnos'!H4,'Plano de Setup'!$Q$5:$Q$193,0))&gt;='Célula FG - 3 Turnos'!H4),MATCH('Célula FG - 3 Turnos'!H4,'Plano de Setup'!$Q$5:$Q$193))),"erro"))</f>
        <v>FPT - F00RJ01270 (importado)</v>
      </c>
      <c r="I13" s="180" t="str" cm="1">
        <f t="array" ref="I13">IF(I10="-","-",IFERROR(INDEX('Plano de Setup'!$N$5:$N$193,IF(AND(INDEX('Plano de Setup'!$Q$5:$Q$193,MATCH('Célula FG - 3 Turnos'!I4,'Plano de Setup'!$Q$5:$Q$193,0))&lt;='Célula FG - 3 Turnos'!I4,INDEX('Plano de Setup'!$R$5:$R$193,MATCH('Célula FG - 3 Turnos'!I4,'Plano de Setup'!$Q$5:$Q$193,0))&gt;='Célula FG - 3 Turnos'!I4),MATCH('Célula FG - 3 Turnos'!I4,'Plano de Setup'!$Q$5:$Q$193))),H13))</f>
        <v>FPT - F00RJ01270 (importado)</v>
      </c>
      <c r="J13" s="180" t="str" cm="1">
        <f t="array" ref="J13">IF(J10="-","-",IFERROR(INDEX('Plano de Setup'!$N$5:$N$193,IF(AND(INDEX('Plano de Setup'!$Q$5:$Q$193,MATCH('Célula FG - 3 Turnos'!J4,'Plano de Setup'!$Q$5:$Q$193,0))&lt;='Célula FG - 3 Turnos'!J4,INDEX('Plano de Setup'!$R$5:$R$193,MATCH('Célula FG - 3 Turnos'!J4,'Plano de Setup'!$Q$5:$Q$193,0))&gt;='Célula FG - 3 Turnos'!J4),MATCH('Célula FG - 3 Turnos'!J4,'Plano de Setup'!$Q$5:$Q$193))),I13))</f>
        <v>FPT - F00RJ01270 (importado)</v>
      </c>
      <c r="K13" s="180" t="str" cm="1">
        <f t="array" ref="K13">IF(K10="-","-",IFERROR(INDEX('Plano de Setup'!$N$5:$N$193,IF(AND(INDEX('Plano de Setup'!$Q$5:$Q$193,MATCH('Célula FG - 3 Turnos'!K4,'Plano de Setup'!$Q$5:$Q$193,0))&lt;='Célula FG - 3 Turnos'!K4,INDEX('Plano de Setup'!$R$5:$R$193,MATCH('Célula FG - 3 Turnos'!K4,'Plano de Setup'!$Q$5:$Q$193,0))&gt;='Célula FG - 3 Turnos'!K4),MATCH('Célula FG - 3 Turnos'!K4,'Plano de Setup'!$Q$5:$Q$193))),J13))</f>
        <v xml:space="preserve">EQUINOX - F00RJ02495 </v>
      </c>
      <c r="L13" s="180" t="str" cm="1">
        <f t="array" ref="L13">IF(L10="-","-",IFERROR(INDEX('Plano de Setup'!$N$5:$N$193,IF(AND(INDEX('Plano de Setup'!$Q$5:$Q$193,MATCH('Célula FG - 3 Turnos'!L4,'Plano de Setup'!$Q$5:$Q$193,0))&lt;='Célula FG - 3 Turnos'!L4,INDEX('Plano de Setup'!$R$5:$R$193,MATCH('Célula FG - 3 Turnos'!L4,'Plano de Setup'!$Q$5:$Q$193,0))&gt;='Célula FG - 3 Turnos'!L4),MATCH('Célula FG - 3 Turnos'!L4,'Plano de Setup'!$Q$5:$Q$193))),K13))</f>
        <v xml:space="preserve">EQUINOX - F00RJ02495 </v>
      </c>
      <c r="M13" s="180" t="str" cm="1">
        <f t="array" ref="M13">IF(M10="-","-",IFERROR(INDEX('Plano de Setup'!$N$5:$N$193,IF(AND(INDEX('Plano de Setup'!$Q$5:$Q$193,MATCH('Célula FG - 3 Turnos'!M4,'Plano de Setup'!$Q$5:$Q$193,0))&lt;='Célula FG - 3 Turnos'!M4,INDEX('Plano de Setup'!$R$5:$R$193,MATCH('Célula FG - 3 Turnos'!M4,'Plano de Setup'!$Q$5:$Q$193,0))&gt;='Célula FG - 3 Turnos'!M4),MATCH('Célula FG - 3 Turnos'!M4,'Plano de Setup'!$Q$5:$Q$193))),L13))</f>
        <v xml:space="preserve">EQUINOX - F00RJ02495 </v>
      </c>
      <c r="N13" s="180" t="str" cm="1">
        <f t="array" ref="N13">IF(N10="-","-",IFERROR(INDEX('Plano de Setup'!$N$5:$N$193,IF(AND(INDEX('Plano de Setup'!$Q$5:$Q$193,MATCH('Célula FG - 3 Turnos'!N4,'Plano de Setup'!$Q$5:$Q$193,0))&lt;='Célula FG - 3 Turnos'!N4,INDEX('Plano de Setup'!$R$5:$R$193,MATCH('Célula FG - 3 Turnos'!N4,'Plano de Setup'!$Q$5:$Q$193,0))&gt;='Célula FG - 3 Turnos'!N4),MATCH('Célula FG - 3 Turnos'!N4,'Plano de Setup'!$Q$5:$Q$193))),M13))</f>
        <v xml:space="preserve">EQUINOX - F00RJ02495 </v>
      </c>
      <c r="O13" s="180" t="str" cm="1">
        <f t="array" ref="O13">IF(O10="-","-",IFERROR(INDEX('Plano de Setup'!$N$5:$N$193,IF(AND(INDEX('Plano de Setup'!$Q$5:$Q$193,MATCH('Célula FG - 3 Turnos'!O4,'Plano de Setup'!$Q$5:$Q$193,0))&lt;='Célula FG - 3 Turnos'!O4,INDEX('Plano de Setup'!$R$5:$R$193,MATCH('Célula FG - 3 Turnos'!O4,'Plano de Setup'!$Q$5:$Q$193,0))&gt;='Célula FG - 3 Turnos'!O4),MATCH('Célula FG - 3 Turnos'!O4,'Plano de Setup'!$Q$5:$Q$193))),N13))</f>
        <v xml:space="preserve">EQUINOX - F00RJ02495 </v>
      </c>
      <c r="P13" s="180" t="str" cm="1">
        <f t="array" ref="P13">IF(P10="-","-",IFERROR(INDEX('Plano de Setup'!$N$5:$N$193,IF(AND(INDEX('Plano de Setup'!$Q$5:$Q$193,MATCH('Célula FG - 3 Turnos'!P4,'Plano de Setup'!$Q$5:$Q$193,0))&lt;='Célula FG - 3 Turnos'!P4,INDEX('Plano de Setup'!$R$5:$R$193,MATCH('Célula FG - 3 Turnos'!P4,'Plano de Setup'!$Q$5:$Q$193,0))&gt;='Célula FG - 3 Turnos'!P4),MATCH('Célula FG - 3 Turnos'!P4,'Plano de Setup'!$Q$5:$Q$193))),O13))</f>
        <v xml:space="preserve">EQUINOX - F00RJ02495 </v>
      </c>
      <c r="Q13" s="180" t="str" cm="1">
        <f t="array" ref="Q13">IF(Q10="-","-",IFERROR(INDEX('Plano de Setup'!$N$5:$N$193,IF(AND(INDEX('Plano de Setup'!$Q$5:$Q$193,MATCH('Célula FG - 3 Turnos'!Q4,'Plano de Setup'!$Q$5:$Q$193,0))&lt;='Célula FG - 3 Turnos'!Q4,INDEX('Plano de Setup'!$R$5:$R$193,MATCH('Célula FG - 3 Turnos'!Q4,'Plano de Setup'!$Q$5:$Q$193,0))&gt;='Célula FG - 3 Turnos'!Q4),MATCH('Célula FG - 3 Turnos'!Q4,'Plano de Setup'!$Q$5:$Q$193))),P13))</f>
        <v xml:space="preserve">EQUINOX - F00RJ02495 </v>
      </c>
      <c r="R13" s="180" t="str" cm="1">
        <f t="array" ref="R13">IF(R10="-","-",IFERROR(INDEX('Plano de Setup'!$N$5:$N$193,IF(AND(INDEX('Plano de Setup'!$Q$5:$Q$193,MATCH('Célula FG - 3 Turnos'!R4,'Plano de Setup'!$Q$5:$Q$193,0))&lt;='Célula FG - 3 Turnos'!R4,INDEX('Plano de Setup'!$R$5:$R$193,MATCH('Célula FG - 3 Turnos'!R4,'Plano de Setup'!$Q$5:$Q$193,0))&gt;='Célula FG - 3 Turnos'!R4),MATCH('Célula FG - 3 Turnos'!R4,'Plano de Setup'!$Q$5:$Q$193))),Q13))</f>
        <v>FPT - F00RJ01270 (importado)</v>
      </c>
      <c r="S13" s="180" t="str" cm="1">
        <f t="array" ref="S13">IF(S10="-","-",IFERROR(INDEX('Plano de Setup'!$N$5:$N$193,IF(AND(INDEX('Plano de Setup'!$Q$5:$Q$193,MATCH('Célula FG - 3 Turnos'!S4,'Plano de Setup'!$Q$5:$Q$193,0))&lt;='Célula FG - 3 Turnos'!S4,INDEX('Plano de Setup'!$R$5:$R$193,MATCH('Célula FG - 3 Turnos'!S4,'Plano de Setup'!$Q$5:$Q$193,0))&gt;='Célula FG - 3 Turnos'!S4),MATCH('Célula FG - 3 Turnos'!S4,'Plano de Setup'!$Q$5:$Q$193))),R13))</f>
        <v>FPT - F00RJ01270 (importado)</v>
      </c>
      <c r="T13" s="180" t="str" cm="1">
        <f t="array" ref="T13">IF(T10="-","-",IFERROR(INDEX('Plano de Setup'!$N$5:$N$193,IF(AND(INDEX('Plano de Setup'!$Q$5:$Q$193,MATCH('Célula FG - 3 Turnos'!T4,'Plano de Setup'!$Q$5:$Q$193,0))&lt;='Célula FG - 3 Turnos'!T4,INDEX('Plano de Setup'!$R$5:$R$193,MATCH('Célula FG - 3 Turnos'!T4,'Plano de Setup'!$Q$5:$Q$193,0))&gt;='Célula FG - 3 Turnos'!T4),MATCH('Célula FG - 3 Turnos'!T4,'Plano de Setup'!$Q$5:$Q$193))),S13))</f>
        <v>FPT - F00RJ01270 (importado)</v>
      </c>
      <c r="U13" s="180" t="str" cm="1">
        <f t="array" ref="U13">IF(U10="-","-",IFERROR(INDEX('Plano de Setup'!$N$5:$N$193,IF(AND(INDEX('Plano de Setup'!$Q$5:$Q$193,MATCH('Célula FG - 3 Turnos'!U4,'Plano de Setup'!$Q$5:$Q$193,0))&lt;='Célula FG - 3 Turnos'!U4,INDEX('Plano de Setup'!$R$5:$R$193,MATCH('Célula FG - 3 Turnos'!U4,'Plano de Setup'!$Q$5:$Q$193,0))&gt;='Célula FG - 3 Turnos'!U4),MATCH('Célula FG - 3 Turnos'!U4,'Plano de Setup'!$Q$5:$Q$193))),T13))</f>
        <v>FPT - F00RJ01270 (importado)</v>
      </c>
      <c r="V13" s="180" t="str" cm="1">
        <f t="array" ref="V13">IF(V10="-","-",IFERROR(INDEX('Plano de Setup'!$N$5:$N$193,IF(AND(INDEX('Plano de Setup'!$Q$5:$Q$193,MATCH('Célula FG - 3 Turnos'!V4,'Plano de Setup'!$Q$5:$Q$193,0))&lt;='Célula FG - 3 Turnos'!V4,INDEX('Plano de Setup'!$R$5:$R$193,MATCH('Célula FG - 3 Turnos'!V4,'Plano de Setup'!$Q$5:$Q$193,0))&gt;='Célula FG - 3 Turnos'!V4),MATCH('Célula FG - 3 Turnos'!V4,'Plano de Setup'!$Q$5:$Q$193))),U13))</f>
        <v>FPT - F00RJ01270 (importado)</v>
      </c>
      <c r="W13" s="180" t="str" cm="1">
        <f t="array" ref="W13">IF(W10="-","-",IFERROR(INDEX('Plano de Setup'!$N$5:$N$193,IF(AND(INDEX('Plano de Setup'!$Q$5:$Q$193,MATCH('Célula FG - 3 Turnos'!W4,'Plano de Setup'!$Q$5:$Q$193,0))&lt;='Célula FG - 3 Turnos'!W4,INDEX('Plano de Setup'!$R$5:$R$193,MATCH('Célula FG - 3 Turnos'!W4,'Plano de Setup'!$Q$5:$Q$193,0))&gt;='Célula FG - 3 Turnos'!W4),MATCH('Célula FG - 3 Turnos'!W4,'Plano de Setup'!$Q$5:$Q$193))),V13))</f>
        <v>FPT - F00RJ01270 (importado)</v>
      </c>
      <c r="X13" s="180" t="str" cm="1">
        <f t="array" ref="X13">IF(X10="-","-",IFERROR(INDEX('Plano de Setup'!$N$5:$N$193,IF(AND(INDEX('Plano de Setup'!$Q$5:$Q$193,MATCH('Célula FG - 3 Turnos'!X4,'Plano de Setup'!$Q$5:$Q$193,0))&lt;='Célula FG - 3 Turnos'!X4,INDEX('Plano de Setup'!$R$5:$R$193,MATCH('Célula FG - 3 Turnos'!X4,'Plano de Setup'!$Q$5:$Q$193,0))&gt;='Célula FG - 3 Turnos'!X4),MATCH('Célula FG - 3 Turnos'!X4,'Plano de Setup'!$Q$5:$Q$193))),W13))</f>
        <v>FPT - F00RJ01270 (importado)</v>
      </c>
      <c r="Y13" s="180" t="str" cm="1">
        <f t="array" ref="Y13">IF(Y10="-","-",IFERROR(INDEX('Plano de Setup'!$N$5:$N$193,IF(AND(INDEX('Plano de Setup'!$Q$5:$Q$193,MATCH('Célula FG - 3 Turnos'!Y4,'Plano de Setup'!$Q$5:$Q$193,0))&lt;='Célula FG - 3 Turnos'!Y4,INDEX('Plano de Setup'!$R$5:$R$193,MATCH('Célula FG - 3 Turnos'!Y4,'Plano de Setup'!$Q$5:$Q$193,0))&gt;='Célula FG - 3 Turnos'!Y4),MATCH('Célula FG - 3 Turnos'!Y4,'Plano de Setup'!$Q$5:$Q$193))),X13))</f>
        <v>FPT - F00RJ01270 (importado)</v>
      </c>
      <c r="Z13" s="180" t="str" cm="1">
        <f t="array" ref="Z13">IF(Z10="-","-",IFERROR(INDEX('Plano de Setup'!$N$5:$N$193,IF(AND(INDEX('Plano de Setup'!$Q$5:$Q$193,MATCH('Célula FG - 3 Turnos'!Z4,'Plano de Setup'!$Q$5:$Q$193,0))&lt;='Célula FG - 3 Turnos'!Z4,INDEX('Plano de Setup'!$R$5:$R$193,MATCH('Célula FG - 3 Turnos'!Z4,'Plano de Setup'!$Q$5:$Q$193,0))&gt;='Célula FG - 3 Turnos'!Z4),MATCH('Célula FG - 3 Turnos'!Z4,'Plano de Setup'!$Q$5:$Q$193))),Y13))</f>
        <v>FPT - F00RJ01270 (importado)</v>
      </c>
      <c r="AA13" s="180" t="str" cm="1">
        <f t="array" ref="AA13">IF(AA10="-","-",IFERROR(INDEX('Plano de Setup'!$N$5:$N$193,IF(AND(INDEX('Plano de Setup'!$Q$5:$Q$193,MATCH('Célula FG - 3 Turnos'!AA4,'Plano de Setup'!$Q$5:$Q$193,0))&lt;='Célula FG - 3 Turnos'!AA4,INDEX('Plano de Setup'!$R$5:$R$193,MATCH('Célula FG - 3 Turnos'!AA4,'Plano de Setup'!$Q$5:$Q$193,0))&gt;='Célula FG - 3 Turnos'!AA4),MATCH('Célula FG - 3 Turnos'!AA4,'Plano de Setup'!$Q$5:$Q$193))),Z13))</f>
        <v>FPT - F00RJ01270 (importado)</v>
      </c>
      <c r="AB13" s="180" t="str" cm="1">
        <f t="array" ref="AB13">IF(AB10="-","-",IFERROR(INDEX('Plano de Setup'!$N$5:$N$193,IF(AND(INDEX('Plano de Setup'!$Q$5:$Q$193,MATCH('Célula FG - 3 Turnos'!AB4,'Plano de Setup'!$Q$5:$Q$193,0))&lt;='Célula FG - 3 Turnos'!AB4,INDEX('Plano de Setup'!$R$5:$R$193,MATCH('Célula FG - 3 Turnos'!AB4,'Plano de Setup'!$Q$5:$Q$193,0))&gt;='Célula FG - 3 Turnos'!AB4),MATCH('Célula FG - 3 Turnos'!AB4,'Plano de Setup'!$Q$5:$Q$193))),AA13))</f>
        <v>FPT - F00RJ01270 (importado)</v>
      </c>
      <c r="AC13" s="180" t="str" cm="1">
        <f t="array" ref="AC13">IF(AC10="-","-",IFERROR(INDEX('Plano de Setup'!$N$5:$N$193,IF(AND(INDEX('Plano de Setup'!$Q$5:$Q$193,MATCH('Célula FG - 3 Turnos'!AC4,'Plano de Setup'!$Q$5:$Q$193,0))&lt;='Célula FG - 3 Turnos'!AC4,INDEX('Plano de Setup'!$R$5:$R$193,MATCH('Célula FG - 3 Turnos'!AC4,'Plano de Setup'!$Q$5:$Q$193,0))&gt;='Célula FG - 3 Turnos'!AC4),MATCH('Célula FG - 3 Turnos'!AC4,'Plano de Setup'!$Q$5:$Q$193))),AB13))</f>
        <v>FPT - F00RJ01270 (importado)</v>
      </c>
      <c r="AD13" s="180" t="str" cm="1">
        <f t="array" ref="AD13">IF(AD10="-","-",IFERROR(INDEX('Plano de Setup'!$N$5:$N$193,IF(AND(INDEX('Plano de Setup'!$Q$5:$Q$193,MATCH('Célula FG - 3 Turnos'!AD4,'Plano de Setup'!$Q$5:$Q$193,0))&lt;='Célula FG - 3 Turnos'!AD4,INDEX('Plano de Setup'!$R$5:$R$193,MATCH('Célula FG - 3 Turnos'!AD4,'Plano de Setup'!$Q$5:$Q$193,0))&gt;='Célula FG - 3 Turnos'!AD4),MATCH('Célula FG - 3 Turnos'!AD4,'Plano de Setup'!$Q$5:$Q$193))),AC13))</f>
        <v>FPT - F00RJ01270 (importado)</v>
      </c>
      <c r="AE13" s="180" t="str" cm="1">
        <f t="array" ref="AE13">IF(AE10="-","-",IFERROR(INDEX('Plano de Setup'!$N$5:$N$193,IF(AND(INDEX('Plano de Setup'!$Q$5:$Q$193,MATCH('Célula FG - 3 Turnos'!AE4,'Plano de Setup'!$Q$5:$Q$193,0))&lt;='Célula FG - 3 Turnos'!AE4,INDEX('Plano de Setup'!$R$5:$R$193,MATCH('Célula FG - 3 Turnos'!AE4,'Plano de Setup'!$Q$5:$Q$193,0))&gt;='Célula FG - 3 Turnos'!AE4),MATCH('Célula FG - 3 Turnos'!AE4,'Plano de Setup'!$Q$5:$Q$193))),AD13))</f>
        <v>FPT - F00RJ01270 (importado)</v>
      </c>
      <c r="AF13" s="180" t="str" cm="1">
        <f t="array" ref="AF13">IF(AF10="-","-",IFERROR(INDEX('Plano de Setup'!$N$5:$N$193,IF(AND(INDEX('Plano de Setup'!$Q$5:$Q$193,MATCH('Célula FG - 3 Turnos'!AF4,'Plano de Setup'!$Q$5:$Q$193,0))&lt;='Célula FG - 3 Turnos'!AF4,INDEX('Plano de Setup'!$R$5:$R$193,MATCH('Célula FG - 3 Turnos'!AF4,'Plano de Setup'!$Q$5:$Q$193,0))&gt;='Célula FG - 3 Turnos'!AF4),MATCH('Célula FG - 3 Turnos'!AF4,'Plano de Setup'!$Q$5:$Q$193))),AE13))</f>
        <v>FPT - F00RJ01270 (importado)</v>
      </c>
      <c r="AG13" s="180" t="str" cm="1">
        <f t="array" ref="AG13">IF(AG10="-","-",IFERROR(INDEX('Plano de Setup'!$N$5:$N$193,IF(AND(INDEX('Plano de Setup'!$Q$5:$Q$193,MATCH('Célula FG - 3 Turnos'!AG4,'Plano de Setup'!$Q$5:$Q$193,0))&lt;='Célula FG - 3 Turnos'!AG4,INDEX('Plano de Setup'!$R$5:$R$193,MATCH('Célula FG - 3 Turnos'!AG4,'Plano de Setup'!$Q$5:$Q$193,0))&gt;='Célula FG - 3 Turnos'!AG4),MATCH('Célula FG - 3 Turnos'!AG4,'Plano de Setup'!$Q$5:$Q$193))),AF13))</f>
        <v>FPT - F00RJ01270 (importado)</v>
      </c>
      <c r="AH13" s="180" t="str" cm="1">
        <f t="array" ref="AH13">IF(AH10="-","-",IFERROR(INDEX('Plano de Setup'!$N$5:$N$193,IF(AND(INDEX('Plano de Setup'!$Q$5:$Q$193,MATCH('Célula FG - 3 Turnos'!AH4,'Plano de Setup'!$Q$5:$Q$193,0))&lt;='Célula FG - 3 Turnos'!AH4,INDEX('Plano de Setup'!$R$5:$R$193,MATCH('Célula FG - 3 Turnos'!AH4,'Plano de Setup'!$Q$5:$Q$193,0))&gt;='Célula FG - 3 Turnos'!AH4),MATCH('Célula FG - 3 Turnos'!AH4,'Plano de Setup'!$Q$5:$Q$193))),AG13))</f>
        <v>FPT - F00RJ01270 (importado)</v>
      </c>
      <c r="AI13" s="180" t="str" cm="1">
        <f t="array" ref="AI13">IF(AI10="-","-",IFERROR(INDEX('Plano de Setup'!$N$5:$N$193,IF(AND(INDEX('Plano de Setup'!$Q$5:$Q$193,MATCH('Célula FG - 3 Turnos'!AI4,'Plano de Setup'!$Q$5:$Q$193,0))&lt;='Célula FG - 3 Turnos'!AI4,INDEX('Plano de Setup'!$R$5:$R$193,MATCH('Célula FG - 3 Turnos'!AI4,'Plano de Setup'!$Q$5:$Q$193,0))&gt;='Célula FG - 3 Turnos'!AI4),MATCH('Célula FG - 3 Turnos'!AI4,'Plano de Setup'!$Q$5:$Q$193))),AH13))</f>
        <v>FPT - F00RJ01270 (importado)</v>
      </c>
      <c r="AJ13" s="180" t="str" cm="1">
        <f t="array" ref="AJ13">IF(AJ10="-","-",IFERROR(INDEX('Plano de Setup'!$N$5:$N$193,IF(AND(INDEX('Plano de Setup'!$Q$5:$Q$193,MATCH('Célula FG - 3 Turnos'!AJ4,'Plano de Setup'!$Q$5:$Q$193,0))&lt;='Célula FG - 3 Turnos'!AJ4,INDEX('Plano de Setup'!$R$5:$R$193,MATCH('Célula FG - 3 Turnos'!AJ4,'Plano de Setup'!$Q$5:$Q$193,0))&gt;='Célula FG - 3 Turnos'!AJ4),MATCH('Célula FG - 3 Turnos'!AJ4,'Plano de Setup'!$Q$5:$Q$193))),AI13))</f>
        <v>FPT - F00RJ01270 (importado)</v>
      </c>
      <c r="AK13" s="180" t="str" cm="1">
        <f t="array" ref="AK13">IF(AK10="-","-",IFERROR(INDEX('Plano de Setup'!$N$5:$N$193,IF(AND(INDEX('Plano de Setup'!$Q$5:$Q$193,MATCH('Célula FG - 3 Turnos'!AK4,'Plano de Setup'!$Q$5:$Q$193,0))&lt;='Célula FG - 3 Turnos'!AK4,INDEX('Plano de Setup'!$R$5:$R$193,MATCH('Célula FG - 3 Turnos'!AK4,'Plano de Setup'!$Q$5:$Q$193,0))&gt;='Célula FG - 3 Turnos'!AK4),MATCH('Célula FG - 3 Turnos'!AK4,'Plano de Setup'!$Q$5:$Q$193))),AJ13))</f>
        <v>FPT - F00RJ01270 (importado)</v>
      </c>
    </row>
    <row r="14" spans="1:40" ht="22.15" customHeight="1" thickBot="1">
      <c r="C14" s="4"/>
      <c r="F14" s="463" t="s">
        <v>241</v>
      </c>
      <c r="G14" s="463"/>
      <c r="H14" s="180" t="str" cm="1">
        <f t="array" ref="H14">IF(H10="-","-",IFERROR(INDEX('Plano de Setup'!$O$5:$O$193,IF(AND(INDEX('Plano de Setup'!$Q$5:$Q$193,MATCH('Célula FG - 3 Turnos'!H4,'Plano de Setup'!$Q$5:$Q$193,0))&lt;='Célula FG - 3 Turnos'!H4,INDEX('Plano de Setup'!$R$5:$R$193,MATCH('Célula FG - 3 Turnos'!H4,'Plano de Setup'!$Q$5:$Q$193,0))&gt;='Célula FG - 3 Turnos'!H4),MATCH('Célula FG - 3 Turnos'!H4,'Plano de Setup'!$Q$5:$Q$193))),"erro"))</f>
        <v>FPT - F00RJ01270 (importado)</v>
      </c>
      <c r="I14" s="180" t="str" cm="1">
        <f t="array" ref="I14">IF(I10="-","-",IFERROR(INDEX('Plano de Setup'!$O$5:$O$193,IF(AND(INDEX('Plano de Setup'!$Q$5:$Q$193,MATCH('Célula FG - 3 Turnos'!I4,'Plano de Setup'!$Q$5:$Q$193,0))&lt;='Célula FG - 3 Turnos'!I4,INDEX('Plano de Setup'!$R$5:$R$193,MATCH('Célula FG - 3 Turnos'!I4,'Plano de Setup'!$Q$5:$Q$193,0))&gt;='Célula FG - 3 Turnos'!I4),MATCH('Célula FG - 3 Turnos'!I4,'Plano de Setup'!$Q$5:$Q$193))),H14))</f>
        <v>FPT - F00RJ01270 (importado)</v>
      </c>
      <c r="J14" s="180" t="str" cm="1">
        <f t="array" ref="J14">IF(J10="-","-",IFERROR(INDEX('Plano de Setup'!$O$5:$O$193,IF(AND(INDEX('Plano de Setup'!$Q$5:$Q$193,MATCH('Célula FG - 3 Turnos'!J4,'Plano de Setup'!$Q$5:$Q$193,0))&lt;='Célula FG - 3 Turnos'!J4,INDEX('Plano de Setup'!$R$5:$R$193,MATCH('Célula FG - 3 Turnos'!J4,'Plano de Setup'!$Q$5:$Q$193,0))&gt;='Célula FG - 3 Turnos'!J4),MATCH('Célula FG - 3 Turnos'!J4,'Plano de Setup'!$Q$5:$Q$193))),I14))</f>
        <v>FPT - F00RJ01270 (importado)</v>
      </c>
      <c r="K14" s="180" t="str" cm="1">
        <f t="array" ref="K14">IF(K10="-","-",IFERROR(INDEX('Plano de Setup'!$O$5:$O$193,IF(AND(INDEX('Plano de Setup'!$Q$5:$Q$193,MATCH('Célula FG - 3 Turnos'!K4,'Plano de Setup'!$Q$5:$Q$193,0))&lt;='Célula FG - 3 Turnos'!K4,INDEX('Plano de Setup'!$R$5:$R$193,MATCH('Célula FG - 3 Turnos'!K4,'Plano de Setup'!$Q$5:$Q$193,0))&gt;='Célula FG - 3 Turnos'!K4),MATCH('Célula FG - 3 Turnos'!K4,'Plano de Setup'!$Q$5:$Q$193))),J14))</f>
        <v xml:space="preserve">EQUINOX - F00RJ02495 </v>
      </c>
      <c r="L14" s="180" t="str" cm="1">
        <f t="array" ref="L14">IF(L10="-","-",IFERROR(INDEX('Plano de Setup'!$O$5:$O$193,IF(AND(INDEX('Plano de Setup'!$Q$5:$Q$193,MATCH('Célula FG - 3 Turnos'!L4,'Plano de Setup'!$Q$5:$Q$193,0))&lt;='Célula FG - 3 Turnos'!L4,INDEX('Plano de Setup'!$R$5:$R$193,MATCH('Célula FG - 3 Turnos'!L4,'Plano de Setup'!$Q$5:$Q$193,0))&gt;='Célula FG - 3 Turnos'!L4),MATCH('Célula FG - 3 Turnos'!L4,'Plano de Setup'!$Q$5:$Q$193))),K14))</f>
        <v xml:space="preserve">EQUINOX - F00RJ02495 </v>
      </c>
      <c r="M14" s="180" t="str" cm="1">
        <f t="array" ref="M14">IF(M10="-","-",IFERROR(INDEX('Plano de Setup'!$O$5:$O$193,IF(AND(INDEX('Plano de Setup'!$Q$5:$Q$193,MATCH('Célula FG - 3 Turnos'!M4,'Plano de Setup'!$Q$5:$Q$193,0))&lt;='Célula FG - 3 Turnos'!M4,INDEX('Plano de Setup'!$R$5:$R$193,MATCH('Célula FG - 3 Turnos'!M4,'Plano de Setup'!$Q$5:$Q$193,0))&gt;='Célula FG - 3 Turnos'!M4),MATCH('Célula FG - 3 Turnos'!M4,'Plano de Setup'!$Q$5:$Q$193))),L14))</f>
        <v xml:space="preserve">EQUINOX - F00RJ02495 </v>
      </c>
      <c r="N14" s="180" t="str" cm="1">
        <f t="array" ref="N14">IF(N10="-","-",IFERROR(INDEX('Plano de Setup'!$O$5:$O$193,IF(AND(INDEX('Plano de Setup'!$Q$5:$Q$193,MATCH('Célula FG - 3 Turnos'!N4,'Plano de Setup'!$Q$5:$Q$193,0))&lt;='Célula FG - 3 Turnos'!N4,INDEX('Plano de Setup'!$R$5:$R$193,MATCH('Célula FG - 3 Turnos'!N4,'Plano de Setup'!$Q$5:$Q$193,0))&gt;='Célula FG - 3 Turnos'!N4),MATCH('Célula FG - 3 Turnos'!N4,'Plano de Setup'!$Q$5:$Q$193))),M14))</f>
        <v xml:space="preserve">EQUINOX - F00RJ02495 </v>
      </c>
      <c r="O14" s="180" t="str" cm="1">
        <f t="array" ref="O14">IF(O10="-","-",IFERROR(INDEX('Plano de Setup'!$O$5:$O$193,IF(AND(INDEX('Plano de Setup'!$Q$5:$Q$193,MATCH('Célula FG - 3 Turnos'!O4,'Plano de Setup'!$Q$5:$Q$193,0))&lt;='Célula FG - 3 Turnos'!O4,INDEX('Plano de Setup'!$R$5:$R$193,MATCH('Célula FG - 3 Turnos'!O4,'Plano de Setup'!$Q$5:$Q$193,0))&gt;='Célula FG - 3 Turnos'!O4),MATCH('Célula FG - 3 Turnos'!O4,'Plano de Setup'!$Q$5:$Q$193))),N14))</f>
        <v xml:space="preserve">EQUINOX - F00RJ02495 </v>
      </c>
      <c r="P14" s="180" t="str" cm="1">
        <f t="array" ref="P14">IF(P10="-","-",IFERROR(INDEX('Plano de Setup'!$O$5:$O$193,IF(AND(INDEX('Plano de Setup'!$Q$5:$Q$193,MATCH('Célula FG - 3 Turnos'!P4,'Plano de Setup'!$Q$5:$Q$193,0))&lt;='Célula FG - 3 Turnos'!P4,INDEX('Plano de Setup'!$R$5:$R$193,MATCH('Célula FG - 3 Turnos'!P4,'Plano de Setup'!$Q$5:$Q$193,0))&gt;='Célula FG - 3 Turnos'!P4),MATCH('Célula FG - 3 Turnos'!P4,'Plano de Setup'!$Q$5:$Q$193))),O14))</f>
        <v xml:space="preserve">EQUINOX - F00RJ02495 </v>
      </c>
      <c r="Q14" s="180" t="str" cm="1">
        <f t="array" ref="Q14">IF(Q10="-","-",IFERROR(INDEX('Plano de Setup'!$O$5:$O$193,IF(AND(INDEX('Plano de Setup'!$Q$5:$Q$193,MATCH('Célula FG - 3 Turnos'!Q4,'Plano de Setup'!$Q$5:$Q$193,0))&lt;='Célula FG - 3 Turnos'!Q4,INDEX('Plano de Setup'!$R$5:$R$193,MATCH('Célula FG - 3 Turnos'!Q4,'Plano de Setup'!$Q$5:$Q$193,0))&gt;='Célula FG - 3 Turnos'!Q4),MATCH('Célula FG - 3 Turnos'!Q4,'Plano de Setup'!$Q$5:$Q$193))),P14))</f>
        <v xml:space="preserve">EQUINOX - F00RJ02495 </v>
      </c>
      <c r="R14" s="180" t="str" cm="1">
        <f t="array" ref="R14">IF(R10="-","-",IFERROR(INDEX('Plano de Setup'!$O$5:$O$193,IF(AND(INDEX('Plano de Setup'!$Q$5:$Q$193,MATCH('Célula FG - 3 Turnos'!R4,'Plano de Setup'!$Q$5:$Q$193,0))&lt;='Célula FG - 3 Turnos'!R4,INDEX('Plano de Setup'!$R$5:$R$193,MATCH('Célula FG - 3 Turnos'!R4,'Plano de Setup'!$Q$5:$Q$193,0))&gt;='Célula FG - 3 Turnos'!R4),MATCH('Célula FG - 3 Turnos'!R4,'Plano de Setup'!$Q$5:$Q$193))),Q14))</f>
        <v>FPT - F00RJ01270 (importado)</v>
      </c>
      <c r="S14" s="180" t="str" cm="1">
        <f t="array" ref="S14">IF(S10="-","-",IFERROR(INDEX('Plano de Setup'!$O$5:$O$193,IF(AND(INDEX('Plano de Setup'!$Q$5:$Q$193,MATCH('Célula FG - 3 Turnos'!S4,'Plano de Setup'!$Q$5:$Q$193,0))&lt;='Célula FG - 3 Turnos'!S4,INDEX('Plano de Setup'!$R$5:$R$193,MATCH('Célula FG - 3 Turnos'!S4,'Plano de Setup'!$Q$5:$Q$193,0))&gt;='Célula FG - 3 Turnos'!S4),MATCH('Célula FG - 3 Turnos'!S4,'Plano de Setup'!$Q$5:$Q$193))),R14))</f>
        <v>FPT - F00RJ01270 (importado)</v>
      </c>
      <c r="T14" s="180" t="str" cm="1">
        <f t="array" ref="T14">IF(T10="-","-",IFERROR(INDEX('Plano de Setup'!$O$5:$O$193,IF(AND(INDEX('Plano de Setup'!$Q$5:$Q$193,MATCH('Célula FG - 3 Turnos'!T4,'Plano de Setup'!$Q$5:$Q$193,0))&lt;='Célula FG - 3 Turnos'!T4,INDEX('Plano de Setup'!$R$5:$R$193,MATCH('Célula FG - 3 Turnos'!T4,'Plano de Setup'!$Q$5:$Q$193,0))&gt;='Célula FG - 3 Turnos'!T4),MATCH('Célula FG - 3 Turnos'!T4,'Plano de Setup'!$Q$5:$Q$193))),S14))</f>
        <v>FPT - F00RJ01270 (importado)</v>
      </c>
      <c r="U14" s="180" t="str" cm="1">
        <f t="array" ref="U14">IF(U10="-","-",IFERROR(INDEX('Plano de Setup'!$O$5:$O$193,IF(AND(INDEX('Plano de Setup'!$Q$5:$Q$193,MATCH('Célula FG - 3 Turnos'!U4,'Plano de Setup'!$Q$5:$Q$193,0))&lt;='Célula FG - 3 Turnos'!U4,INDEX('Plano de Setup'!$R$5:$R$193,MATCH('Célula FG - 3 Turnos'!U4,'Plano de Setup'!$Q$5:$Q$193,0))&gt;='Célula FG - 3 Turnos'!U4),MATCH('Célula FG - 3 Turnos'!U4,'Plano de Setup'!$Q$5:$Q$193))),T14))</f>
        <v>FPT - F00RJ01270 (importado)</v>
      </c>
      <c r="V14" s="180" t="str" cm="1">
        <f t="array" ref="V14">IF(V10="-","-",IFERROR(INDEX('Plano de Setup'!$O$5:$O$193,IF(AND(INDEX('Plano de Setup'!$Q$5:$Q$193,MATCH('Célula FG - 3 Turnos'!V4,'Plano de Setup'!$Q$5:$Q$193,0))&lt;='Célula FG - 3 Turnos'!V4,INDEX('Plano de Setup'!$R$5:$R$193,MATCH('Célula FG - 3 Turnos'!V4,'Plano de Setup'!$Q$5:$Q$193,0))&gt;='Célula FG - 3 Turnos'!V4),MATCH('Célula FG - 3 Turnos'!V4,'Plano de Setup'!$Q$5:$Q$193))),U14))</f>
        <v>FPT - F00RJ01270 (importado)</v>
      </c>
      <c r="W14" s="180" t="str" cm="1">
        <f t="array" ref="W14">IF(W10="-","-",IFERROR(INDEX('Plano de Setup'!$O$5:$O$193,IF(AND(INDEX('Plano de Setup'!$Q$5:$Q$193,MATCH('Célula FG - 3 Turnos'!W4,'Plano de Setup'!$Q$5:$Q$193,0))&lt;='Célula FG - 3 Turnos'!W4,INDEX('Plano de Setup'!$R$5:$R$193,MATCH('Célula FG - 3 Turnos'!W4,'Plano de Setup'!$Q$5:$Q$193,0))&gt;='Célula FG - 3 Turnos'!W4),MATCH('Célula FG - 3 Turnos'!W4,'Plano de Setup'!$Q$5:$Q$193))),V14))</f>
        <v>FPT - F00RJ01270 (importado)</v>
      </c>
      <c r="X14" s="180" t="str" cm="1">
        <f t="array" ref="X14">IF(X10="-","-",IFERROR(INDEX('Plano de Setup'!$O$5:$O$193,IF(AND(INDEX('Plano de Setup'!$Q$5:$Q$193,MATCH('Célula FG - 3 Turnos'!X4,'Plano de Setup'!$Q$5:$Q$193,0))&lt;='Célula FG - 3 Turnos'!X4,INDEX('Plano de Setup'!$R$5:$R$193,MATCH('Célula FG - 3 Turnos'!X4,'Plano de Setup'!$Q$5:$Q$193,0))&gt;='Célula FG - 3 Turnos'!X4),MATCH('Célula FG - 3 Turnos'!X4,'Plano de Setup'!$Q$5:$Q$193))),W14))</f>
        <v>FPT - F00RJ01270 (importado)</v>
      </c>
      <c r="Y14" s="180" t="str" cm="1">
        <f t="array" ref="Y14">IF(Y10="-","-",IFERROR(INDEX('Plano de Setup'!$O$5:$O$193,IF(AND(INDEX('Plano de Setup'!$Q$5:$Q$193,MATCH('Célula FG - 3 Turnos'!Y4,'Plano de Setup'!$Q$5:$Q$193,0))&lt;='Célula FG - 3 Turnos'!Y4,INDEX('Plano de Setup'!$R$5:$R$193,MATCH('Célula FG - 3 Turnos'!Y4,'Plano de Setup'!$Q$5:$Q$193,0))&gt;='Célula FG - 3 Turnos'!Y4),MATCH('Célula FG - 3 Turnos'!Y4,'Plano de Setup'!$Q$5:$Q$193))),X14))</f>
        <v>FPT - F00RJ01270 (importado)</v>
      </c>
      <c r="Z14" s="180" t="str" cm="1">
        <f t="array" ref="Z14">IF(Z10="-","-",IFERROR(INDEX('Plano de Setup'!$O$5:$O$193,IF(AND(INDEX('Plano de Setup'!$Q$5:$Q$193,MATCH('Célula FG - 3 Turnos'!Z4,'Plano de Setup'!$Q$5:$Q$193,0))&lt;='Célula FG - 3 Turnos'!Z4,INDEX('Plano de Setup'!$R$5:$R$193,MATCH('Célula FG - 3 Turnos'!Z4,'Plano de Setup'!$Q$5:$Q$193,0))&gt;='Célula FG - 3 Turnos'!Z4),MATCH('Célula FG - 3 Turnos'!Z4,'Plano de Setup'!$Q$5:$Q$193))),Y14))</f>
        <v>FPT - F00RJ01270 (importado)</v>
      </c>
      <c r="AA14" s="180" t="str" cm="1">
        <f t="array" ref="AA14">IF(AA10="-","-",IFERROR(INDEX('Plano de Setup'!$O$5:$O$193,IF(AND(INDEX('Plano de Setup'!$Q$5:$Q$193,MATCH('Célula FG - 3 Turnos'!AA4,'Plano de Setup'!$Q$5:$Q$193,0))&lt;='Célula FG - 3 Turnos'!AA4,INDEX('Plano de Setup'!$R$5:$R$193,MATCH('Célula FG - 3 Turnos'!AA4,'Plano de Setup'!$Q$5:$Q$193,0))&gt;='Célula FG - 3 Turnos'!AA4),MATCH('Célula FG - 3 Turnos'!AA4,'Plano de Setup'!$Q$5:$Q$193))),Z14))</f>
        <v>FPT - F00RJ01270 (importado)</v>
      </c>
      <c r="AB14" s="180" t="str" cm="1">
        <f t="array" ref="AB14">IF(AB10="-","-",IFERROR(INDEX('Plano de Setup'!$O$5:$O$193,IF(AND(INDEX('Plano de Setup'!$Q$5:$Q$193,MATCH('Célula FG - 3 Turnos'!AB4,'Plano de Setup'!$Q$5:$Q$193,0))&lt;='Célula FG - 3 Turnos'!AB4,INDEX('Plano de Setup'!$R$5:$R$193,MATCH('Célula FG - 3 Turnos'!AB4,'Plano de Setup'!$Q$5:$Q$193,0))&gt;='Célula FG - 3 Turnos'!AB4),MATCH('Célula FG - 3 Turnos'!AB4,'Plano de Setup'!$Q$5:$Q$193))),AA14))</f>
        <v>FPT - F00RJ01270 (importado)</v>
      </c>
      <c r="AC14" s="180" t="str" cm="1">
        <f t="array" ref="AC14">IF(AC10="-","-",IFERROR(INDEX('Plano de Setup'!$O$5:$O$193,IF(AND(INDEX('Plano de Setup'!$Q$5:$Q$193,MATCH('Célula FG - 3 Turnos'!AC4,'Plano de Setup'!$Q$5:$Q$193,0))&lt;='Célula FG - 3 Turnos'!AC4,INDEX('Plano de Setup'!$R$5:$R$193,MATCH('Célula FG - 3 Turnos'!AC4,'Plano de Setup'!$Q$5:$Q$193,0))&gt;='Célula FG - 3 Turnos'!AC4),MATCH('Célula FG - 3 Turnos'!AC4,'Plano de Setup'!$Q$5:$Q$193))),AB14))</f>
        <v>FPT - F00RJ01270 (importado)</v>
      </c>
      <c r="AD14" s="180" t="str" cm="1">
        <f t="array" ref="AD14">IF(AD10="-","-",IFERROR(INDEX('Plano de Setup'!$O$5:$O$193,IF(AND(INDEX('Plano de Setup'!$Q$5:$Q$193,MATCH('Célula FG - 3 Turnos'!AD4,'Plano de Setup'!$Q$5:$Q$193,0))&lt;='Célula FG - 3 Turnos'!AD4,INDEX('Plano de Setup'!$R$5:$R$193,MATCH('Célula FG - 3 Turnos'!AD4,'Plano de Setup'!$Q$5:$Q$193,0))&gt;='Célula FG - 3 Turnos'!AD4),MATCH('Célula FG - 3 Turnos'!AD4,'Plano de Setup'!$Q$5:$Q$193))),AC14))</f>
        <v>FPT - F00RJ01270 (importado)</v>
      </c>
      <c r="AE14" s="180" t="str" cm="1">
        <f t="array" ref="AE14">IF(AE10="-","-",IFERROR(INDEX('Plano de Setup'!$O$5:$O$193,IF(AND(INDEX('Plano de Setup'!$Q$5:$Q$193,MATCH('Célula FG - 3 Turnos'!AE4,'Plano de Setup'!$Q$5:$Q$193,0))&lt;='Célula FG - 3 Turnos'!AE4,INDEX('Plano de Setup'!$R$5:$R$193,MATCH('Célula FG - 3 Turnos'!AE4,'Plano de Setup'!$Q$5:$Q$193,0))&gt;='Célula FG - 3 Turnos'!AE4),MATCH('Célula FG - 3 Turnos'!AE4,'Plano de Setup'!$Q$5:$Q$193))),AD14))</f>
        <v>FPT - F00RJ01270 (importado)</v>
      </c>
      <c r="AF14" s="180" t="str" cm="1">
        <f t="array" ref="AF14">IF(AF10="-","-",IFERROR(INDEX('Plano de Setup'!$O$5:$O$193,IF(AND(INDEX('Plano de Setup'!$Q$5:$Q$193,MATCH('Célula FG - 3 Turnos'!AF4,'Plano de Setup'!$Q$5:$Q$193,0))&lt;='Célula FG - 3 Turnos'!AF4,INDEX('Plano de Setup'!$R$5:$R$193,MATCH('Célula FG - 3 Turnos'!AF4,'Plano de Setup'!$Q$5:$Q$193,0))&gt;='Célula FG - 3 Turnos'!AF4),MATCH('Célula FG - 3 Turnos'!AF4,'Plano de Setup'!$Q$5:$Q$193))),AE14))</f>
        <v>FPT - F00RJ01270 (importado)</v>
      </c>
      <c r="AG14" s="180" t="str" cm="1">
        <f t="array" ref="AG14">IF(AG10="-","-",IFERROR(INDEX('Plano de Setup'!$O$5:$O$193,IF(AND(INDEX('Plano de Setup'!$Q$5:$Q$193,MATCH('Célula FG - 3 Turnos'!AG4,'Plano de Setup'!$Q$5:$Q$193,0))&lt;='Célula FG - 3 Turnos'!AG4,INDEX('Plano de Setup'!$R$5:$R$193,MATCH('Célula FG - 3 Turnos'!AG4,'Plano de Setup'!$Q$5:$Q$193,0))&gt;='Célula FG - 3 Turnos'!AG4),MATCH('Célula FG - 3 Turnos'!AG4,'Plano de Setup'!$Q$5:$Q$193))),AF14))</f>
        <v>FPT - F00RJ01270 (importado)</v>
      </c>
      <c r="AH14" s="180" t="str" cm="1">
        <f t="array" ref="AH14">IF(AH10="-","-",IFERROR(INDEX('Plano de Setup'!$O$5:$O$193,IF(AND(INDEX('Plano de Setup'!$Q$5:$Q$193,MATCH('Célula FG - 3 Turnos'!AH4,'Plano de Setup'!$Q$5:$Q$193,0))&lt;='Célula FG - 3 Turnos'!AH4,INDEX('Plano de Setup'!$R$5:$R$193,MATCH('Célula FG - 3 Turnos'!AH4,'Plano de Setup'!$Q$5:$Q$193,0))&gt;='Célula FG - 3 Turnos'!AH4),MATCH('Célula FG - 3 Turnos'!AH4,'Plano de Setup'!$Q$5:$Q$193))),AG14))</f>
        <v>FPT - F00RJ01270 (importado)</v>
      </c>
      <c r="AI14" s="180" t="str" cm="1">
        <f t="array" ref="AI14">IF(AI10="-","-",IFERROR(INDEX('Plano de Setup'!$O$5:$O$193,IF(AND(INDEX('Plano de Setup'!$Q$5:$Q$193,MATCH('Célula FG - 3 Turnos'!AI4,'Plano de Setup'!$Q$5:$Q$193,0))&lt;='Célula FG - 3 Turnos'!AI4,INDEX('Plano de Setup'!$R$5:$R$193,MATCH('Célula FG - 3 Turnos'!AI4,'Plano de Setup'!$Q$5:$Q$193,0))&gt;='Célula FG - 3 Turnos'!AI4),MATCH('Célula FG - 3 Turnos'!AI4,'Plano de Setup'!$Q$5:$Q$193))),AH14))</f>
        <v>FPT - F00RJ01270 (importado)</v>
      </c>
      <c r="AJ14" s="180" t="str" cm="1">
        <f t="array" ref="AJ14">IF(AJ10="-","-",IFERROR(INDEX('Plano de Setup'!$O$5:$O$193,IF(AND(INDEX('Plano de Setup'!$Q$5:$Q$193,MATCH('Célula FG - 3 Turnos'!AJ4,'Plano de Setup'!$Q$5:$Q$193,0))&lt;='Célula FG - 3 Turnos'!AJ4,INDEX('Plano de Setup'!$R$5:$R$193,MATCH('Célula FG - 3 Turnos'!AJ4,'Plano de Setup'!$Q$5:$Q$193,0))&gt;='Célula FG - 3 Turnos'!AJ4),MATCH('Célula FG - 3 Turnos'!AJ4,'Plano de Setup'!$Q$5:$Q$193))),AI14))</f>
        <v>FPT - F00RJ01270 (importado)</v>
      </c>
      <c r="AK14" s="180" t="str" cm="1">
        <f t="array" ref="AK14">IF(AK10="-","-",IFERROR(INDEX('Plano de Setup'!$O$5:$O$193,IF(AND(INDEX('Plano de Setup'!$Q$5:$Q$193,MATCH('Célula FG - 3 Turnos'!AK4,'Plano de Setup'!$Q$5:$Q$193,0))&lt;='Célula FG - 3 Turnos'!AK4,INDEX('Plano de Setup'!$R$5:$R$193,MATCH('Célula FG - 3 Turnos'!AK4,'Plano de Setup'!$Q$5:$Q$193,0))&gt;='Célula FG - 3 Turnos'!AK4),MATCH('Célula FG - 3 Turnos'!AK4,'Plano de Setup'!$Q$5:$Q$193))),AJ14))</f>
        <v>FPT - F00RJ01270 (importado)</v>
      </c>
    </row>
    <row r="15" spans="1:40" ht="22.15" customHeight="1" thickBot="1">
      <c r="A15" s="149" t="s">
        <v>264</v>
      </c>
      <c r="B15" s="174"/>
      <c r="C15" s="4"/>
      <c r="F15" s="463" t="s">
        <v>260</v>
      </c>
      <c r="G15" s="463"/>
      <c r="H15" s="145" cm="1">
        <f t="array" ref="H15">IF(H10="-","-",IFERROR(INDEX('Plano de Setup'!$P$5:$P$193,IF(AND(INDEX('Plano de Setup'!$Q$5:$Q$193,MATCH('Célula FG - 3 Turnos'!H4,'Plano de Setup'!$Q$5:$Q$193,0))&lt;='Célula FG - 3 Turnos'!H4,INDEX('Plano de Setup'!$R$5:$R$193,MATCH('Célula FG - 3 Turnos'!H4,'Plano de Setup'!$Q$5:$Q$193,0))&gt;='Célula FG - 3 Turnos'!H4),MATCH('Célula FG - 3 Turnos'!H4,'Plano de Setup'!$Q$5:$Q$193))),"erro"))</f>
        <v>62</v>
      </c>
      <c r="I15" s="145" cm="1">
        <f t="array" ref="I15">IF(I10="-","-",IFERROR(INDEX('Plano de Setup'!$P$5:$P$193,IF(AND(INDEX('Plano de Setup'!$Q$5:$Q$193,MATCH('Célula FG - 3 Turnos'!I4,'Plano de Setup'!$Q$5:$Q$193,0))&lt;='Célula FG - 3 Turnos'!I4,INDEX('Plano de Setup'!$R$5:$R$193,MATCH('Célula FG - 3 Turnos'!I4,'Plano de Setup'!$Q$5:$Q$193,0))&gt;='Célula FG - 3 Turnos'!I4),MATCH('Célula FG - 3 Turnos'!I4,'Plano de Setup'!$Q$5:$Q$193))),H15))</f>
        <v>62</v>
      </c>
      <c r="J15" s="145" cm="1">
        <f t="array" ref="J15">IF(J10="-","-",IFERROR(INDEX('Plano de Setup'!$P$5:$P$193,IF(AND(INDEX('Plano de Setup'!$Q$5:$Q$193,MATCH('Célula FG - 3 Turnos'!J4,'Plano de Setup'!$Q$5:$Q$193,0))&lt;='Célula FG - 3 Turnos'!J4,INDEX('Plano de Setup'!$R$5:$R$193,MATCH('Célula FG - 3 Turnos'!J4,'Plano de Setup'!$Q$5:$Q$193,0))&gt;='Célula FG - 3 Turnos'!J4),MATCH('Célula FG - 3 Turnos'!J4,'Plano de Setup'!$Q$5:$Q$193))),I15))</f>
        <v>62</v>
      </c>
      <c r="K15" s="145" cm="1">
        <f t="array" ref="K15">IF(K10="-","-",IFERROR(INDEX('Plano de Setup'!$P$5:$P$193,IF(AND(INDEX('Plano de Setup'!$Q$5:$Q$193,MATCH('Célula FG - 3 Turnos'!K4,'Plano de Setup'!$Q$5:$Q$193,0))&lt;='Célula FG - 3 Turnos'!K4,INDEX('Plano de Setup'!$R$5:$R$193,MATCH('Célula FG - 3 Turnos'!K4,'Plano de Setup'!$Q$5:$Q$193,0))&gt;='Célula FG - 3 Turnos'!K4),MATCH('Célula FG - 3 Turnos'!K4,'Plano de Setup'!$Q$5:$Q$193))),J15))</f>
        <v>62</v>
      </c>
      <c r="L15" s="145" cm="1">
        <f t="array" ref="L15">IF(L10="-","-",IFERROR(INDEX('Plano de Setup'!$P$5:$P$193,IF(AND(INDEX('Plano de Setup'!$Q$5:$Q$193,MATCH('Célula FG - 3 Turnos'!L4,'Plano de Setup'!$Q$5:$Q$193,0))&lt;='Célula FG - 3 Turnos'!L4,INDEX('Plano de Setup'!$R$5:$R$193,MATCH('Célula FG - 3 Turnos'!L4,'Plano de Setup'!$Q$5:$Q$193,0))&gt;='Célula FG - 3 Turnos'!L4),MATCH('Célula FG - 3 Turnos'!L4,'Plano de Setup'!$Q$5:$Q$193))),K15))</f>
        <v>62</v>
      </c>
      <c r="M15" s="145" cm="1">
        <f t="array" ref="M15">IF(M10="-","-",IFERROR(INDEX('Plano de Setup'!$P$5:$P$193,IF(AND(INDEX('Plano de Setup'!$Q$5:$Q$193,MATCH('Célula FG - 3 Turnos'!M4,'Plano de Setup'!$Q$5:$Q$193,0))&lt;='Célula FG - 3 Turnos'!M4,INDEX('Plano de Setup'!$R$5:$R$193,MATCH('Célula FG - 3 Turnos'!M4,'Plano de Setup'!$Q$5:$Q$193,0))&gt;='Célula FG - 3 Turnos'!M4),MATCH('Célula FG - 3 Turnos'!M4,'Plano de Setup'!$Q$5:$Q$193))),L15))</f>
        <v>62</v>
      </c>
      <c r="N15" s="145" cm="1">
        <f t="array" ref="N15">IF(N10="-","-",IFERROR(INDEX('Plano de Setup'!$P$5:$P$193,IF(AND(INDEX('Plano de Setup'!$Q$5:$Q$193,MATCH('Célula FG - 3 Turnos'!N4,'Plano de Setup'!$Q$5:$Q$193,0))&lt;='Célula FG - 3 Turnos'!N4,INDEX('Plano de Setup'!$R$5:$R$193,MATCH('Célula FG - 3 Turnos'!N4,'Plano de Setup'!$Q$5:$Q$193,0))&gt;='Célula FG - 3 Turnos'!N4),MATCH('Célula FG - 3 Turnos'!N4,'Plano de Setup'!$Q$5:$Q$193))),M15))</f>
        <v>62</v>
      </c>
      <c r="O15" s="145" cm="1">
        <f t="array" ref="O15">IF(O10="-","-",IFERROR(INDEX('Plano de Setup'!$P$5:$P$193,IF(AND(INDEX('Plano de Setup'!$Q$5:$Q$193,MATCH('Célula FG - 3 Turnos'!O4,'Plano de Setup'!$Q$5:$Q$193,0))&lt;='Célula FG - 3 Turnos'!O4,INDEX('Plano de Setup'!$R$5:$R$193,MATCH('Célula FG - 3 Turnos'!O4,'Plano de Setup'!$Q$5:$Q$193,0))&gt;='Célula FG - 3 Turnos'!O4),MATCH('Célula FG - 3 Turnos'!O4,'Plano de Setup'!$Q$5:$Q$193))),N15))</f>
        <v>62</v>
      </c>
      <c r="P15" s="145" cm="1">
        <f t="array" ref="P15">IF(P10="-","-",IFERROR(INDEX('Plano de Setup'!$P$5:$P$193,IF(AND(INDEX('Plano de Setup'!$Q$5:$Q$193,MATCH('Célula FG - 3 Turnos'!P4,'Plano de Setup'!$Q$5:$Q$193,0))&lt;='Célula FG - 3 Turnos'!P4,INDEX('Plano de Setup'!$R$5:$R$193,MATCH('Célula FG - 3 Turnos'!P4,'Plano de Setup'!$Q$5:$Q$193,0))&gt;='Célula FG - 3 Turnos'!P4),MATCH('Célula FG - 3 Turnos'!P4,'Plano de Setup'!$Q$5:$Q$193))),O15))</f>
        <v>62</v>
      </c>
      <c r="Q15" s="145" cm="1">
        <f t="array" ref="Q15">IF(Q10="-","-",IFERROR(INDEX('Plano de Setup'!$P$5:$P$193,IF(AND(INDEX('Plano de Setup'!$Q$5:$Q$193,MATCH('Célula FG - 3 Turnos'!Q4,'Plano de Setup'!$Q$5:$Q$193,0))&lt;='Célula FG - 3 Turnos'!Q4,INDEX('Plano de Setup'!$R$5:$R$193,MATCH('Célula FG - 3 Turnos'!Q4,'Plano de Setup'!$Q$5:$Q$193,0))&gt;='Célula FG - 3 Turnos'!Q4),MATCH('Célula FG - 3 Turnos'!Q4,'Plano de Setup'!$Q$5:$Q$193))),P15))</f>
        <v>62</v>
      </c>
      <c r="R15" s="145" cm="1">
        <f t="array" ref="R15">IF(R10="-","-",IFERROR(INDEX('Plano de Setup'!$P$5:$P$193,IF(AND(INDEX('Plano de Setup'!$Q$5:$Q$193,MATCH('Célula FG - 3 Turnos'!R4,'Plano de Setup'!$Q$5:$Q$193,0))&lt;='Célula FG - 3 Turnos'!R4,INDEX('Plano de Setup'!$R$5:$R$193,MATCH('Célula FG - 3 Turnos'!R4,'Plano de Setup'!$Q$5:$Q$193,0))&gt;='Célula FG - 3 Turnos'!R4),MATCH('Célula FG - 3 Turnos'!R4,'Plano de Setup'!$Q$5:$Q$193))),Q15))</f>
        <v>62</v>
      </c>
      <c r="S15" s="145" cm="1">
        <f t="array" ref="S15">IF(S10="-","-",IFERROR(INDEX('Plano de Setup'!$P$5:$P$193,IF(AND(INDEX('Plano de Setup'!$Q$5:$Q$193,MATCH('Célula FG - 3 Turnos'!S4,'Plano de Setup'!$Q$5:$Q$193,0))&lt;='Célula FG - 3 Turnos'!S4,INDEX('Plano de Setup'!$R$5:$R$193,MATCH('Célula FG - 3 Turnos'!S4,'Plano de Setup'!$Q$5:$Q$193,0))&gt;='Célula FG - 3 Turnos'!S4),MATCH('Célula FG - 3 Turnos'!S4,'Plano de Setup'!$Q$5:$Q$193))),R15))</f>
        <v>62</v>
      </c>
      <c r="T15" s="145" cm="1">
        <f t="array" ref="T15">IF(T10="-","-",IFERROR(INDEX('Plano de Setup'!$P$5:$P$193,IF(AND(INDEX('Plano de Setup'!$Q$5:$Q$193,MATCH('Célula FG - 3 Turnos'!T4,'Plano de Setup'!$Q$5:$Q$193,0))&lt;='Célula FG - 3 Turnos'!T4,INDEX('Plano de Setup'!$R$5:$R$193,MATCH('Célula FG - 3 Turnos'!T4,'Plano de Setup'!$Q$5:$Q$193,0))&gt;='Célula FG - 3 Turnos'!T4),MATCH('Célula FG - 3 Turnos'!T4,'Plano de Setup'!$Q$5:$Q$193))),S15))</f>
        <v>62</v>
      </c>
      <c r="U15" s="145" cm="1">
        <f t="array" ref="U15">IF(U10="-","-",IFERROR(INDEX('Plano de Setup'!$P$5:$P$193,IF(AND(INDEX('Plano de Setup'!$Q$5:$Q$193,MATCH('Célula FG - 3 Turnos'!U4,'Plano de Setup'!$Q$5:$Q$193,0))&lt;='Célula FG - 3 Turnos'!U4,INDEX('Plano de Setup'!$R$5:$R$193,MATCH('Célula FG - 3 Turnos'!U4,'Plano de Setup'!$Q$5:$Q$193,0))&gt;='Célula FG - 3 Turnos'!U4),MATCH('Célula FG - 3 Turnos'!U4,'Plano de Setup'!$Q$5:$Q$193))),T15))</f>
        <v>62</v>
      </c>
      <c r="V15" s="145" cm="1">
        <f t="array" ref="V15">IF(V10="-","-",IFERROR(INDEX('Plano de Setup'!$P$5:$P$193,IF(AND(INDEX('Plano de Setup'!$Q$5:$Q$193,MATCH('Célula FG - 3 Turnos'!V4,'Plano de Setup'!$Q$5:$Q$193,0))&lt;='Célula FG - 3 Turnos'!V4,INDEX('Plano de Setup'!$R$5:$R$193,MATCH('Célula FG - 3 Turnos'!V4,'Plano de Setup'!$Q$5:$Q$193,0))&gt;='Célula FG - 3 Turnos'!V4),MATCH('Célula FG - 3 Turnos'!V4,'Plano de Setup'!$Q$5:$Q$193))),U15))</f>
        <v>62</v>
      </c>
      <c r="W15" s="145" cm="1">
        <f t="array" ref="W15">IF(W10="-","-",IFERROR(INDEX('Plano de Setup'!$P$5:$P$193,IF(AND(INDEX('Plano de Setup'!$Q$5:$Q$193,MATCH('Célula FG - 3 Turnos'!W4,'Plano de Setup'!$Q$5:$Q$193,0))&lt;='Célula FG - 3 Turnos'!W4,INDEX('Plano de Setup'!$R$5:$R$193,MATCH('Célula FG - 3 Turnos'!W4,'Plano de Setup'!$Q$5:$Q$193,0))&gt;='Célula FG - 3 Turnos'!W4),MATCH('Célula FG - 3 Turnos'!W4,'Plano de Setup'!$Q$5:$Q$193))),V15))</f>
        <v>62</v>
      </c>
      <c r="X15" s="145" cm="1">
        <f t="array" ref="X15">IF(X10="-","-",IFERROR(INDEX('Plano de Setup'!$P$5:$P$193,IF(AND(INDEX('Plano de Setup'!$Q$5:$Q$193,MATCH('Célula FG - 3 Turnos'!X4,'Plano de Setup'!$Q$5:$Q$193,0))&lt;='Célula FG - 3 Turnos'!X4,INDEX('Plano de Setup'!$R$5:$R$193,MATCH('Célula FG - 3 Turnos'!X4,'Plano de Setup'!$Q$5:$Q$193,0))&gt;='Célula FG - 3 Turnos'!X4),MATCH('Célula FG - 3 Turnos'!X4,'Plano de Setup'!$Q$5:$Q$193))),W15))</f>
        <v>62</v>
      </c>
      <c r="Y15" s="145" cm="1">
        <f t="array" ref="Y15">IF(Y10="-","-",IFERROR(INDEX('Plano de Setup'!$P$5:$P$193,IF(AND(INDEX('Plano de Setup'!$Q$5:$Q$193,MATCH('Célula FG - 3 Turnos'!Y4,'Plano de Setup'!$Q$5:$Q$193,0))&lt;='Célula FG - 3 Turnos'!Y4,INDEX('Plano de Setup'!$R$5:$R$193,MATCH('Célula FG - 3 Turnos'!Y4,'Plano de Setup'!$Q$5:$Q$193,0))&gt;='Célula FG - 3 Turnos'!Y4),MATCH('Célula FG - 3 Turnos'!Y4,'Plano de Setup'!$Q$5:$Q$193))),X15))</f>
        <v>62</v>
      </c>
      <c r="Z15" s="145" cm="1">
        <f t="array" ref="Z15">IF(Z10="-","-",IFERROR(INDEX('Plano de Setup'!$P$5:$P$193,IF(AND(INDEX('Plano de Setup'!$Q$5:$Q$193,MATCH('Célula FG - 3 Turnos'!Z4,'Plano de Setup'!$Q$5:$Q$193,0))&lt;='Célula FG - 3 Turnos'!Z4,INDEX('Plano de Setup'!$R$5:$R$193,MATCH('Célula FG - 3 Turnos'!Z4,'Plano de Setup'!$Q$5:$Q$193,0))&gt;='Célula FG - 3 Turnos'!Z4),MATCH('Célula FG - 3 Turnos'!Z4,'Plano de Setup'!$Q$5:$Q$193))),Y15))</f>
        <v>62</v>
      </c>
      <c r="AA15" s="145" cm="1">
        <f t="array" ref="AA15">IF(AA10="-","-",IFERROR(INDEX('Plano de Setup'!$P$5:$P$193,IF(AND(INDEX('Plano de Setup'!$Q$5:$Q$193,MATCH('Célula FG - 3 Turnos'!AA4,'Plano de Setup'!$Q$5:$Q$193,0))&lt;='Célula FG - 3 Turnos'!AA4,INDEX('Plano de Setup'!$R$5:$R$193,MATCH('Célula FG - 3 Turnos'!AA4,'Plano de Setup'!$Q$5:$Q$193,0))&gt;='Célula FG - 3 Turnos'!AA4),MATCH('Célula FG - 3 Turnos'!AA4,'Plano de Setup'!$Q$5:$Q$193))),Z15))</f>
        <v>62</v>
      </c>
      <c r="AB15" s="145" cm="1">
        <f t="array" ref="AB15">IF(AB10="-","-",IFERROR(INDEX('Plano de Setup'!$P$5:$P$193,IF(AND(INDEX('Plano de Setup'!$Q$5:$Q$193,MATCH('Célula FG - 3 Turnos'!AB4,'Plano de Setup'!$Q$5:$Q$193,0))&lt;='Célula FG - 3 Turnos'!AB4,INDEX('Plano de Setup'!$R$5:$R$193,MATCH('Célula FG - 3 Turnos'!AB4,'Plano de Setup'!$Q$5:$Q$193,0))&gt;='Célula FG - 3 Turnos'!AB4),MATCH('Célula FG - 3 Turnos'!AB4,'Plano de Setup'!$Q$5:$Q$193))),AA15))</f>
        <v>62</v>
      </c>
      <c r="AC15" s="145" cm="1">
        <f t="array" ref="AC15">IF(AC10="-","-",IFERROR(INDEX('Plano de Setup'!$P$5:$P$193,IF(AND(INDEX('Plano de Setup'!$Q$5:$Q$193,MATCH('Célula FG - 3 Turnos'!AC4,'Plano de Setup'!$Q$5:$Q$193,0))&lt;='Célula FG - 3 Turnos'!AC4,INDEX('Plano de Setup'!$R$5:$R$193,MATCH('Célula FG - 3 Turnos'!AC4,'Plano de Setup'!$Q$5:$Q$193,0))&gt;='Célula FG - 3 Turnos'!AC4),MATCH('Célula FG - 3 Turnos'!AC4,'Plano de Setup'!$Q$5:$Q$193))),AB15))</f>
        <v>62</v>
      </c>
      <c r="AD15" s="145" cm="1">
        <f t="array" ref="AD15">IF(AD10="-","-",IFERROR(INDEX('Plano de Setup'!$P$5:$P$193,IF(AND(INDEX('Plano de Setup'!$Q$5:$Q$193,MATCH('Célula FG - 3 Turnos'!AD4,'Plano de Setup'!$Q$5:$Q$193,0))&lt;='Célula FG - 3 Turnos'!AD4,INDEX('Plano de Setup'!$R$5:$R$193,MATCH('Célula FG - 3 Turnos'!AD4,'Plano de Setup'!$Q$5:$Q$193,0))&gt;='Célula FG - 3 Turnos'!AD4),MATCH('Célula FG - 3 Turnos'!AD4,'Plano de Setup'!$Q$5:$Q$193))),AC15))</f>
        <v>62</v>
      </c>
      <c r="AE15" s="145" cm="1">
        <f t="array" ref="AE15">IF(AE10="-","-",IFERROR(INDEX('Plano de Setup'!$P$5:$P$193,IF(AND(INDEX('Plano de Setup'!$Q$5:$Q$193,MATCH('Célula FG - 3 Turnos'!AE4,'Plano de Setup'!$Q$5:$Q$193,0))&lt;='Célula FG - 3 Turnos'!AE4,INDEX('Plano de Setup'!$R$5:$R$193,MATCH('Célula FG - 3 Turnos'!AE4,'Plano de Setup'!$Q$5:$Q$193,0))&gt;='Célula FG - 3 Turnos'!AE4),MATCH('Célula FG - 3 Turnos'!AE4,'Plano de Setup'!$Q$5:$Q$193))),AD15))</f>
        <v>62</v>
      </c>
      <c r="AF15" s="145" cm="1">
        <f t="array" ref="AF15">IF(AF10="-","-",IFERROR(INDEX('Plano de Setup'!$P$5:$P$193,IF(AND(INDEX('Plano de Setup'!$Q$5:$Q$193,MATCH('Célula FG - 3 Turnos'!AF4,'Plano de Setup'!$Q$5:$Q$193,0))&lt;='Célula FG - 3 Turnos'!AF4,INDEX('Plano de Setup'!$R$5:$R$193,MATCH('Célula FG - 3 Turnos'!AF4,'Plano de Setup'!$Q$5:$Q$193,0))&gt;='Célula FG - 3 Turnos'!AF4),MATCH('Célula FG - 3 Turnos'!AF4,'Plano de Setup'!$Q$5:$Q$193))),AE15))</f>
        <v>62</v>
      </c>
      <c r="AG15" s="145" cm="1">
        <f t="array" ref="AG15">IF(AG10="-","-",IFERROR(INDEX('Plano de Setup'!$P$5:$P$193,IF(AND(INDEX('Plano de Setup'!$Q$5:$Q$193,MATCH('Célula FG - 3 Turnos'!AG4,'Plano de Setup'!$Q$5:$Q$193,0))&lt;='Célula FG - 3 Turnos'!AG4,INDEX('Plano de Setup'!$R$5:$R$193,MATCH('Célula FG - 3 Turnos'!AG4,'Plano de Setup'!$Q$5:$Q$193,0))&gt;='Célula FG - 3 Turnos'!AG4),MATCH('Célula FG - 3 Turnos'!AG4,'Plano de Setup'!$Q$5:$Q$193))),AF15))</f>
        <v>62</v>
      </c>
      <c r="AH15" s="145" cm="1">
        <f t="array" ref="AH15">IF(AH10="-","-",IFERROR(INDEX('Plano de Setup'!$P$5:$P$193,IF(AND(INDEX('Plano de Setup'!$Q$5:$Q$193,MATCH('Célula FG - 3 Turnos'!AH4,'Plano de Setup'!$Q$5:$Q$193,0))&lt;='Célula FG - 3 Turnos'!AH4,INDEX('Plano de Setup'!$R$5:$R$193,MATCH('Célula FG - 3 Turnos'!AH4,'Plano de Setup'!$Q$5:$Q$193,0))&gt;='Célula FG - 3 Turnos'!AH4),MATCH('Célula FG - 3 Turnos'!AH4,'Plano de Setup'!$Q$5:$Q$193))),AG15))</f>
        <v>62</v>
      </c>
      <c r="AI15" s="145" cm="1">
        <f t="array" ref="AI15">IF(AI10="-","-",IFERROR(INDEX('Plano de Setup'!$P$5:$P$193,IF(AND(INDEX('Plano de Setup'!$Q$5:$Q$193,MATCH('Célula FG - 3 Turnos'!AI4,'Plano de Setup'!$Q$5:$Q$193,0))&lt;='Célula FG - 3 Turnos'!AI4,INDEX('Plano de Setup'!$R$5:$R$193,MATCH('Célula FG - 3 Turnos'!AI4,'Plano de Setup'!$Q$5:$Q$193,0))&gt;='Célula FG - 3 Turnos'!AI4),MATCH('Célula FG - 3 Turnos'!AI4,'Plano de Setup'!$Q$5:$Q$193))),AH15))</f>
        <v>62</v>
      </c>
      <c r="AJ15" s="145" cm="1">
        <f t="array" ref="AJ15">IF(AJ10="-","-",IFERROR(INDEX('Plano de Setup'!$P$5:$P$193,IF(AND(INDEX('Plano de Setup'!$Q$5:$Q$193,MATCH('Célula FG - 3 Turnos'!AJ4,'Plano de Setup'!$Q$5:$Q$193,0))&lt;='Célula FG - 3 Turnos'!AJ4,INDEX('Plano de Setup'!$R$5:$R$193,MATCH('Célula FG - 3 Turnos'!AJ4,'Plano de Setup'!$Q$5:$Q$193,0))&gt;='Célula FG - 3 Turnos'!AJ4),MATCH('Célula FG - 3 Turnos'!AJ4,'Plano de Setup'!$Q$5:$Q$193))),AI15))</f>
        <v>62</v>
      </c>
      <c r="AK15" s="145" cm="1">
        <f t="array" ref="AK15">IF(AK10="-","-",IFERROR(INDEX('Plano de Setup'!$P$5:$P$193,IF(AND(INDEX('Plano de Setup'!$Q$5:$Q$193,MATCH('Célula FG - 3 Turnos'!AK4,'Plano de Setup'!$Q$5:$Q$193,0))&lt;='Célula FG - 3 Turnos'!AK4,INDEX('Plano de Setup'!$R$5:$R$193,MATCH('Célula FG - 3 Turnos'!AK4,'Plano de Setup'!$Q$5:$Q$193,0))&gt;='Célula FG - 3 Turnos'!AK4),MATCH('Célula FG - 3 Turnos'!AK4,'Plano de Setup'!$Q$5:$Q$193))),AJ15))</f>
        <v>62</v>
      </c>
      <c r="AL15" s="43">
        <f>AVERAGE(H15:AK15)</f>
        <v>62</v>
      </c>
      <c r="AM15" s="7" t="s">
        <v>244</v>
      </c>
    </row>
    <row r="16" spans="1:40" ht="22.15" customHeight="1" thickBot="1">
      <c r="A16" s="149" t="s">
        <v>265</v>
      </c>
      <c r="B16" s="175">
        <f>AL19</f>
        <v>21447.735483870965</v>
      </c>
      <c r="C16" s="10"/>
      <c r="F16" s="154" t="s">
        <v>246</v>
      </c>
      <c r="G16" s="181">
        <v>0.83</v>
      </c>
      <c r="H16" s="96">
        <f t="shared" ref="H16:AH16" si="11">IF(H11="-","-",((H11*60)/H15)*$G$16)</f>
        <v>972.70645161290327</v>
      </c>
      <c r="I16" s="96">
        <f t="shared" si="11"/>
        <v>876.31935483870961</v>
      </c>
      <c r="J16" s="96">
        <f t="shared" si="11"/>
        <v>972.70645161290327</v>
      </c>
      <c r="K16" s="96">
        <f t="shared" si="11"/>
        <v>972.70645161290327</v>
      </c>
      <c r="L16" s="96">
        <f t="shared" si="11"/>
        <v>972.70645161290327</v>
      </c>
      <c r="M16" s="96">
        <f t="shared" si="11"/>
        <v>972.70645161290327</v>
      </c>
      <c r="N16" s="96">
        <f t="shared" si="11"/>
        <v>972.70645161290327</v>
      </c>
      <c r="O16" s="96">
        <f t="shared" si="11"/>
        <v>972.70645161290327</v>
      </c>
      <c r="P16" s="96">
        <f t="shared" si="11"/>
        <v>683.54516129032254</v>
      </c>
      <c r="Q16" s="96">
        <f t="shared" si="11"/>
        <v>972.70645161290327</v>
      </c>
      <c r="R16" s="96">
        <f t="shared" si="11"/>
        <v>972.70645161290327</v>
      </c>
      <c r="S16" s="96">
        <f t="shared" si="11"/>
        <v>972.70645161290327</v>
      </c>
      <c r="T16" s="96">
        <f t="shared" si="11"/>
        <v>972.70645161290327</v>
      </c>
      <c r="U16" s="96">
        <f t="shared" si="11"/>
        <v>972.70645161290327</v>
      </c>
      <c r="V16" s="96">
        <f t="shared" si="11"/>
        <v>972.70645161290327</v>
      </c>
      <c r="W16" s="96">
        <f t="shared" si="11"/>
        <v>876.31935483870961</v>
      </c>
      <c r="X16" s="96">
        <f t="shared" si="11"/>
        <v>1012.0645161290321</v>
      </c>
      <c r="Y16" s="96">
        <f t="shared" si="11"/>
        <v>972.70645161290327</v>
      </c>
      <c r="Z16" s="96">
        <f t="shared" si="11"/>
        <v>972.70645161290327</v>
      </c>
      <c r="AA16" s="96">
        <f t="shared" si="11"/>
        <v>972.70645161290327</v>
      </c>
      <c r="AB16" s="96">
        <f t="shared" si="11"/>
        <v>972.70645161290327</v>
      </c>
      <c r="AC16" s="96">
        <f t="shared" si="11"/>
        <v>972.70645161290327</v>
      </c>
      <c r="AD16" s="96">
        <f t="shared" si="11"/>
        <v>587.158064516129</v>
      </c>
      <c r="AE16" s="96">
        <f t="shared" si="11"/>
        <v>972.70645161290327</v>
      </c>
      <c r="AF16" s="96">
        <f t="shared" si="11"/>
        <v>972.70645161290327</v>
      </c>
      <c r="AG16" s="96">
        <f t="shared" si="11"/>
        <v>972.70645161290327</v>
      </c>
      <c r="AH16" s="96">
        <f t="shared" si="11"/>
        <v>972.70645161290327</v>
      </c>
      <c r="AI16" s="96">
        <f t="shared" ref="AI16:AK16" si="12">IF(AI11="-","-",((AI11*60)/AI15)*$G$16)</f>
        <v>972.70645161290327</v>
      </c>
      <c r="AJ16" s="96">
        <f t="shared" si="12"/>
        <v>972.70645161290327</v>
      </c>
      <c r="AK16" s="96">
        <f t="shared" si="12"/>
        <v>876.31935483870961</v>
      </c>
      <c r="AL16" s="43">
        <f>AVERAGE(H16:AK16)</f>
        <v>941.88935483870966</v>
      </c>
      <c r="AM16" s="7" t="s">
        <v>247</v>
      </c>
    </row>
    <row r="17" spans="1:39" ht="22.15" customHeight="1" thickBot="1">
      <c r="A17" s="149" t="s">
        <v>266</v>
      </c>
      <c r="B17" s="176">
        <f>B16-B15</f>
        <v>21447.735483870965</v>
      </c>
      <c r="C17" s="10">
        <f>B17/2</f>
        <v>10723.867741935483</v>
      </c>
      <c r="F17" s="476" t="s">
        <v>249</v>
      </c>
      <c r="G17" s="476"/>
      <c r="H17" s="163">
        <f t="shared" ref="H17:AI17" si="13">IF(H4="-","-",IF(AND(H$3=1,H$2=""),$B$21,IF(AND(H$3=7,H$2=""),$B$20,IF(AND(OR(H$3=2,H$3=3,H$3=4,H$3=5,H$3=6),H$2=""),$B$19,IF(H$2="Sim",$B$22,IF(H$2="Vazio",$B$23,"erro"))))))</f>
        <v>1</v>
      </c>
      <c r="I17" s="163">
        <f t="shared" si="13"/>
        <v>1</v>
      </c>
      <c r="J17" s="163">
        <f t="shared" si="13"/>
        <v>1</v>
      </c>
      <c r="K17" s="163">
        <f t="shared" si="13"/>
        <v>1</v>
      </c>
      <c r="L17" s="163">
        <f t="shared" si="13"/>
        <v>1</v>
      </c>
      <c r="M17" s="163">
        <f t="shared" si="13"/>
        <v>0</v>
      </c>
      <c r="N17" s="163">
        <f t="shared" si="13"/>
        <v>1</v>
      </c>
      <c r="O17" s="163">
        <f t="shared" si="13"/>
        <v>1</v>
      </c>
      <c r="P17" s="163">
        <f t="shared" si="13"/>
        <v>1</v>
      </c>
      <c r="Q17" s="163">
        <f t="shared" si="13"/>
        <v>1</v>
      </c>
      <c r="R17" s="163">
        <f t="shared" si="13"/>
        <v>1</v>
      </c>
      <c r="S17" s="163">
        <f t="shared" si="13"/>
        <v>1</v>
      </c>
      <c r="T17" s="163">
        <f t="shared" si="13"/>
        <v>0</v>
      </c>
      <c r="U17" s="163">
        <f t="shared" si="13"/>
        <v>1</v>
      </c>
      <c r="V17" s="163">
        <f t="shared" si="13"/>
        <v>1</v>
      </c>
      <c r="W17" s="163">
        <f t="shared" si="13"/>
        <v>1</v>
      </c>
      <c r="X17" s="163">
        <f t="shared" si="13"/>
        <v>1</v>
      </c>
      <c r="Y17" s="163">
        <f t="shared" si="13"/>
        <v>0</v>
      </c>
      <c r="Z17" s="163">
        <f t="shared" si="13"/>
        <v>0</v>
      </c>
      <c r="AA17" s="163">
        <f t="shared" si="13"/>
        <v>0</v>
      </c>
      <c r="AB17" s="163">
        <f t="shared" si="13"/>
        <v>0</v>
      </c>
      <c r="AC17" s="163">
        <f t="shared" si="13"/>
        <v>1</v>
      </c>
      <c r="AD17" s="163">
        <f t="shared" si="13"/>
        <v>1</v>
      </c>
      <c r="AE17" s="163">
        <f t="shared" si="13"/>
        <v>1</v>
      </c>
      <c r="AF17" s="163">
        <f t="shared" si="13"/>
        <v>1</v>
      </c>
      <c r="AG17" s="163">
        <f t="shared" si="13"/>
        <v>1</v>
      </c>
      <c r="AH17" s="163">
        <f t="shared" si="13"/>
        <v>0</v>
      </c>
      <c r="AI17" s="163">
        <f t="shared" si="13"/>
        <v>1</v>
      </c>
      <c r="AJ17" s="163">
        <f t="shared" ref="AJ17:AK17" si="14">IF(AJ4="-","-",IF(AND(AJ$3=1,AJ$2=""),$B$21,IF(AND(AJ$3=7,AJ$2=""),$B$20,IF(AND(OR(AJ$3=2,AJ$3=3,AJ$3=4,AJ$3=5,AJ$3=6),AJ$2=""),$B$19,IF(AJ$2="Sim",$B$22,IF(AJ$2="Vazio",$B$23,"erro"))))))</f>
        <v>1</v>
      </c>
      <c r="AK17" s="163">
        <f t="shared" si="14"/>
        <v>1</v>
      </c>
      <c r="AL17" s="43">
        <f>AVERAGE(H17:AK17)</f>
        <v>0.76666666666666672</v>
      </c>
      <c r="AM17" s="7" t="s">
        <v>250</v>
      </c>
    </row>
    <row r="18" spans="1:39" ht="22.15" customHeight="1">
      <c r="A18" s="10"/>
      <c r="B18" s="21"/>
      <c r="C18" s="10"/>
      <c r="F18" s="164"/>
      <c r="G18" s="10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0"/>
      <c r="AM18" s="9"/>
    </row>
    <row r="19" spans="1:39" s="10" customFormat="1" ht="22.15" customHeight="1">
      <c r="A19" s="149" t="s">
        <v>251</v>
      </c>
      <c r="B19" s="152">
        <v>1</v>
      </c>
      <c r="F19" s="471" t="s">
        <v>239</v>
      </c>
      <c r="G19" s="471"/>
      <c r="H19" s="96">
        <f>IF(H11="-","-",H16*H17)</f>
        <v>972.70645161290327</v>
      </c>
      <c r="I19" s="96">
        <f t="shared" ref="I19:AK19" si="15">IF(I11="-","-",I16*I17)</f>
        <v>876.31935483870961</v>
      </c>
      <c r="J19" s="96">
        <f t="shared" si="15"/>
        <v>972.70645161290327</v>
      </c>
      <c r="K19" s="96">
        <f t="shared" si="15"/>
        <v>972.70645161290327</v>
      </c>
      <c r="L19" s="96">
        <f t="shared" si="15"/>
        <v>972.70645161290327</v>
      </c>
      <c r="M19" s="96">
        <f t="shared" si="15"/>
        <v>0</v>
      </c>
      <c r="N19" s="305">
        <f t="shared" si="15"/>
        <v>972.70645161290327</v>
      </c>
      <c r="O19" s="305">
        <f t="shared" si="15"/>
        <v>972.70645161290327</v>
      </c>
      <c r="P19" s="305">
        <f t="shared" si="15"/>
        <v>683.54516129032254</v>
      </c>
      <c r="Q19" s="305">
        <f t="shared" si="15"/>
        <v>972.70645161290327</v>
      </c>
      <c r="R19" s="305">
        <f t="shared" si="15"/>
        <v>972.70645161290327</v>
      </c>
      <c r="S19" s="305">
        <f t="shared" si="15"/>
        <v>972.70645161290327</v>
      </c>
      <c r="T19" s="305">
        <f t="shared" si="15"/>
        <v>0</v>
      </c>
      <c r="U19" s="305">
        <f t="shared" si="15"/>
        <v>972.70645161290327</v>
      </c>
      <c r="V19" s="96">
        <f t="shared" si="15"/>
        <v>972.70645161290327</v>
      </c>
      <c r="W19" s="96">
        <f t="shared" si="15"/>
        <v>876.31935483870961</v>
      </c>
      <c r="X19" s="96">
        <f t="shared" si="15"/>
        <v>1012.0645161290321</v>
      </c>
      <c r="Y19" s="96">
        <f t="shared" si="15"/>
        <v>0</v>
      </c>
      <c r="Z19" s="96">
        <f t="shared" si="15"/>
        <v>0</v>
      </c>
      <c r="AA19" s="96">
        <f t="shared" si="15"/>
        <v>0</v>
      </c>
      <c r="AB19" s="96">
        <f t="shared" si="15"/>
        <v>0</v>
      </c>
      <c r="AC19" s="96">
        <f t="shared" si="15"/>
        <v>972.70645161290327</v>
      </c>
      <c r="AD19" s="96">
        <f t="shared" si="15"/>
        <v>587.158064516129</v>
      </c>
      <c r="AE19" s="96">
        <f t="shared" si="15"/>
        <v>972.70645161290327</v>
      </c>
      <c r="AF19" s="96">
        <f t="shared" si="15"/>
        <v>972.70645161290327</v>
      </c>
      <c r="AG19" s="96">
        <f t="shared" si="15"/>
        <v>972.70645161290327</v>
      </c>
      <c r="AH19" s="96">
        <f t="shared" si="15"/>
        <v>0</v>
      </c>
      <c r="AI19" s="96">
        <f t="shared" si="15"/>
        <v>972.70645161290327</v>
      </c>
      <c r="AJ19" s="96">
        <f t="shared" si="15"/>
        <v>972.70645161290327</v>
      </c>
      <c r="AK19" s="96">
        <f t="shared" si="15"/>
        <v>876.31935483870961</v>
      </c>
      <c r="AL19" s="136">
        <f>SUM(H19:AK19)</f>
        <v>21447.735483870965</v>
      </c>
      <c r="AM19" s="137" t="s">
        <v>252</v>
      </c>
    </row>
    <row r="20" spans="1:39" ht="22.15" customHeight="1">
      <c r="A20" s="149" t="s">
        <v>253</v>
      </c>
      <c r="B20" s="152">
        <v>1</v>
      </c>
      <c r="H20" s="82"/>
      <c r="I20" s="82"/>
      <c r="J20" s="82"/>
      <c r="K20" s="82"/>
      <c r="L20" s="82"/>
      <c r="M20" s="82"/>
      <c r="N20" s="482" t="s">
        <v>267</v>
      </c>
      <c r="O20" s="482"/>
      <c r="P20" s="482"/>
      <c r="Q20" s="482"/>
      <c r="R20" s="482"/>
      <c r="S20" s="482"/>
      <c r="T20" s="482"/>
      <c r="U20" s="482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</row>
    <row r="21" spans="1:39" ht="22.15" customHeight="1">
      <c r="A21" s="149" t="s">
        <v>254</v>
      </c>
      <c r="B21" s="152">
        <f>'Célula CD - 3 Turnos'!B21</f>
        <v>1</v>
      </c>
      <c r="H21" s="82"/>
      <c r="I21" s="82"/>
      <c r="J21" s="82"/>
      <c r="K21" s="82"/>
      <c r="L21" s="82"/>
      <c r="M21" s="82"/>
      <c r="N21" s="483"/>
      <c r="O21" s="483"/>
      <c r="P21" s="483"/>
      <c r="Q21" s="483"/>
      <c r="R21" s="483"/>
      <c r="S21" s="483"/>
      <c r="T21" s="483"/>
      <c r="U21" s="483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M21" s="139"/>
    </row>
    <row r="22" spans="1:39" ht="22.15" customHeight="1">
      <c r="A22" s="149" t="s">
        <v>255</v>
      </c>
      <c r="B22" s="152">
        <f>'Célula CD - 3 Turnos'!B22</f>
        <v>0</v>
      </c>
      <c r="H22" s="82"/>
      <c r="I22" s="82"/>
      <c r="J22" s="82"/>
      <c r="K22" s="82"/>
      <c r="L22" s="82"/>
      <c r="M22" s="82"/>
      <c r="N22" s="483"/>
      <c r="O22" s="483"/>
      <c r="P22" s="483"/>
      <c r="Q22" s="483"/>
      <c r="R22" s="483"/>
      <c r="S22" s="483"/>
      <c r="T22" s="483"/>
      <c r="U22" s="483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</row>
    <row r="23" spans="1:39" ht="22.15" customHeight="1">
      <c r="A23" s="149" t="s">
        <v>256</v>
      </c>
      <c r="B23" s="152">
        <f>'Célula CD - 3 Turnos'!B23</f>
        <v>1</v>
      </c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M23" s="165"/>
    </row>
    <row r="24" spans="1:39" ht="22.15" customHeight="1">
      <c r="A24" s="149" t="s">
        <v>256</v>
      </c>
      <c r="B24" s="152">
        <f>'Célula AK - 3 Turnos'!B26</f>
        <v>1</v>
      </c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</row>
    <row r="25" spans="1:39" ht="22.15" customHeight="1"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</row>
    <row r="26" spans="1:39" ht="22.15" customHeight="1"/>
    <row r="27" spans="1:39" ht="19.899999999999999" customHeight="1"/>
    <row r="28" spans="1:39" ht="19.899999999999999" customHeight="1"/>
    <row r="29" spans="1:39" ht="19.899999999999999" customHeight="1"/>
    <row r="30" spans="1:39" ht="19.899999999999999" customHeight="1"/>
  </sheetData>
  <customSheetViews>
    <customSheetView guid="{0B9E0B6F-9A51-43A6-98CC-45FAF0A79CBF}" scale="55" showGridLines="0">
      <selection activeCell="W14" sqref="W14"/>
    </customSheetView>
  </customSheetViews>
  <mergeCells count="23">
    <mergeCell ref="Y1:AB1"/>
    <mergeCell ref="F19:G19"/>
    <mergeCell ref="F9:G9"/>
    <mergeCell ref="F10:G10"/>
    <mergeCell ref="F11:G11"/>
    <mergeCell ref="F12:G12"/>
    <mergeCell ref="F15:G15"/>
    <mergeCell ref="F17:G17"/>
    <mergeCell ref="F14:G14"/>
    <mergeCell ref="F13:G13"/>
    <mergeCell ref="O1:P1"/>
    <mergeCell ref="F2:G2"/>
    <mergeCell ref="F8:G8"/>
    <mergeCell ref="A1:G1"/>
    <mergeCell ref="H1:J1"/>
    <mergeCell ref="F6:G6"/>
    <mergeCell ref="N20:U22"/>
    <mergeCell ref="F7:G7"/>
    <mergeCell ref="K1:L1"/>
    <mergeCell ref="M1:N1"/>
    <mergeCell ref="A3:D3"/>
    <mergeCell ref="F3:G4"/>
    <mergeCell ref="F5:G5"/>
  </mergeCells>
  <conditionalFormatting sqref="H5:AK5 H6:AN9 H16:AK17 H19:AK19">
    <cfRule type="expression" dxfId="9" priority="73">
      <formula>IF(OR(H$3=1,H$3=7,H$2="Sim"),1)</formula>
    </cfRule>
  </conditionalFormatting>
  <conditionalFormatting sqref="H10:AK11">
    <cfRule type="expression" dxfId="8" priority="1">
      <formula>IF(OR(H$3=1,H$3=7,H$2="Sim"),1)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X11" formula="1"/>
  </ignoredError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C943-1B83-487B-99CA-746B938C97C0}">
  <sheetPr codeName="Planilha18"/>
  <dimension ref="A1:AN30"/>
  <sheetViews>
    <sheetView showGridLines="0" zoomScale="85" zoomScaleNormal="85" workbookViewId="0">
      <pane xSplit="7" ySplit="1" topLeftCell="H2" activePane="bottomRight" state="frozen"/>
      <selection pane="bottomRight" activeCell="I22" sqref="I22"/>
      <selection pane="bottomLeft" activeCell="A2" sqref="A2"/>
      <selection pane="topRight" activeCell="H1" sqref="H1"/>
    </sheetView>
  </sheetViews>
  <sheetFormatPr defaultColWidth="8.85546875" defaultRowHeight="12.75"/>
  <cols>
    <col min="1" max="1" width="35.7109375" style="2" customWidth="1"/>
    <col min="2" max="4" width="8.7109375" style="2" customWidth="1"/>
    <col min="5" max="5" width="1.7109375" style="2" customWidth="1"/>
    <col min="6" max="6" width="28.5703125" style="2" customWidth="1"/>
    <col min="7" max="7" width="20" style="2" customWidth="1"/>
    <col min="8" max="37" width="14.7109375" style="2" customWidth="1"/>
    <col min="38" max="38" width="8.85546875" style="2"/>
    <col min="39" max="39" width="12.7109375" style="2" customWidth="1"/>
    <col min="40" max="16384" width="8.85546875" style="2"/>
  </cols>
  <sheetData>
    <row r="1" spans="1:40" ht="48" customHeight="1">
      <c r="A1" s="464" t="s">
        <v>268</v>
      </c>
      <c r="B1" s="464"/>
      <c r="C1" s="464"/>
      <c r="D1" s="464"/>
      <c r="E1" s="464"/>
      <c r="F1" s="464"/>
      <c r="G1" s="464"/>
      <c r="H1" s="478" t="s">
        <v>213</v>
      </c>
      <c r="I1" s="478"/>
      <c r="J1" s="478"/>
      <c r="K1" s="479">
        <v>45748</v>
      </c>
      <c r="L1" s="479"/>
      <c r="M1" s="478" t="s">
        <v>214</v>
      </c>
      <c r="N1" s="478"/>
      <c r="O1" s="480">
        <v>1440</v>
      </c>
      <c r="P1" s="480"/>
      <c r="Q1" s="5">
        <v>1080</v>
      </c>
      <c r="R1" s="5"/>
      <c r="S1" s="292" t="s">
        <v>215</v>
      </c>
      <c r="T1" s="5"/>
      <c r="U1" s="5"/>
      <c r="V1" s="5"/>
      <c r="W1" s="5"/>
      <c r="X1" s="5"/>
      <c r="Y1" s="477" t="s">
        <v>216</v>
      </c>
      <c r="Z1" s="477"/>
      <c r="AA1" s="477"/>
      <c r="AB1" s="477"/>
      <c r="AC1" s="5"/>
      <c r="AD1" s="5"/>
      <c r="AE1" s="5"/>
      <c r="AF1" s="5"/>
      <c r="AG1" s="5"/>
      <c r="AH1" s="5"/>
      <c r="AI1" s="5"/>
      <c r="AJ1" s="5"/>
      <c r="AK1" s="5"/>
    </row>
    <row r="2" spans="1:40" ht="48" customHeight="1">
      <c r="A2" s="73"/>
      <c r="B2" s="73"/>
      <c r="C2" s="73"/>
      <c r="D2" s="73"/>
      <c r="E2" s="73"/>
      <c r="F2" s="461" t="s">
        <v>218</v>
      </c>
      <c r="G2" s="462"/>
      <c r="H2" s="177"/>
      <c r="I2" s="177"/>
      <c r="J2" s="177"/>
      <c r="K2" s="177"/>
      <c r="L2" s="177"/>
      <c r="M2" s="177" t="s">
        <v>220</v>
      </c>
      <c r="N2" s="177"/>
      <c r="O2" s="177"/>
      <c r="P2" s="177"/>
      <c r="Q2" s="177"/>
      <c r="R2" s="177"/>
      <c r="S2" s="177"/>
      <c r="T2" s="177" t="s">
        <v>220</v>
      </c>
      <c r="U2" s="177"/>
      <c r="V2" s="177"/>
      <c r="W2" s="177"/>
      <c r="X2" s="177"/>
      <c r="Y2" s="177" t="s">
        <v>219</v>
      </c>
      <c r="Z2" s="177" t="s">
        <v>219</v>
      </c>
      <c r="AA2" s="177" t="s">
        <v>220</v>
      </c>
      <c r="AB2" s="177" t="s">
        <v>219</v>
      </c>
      <c r="AC2" s="177"/>
      <c r="AD2" s="177"/>
      <c r="AE2" s="177"/>
      <c r="AF2" s="177"/>
      <c r="AG2" s="177"/>
      <c r="AH2" s="177" t="s">
        <v>219</v>
      </c>
      <c r="AI2" s="177"/>
      <c r="AJ2" s="177"/>
      <c r="AK2" s="177"/>
    </row>
    <row r="3" spans="1:40" s="10" customFormat="1" ht="22.15" customHeight="1">
      <c r="A3" s="465" t="s">
        <v>221</v>
      </c>
      <c r="B3" s="465"/>
      <c r="C3" s="465"/>
      <c r="D3" s="465"/>
      <c r="F3" s="466" t="s">
        <v>222</v>
      </c>
      <c r="G3" s="466"/>
      <c r="H3" s="178">
        <f>IF(H4="-","-",WEEKDAY(H4))</f>
        <v>3</v>
      </c>
      <c r="I3" s="178">
        <f t="shared" ref="I3:AK3" si="0">IF(I4="-","-",WEEKDAY(I4))</f>
        <v>4</v>
      </c>
      <c r="J3" s="178">
        <f t="shared" si="0"/>
        <v>5</v>
      </c>
      <c r="K3" s="178">
        <f t="shared" si="0"/>
        <v>6</v>
      </c>
      <c r="L3" s="178">
        <f t="shared" si="0"/>
        <v>7</v>
      </c>
      <c r="M3" s="178">
        <f t="shared" si="0"/>
        <v>1</v>
      </c>
      <c r="N3" s="178">
        <f t="shared" si="0"/>
        <v>2</v>
      </c>
      <c r="O3" s="178">
        <f t="shared" si="0"/>
        <v>3</v>
      </c>
      <c r="P3" s="178">
        <f t="shared" si="0"/>
        <v>4</v>
      </c>
      <c r="Q3" s="178">
        <f t="shared" si="0"/>
        <v>5</v>
      </c>
      <c r="R3" s="178">
        <f t="shared" si="0"/>
        <v>6</v>
      </c>
      <c r="S3" s="178">
        <f t="shared" si="0"/>
        <v>7</v>
      </c>
      <c r="T3" s="178">
        <f t="shared" si="0"/>
        <v>1</v>
      </c>
      <c r="U3" s="178">
        <f t="shared" si="0"/>
        <v>2</v>
      </c>
      <c r="V3" s="178">
        <f t="shared" si="0"/>
        <v>3</v>
      </c>
      <c r="W3" s="178">
        <f t="shared" si="0"/>
        <v>4</v>
      </c>
      <c r="X3" s="178">
        <f t="shared" si="0"/>
        <v>5</v>
      </c>
      <c r="Y3" s="178">
        <f t="shared" si="0"/>
        <v>6</v>
      </c>
      <c r="Z3" s="178">
        <f t="shared" si="0"/>
        <v>7</v>
      </c>
      <c r="AA3" s="178">
        <f t="shared" si="0"/>
        <v>1</v>
      </c>
      <c r="AB3" s="178">
        <f t="shared" si="0"/>
        <v>2</v>
      </c>
      <c r="AC3" s="178">
        <f t="shared" si="0"/>
        <v>3</v>
      </c>
      <c r="AD3" s="178">
        <f t="shared" si="0"/>
        <v>4</v>
      </c>
      <c r="AE3" s="178">
        <f t="shared" si="0"/>
        <v>5</v>
      </c>
      <c r="AF3" s="178">
        <f t="shared" si="0"/>
        <v>6</v>
      </c>
      <c r="AG3" s="178">
        <f t="shared" si="0"/>
        <v>7</v>
      </c>
      <c r="AH3" s="178">
        <f t="shared" si="0"/>
        <v>1</v>
      </c>
      <c r="AI3" s="178">
        <f t="shared" si="0"/>
        <v>2</v>
      </c>
      <c r="AJ3" s="178">
        <f t="shared" si="0"/>
        <v>3</v>
      </c>
      <c r="AK3" s="178">
        <f t="shared" si="0"/>
        <v>4</v>
      </c>
      <c r="AL3" s="2"/>
    </row>
    <row r="4" spans="1:40" s="10" customFormat="1" ht="22.15" customHeight="1">
      <c r="A4" s="148" t="s">
        <v>223</v>
      </c>
      <c r="B4" s="1" t="s">
        <v>224</v>
      </c>
      <c r="C4" s="1" t="s">
        <v>225</v>
      </c>
      <c r="D4" s="1" t="s">
        <v>226</v>
      </c>
      <c r="F4" s="466"/>
      <c r="G4" s="466"/>
      <c r="H4" s="179">
        <f>K1</f>
        <v>45748</v>
      </c>
      <c r="I4" s="179">
        <f>IF(MONTH(H4+1)=MONTH(H4),H4+1,"-")</f>
        <v>45749</v>
      </c>
      <c r="J4" s="179">
        <f t="shared" ref="J4:AH4" si="1">IF(MONTH(I4+1)=MONTH(I4),I4+1,"-")</f>
        <v>45750</v>
      </c>
      <c r="K4" s="179">
        <f t="shared" si="1"/>
        <v>45751</v>
      </c>
      <c r="L4" s="179">
        <f t="shared" si="1"/>
        <v>45752</v>
      </c>
      <c r="M4" s="179">
        <f t="shared" si="1"/>
        <v>45753</v>
      </c>
      <c r="N4" s="179">
        <f t="shared" si="1"/>
        <v>45754</v>
      </c>
      <c r="O4" s="179">
        <f t="shared" si="1"/>
        <v>45755</v>
      </c>
      <c r="P4" s="179">
        <f t="shared" si="1"/>
        <v>45756</v>
      </c>
      <c r="Q4" s="179">
        <f t="shared" si="1"/>
        <v>45757</v>
      </c>
      <c r="R4" s="179">
        <f t="shared" si="1"/>
        <v>45758</v>
      </c>
      <c r="S4" s="179">
        <f t="shared" si="1"/>
        <v>45759</v>
      </c>
      <c r="T4" s="179">
        <f t="shared" si="1"/>
        <v>45760</v>
      </c>
      <c r="U4" s="179">
        <f t="shared" si="1"/>
        <v>45761</v>
      </c>
      <c r="V4" s="179">
        <f t="shared" si="1"/>
        <v>45762</v>
      </c>
      <c r="W4" s="179">
        <f t="shared" si="1"/>
        <v>45763</v>
      </c>
      <c r="X4" s="179">
        <f t="shared" si="1"/>
        <v>45764</v>
      </c>
      <c r="Y4" s="179">
        <f t="shared" si="1"/>
        <v>45765</v>
      </c>
      <c r="Z4" s="179">
        <f t="shared" si="1"/>
        <v>45766</v>
      </c>
      <c r="AA4" s="179">
        <f t="shared" si="1"/>
        <v>45767</v>
      </c>
      <c r="AB4" s="179">
        <f t="shared" si="1"/>
        <v>45768</v>
      </c>
      <c r="AC4" s="179">
        <f t="shared" si="1"/>
        <v>45769</v>
      </c>
      <c r="AD4" s="179">
        <f t="shared" si="1"/>
        <v>45770</v>
      </c>
      <c r="AE4" s="179">
        <f t="shared" si="1"/>
        <v>45771</v>
      </c>
      <c r="AF4" s="179">
        <f t="shared" si="1"/>
        <v>45772</v>
      </c>
      <c r="AG4" s="179">
        <f t="shared" si="1"/>
        <v>45773</v>
      </c>
      <c r="AH4" s="179">
        <f t="shared" si="1"/>
        <v>45774</v>
      </c>
      <c r="AI4" s="179">
        <f t="shared" ref="AI4" si="2">IF(MONTH(AH4+1)=MONTH(AH4),AH4+1,"-")</f>
        <v>45775</v>
      </c>
      <c r="AJ4" s="179">
        <f t="shared" ref="AJ4" si="3">IF(MONTH(AI4+1)=MONTH(AI4),AI4+1,"-")</f>
        <v>45776</v>
      </c>
      <c r="AK4" s="179">
        <f t="shared" ref="AK4" si="4">IF(MONTH(AJ4+1)=MONTH(AJ4),AJ4+1,"-")</f>
        <v>45777</v>
      </c>
      <c r="AL4" s="2"/>
    </row>
    <row r="5" spans="1:40" s="10" customFormat="1" ht="22.15" customHeight="1">
      <c r="A5" s="158" t="s">
        <v>227</v>
      </c>
      <c r="B5" s="68">
        <v>5</v>
      </c>
      <c r="C5" s="68">
        <v>5</v>
      </c>
      <c r="D5" s="68">
        <v>5</v>
      </c>
      <c r="F5" s="467" t="s">
        <v>228</v>
      </c>
      <c r="G5" s="467"/>
      <c r="H5" s="38">
        <f>IF(H4="-","-",SUM($B$12:$D$12))</f>
        <v>229</v>
      </c>
      <c r="I5" s="38">
        <f t="shared" ref="I5:AH5" si="5">IF(I4="-","-",SUM($B$12:$D$12))</f>
        <v>229</v>
      </c>
      <c r="J5" s="38">
        <f t="shared" si="5"/>
        <v>229</v>
      </c>
      <c r="K5" s="38">
        <f t="shared" si="5"/>
        <v>229</v>
      </c>
      <c r="L5" s="38">
        <f t="shared" si="5"/>
        <v>229</v>
      </c>
      <c r="M5" s="38">
        <f t="shared" si="5"/>
        <v>229</v>
      </c>
      <c r="N5" s="38">
        <f t="shared" si="5"/>
        <v>229</v>
      </c>
      <c r="O5" s="38">
        <f t="shared" si="5"/>
        <v>229</v>
      </c>
      <c r="P5" s="38">
        <f t="shared" si="5"/>
        <v>229</v>
      </c>
      <c r="Q5" s="38">
        <f t="shared" si="5"/>
        <v>229</v>
      </c>
      <c r="R5" s="38">
        <f t="shared" si="5"/>
        <v>229</v>
      </c>
      <c r="S5" s="38">
        <f>IF(S4="-","-",SUM($B$12:$D$12))</f>
        <v>229</v>
      </c>
      <c r="T5" s="38">
        <f t="shared" si="5"/>
        <v>229</v>
      </c>
      <c r="U5" s="38">
        <f>IF(U4="-","-",SUM($B$12:$D$12))</f>
        <v>229</v>
      </c>
      <c r="V5" s="38">
        <f t="shared" si="5"/>
        <v>229</v>
      </c>
      <c r="W5" s="38">
        <f t="shared" si="5"/>
        <v>229</v>
      </c>
      <c r="X5" s="38">
        <f t="shared" si="5"/>
        <v>229</v>
      </c>
      <c r="Y5" s="38">
        <f t="shared" si="5"/>
        <v>229</v>
      </c>
      <c r="Z5" s="38">
        <f t="shared" si="5"/>
        <v>229</v>
      </c>
      <c r="AA5" s="38">
        <f t="shared" si="5"/>
        <v>229</v>
      </c>
      <c r="AB5" s="38">
        <f t="shared" si="5"/>
        <v>229</v>
      </c>
      <c r="AC5" s="38">
        <f t="shared" si="5"/>
        <v>229</v>
      </c>
      <c r="AD5" s="38">
        <f t="shared" si="5"/>
        <v>229</v>
      </c>
      <c r="AE5" s="38">
        <f t="shared" si="5"/>
        <v>229</v>
      </c>
      <c r="AF5" s="38">
        <f t="shared" si="5"/>
        <v>229</v>
      </c>
      <c r="AG5" s="38">
        <f t="shared" si="5"/>
        <v>229</v>
      </c>
      <c r="AH5" s="38">
        <f t="shared" si="5"/>
        <v>229</v>
      </c>
      <c r="AI5" s="38">
        <f t="shared" ref="AI5:AK5" si="6">IF(AI4="-","-",SUM($B$12:$D$12))</f>
        <v>229</v>
      </c>
      <c r="AJ5" s="38">
        <f t="shared" si="6"/>
        <v>229</v>
      </c>
      <c r="AK5" s="38">
        <f t="shared" si="6"/>
        <v>229</v>
      </c>
      <c r="AL5" s="2"/>
    </row>
    <row r="6" spans="1:40" ht="22.15" customHeight="1">
      <c r="A6" s="158" t="s">
        <v>229</v>
      </c>
      <c r="B6" s="68">
        <v>5</v>
      </c>
      <c r="C6" s="68">
        <v>5</v>
      </c>
      <c r="D6" s="68">
        <v>10</v>
      </c>
      <c r="F6" s="468" t="s">
        <v>230</v>
      </c>
      <c r="G6" s="468"/>
      <c r="H6" s="301">
        <v>120</v>
      </c>
      <c r="I6" s="172"/>
      <c r="J6" s="172"/>
      <c r="K6" s="172"/>
      <c r="L6" s="172"/>
      <c r="M6" s="172"/>
      <c r="N6" s="172"/>
      <c r="O6" s="301">
        <v>120</v>
      </c>
      <c r="P6" s="172"/>
      <c r="Q6" s="172"/>
      <c r="R6" s="172"/>
      <c r="S6" s="172"/>
      <c r="T6" s="172"/>
      <c r="U6" s="172"/>
      <c r="V6" s="300">
        <v>360</v>
      </c>
      <c r="W6" s="172"/>
      <c r="X6" s="172"/>
      <c r="Y6" s="172"/>
      <c r="Z6" s="172"/>
      <c r="AA6" s="172"/>
      <c r="AB6" s="172"/>
      <c r="AC6" s="302">
        <v>480</v>
      </c>
      <c r="AD6" s="172"/>
      <c r="AE6" s="172"/>
      <c r="AF6" s="172"/>
      <c r="AG6" s="172"/>
      <c r="AH6" s="172"/>
      <c r="AI6" s="172"/>
      <c r="AJ6" s="301">
        <v>120</v>
      </c>
      <c r="AK6" s="172"/>
      <c r="AL6" s="172"/>
      <c r="AM6" s="172"/>
      <c r="AN6" s="172"/>
    </row>
    <row r="7" spans="1:40" ht="22.15" customHeight="1">
      <c r="A7" s="158" t="s">
        <v>231</v>
      </c>
      <c r="B7" s="68">
        <v>10</v>
      </c>
      <c r="C7" s="68">
        <v>10</v>
      </c>
      <c r="D7" s="68">
        <v>0</v>
      </c>
      <c r="F7" s="481" t="s">
        <v>232</v>
      </c>
      <c r="G7" s="48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</row>
    <row r="8" spans="1:40" ht="22.15" customHeight="1">
      <c r="A8" s="158" t="s">
        <v>233</v>
      </c>
      <c r="B8" s="68">
        <v>10</v>
      </c>
      <c r="C8" s="68">
        <v>10</v>
      </c>
      <c r="D8" s="68">
        <v>10</v>
      </c>
      <c r="F8" s="472" t="s">
        <v>234</v>
      </c>
      <c r="G8" s="4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</row>
    <row r="9" spans="1:40" ht="22.15" customHeight="1">
      <c r="A9" s="158"/>
      <c r="B9" s="68"/>
      <c r="C9" s="68"/>
      <c r="D9" s="68"/>
      <c r="F9" s="473" t="s">
        <v>258</v>
      </c>
      <c r="G9" s="473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</row>
    <row r="10" spans="1:40" ht="22.15" customHeight="1">
      <c r="A10" s="158" t="s">
        <v>236</v>
      </c>
      <c r="B10" s="68">
        <v>60</v>
      </c>
      <c r="C10" s="68">
        <v>60</v>
      </c>
      <c r="D10" s="68">
        <f>(15*4+60)/5</f>
        <v>24</v>
      </c>
      <c r="F10" s="474" t="s">
        <v>237</v>
      </c>
      <c r="G10" s="474"/>
      <c r="H10" s="182">
        <f>IF(H4="-","-",$O$1)</f>
        <v>1440</v>
      </c>
      <c r="I10" s="182">
        <f t="shared" ref="I10:AK10" si="7">IF(I4="-","-",$O$1)</f>
        <v>1440</v>
      </c>
      <c r="J10" s="182">
        <f t="shared" si="7"/>
        <v>1440</v>
      </c>
      <c r="K10" s="182">
        <f t="shared" si="7"/>
        <v>1440</v>
      </c>
      <c r="L10" s="182">
        <f t="shared" si="7"/>
        <v>1440</v>
      </c>
      <c r="M10" s="182">
        <f t="shared" si="7"/>
        <v>1440</v>
      </c>
      <c r="N10" s="182">
        <f t="shared" si="7"/>
        <v>1440</v>
      </c>
      <c r="O10" s="182">
        <f t="shared" si="7"/>
        <v>1440</v>
      </c>
      <c r="P10" s="182">
        <f t="shared" si="7"/>
        <v>1440</v>
      </c>
      <c r="Q10" s="182">
        <f t="shared" si="7"/>
        <v>1440</v>
      </c>
      <c r="R10" s="182">
        <f t="shared" si="7"/>
        <v>1440</v>
      </c>
      <c r="S10" s="182">
        <f t="shared" si="7"/>
        <v>1440</v>
      </c>
      <c r="T10" s="182">
        <f t="shared" si="7"/>
        <v>1440</v>
      </c>
      <c r="U10" s="182">
        <f t="shared" si="7"/>
        <v>1440</v>
      </c>
      <c r="V10" s="182">
        <f t="shared" si="7"/>
        <v>1440</v>
      </c>
      <c r="W10" s="182">
        <f t="shared" si="7"/>
        <v>1440</v>
      </c>
      <c r="X10" s="182">
        <f t="shared" si="7"/>
        <v>1440</v>
      </c>
      <c r="Y10" s="182">
        <f t="shared" si="7"/>
        <v>1440</v>
      </c>
      <c r="Z10" s="182">
        <f t="shared" si="7"/>
        <v>1440</v>
      </c>
      <c r="AA10" s="182">
        <f t="shared" si="7"/>
        <v>1440</v>
      </c>
      <c r="AB10" s="182">
        <f t="shared" si="7"/>
        <v>1440</v>
      </c>
      <c r="AC10" s="182">
        <f t="shared" si="7"/>
        <v>1440</v>
      </c>
      <c r="AD10" s="182">
        <f t="shared" si="7"/>
        <v>1440</v>
      </c>
      <c r="AE10" s="182">
        <f t="shared" si="7"/>
        <v>1440</v>
      </c>
      <c r="AF10" s="182">
        <f t="shared" si="7"/>
        <v>1440</v>
      </c>
      <c r="AG10" s="182">
        <f t="shared" si="7"/>
        <v>1440</v>
      </c>
      <c r="AH10" s="182">
        <f t="shared" si="7"/>
        <v>1440</v>
      </c>
      <c r="AI10" s="182">
        <f t="shared" si="7"/>
        <v>1440</v>
      </c>
      <c r="AJ10" s="182">
        <f t="shared" si="7"/>
        <v>1440</v>
      </c>
      <c r="AK10" s="182">
        <f t="shared" si="7"/>
        <v>1440</v>
      </c>
    </row>
    <row r="11" spans="1:40" ht="22.15" customHeight="1">
      <c r="A11" s="160" t="s">
        <v>238</v>
      </c>
      <c r="B11" s="68">
        <v>0</v>
      </c>
      <c r="C11" s="68">
        <v>0</v>
      </c>
      <c r="D11" s="68">
        <v>0</v>
      </c>
      <c r="F11" s="475" t="s">
        <v>48</v>
      </c>
      <c r="G11" s="475"/>
      <c r="H11" s="183">
        <f>IF(H4="-","-",H10-SUM(H5:H9))</f>
        <v>1091</v>
      </c>
      <c r="I11" s="183">
        <f t="shared" ref="I11:AH11" si="8">IF(I4="-","-",I10-SUM(I5:I9))</f>
        <v>1211</v>
      </c>
      <c r="J11" s="183">
        <f t="shared" si="8"/>
        <v>1211</v>
      </c>
      <c r="K11" s="183">
        <f t="shared" si="8"/>
        <v>1211</v>
      </c>
      <c r="L11" s="183">
        <f>IF(L4="-","-",L10-SUM(L5:L9))+90+49</f>
        <v>1350</v>
      </c>
      <c r="M11" s="183">
        <f t="shared" si="8"/>
        <v>1211</v>
      </c>
      <c r="N11" s="183">
        <f t="shared" si="8"/>
        <v>1211</v>
      </c>
      <c r="O11" s="183">
        <f t="shared" si="8"/>
        <v>1091</v>
      </c>
      <c r="P11" s="183">
        <f t="shared" si="8"/>
        <v>1211</v>
      </c>
      <c r="Q11" s="183">
        <f t="shared" si="8"/>
        <v>1211</v>
      </c>
      <c r="R11" s="183">
        <f t="shared" si="8"/>
        <v>1211</v>
      </c>
      <c r="S11" s="183">
        <f t="shared" si="8"/>
        <v>1211</v>
      </c>
      <c r="T11" s="183">
        <f t="shared" si="8"/>
        <v>1211</v>
      </c>
      <c r="U11" s="183">
        <f>IF(U4="-","-",U10-SUM(U5:U9))</f>
        <v>1211</v>
      </c>
      <c r="V11" s="183">
        <f t="shared" si="8"/>
        <v>851</v>
      </c>
      <c r="W11" s="183">
        <f t="shared" si="8"/>
        <v>1211</v>
      </c>
      <c r="X11" s="183">
        <f>IF(X4="-","-",X10-SUM(X5:X9))+49</f>
        <v>1260</v>
      </c>
      <c r="Y11" s="183">
        <f t="shared" si="8"/>
        <v>1211</v>
      </c>
      <c r="Z11" s="183">
        <f t="shared" si="8"/>
        <v>1211</v>
      </c>
      <c r="AA11" s="183">
        <f t="shared" si="8"/>
        <v>1211</v>
      </c>
      <c r="AB11" s="183">
        <f t="shared" si="8"/>
        <v>1211</v>
      </c>
      <c r="AC11" s="183">
        <f t="shared" si="8"/>
        <v>731</v>
      </c>
      <c r="AD11" s="183">
        <f t="shared" si="8"/>
        <v>1211</v>
      </c>
      <c r="AE11" s="183">
        <f t="shared" si="8"/>
        <v>1211</v>
      </c>
      <c r="AF11" s="183">
        <f t="shared" si="8"/>
        <v>1211</v>
      </c>
      <c r="AG11" s="183">
        <f t="shared" si="8"/>
        <v>1211</v>
      </c>
      <c r="AH11" s="183">
        <f t="shared" si="8"/>
        <v>1211</v>
      </c>
      <c r="AI11" s="183">
        <f t="shared" ref="AI11:AK11" si="9">IF(AI4="-","-",AI10-SUM(AI5:AI9))</f>
        <v>1211</v>
      </c>
      <c r="AJ11" s="183">
        <f t="shared" si="9"/>
        <v>1091</v>
      </c>
      <c r="AK11" s="183">
        <f t="shared" si="9"/>
        <v>1211</v>
      </c>
    </row>
    <row r="12" spans="1:40" ht="21.6" customHeight="1">
      <c r="A12" s="158" t="s">
        <v>239</v>
      </c>
      <c r="B12" s="145">
        <f t="shared" ref="B12:C12" si="10">SUM(B5:B11)</f>
        <v>90</v>
      </c>
      <c r="C12" s="145">
        <f t="shared" si="10"/>
        <v>90</v>
      </c>
      <c r="D12" s="145">
        <f>SUM(D5:D11)</f>
        <v>49</v>
      </c>
      <c r="F12" s="356"/>
      <c r="G12" s="356"/>
    </row>
    <row r="13" spans="1:40" ht="22.15" customHeight="1">
      <c r="B13" s="70"/>
      <c r="C13" s="70"/>
      <c r="D13" s="70"/>
      <c r="F13" s="463" t="s">
        <v>240</v>
      </c>
      <c r="G13" s="463"/>
      <c r="H13" s="184" t="str" cm="1">
        <f t="array" ref="H13">IF(H10="-","-",IFERROR(INDEX('Plano de Setup'!$T$5:$T$195,IF(AND(INDEX('Plano de Setup'!$W$5:$W$195,MATCH('Célula HI - 3 Turnos'!H4,'Plano de Setup'!$W$5:$W$195,0))&lt;='Célula HI - 3 Turnos'!H4,INDEX('Plano de Setup'!$X$5:$X$195,MATCH('Célula HI - 3 Turnos'!H4,'Plano de Setup'!$W$5:$W$195,0))&gt;='Célula HI - 3 Turnos'!H4),MATCH('Célula HI - 3 Turnos'!H4,'Plano de Setup'!$W$5:$W$195))),"erro"))</f>
        <v>CUMMINS N1 - F00RJ02827</v>
      </c>
      <c r="I13" s="184" t="str" cm="1">
        <f t="array" ref="I13">IF(I10="-","-",IFERROR(INDEX('Plano de Setup'!$T$5:$T$195,IF(AND(INDEX('Plano de Setup'!$W$5:$W$195,MATCH('Célula HI - 3 Turnos'!I4,'Plano de Setup'!$W$5:$W$195,0))&lt;='Célula HI - 3 Turnos'!I4,INDEX('Plano de Setup'!$X$5:$X$195,MATCH('Célula HI - 3 Turnos'!I4,'Plano de Setup'!$W$5:$W$195,0))&gt;='Célula HI - 3 Turnos'!I4),MATCH('Célula HI - 3 Turnos'!I4,'Plano de Setup'!$W$5:$W$195))),H13))</f>
        <v>CUMMINS N1 - F00RJ02827</v>
      </c>
      <c r="J13" s="184" t="str" cm="1">
        <f t="array" ref="J13">IF(J10="-","-",IFERROR(INDEX('Plano de Setup'!$T$5:$T$195,IF(AND(INDEX('Plano de Setup'!$W$5:$W$195,MATCH('Célula HI - 3 Turnos'!J4,'Plano de Setup'!$W$5:$W$195,0))&lt;='Célula HI - 3 Turnos'!J4,INDEX('Plano de Setup'!$X$5:$X$195,MATCH('Célula HI - 3 Turnos'!J4,'Plano de Setup'!$W$5:$W$195,0))&gt;='Célula HI - 3 Turnos'!J4),MATCH('Célula HI - 3 Turnos'!J4,'Plano de Setup'!$W$5:$W$195))),I13))</f>
        <v>CUMMINS N1 - F00RJ02827</v>
      </c>
      <c r="K13" s="184" t="str" cm="1">
        <f t="array" ref="K13">IF(K10="-","-",IFERROR(INDEX('Plano de Setup'!$T$5:$T$195,IF(AND(INDEX('Plano de Setup'!$W$5:$W$195,MATCH('Célula HI - 3 Turnos'!K4,'Plano de Setup'!$W$5:$W$195,0))&lt;='Célula HI - 3 Turnos'!K4,INDEX('Plano de Setup'!$X$5:$X$195,MATCH('Célula HI - 3 Turnos'!K4,'Plano de Setup'!$W$5:$W$195,0))&gt;='Célula HI - 3 Turnos'!K4),MATCH('Célula HI - 3 Turnos'!K4,'Plano de Setup'!$W$5:$W$195))),J13))</f>
        <v>CUMMINS N1 - F00RJ02827</v>
      </c>
      <c r="L13" s="184" t="str" cm="1">
        <f t="array" ref="L13">IF(L10="-","-",IFERROR(INDEX('Plano de Setup'!$T$5:$T$195,IF(AND(INDEX('Plano de Setup'!$W$5:$W$195,MATCH('Célula HI - 3 Turnos'!L4,'Plano de Setup'!$W$5:$W$195,0))&lt;='Célula HI - 3 Turnos'!L4,INDEX('Plano de Setup'!$X$5:$X$195,MATCH('Célula HI - 3 Turnos'!L4,'Plano de Setup'!$W$5:$W$195,0))&gt;='Célula HI - 3 Turnos'!L4),MATCH('Célula HI - 3 Turnos'!L4,'Plano de Setup'!$W$5:$W$195))),K13))</f>
        <v>CUMMINS N1 - F00RJ02827</v>
      </c>
      <c r="M13" s="184" t="str" cm="1">
        <f t="array" ref="M13">IF(M10="-","-",IFERROR(INDEX('Plano de Setup'!$T$5:$T$195,IF(AND(INDEX('Plano de Setup'!$W$5:$W$195,MATCH('Célula HI - 3 Turnos'!M4,'Plano de Setup'!$W$5:$W$195,0))&lt;='Célula HI - 3 Turnos'!M4,INDEX('Plano de Setup'!$X$5:$X$195,MATCH('Célula HI - 3 Turnos'!M4,'Plano de Setup'!$W$5:$W$195,0))&gt;='Célula HI - 3 Turnos'!M4),MATCH('Célula HI - 3 Turnos'!M4,'Plano de Setup'!$W$5:$W$195))),L13))</f>
        <v>CUMMINS N1 - F00RJ02827</v>
      </c>
      <c r="N13" s="184" t="str" cm="1">
        <f t="array" ref="N13">IF(N10="-","-",IFERROR(INDEX('Plano de Setup'!$T$5:$T$195,IF(AND(INDEX('Plano de Setup'!$W$5:$W$195,MATCH('Célula HI - 3 Turnos'!N4,'Plano de Setup'!$W$5:$W$195,0))&lt;='Célula HI - 3 Turnos'!N4,INDEX('Plano de Setup'!$X$5:$X$195,MATCH('Célula HI - 3 Turnos'!N4,'Plano de Setup'!$W$5:$W$195,0))&gt;='Célula HI - 3 Turnos'!N4),MATCH('Célula HI - 3 Turnos'!N4,'Plano de Setup'!$W$5:$W$195))),M13))</f>
        <v>CUMMINS N1 - F00RJ02827</v>
      </c>
      <c r="O13" s="184" t="str" cm="1">
        <f t="array" ref="O13">IF(O10="-","-",IFERROR(INDEX('Plano de Setup'!$T$5:$T$195,IF(AND(INDEX('Plano de Setup'!$W$5:$W$195,MATCH('Célula HI - 3 Turnos'!O4,'Plano de Setup'!$W$5:$W$195,0))&lt;='Célula HI - 3 Turnos'!O4,INDEX('Plano de Setup'!$X$5:$X$195,MATCH('Célula HI - 3 Turnos'!O4,'Plano de Setup'!$W$5:$W$195,0))&gt;='Célula HI - 3 Turnos'!O4),MATCH('Célula HI - 3 Turnos'!O4,'Plano de Setup'!$W$5:$W$195))),N13))</f>
        <v>CUMMINS N1 - F00RJ02827</v>
      </c>
      <c r="P13" s="184" t="str" cm="1">
        <f t="array" ref="P13">IF(P10="-","-",IFERROR(INDEX('Plano de Setup'!$T$5:$T$195,IF(AND(INDEX('Plano de Setup'!$W$5:$W$195,MATCH('Célula HI - 3 Turnos'!P4,'Plano de Setup'!$W$5:$W$195,0))&lt;='Célula HI - 3 Turnos'!P4,INDEX('Plano de Setup'!$X$5:$X$195,MATCH('Célula HI - 3 Turnos'!P4,'Plano de Setup'!$W$5:$W$195,0))&gt;='Célula HI - 3 Turnos'!P4),MATCH('Célula HI - 3 Turnos'!P4,'Plano de Setup'!$W$5:$W$195))),O13))</f>
        <v>CUMMINS N1 - F00RJ02827</v>
      </c>
      <c r="Q13" s="184" t="str" cm="1">
        <f t="array" ref="Q13">IF(Q10="-","-",IFERROR(INDEX('Plano de Setup'!$T$5:$T$195,IF(AND(INDEX('Plano de Setup'!$W$5:$W$195,MATCH('Célula HI - 3 Turnos'!Q4,'Plano de Setup'!$W$5:$W$195,0))&lt;='Célula HI - 3 Turnos'!Q4,INDEX('Plano de Setup'!$X$5:$X$195,MATCH('Célula HI - 3 Turnos'!Q4,'Plano de Setup'!$W$5:$W$195,0))&gt;='Célula HI - 3 Turnos'!Q4),MATCH('Célula HI - 3 Turnos'!Q4,'Plano de Setup'!$W$5:$W$195))),P13))</f>
        <v>CUMMINS N1 - F00RJ02827</v>
      </c>
      <c r="R13" s="180" t="str" cm="1">
        <f t="array" ref="R13">IF(R10="-","-",IFERROR(INDEX('Plano de Setup'!$T$5:$T$195,IF(AND(INDEX('Plano de Setup'!$W$5:$W$195,MATCH('Célula HI - 3 Turnos'!R4,'Plano de Setup'!$W$5:$W$195,0))&lt;='Célula HI - 3 Turnos'!R4,INDEX('Plano de Setup'!$X$5:$X$195,MATCH('Célula HI - 3 Turnos'!R4,'Plano de Setup'!$W$5:$W$195,0))&gt;='Célula HI - 3 Turnos'!R4),MATCH('Célula HI - 3 Turnos'!R4,'Plano de Setup'!$W$5:$W$195))),Q13))</f>
        <v>CUMMINS N1 - F00RJ02827</v>
      </c>
      <c r="S13" s="184" t="str" cm="1">
        <f t="array" ref="S13">IF(S10="-","-",IFERROR(INDEX('Plano de Setup'!$T$5:$T$195,IF(AND(INDEX('Plano de Setup'!$W$5:$W$195,MATCH('Célula HI - 3 Turnos'!S4,'Plano de Setup'!$W$5:$W$195,0))&lt;='Célula HI - 3 Turnos'!S4,INDEX('Plano de Setup'!$X$5:$X$195,MATCH('Célula HI - 3 Turnos'!S4,'Plano de Setup'!$W$5:$W$195,0))&gt;='Célula HI - 3 Turnos'!S4),MATCH('Célula HI - 3 Turnos'!S4,'Plano de Setup'!$W$5:$W$195))),R13))</f>
        <v>CUMMINS N1 - F00RJ02827</v>
      </c>
      <c r="T13" s="184" t="str" cm="1">
        <f t="array" ref="T13">IF(T10="-","-",IFERROR(INDEX('Plano de Setup'!$T$5:$T$195,IF(AND(INDEX('Plano de Setup'!$W$5:$W$195,MATCH('Célula HI - 3 Turnos'!T4,'Plano de Setup'!$W$5:$W$195,0))&lt;='Célula HI - 3 Turnos'!T4,INDEX('Plano de Setup'!$X$5:$X$195,MATCH('Célula HI - 3 Turnos'!T4,'Plano de Setup'!$W$5:$W$195,0))&gt;='Célula HI - 3 Turnos'!T4),MATCH('Célula HI - 3 Turnos'!T4,'Plano de Setup'!$W$5:$W$195))),S13))</f>
        <v>CUMMINS N1 - F00RJ02827</v>
      </c>
      <c r="U13" s="184" t="str" cm="1">
        <f t="array" ref="U13">IF(U10="-","-",IFERROR(INDEX('Plano de Setup'!$T$5:$T$195,IF(AND(INDEX('Plano de Setup'!$W$5:$W$195,MATCH('Célula HI - 3 Turnos'!U4,'Plano de Setup'!$W$5:$W$195,0))&lt;='Célula HI - 3 Turnos'!U4,INDEX('Plano de Setup'!$X$5:$X$195,MATCH('Célula HI - 3 Turnos'!U4,'Plano de Setup'!$W$5:$W$195,0))&gt;='Célula HI - 3 Turnos'!U4),MATCH('Célula HI - 3 Turnos'!U4,'Plano de Setup'!$W$5:$W$195))),T13))</f>
        <v>CUMMINS N1 - F00RJ02827</v>
      </c>
      <c r="V13" s="184" t="str" cm="1">
        <f t="array" ref="V13">IF(V10="-","-",IFERROR(INDEX('Plano de Setup'!$T$5:$T$195,IF(AND(INDEX('Plano de Setup'!$W$5:$W$195,MATCH('Célula HI - 3 Turnos'!V4,'Plano de Setup'!$W$5:$W$195,0))&lt;='Célula HI - 3 Turnos'!V4,INDEX('Plano de Setup'!$X$5:$X$195,MATCH('Célula HI - 3 Turnos'!V4,'Plano de Setup'!$W$5:$W$195,0))&gt;='Célula HI - 3 Turnos'!V4),MATCH('Célula HI - 3 Turnos'!V4,'Plano de Setup'!$W$5:$W$195))),U13))</f>
        <v>CUMMINS N1 - F00RJ02827</v>
      </c>
      <c r="W13" s="184" t="str" cm="1">
        <f t="array" ref="W13">IF(W10="-","-",IFERROR(INDEX('Plano de Setup'!$T$5:$T$195,IF(AND(INDEX('Plano de Setup'!$W$5:$W$195,MATCH('Célula HI - 3 Turnos'!W4,'Plano de Setup'!$W$5:$W$195,0))&lt;='Célula HI - 3 Turnos'!W4,INDEX('Plano de Setup'!$X$5:$X$195,MATCH('Célula HI - 3 Turnos'!W4,'Plano de Setup'!$W$5:$W$195,0))&gt;='Célula HI - 3 Turnos'!W4),MATCH('Célula HI - 3 Turnos'!W4,'Plano de Setup'!$W$5:$W$195))),V13))</f>
        <v>CUMMINS N1 - F00RJ02827</v>
      </c>
      <c r="X13" s="184" t="str" cm="1">
        <f t="array" ref="X13">IF(X10="-","-",IFERROR(INDEX('Plano de Setup'!$T$5:$T$195,IF(AND(INDEX('Plano de Setup'!$W$5:$W$195,MATCH('Célula HI - 3 Turnos'!X4,'Plano de Setup'!$W$5:$W$195,0))&lt;='Célula HI - 3 Turnos'!X4,INDEX('Plano de Setup'!$X$5:$X$195,MATCH('Célula HI - 3 Turnos'!X4,'Plano de Setup'!$W$5:$W$195,0))&gt;='Célula HI - 3 Turnos'!X4),MATCH('Célula HI - 3 Turnos'!X4,'Plano de Setup'!$W$5:$W$195))),W13))</f>
        <v>CUMMINS N1 - F00RJ02827</v>
      </c>
      <c r="Y13" s="184" t="str" cm="1">
        <f t="array" ref="Y13">IF(Y10="-","-",IFERROR(INDEX('Plano de Setup'!$T$5:$T$195,IF(AND(INDEX('Plano de Setup'!$W$5:$W$195,MATCH('Célula HI - 3 Turnos'!Y4,'Plano de Setup'!$W$5:$W$195,0))&lt;='Célula HI - 3 Turnos'!Y4,INDEX('Plano de Setup'!$X$5:$X$195,MATCH('Célula HI - 3 Turnos'!Y4,'Plano de Setup'!$W$5:$W$195,0))&gt;='Célula HI - 3 Turnos'!Y4),MATCH('Célula HI - 3 Turnos'!Y4,'Plano de Setup'!$W$5:$W$195))),X13))</f>
        <v>CUMMINS N1 - F00RJ02827</v>
      </c>
      <c r="Z13" s="184" t="str" cm="1">
        <f t="array" ref="Z13">IF(Z10="-","-",IFERROR(INDEX('Plano de Setup'!$T$5:$T$195,IF(AND(INDEX('Plano de Setup'!$W$5:$W$195,MATCH('Célula HI - 3 Turnos'!Z4,'Plano de Setup'!$W$5:$W$195,0))&lt;='Célula HI - 3 Turnos'!Z4,INDEX('Plano de Setup'!$X$5:$X$195,MATCH('Célula HI - 3 Turnos'!Z4,'Plano de Setup'!$W$5:$W$195,0))&gt;='Célula HI - 3 Turnos'!Z4),MATCH('Célula HI - 3 Turnos'!Z4,'Plano de Setup'!$W$5:$W$195))),Y13))</f>
        <v>CUMMINS N1 - F00RJ02827</v>
      </c>
      <c r="AA13" s="184" t="str" cm="1">
        <f t="array" ref="AA13">IF(AA10="-","-",IFERROR(INDEX('Plano de Setup'!$T$5:$T$195,IF(AND(INDEX('Plano de Setup'!$W$5:$W$195,MATCH('Célula HI - 3 Turnos'!AA4,'Plano de Setup'!$W$5:$W$195,0))&lt;='Célula HI - 3 Turnos'!AA4,INDEX('Plano de Setup'!$X$5:$X$195,MATCH('Célula HI - 3 Turnos'!AA4,'Plano de Setup'!$W$5:$W$195,0))&gt;='Célula HI - 3 Turnos'!AA4),MATCH('Célula HI - 3 Turnos'!AA4,'Plano de Setup'!$W$5:$W$195))),Z13))</f>
        <v>CUMMINS N1 - F00RJ02827</v>
      </c>
      <c r="AB13" s="184" t="str" cm="1">
        <f t="array" ref="AB13">IF(AB10="-","-",IFERROR(INDEX('Plano de Setup'!$T$5:$T$195,IF(AND(INDEX('Plano de Setup'!$W$5:$W$195,MATCH('Célula HI - 3 Turnos'!AB4,'Plano de Setup'!$W$5:$W$195,0))&lt;='Célula HI - 3 Turnos'!AB4,INDEX('Plano de Setup'!$X$5:$X$195,MATCH('Célula HI - 3 Turnos'!AB4,'Plano de Setup'!$W$5:$W$195,0))&gt;='Célula HI - 3 Turnos'!AB4),MATCH('Célula HI - 3 Turnos'!AB4,'Plano de Setup'!$W$5:$W$195))),AA13))</f>
        <v>CUMMINS N1 - F00RJ02827</v>
      </c>
      <c r="AC13" s="184" t="str" cm="1">
        <f t="array" ref="AC13">IF(AC10="-","-",IFERROR(INDEX('Plano de Setup'!$T$5:$T$195,IF(AND(INDEX('Plano de Setup'!$W$5:$W$195,MATCH('Célula HI - 3 Turnos'!AC4,'Plano de Setup'!$W$5:$W$195,0))&lt;='Célula HI - 3 Turnos'!AC4,INDEX('Plano de Setup'!$X$5:$X$195,MATCH('Célula HI - 3 Turnos'!AC4,'Plano de Setup'!$W$5:$W$195,0))&gt;='Célula HI - 3 Turnos'!AC4),MATCH('Célula HI - 3 Turnos'!AC4,'Plano de Setup'!$W$5:$W$195))),AB13))</f>
        <v>CUMMINS N1 - F00RJ02827</v>
      </c>
      <c r="AD13" s="184" t="str" cm="1">
        <f t="array" ref="AD13">IF(AD10="-","-",IFERROR(INDEX('Plano de Setup'!$T$5:$T$195,IF(AND(INDEX('Plano de Setup'!$W$5:$W$195,MATCH('Célula HI - 3 Turnos'!AD4,'Plano de Setup'!$W$5:$W$195,0))&lt;='Célula HI - 3 Turnos'!AD4,INDEX('Plano de Setup'!$X$5:$X$195,MATCH('Célula HI - 3 Turnos'!AD4,'Plano de Setup'!$W$5:$W$195,0))&gt;='Célula HI - 3 Turnos'!AD4),MATCH('Célula HI - 3 Turnos'!AD4,'Plano de Setup'!$W$5:$W$195))),AC13))</f>
        <v>CUMMINS N1 - F00RJ02827</v>
      </c>
      <c r="AE13" s="184" t="str" cm="1">
        <f t="array" ref="AE13">IF(AE10="-","-",IFERROR(INDEX('Plano de Setup'!$T$5:$T$195,IF(AND(INDEX('Plano de Setup'!$W$5:$W$195,MATCH('Célula HI - 3 Turnos'!AE4,'Plano de Setup'!$W$5:$W$195,0))&lt;='Célula HI - 3 Turnos'!AE4,INDEX('Plano de Setup'!$X$5:$X$195,MATCH('Célula HI - 3 Turnos'!AE4,'Plano de Setup'!$W$5:$W$195,0))&gt;='Célula HI - 3 Turnos'!AE4),MATCH('Célula HI - 3 Turnos'!AE4,'Plano de Setup'!$W$5:$W$195))),AD13))</f>
        <v>CUMMINS N1 - F00RJ02827</v>
      </c>
      <c r="AF13" s="184" t="str" cm="1">
        <f t="array" ref="AF13">IF(AF10="-","-",IFERROR(INDEX('Plano de Setup'!$T$5:$T$195,IF(AND(INDEX('Plano de Setup'!$W$5:$W$195,MATCH('Célula HI - 3 Turnos'!AF4,'Plano de Setup'!$W$5:$W$195,0))&lt;='Célula HI - 3 Turnos'!AF4,INDEX('Plano de Setup'!$X$5:$X$195,MATCH('Célula HI - 3 Turnos'!AF4,'Plano de Setup'!$W$5:$W$195,0))&gt;='Célula HI - 3 Turnos'!AF4),MATCH('Célula HI - 3 Turnos'!AF4,'Plano de Setup'!$W$5:$W$195))),AE13))</f>
        <v>CUMMINS N1 - F00RJ02827</v>
      </c>
      <c r="AG13" s="184" t="str" cm="1">
        <f t="array" ref="AG13">IF(AG10="-","-",IFERROR(INDEX('Plano de Setup'!$T$5:$T$195,IF(AND(INDEX('Plano de Setup'!$W$5:$W$195,MATCH('Célula HI - 3 Turnos'!AG4,'Plano de Setup'!$W$5:$W$195,0))&lt;='Célula HI - 3 Turnos'!AG4,INDEX('Plano de Setup'!$X$5:$X$195,MATCH('Célula HI - 3 Turnos'!AG4,'Plano de Setup'!$W$5:$W$195,0))&gt;='Célula HI - 3 Turnos'!AG4),MATCH('Célula HI - 3 Turnos'!AG4,'Plano de Setup'!$W$5:$W$195))),AF13))</f>
        <v>CUMMINS N1 - F00RJ02827</v>
      </c>
      <c r="AH13" s="184" t="str" cm="1">
        <f t="array" ref="AH13">IF(AH10="-","-",IFERROR(INDEX('Plano de Setup'!$T$5:$T$195,IF(AND(INDEX('Plano de Setup'!$W$5:$W$195,MATCH('Célula HI - 3 Turnos'!AH4,'Plano de Setup'!$W$5:$W$195,0))&lt;='Célula HI - 3 Turnos'!AH4,INDEX('Plano de Setup'!$X$5:$X$195,MATCH('Célula HI - 3 Turnos'!AH4,'Plano de Setup'!$W$5:$W$195,0))&gt;='Célula HI - 3 Turnos'!AH4),MATCH('Célula HI - 3 Turnos'!AH4,'Plano de Setup'!$W$5:$W$195))),AG13))</f>
        <v>CUMMINS N1 - F00RJ02827</v>
      </c>
      <c r="AI13" s="184" t="str" cm="1">
        <f t="array" ref="AI13">IF(AI10="-","-",IFERROR(INDEX('Plano de Setup'!$T$5:$T$195,IF(AND(INDEX('Plano de Setup'!$W$5:$W$195,MATCH('Célula HI - 3 Turnos'!AI4,'Plano de Setup'!$W$5:$W$195,0))&lt;='Célula HI - 3 Turnos'!AI4,INDEX('Plano de Setup'!$X$5:$X$195,MATCH('Célula HI - 3 Turnos'!AI4,'Plano de Setup'!$W$5:$W$195,0))&gt;='Célula HI - 3 Turnos'!AI4),MATCH('Célula HI - 3 Turnos'!AI4,'Plano de Setup'!$W$5:$W$195))),AH13))</f>
        <v>CUMMINS N1 - F00RJ02827</v>
      </c>
      <c r="AJ13" s="184" t="str" cm="1">
        <f t="array" ref="AJ13">IF(AJ10="-","-",IFERROR(INDEX('Plano de Setup'!$T$5:$T$195,IF(AND(INDEX('Plano de Setup'!$W$5:$W$195,MATCH('Célula HI - 3 Turnos'!AJ4,'Plano de Setup'!$W$5:$W$195,0))&lt;='Célula HI - 3 Turnos'!AJ4,INDEX('Plano de Setup'!$X$5:$X$195,MATCH('Célula HI - 3 Turnos'!AJ4,'Plano de Setup'!$W$5:$W$195,0))&gt;='Célula HI - 3 Turnos'!AJ4),MATCH('Célula HI - 3 Turnos'!AJ4,'Plano de Setup'!$W$5:$W$195))),AI13))</f>
        <v>CUMMINS N1 - F00RJ02827</v>
      </c>
      <c r="AK13" s="184" t="str" cm="1">
        <f t="array" ref="AK13">IF(AK10="-","-",IFERROR(INDEX('Plano de Setup'!$T$5:$T$195,IF(AND(INDEX('Plano de Setup'!$W$5:$W$195,MATCH('Célula HI - 3 Turnos'!AK4,'Plano de Setup'!$W$5:$W$195,0))&lt;='Célula HI - 3 Turnos'!AK4,INDEX('Plano de Setup'!$X$5:$X$195,MATCH('Célula HI - 3 Turnos'!AK4,'Plano de Setup'!$W$5:$W$195,0))&gt;='Célula HI - 3 Turnos'!AK4),MATCH('Célula HI - 3 Turnos'!AK4,'Plano de Setup'!$W$5:$W$195))),AJ13))</f>
        <v>CUMMINS N1 - F00RJ02827</v>
      </c>
    </row>
    <row r="14" spans="1:40" ht="22.15" customHeight="1" thickBot="1">
      <c r="C14" s="4"/>
      <c r="F14" s="463" t="s">
        <v>241</v>
      </c>
      <c r="G14" s="463"/>
      <c r="H14" s="184" t="str" cm="1">
        <f t="array" ref="H14">IF(H10="-","-",IFERROR(INDEX('Plano de Setup'!$U$5:$U$195,IF(AND(INDEX('Plano de Setup'!$W$5:$W$195,MATCH('Célula HI - 3 Turnos'!H4,'Plano de Setup'!$W$5:$W$195,0))&lt;='Célula HI - 3 Turnos'!H4,INDEX('Plano de Setup'!$X$5:$X$195,MATCH('Célula HI - 3 Turnos'!H4,'Plano de Setup'!$W$5:$W$195,0))&gt;='Célula HI - 3 Turnos'!H4),MATCH('Célula HI - 3 Turnos'!H4,'Plano de Setup'!$W$5:$W$195))),"erro"))</f>
        <v>MIM N3 - F00RJ02372</v>
      </c>
      <c r="I14" s="184" t="str" cm="1">
        <f t="array" ref="I14">IF(I10="-","-",IFERROR(INDEX('Plano de Setup'!$U$5:$U$195,IF(AND(INDEX('Plano de Setup'!$W$5:$W$195,MATCH('Célula HI - 3 Turnos'!I4,'Plano de Setup'!$W$5:$W$195,0))&lt;='Célula HI - 3 Turnos'!I4,INDEX('Plano de Setup'!$X$5:$X$195,MATCH('Célula HI - 3 Turnos'!I4,'Plano de Setup'!$W$5:$W$195,0))&gt;='Célula HI - 3 Turnos'!I4),MATCH('Célula HI - 3 Turnos'!I4,'Plano de Setup'!$W$5:$W$195))),H14))</f>
        <v>MIM N3 - F00RJ02372</v>
      </c>
      <c r="J14" s="184" t="str" cm="1">
        <f t="array" ref="J14">IF(J10="-","-",IFERROR(INDEX('Plano de Setup'!$U$5:$U$195,IF(AND(INDEX('Plano de Setup'!$W$5:$W$195,MATCH('Célula HI - 3 Turnos'!J4,'Plano de Setup'!$W$5:$W$195,0))&lt;='Célula HI - 3 Turnos'!J4,INDEX('Plano de Setup'!$X$5:$X$195,MATCH('Célula HI - 3 Turnos'!J4,'Plano de Setup'!$W$5:$W$195,0))&gt;='Célula HI - 3 Turnos'!J4),MATCH('Célula HI - 3 Turnos'!J4,'Plano de Setup'!$W$5:$W$195))),I14))</f>
        <v>MIM N3 - F00RJ02372</v>
      </c>
      <c r="K14" s="184" t="str" cm="1">
        <f t="array" ref="K14">IF(K10="-","-",IFERROR(INDEX('Plano de Setup'!$U$5:$U$195,IF(AND(INDEX('Plano de Setup'!$W$5:$W$195,MATCH('Célula HI - 3 Turnos'!K4,'Plano de Setup'!$W$5:$W$195,0))&lt;='Célula HI - 3 Turnos'!K4,INDEX('Plano de Setup'!$X$5:$X$195,MATCH('Célula HI - 3 Turnos'!K4,'Plano de Setup'!$W$5:$W$195,0))&gt;='Célula HI - 3 Turnos'!K4),MATCH('Célula HI - 3 Turnos'!K4,'Plano de Setup'!$W$5:$W$195))),J14))</f>
        <v>MIM N3 - F00RJ02372</v>
      </c>
      <c r="L14" s="184" t="str" cm="1">
        <f t="array" ref="L14">IF(L10="-","-",IFERROR(INDEX('Plano de Setup'!$U$5:$U$195,IF(AND(INDEX('Plano de Setup'!$W$5:$W$195,MATCH('Célula HI - 3 Turnos'!L4,'Plano de Setup'!$W$5:$W$195,0))&lt;='Célula HI - 3 Turnos'!L4,INDEX('Plano de Setup'!$X$5:$X$195,MATCH('Célula HI - 3 Turnos'!L4,'Plano de Setup'!$W$5:$W$195,0))&gt;='Célula HI - 3 Turnos'!L4),MATCH('Célula HI - 3 Turnos'!L4,'Plano de Setup'!$W$5:$W$195))),K14))</f>
        <v>MIM N3 - F00RJ02372</v>
      </c>
      <c r="M14" s="184" t="str" cm="1">
        <f t="array" ref="M14">IF(M10="-","-",IFERROR(INDEX('Plano de Setup'!$U$5:$U$195,IF(AND(INDEX('Plano de Setup'!$W$5:$W$195,MATCH('Célula HI - 3 Turnos'!M4,'Plano de Setup'!$W$5:$W$195,0))&lt;='Célula HI - 3 Turnos'!M4,INDEX('Plano de Setup'!$X$5:$X$195,MATCH('Célula HI - 3 Turnos'!M4,'Plano de Setup'!$W$5:$W$195,0))&gt;='Célula HI - 3 Turnos'!M4),MATCH('Célula HI - 3 Turnos'!M4,'Plano de Setup'!$W$5:$W$195))),L14))</f>
        <v>MIM N3 - F00RJ02372</v>
      </c>
      <c r="N14" s="184" t="str" cm="1">
        <f t="array" ref="N14">IF(N10="-","-",IFERROR(INDEX('Plano de Setup'!$U$5:$U$195,IF(AND(INDEX('Plano de Setup'!$W$5:$W$195,MATCH('Célula HI - 3 Turnos'!N4,'Plano de Setup'!$W$5:$W$195,0))&lt;='Célula HI - 3 Turnos'!N4,INDEX('Plano de Setup'!$X$5:$X$195,MATCH('Célula HI - 3 Turnos'!N4,'Plano de Setup'!$W$5:$W$195,0))&gt;='Célula HI - 3 Turnos'!N4),MATCH('Célula HI - 3 Turnos'!N4,'Plano de Setup'!$W$5:$W$195))),M14))</f>
        <v>MIM N3 - F00RJ02372</v>
      </c>
      <c r="O14" s="184" t="str" cm="1">
        <f t="array" ref="O14">IF(O10="-","-",IFERROR(INDEX('Plano de Setup'!$U$5:$U$195,IF(AND(INDEX('Plano de Setup'!$W$5:$W$195,MATCH('Célula HI - 3 Turnos'!O4,'Plano de Setup'!$W$5:$W$195,0))&lt;='Célula HI - 3 Turnos'!O4,INDEX('Plano de Setup'!$X$5:$X$195,MATCH('Célula HI - 3 Turnos'!O4,'Plano de Setup'!$W$5:$W$195,0))&gt;='Célula HI - 3 Turnos'!O4),MATCH('Célula HI - 3 Turnos'!O4,'Plano de Setup'!$W$5:$W$195))),N14))</f>
        <v>MIM N3 - F00RJ02372</v>
      </c>
      <c r="P14" s="184" t="str" cm="1">
        <f t="array" ref="P14">IF(P10="-","-",IFERROR(INDEX('Plano de Setup'!$U$5:$U$195,IF(AND(INDEX('Plano de Setup'!$W$5:$W$195,MATCH('Célula HI - 3 Turnos'!P4,'Plano de Setup'!$W$5:$W$195,0))&lt;='Célula HI - 3 Turnos'!P4,INDEX('Plano de Setup'!$X$5:$X$195,MATCH('Célula HI - 3 Turnos'!P4,'Plano de Setup'!$W$5:$W$195,0))&gt;='Célula HI - 3 Turnos'!P4),MATCH('Célula HI - 3 Turnos'!P4,'Plano de Setup'!$W$5:$W$195))),O14))</f>
        <v>MIM N3 - F00RJ02372</v>
      </c>
      <c r="Q14" s="184" t="str" cm="1">
        <f t="array" ref="Q14">IF(Q10="-","-",IFERROR(INDEX('Plano de Setup'!$U$5:$U$195,IF(AND(INDEX('Plano de Setup'!$W$5:$W$195,MATCH('Célula HI - 3 Turnos'!Q4,'Plano de Setup'!$W$5:$W$195,0))&lt;='Célula HI - 3 Turnos'!Q4,INDEX('Plano de Setup'!$X$5:$X$195,MATCH('Célula HI - 3 Turnos'!Q4,'Plano de Setup'!$W$5:$W$195,0))&gt;='Célula HI - 3 Turnos'!Q4),MATCH('Célula HI - 3 Turnos'!Q4,'Plano de Setup'!$W$5:$W$195))),P14))</f>
        <v>MIM N3 - F00RJ02372</v>
      </c>
      <c r="R14" s="180" t="str" cm="1">
        <f t="array" ref="R14">IF(R10="-","-",IFERROR(INDEX('Plano de Setup'!$U$5:$U$195,IF(AND(INDEX('Plano de Setup'!$W$5:$W$195,MATCH('Célula HI - 3 Turnos'!R4,'Plano de Setup'!$W$5:$W$195,0))&lt;='Célula HI - 3 Turnos'!R4,INDEX('Plano de Setup'!$X$5:$X$195,MATCH('Célula HI - 3 Turnos'!R4,'Plano de Setup'!$W$5:$W$195,0))&gt;='Célula HI - 3 Turnos'!R4),MATCH('Célula HI - 3 Turnos'!R4,'Plano de Setup'!$W$5:$W$195))),Q14))</f>
        <v>MIM N3 - F00RJ02372</v>
      </c>
      <c r="S14" s="184" t="str" cm="1">
        <f t="array" ref="S14">IF(S10="-","-",IFERROR(INDEX('Plano de Setup'!$U$5:$U$195,IF(AND(INDEX('Plano de Setup'!$W$5:$W$195,MATCH('Célula HI - 3 Turnos'!S4,'Plano de Setup'!$W$5:$W$195,0))&lt;='Célula HI - 3 Turnos'!S4,INDEX('Plano de Setup'!$X$5:$X$195,MATCH('Célula HI - 3 Turnos'!S4,'Plano de Setup'!$W$5:$W$195,0))&gt;='Célula HI - 3 Turnos'!S4),MATCH('Célula HI - 3 Turnos'!S4,'Plano de Setup'!$W$5:$W$195))),R14))</f>
        <v>MIM N3 - F00RJ02372</v>
      </c>
      <c r="T14" s="184" t="str" cm="1">
        <f t="array" ref="T14">IF(T10="-","-",IFERROR(INDEX('Plano de Setup'!$U$5:$U$195,IF(AND(INDEX('Plano de Setup'!$W$5:$W$195,MATCH('Célula HI - 3 Turnos'!T4,'Plano de Setup'!$W$5:$W$195,0))&lt;='Célula HI - 3 Turnos'!T4,INDEX('Plano de Setup'!$X$5:$X$195,MATCH('Célula HI - 3 Turnos'!T4,'Plano de Setup'!$W$5:$W$195,0))&gt;='Célula HI - 3 Turnos'!T4),MATCH('Célula HI - 3 Turnos'!T4,'Plano de Setup'!$W$5:$W$195))),S14))</f>
        <v>MIM N3 - F00RJ02372</v>
      </c>
      <c r="U14" s="184" t="str" cm="1">
        <f t="array" ref="U14">IF(U10="-","-",IFERROR(INDEX('Plano de Setup'!$U$5:$U$195,IF(AND(INDEX('Plano de Setup'!$W$5:$W$195,MATCH('Célula HI - 3 Turnos'!U4,'Plano de Setup'!$W$5:$W$195,0))&lt;='Célula HI - 3 Turnos'!U4,INDEX('Plano de Setup'!$X$5:$X$195,MATCH('Célula HI - 3 Turnos'!U4,'Plano de Setup'!$W$5:$W$195,0))&gt;='Célula HI - 3 Turnos'!U4),MATCH('Célula HI - 3 Turnos'!U4,'Plano de Setup'!$W$5:$W$195))),T14))</f>
        <v>MIM N3 - F00RJ02372</v>
      </c>
      <c r="V14" s="184" t="str" cm="1">
        <f t="array" ref="V14">IF(V10="-","-",IFERROR(INDEX('Plano de Setup'!$U$5:$U$195,IF(AND(INDEX('Plano de Setup'!$W$5:$W$195,MATCH('Célula HI - 3 Turnos'!V4,'Plano de Setup'!$W$5:$W$195,0))&lt;='Célula HI - 3 Turnos'!V4,INDEX('Plano de Setup'!$X$5:$X$195,MATCH('Célula HI - 3 Turnos'!V4,'Plano de Setup'!$W$5:$W$195,0))&gt;='Célula HI - 3 Turnos'!V4),MATCH('Célula HI - 3 Turnos'!V4,'Plano de Setup'!$W$5:$W$195))),U14))</f>
        <v>MIM N3 - F00RJ02372</v>
      </c>
      <c r="W14" s="184" t="str" cm="1">
        <f t="array" ref="W14">IF(W10="-","-",IFERROR(INDEX('Plano de Setup'!$U$5:$U$195,IF(AND(INDEX('Plano de Setup'!$W$5:$W$195,MATCH('Célula HI - 3 Turnos'!W4,'Plano de Setup'!$W$5:$W$195,0))&lt;='Célula HI - 3 Turnos'!W4,INDEX('Plano de Setup'!$X$5:$X$195,MATCH('Célula HI - 3 Turnos'!W4,'Plano de Setup'!$W$5:$W$195,0))&gt;='Célula HI - 3 Turnos'!W4),MATCH('Célula HI - 3 Turnos'!W4,'Plano de Setup'!$W$5:$W$195))),V14))</f>
        <v>MIM N3 - F00RJ02372</v>
      </c>
      <c r="X14" s="184" t="str" cm="1">
        <f t="array" ref="X14">IF(X10="-","-",IFERROR(INDEX('Plano de Setup'!$U$5:$U$195,IF(AND(INDEX('Plano de Setup'!$W$5:$W$195,MATCH('Célula HI - 3 Turnos'!X4,'Plano de Setup'!$W$5:$W$195,0))&lt;='Célula HI - 3 Turnos'!X4,INDEX('Plano de Setup'!$X$5:$X$195,MATCH('Célula HI - 3 Turnos'!X4,'Plano de Setup'!$W$5:$W$195,0))&gt;='Célula HI - 3 Turnos'!X4),MATCH('Célula HI - 3 Turnos'!X4,'Plano de Setup'!$W$5:$W$195))),W14))</f>
        <v>MIM N3 - F00RJ02372</v>
      </c>
      <c r="Y14" s="184" t="str" cm="1">
        <f t="array" ref="Y14">IF(Y10="-","-",IFERROR(INDEX('Plano de Setup'!$U$5:$U$195,IF(AND(INDEX('Plano de Setup'!$W$5:$W$195,MATCH('Célula HI - 3 Turnos'!Y4,'Plano de Setup'!$W$5:$W$195,0))&lt;='Célula HI - 3 Turnos'!Y4,INDEX('Plano de Setup'!$X$5:$X$195,MATCH('Célula HI - 3 Turnos'!Y4,'Plano de Setup'!$W$5:$W$195,0))&gt;='Célula HI - 3 Turnos'!Y4),MATCH('Célula HI - 3 Turnos'!Y4,'Plano de Setup'!$W$5:$W$195))),X14))</f>
        <v>MIM N3 - F00RJ02372</v>
      </c>
      <c r="Z14" s="184" t="str" cm="1">
        <f t="array" ref="Z14">IF(Z10="-","-",IFERROR(INDEX('Plano de Setup'!$U$5:$U$195,IF(AND(INDEX('Plano de Setup'!$W$5:$W$195,MATCH('Célula HI - 3 Turnos'!Z4,'Plano de Setup'!$W$5:$W$195,0))&lt;='Célula HI - 3 Turnos'!Z4,INDEX('Plano de Setup'!$X$5:$X$195,MATCH('Célula HI - 3 Turnos'!Z4,'Plano de Setup'!$W$5:$W$195,0))&gt;='Célula HI - 3 Turnos'!Z4),MATCH('Célula HI - 3 Turnos'!Z4,'Plano de Setup'!$W$5:$W$195))),Y14))</f>
        <v>MIM N3 - F00RJ02372</v>
      </c>
      <c r="AA14" s="184" t="str" cm="1">
        <f t="array" ref="AA14">IF(AA10="-","-",IFERROR(INDEX('Plano de Setup'!$U$5:$U$195,IF(AND(INDEX('Plano de Setup'!$W$5:$W$195,MATCH('Célula HI - 3 Turnos'!AA4,'Plano de Setup'!$W$5:$W$195,0))&lt;='Célula HI - 3 Turnos'!AA4,INDEX('Plano de Setup'!$X$5:$X$195,MATCH('Célula HI - 3 Turnos'!AA4,'Plano de Setup'!$W$5:$W$195,0))&gt;='Célula HI - 3 Turnos'!AA4),MATCH('Célula HI - 3 Turnos'!AA4,'Plano de Setup'!$W$5:$W$195))),Z14))</f>
        <v>MIM N3 - F00RJ02372</v>
      </c>
      <c r="AB14" s="184" t="str" cm="1">
        <f t="array" ref="AB14">IF(AB10="-","-",IFERROR(INDEX('Plano de Setup'!$U$5:$U$195,IF(AND(INDEX('Plano de Setup'!$W$5:$W$195,MATCH('Célula HI - 3 Turnos'!AB4,'Plano de Setup'!$W$5:$W$195,0))&lt;='Célula HI - 3 Turnos'!AB4,INDEX('Plano de Setup'!$X$5:$X$195,MATCH('Célula HI - 3 Turnos'!AB4,'Plano de Setup'!$W$5:$W$195,0))&gt;='Célula HI - 3 Turnos'!AB4),MATCH('Célula HI - 3 Turnos'!AB4,'Plano de Setup'!$W$5:$W$195))),AA14))</f>
        <v>MIM N3 - F00RJ02372</v>
      </c>
      <c r="AC14" s="184" t="str" cm="1">
        <f t="array" ref="AC14">IF(AC10="-","-",IFERROR(INDEX('Plano de Setup'!$U$5:$U$195,IF(AND(INDEX('Plano de Setup'!$W$5:$W$195,MATCH('Célula HI - 3 Turnos'!AC4,'Plano de Setup'!$W$5:$W$195,0))&lt;='Célula HI - 3 Turnos'!AC4,INDEX('Plano de Setup'!$X$5:$X$195,MATCH('Célula HI - 3 Turnos'!AC4,'Plano de Setup'!$W$5:$W$195,0))&gt;='Célula HI - 3 Turnos'!AC4),MATCH('Célula HI - 3 Turnos'!AC4,'Plano de Setup'!$W$5:$W$195))),AB14))</f>
        <v>MIM N3 - F00RJ02372</v>
      </c>
      <c r="AD14" s="184" t="str" cm="1">
        <f t="array" ref="AD14">IF(AD10="-","-",IFERROR(INDEX('Plano de Setup'!$U$5:$U$195,IF(AND(INDEX('Plano de Setup'!$W$5:$W$195,MATCH('Célula HI - 3 Turnos'!AD4,'Plano de Setup'!$W$5:$W$195,0))&lt;='Célula HI - 3 Turnos'!AD4,INDEX('Plano de Setup'!$X$5:$X$195,MATCH('Célula HI - 3 Turnos'!AD4,'Plano de Setup'!$W$5:$W$195,0))&gt;='Célula HI - 3 Turnos'!AD4),MATCH('Célula HI - 3 Turnos'!AD4,'Plano de Setup'!$W$5:$W$195))),AC14))</f>
        <v>MIM N3 - F00RJ02372</v>
      </c>
      <c r="AE14" s="184" t="str" cm="1">
        <f t="array" ref="AE14">IF(AE10="-","-",IFERROR(INDEX('Plano de Setup'!$U$5:$U$195,IF(AND(INDEX('Plano de Setup'!$W$5:$W$195,MATCH('Célula HI - 3 Turnos'!AE4,'Plano de Setup'!$W$5:$W$195,0))&lt;='Célula HI - 3 Turnos'!AE4,INDEX('Plano de Setup'!$X$5:$X$195,MATCH('Célula HI - 3 Turnos'!AE4,'Plano de Setup'!$W$5:$W$195,0))&gt;='Célula HI - 3 Turnos'!AE4),MATCH('Célula HI - 3 Turnos'!AE4,'Plano de Setup'!$W$5:$W$195))),AD14))</f>
        <v>MIM N3 - F00RJ02372</v>
      </c>
      <c r="AF14" s="184" t="str" cm="1">
        <f t="array" ref="AF14">IF(AF10="-","-",IFERROR(INDEX('Plano de Setup'!$U$5:$U$195,IF(AND(INDEX('Plano de Setup'!$W$5:$W$195,MATCH('Célula HI - 3 Turnos'!AF4,'Plano de Setup'!$W$5:$W$195,0))&lt;='Célula HI - 3 Turnos'!AF4,INDEX('Plano de Setup'!$X$5:$X$195,MATCH('Célula HI - 3 Turnos'!AF4,'Plano de Setup'!$W$5:$W$195,0))&gt;='Célula HI - 3 Turnos'!AF4),MATCH('Célula HI - 3 Turnos'!AF4,'Plano de Setup'!$W$5:$W$195))),AE14))</f>
        <v>MIM N3 - F00RJ02372</v>
      </c>
      <c r="AG14" s="184" t="str" cm="1">
        <f t="array" ref="AG14">IF(AG10="-","-",IFERROR(INDEX('Plano de Setup'!$U$5:$U$195,IF(AND(INDEX('Plano de Setup'!$W$5:$W$195,MATCH('Célula HI - 3 Turnos'!AG4,'Plano de Setup'!$W$5:$W$195,0))&lt;='Célula HI - 3 Turnos'!AG4,INDEX('Plano de Setup'!$X$5:$X$195,MATCH('Célula HI - 3 Turnos'!AG4,'Plano de Setup'!$W$5:$W$195,0))&gt;='Célula HI - 3 Turnos'!AG4),MATCH('Célula HI - 3 Turnos'!AG4,'Plano de Setup'!$W$5:$W$195))),AF14))</f>
        <v>MIM N3 - F00RJ02372</v>
      </c>
      <c r="AH14" s="184" t="str" cm="1">
        <f t="array" ref="AH14">IF(AH10="-","-",IFERROR(INDEX('Plano de Setup'!$U$5:$U$195,IF(AND(INDEX('Plano de Setup'!$W$5:$W$195,MATCH('Célula HI - 3 Turnos'!AH4,'Plano de Setup'!$W$5:$W$195,0))&lt;='Célula HI - 3 Turnos'!AH4,INDEX('Plano de Setup'!$X$5:$X$195,MATCH('Célula HI - 3 Turnos'!AH4,'Plano de Setup'!$W$5:$W$195,0))&gt;='Célula HI - 3 Turnos'!AH4),MATCH('Célula HI - 3 Turnos'!AH4,'Plano de Setup'!$W$5:$W$195))),AG14))</f>
        <v>MIM N3 - F00RJ02372</v>
      </c>
      <c r="AI14" s="184" t="str" cm="1">
        <f t="array" ref="AI14">IF(AI10="-","-",IFERROR(INDEX('Plano de Setup'!$U$5:$U$195,IF(AND(INDEX('Plano de Setup'!$W$5:$W$195,MATCH('Célula HI - 3 Turnos'!AI4,'Plano de Setup'!$W$5:$W$195,0))&lt;='Célula HI - 3 Turnos'!AI4,INDEX('Plano de Setup'!$X$5:$X$195,MATCH('Célula HI - 3 Turnos'!AI4,'Plano de Setup'!$W$5:$W$195,0))&gt;='Célula HI - 3 Turnos'!AI4),MATCH('Célula HI - 3 Turnos'!AI4,'Plano de Setup'!$W$5:$W$195))),AH14))</f>
        <v>MIM N3 - F00RJ02372</v>
      </c>
      <c r="AJ14" s="184" t="str" cm="1">
        <f t="array" ref="AJ14">IF(AJ10="-","-",IFERROR(INDEX('Plano de Setup'!$U$5:$U$195,IF(AND(INDEX('Plano de Setup'!$W$5:$W$195,MATCH('Célula HI - 3 Turnos'!AJ4,'Plano de Setup'!$W$5:$W$195,0))&lt;='Célula HI - 3 Turnos'!AJ4,INDEX('Plano de Setup'!$X$5:$X$195,MATCH('Célula HI - 3 Turnos'!AJ4,'Plano de Setup'!$W$5:$W$195,0))&gt;='Célula HI - 3 Turnos'!AJ4),MATCH('Célula HI - 3 Turnos'!AJ4,'Plano de Setup'!$W$5:$W$195))),AI14))</f>
        <v>MIM N3 - F00RJ02372</v>
      </c>
      <c r="AK14" s="184" t="str" cm="1">
        <f t="array" ref="AK14">IF(AK10="-","-",IFERROR(INDEX('Plano de Setup'!$U$5:$U$195,IF(AND(INDEX('Plano de Setup'!$W$5:$W$195,MATCH('Célula HI - 3 Turnos'!AK4,'Plano de Setup'!$W$5:$W$195,0))&lt;='Célula HI - 3 Turnos'!AK4,INDEX('Plano de Setup'!$X$5:$X$195,MATCH('Célula HI - 3 Turnos'!AK4,'Plano de Setup'!$W$5:$W$195,0))&gt;='Célula HI - 3 Turnos'!AK4),MATCH('Célula HI - 3 Turnos'!AK4,'Plano de Setup'!$W$5:$W$195))),AJ14))</f>
        <v>MIM N3 - F00RJ02372</v>
      </c>
    </row>
    <row r="15" spans="1:40" ht="22.15" customHeight="1" thickBot="1">
      <c r="A15" s="149" t="s">
        <v>269</v>
      </c>
      <c r="B15" s="174"/>
      <c r="C15" s="4"/>
      <c r="F15" s="463" t="s">
        <v>260</v>
      </c>
      <c r="G15" s="463"/>
      <c r="H15" s="145" cm="1">
        <f t="array" ref="H15">IF(H10="-","-",IFERROR(INDEX('Plano de Setup'!$V$5:$V$195,IF(AND(INDEX('Plano de Setup'!$W$5:$W$195,MATCH('Célula HI - 3 Turnos'!H4,'Plano de Setup'!$W$5:$W$195,0))&lt;='Célula HI - 3 Turnos'!H4,INDEX('Plano de Setup'!$X$5:$X$195,MATCH('Célula HI - 3 Turnos'!H4,'Plano de Setup'!$W$5:$W$195,0))&gt;='Célula HI - 3 Turnos'!H4),MATCH('Célula HI - 3 Turnos'!H4,'Plano de Setup'!$W$5:$W$195))),"erro"))</f>
        <v>75.209999999999994</v>
      </c>
      <c r="I15" s="145" cm="1">
        <f t="array" ref="I15">IF(I10="-","-",IFERROR(INDEX('Plano de Setup'!$V$5:$V$195,IF(AND(INDEX('Plano de Setup'!$W$5:$W$195,MATCH('Célula HI - 3 Turnos'!I4,'Plano de Setup'!$W$5:$W$195,0))&lt;='Célula HI - 3 Turnos'!I4,INDEX('Plano de Setup'!$X$5:$X$195,MATCH('Célula HI - 3 Turnos'!I4,'Plano de Setup'!$W$5:$W$195,0))&gt;='Célula HI - 3 Turnos'!I4),MATCH('Célula HI - 3 Turnos'!I4,'Plano de Setup'!$W$5:$W$195))),H15))</f>
        <v>75.209999999999994</v>
      </c>
      <c r="J15" s="145" cm="1">
        <f t="array" ref="J15">IF(J10="-","-",IFERROR(INDEX('Plano de Setup'!$V$5:$V$195,IF(AND(INDEX('Plano de Setup'!$W$5:$W$195,MATCH('Célula HI - 3 Turnos'!J4,'Plano de Setup'!$W$5:$W$195,0))&lt;='Célula HI - 3 Turnos'!J4,INDEX('Plano de Setup'!$X$5:$X$195,MATCH('Célula HI - 3 Turnos'!J4,'Plano de Setup'!$W$5:$W$195,0))&gt;='Célula HI - 3 Turnos'!J4),MATCH('Célula HI - 3 Turnos'!J4,'Plano de Setup'!$W$5:$W$195))),I15))</f>
        <v>75.209999999999994</v>
      </c>
      <c r="K15" s="145" cm="1">
        <f t="array" ref="K15">IF(K10="-","-",IFERROR(INDEX('Plano de Setup'!$V$5:$V$195,IF(AND(INDEX('Plano de Setup'!$W$5:$W$195,MATCH('Célula HI - 3 Turnos'!K4,'Plano de Setup'!$W$5:$W$195,0))&lt;='Célula HI - 3 Turnos'!K4,INDEX('Plano de Setup'!$X$5:$X$195,MATCH('Célula HI - 3 Turnos'!K4,'Plano de Setup'!$W$5:$W$195,0))&gt;='Célula HI - 3 Turnos'!K4),MATCH('Célula HI - 3 Turnos'!K4,'Plano de Setup'!$W$5:$W$195))),J15))</f>
        <v>75.209999999999994</v>
      </c>
      <c r="L15" s="145" cm="1">
        <f t="array" ref="L15">IF(L10="-","-",IFERROR(INDEX('Plano de Setup'!$V$5:$V$195,IF(AND(INDEX('Plano de Setup'!$W$5:$W$195,MATCH('Célula HI - 3 Turnos'!L4,'Plano de Setup'!$W$5:$W$195,0))&lt;='Célula HI - 3 Turnos'!L4,INDEX('Plano de Setup'!$X$5:$X$195,MATCH('Célula HI - 3 Turnos'!L4,'Plano de Setup'!$W$5:$W$195,0))&gt;='Célula HI - 3 Turnos'!L4),MATCH('Célula HI - 3 Turnos'!L4,'Plano de Setup'!$W$5:$W$195))),K15))</f>
        <v>75.209999999999994</v>
      </c>
      <c r="M15" s="145" cm="1">
        <f t="array" ref="M15">IF(M10="-","-",IFERROR(INDEX('Plano de Setup'!$V$5:$V$195,IF(AND(INDEX('Plano de Setup'!$W$5:$W$195,MATCH('Célula HI - 3 Turnos'!M4,'Plano de Setup'!$W$5:$W$195,0))&lt;='Célula HI - 3 Turnos'!M4,INDEX('Plano de Setup'!$X$5:$X$195,MATCH('Célula HI - 3 Turnos'!M4,'Plano de Setup'!$W$5:$W$195,0))&gt;='Célula HI - 3 Turnos'!M4),MATCH('Célula HI - 3 Turnos'!M4,'Plano de Setup'!$W$5:$W$195))),L15))</f>
        <v>75.209999999999994</v>
      </c>
      <c r="N15" s="145" cm="1">
        <f t="array" ref="N15">IF(N10="-","-",IFERROR(INDEX('Plano de Setup'!$V$5:$V$195,IF(AND(INDEX('Plano de Setup'!$W$5:$W$195,MATCH('Célula HI - 3 Turnos'!N4,'Plano de Setup'!$W$5:$W$195,0))&lt;='Célula HI - 3 Turnos'!N4,INDEX('Plano de Setup'!$X$5:$X$195,MATCH('Célula HI - 3 Turnos'!N4,'Plano de Setup'!$W$5:$W$195,0))&gt;='Célula HI - 3 Turnos'!N4),MATCH('Célula HI - 3 Turnos'!N4,'Plano de Setup'!$W$5:$W$195))),M15))</f>
        <v>75.209999999999994</v>
      </c>
      <c r="O15" s="145" cm="1">
        <f t="array" ref="O15">IF(O10="-","-",IFERROR(INDEX('Plano de Setup'!$V$5:$V$195,IF(AND(INDEX('Plano de Setup'!$W$5:$W$195,MATCH('Célula HI - 3 Turnos'!O4,'Plano de Setup'!$W$5:$W$195,0))&lt;='Célula HI - 3 Turnos'!O4,INDEX('Plano de Setup'!$X$5:$X$195,MATCH('Célula HI - 3 Turnos'!O4,'Plano de Setup'!$W$5:$W$195,0))&gt;='Célula HI - 3 Turnos'!O4),MATCH('Célula HI - 3 Turnos'!O4,'Plano de Setup'!$W$5:$W$195))),N15))</f>
        <v>75.209999999999994</v>
      </c>
      <c r="P15" s="145" cm="1">
        <f t="array" ref="P15">IF(P10="-","-",IFERROR(INDEX('Plano de Setup'!$V$5:$V$195,IF(AND(INDEX('Plano de Setup'!$W$5:$W$195,MATCH('Célula HI - 3 Turnos'!P4,'Plano de Setup'!$W$5:$W$195,0))&lt;='Célula HI - 3 Turnos'!P4,INDEX('Plano de Setup'!$X$5:$X$195,MATCH('Célula HI - 3 Turnos'!P4,'Plano de Setup'!$W$5:$W$195,0))&gt;='Célula HI - 3 Turnos'!P4),MATCH('Célula HI - 3 Turnos'!P4,'Plano de Setup'!$W$5:$W$195))),O15))</f>
        <v>75.209999999999994</v>
      </c>
      <c r="Q15" s="145" cm="1">
        <f t="array" ref="Q15">IF(Q10="-","-",IFERROR(INDEX('Plano de Setup'!$V$5:$V$195,IF(AND(INDEX('Plano de Setup'!$W$5:$W$195,MATCH('Célula HI - 3 Turnos'!Q4,'Plano de Setup'!$W$5:$W$195,0))&lt;='Célula HI - 3 Turnos'!Q4,INDEX('Plano de Setup'!$X$5:$X$195,MATCH('Célula HI - 3 Turnos'!Q4,'Plano de Setup'!$W$5:$W$195,0))&gt;='Célula HI - 3 Turnos'!Q4),MATCH('Célula HI - 3 Turnos'!Q4,'Plano de Setup'!$W$5:$W$195))),P15))</f>
        <v>75.209999999999994</v>
      </c>
      <c r="R15" s="145" cm="1">
        <f t="array" ref="R15">IF(R10="-","-",IFERROR(INDEX('Plano de Setup'!$V$5:$V$195,IF(AND(INDEX('Plano de Setup'!$W$5:$W$195,MATCH('Célula HI - 3 Turnos'!R4,'Plano de Setup'!$W$5:$W$195,0))&lt;='Célula HI - 3 Turnos'!R4,INDEX('Plano de Setup'!$X$5:$X$195,MATCH('Célula HI - 3 Turnos'!R4,'Plano de Setup'!$W$5:$W$195,0))&gt;='Célula HI - 3 Turnos'!R4),MATCH('Célula HI - 3 Turnos'!R4,'Plano de Setup'!$W$5:$W$195))),Q15))</f>
        <v>75.209999999999994</v>
      </c>
      <c r="S15" s="145" cm="1">
        <f t="array" ref="S15">IF(S10="-","-",IFERROR(INDEX('Plano de Setup'!$V$5:$V$195,IF(AND(INDEX('Plano de Setup'!$W$5:$W$195,MATCH('Célula HI - 3 Turnos'!S4,'Plano de Setup'!$W$5:$W$195,0))&lt;='Célula HI - 3 Turnos'!S4,INDEX('Plano de Setup'!$X$5:$X$195,MATCH('Célula HI - 3 Turnos'!S4,'Plano de Setup'!$W$5:$W$195,0))&gt;='Célula HI - 3 Turnos'!S4),MATCH('Célula HI - 3 Turnos'!S4,'Plano de Setup'!$W$5:$W$195))),R15))</f>
        <v>75.209999999999994</v>
      </c>
      <c r="T15" s="145" cm="1">
        <f t="array" ref="T15">IF(T10="-","-",IFERROR(INDEX('Plano de Setup'!$V$5:$V$195,IF(AND(INDEX('Plano de Setup'!$W$5:$W$195,MATCH('Célula HI - 3 Turnos'!T4,'Plano de Setup'!$W$5:$W$195,0))&lt;='Célula HI - 3 Turnos'!T4,INDEX('Plano de Setup'!$X$5:$X$195,MATCH('Célula HI - 3 Turnos'!T4,'Plano de Setup'!$W$5:$W$195,0))&gt;='Célula HI - 3 Turnos'!T4),MATCH('Célula HI - 3 Turnos'!T4,'Plano de Setup'!$W$5:$W$195))),S15))</f>
        <v>75.209999999999994</v>
      </c>
      <c r="U15" s="145" cm="1">
        <f t="array" ref="U15">IF(U10="-","-",IFERROR(INDEX('Plano de Setup'!$V$5:$V$195,IF(AND(INDEX('Plano de Setup'!$W$5:$W$195,MATCH('Célula HI - 3 Turnos'!U4,'Plano de Setup'!$W$5:$W$195,0))&lt;='Célula HI - 3 Turnos'!U4,INDEX('Plano de Setup'!$X$5:$X$195,MATCH('Célula HI - 3 Turnos'!U4,'Plano de Setup'!$W$5:$W$195,0))&gt;='Célula HI - 3 Turnos'!U4),MATCH('Célula HI - 3 Turnos'!U4,'Plano de Setup'!$W$5:$W$195))),T15))</f>
        <v>75.209999999999994</v>
      </c>
      <c r="V15" s="145" cm="1">
        <f t="array" ref="V15">IF(V10="-","-",IFERROR(INDEX('Plano de Setup'!$V$5:$V$195,IF(AND(INDEX('Plano de Setup'!$W$5:$W$195,MATCH('Célula HI - 3 Turnos'!V4,'Plano de Setup'!$W$5:$W$195,0))&lt;='Célula HI - 3 Turnos'!V4,INDEX('Plano de Setup'!$X$5:$X$195,MATCH('Célula HI - 3 Turnos'!V4,'Plano de Setup'!$W$5:$W$195,0))&gt;='Célula HI - 3 Turnos'!V4),MATCH('Célula HI - 3 Turnos'!V4,'Plano de Setup'!$W$5:$W$195))),U15))</f>
        <v>75.209999999999994</v>
      </c>
      <c r="W15" s="145" cm="1">
        <f t="array" ref="W15">IF(W10="-","-",IFERROR(INDEX('Plano de Setup'!$V$5:$V$195,IF(AND(INDEX('Plano de Setup'!$W$5:$W$195,MATCH('Célula HI - 3 Turnos'!W4,'Plano de Setup'!$W$5:$W$195,0))&lt;='Célula HI - 3 Turnos'!W4,INDEX('Plano de Setup'!$X$5:$X$195,MATCH('Célula HI - 3 Turnos'!W4,'Plano de Setup'!$W$5:$W$195,0))&gt;='Célula HI - 3 Turnos'!W4),MATCH('Célula HI - 3 Turnos'!W4,'Plano de Setup'!$W$5:$W$195))),V15))</f>
        <v>75.209999999999994</v>
      </c>
      <c r="X15" s="145" cm="1">
        <f t="array" ref="X15">IF(X10="-","-",IFERROR(INDEX('Plano de Setup'!$V$5:$V$195,IF(AND(INDEX('Plano de Setup'!$W$5:$W$195,MATCH('Célula HI - 3 Turnos'!X4,'Plano de Setup'!$W$5:$W$195,0))&lt;='Célula HI - 3 Turnos'!X4,INDEX('Plano de Setup'!$X$5:$X$195,MATCH('Célula HI - 3 Turnos'!X4,'Plano de Setup'!$W$5:$W$195,0))&gt;='Célula HI - 3 Turnos'!X4),MATCH('Célula HI - 3 Turnos'!X4,'Plano de Setup'!$W$5:$W$195))),W15))</f>
        <v>75.209999999999994</v>
      </c>
      <c r="Y15" s="145" cm="1">
        <f t="array" ref="Y15">IF(Y10="-","-",IFERROR(INDEX('Plano de Setup'!$V$5:$V$195,IF(AND(INDEX('Plano de Setup'!$W$5:$W$195,MATCH('Célula HI - 3 Turnos'!Y4,'Plano de Setup'!$W$5:$W$195,0))&lt;='Célula HI - 3 Turnos'!Y4,INDEX('Plano de Setup'!$X$5:$X$195,MATCH('Célula HI - 3 Turnos'!Y4,'Plano de Setup'!$W$5:$W$195,0))&gt;='Célula HI - 3 Turnos'!Y4),MATCH('Célula HI - 3 Turnos'!Y4,'Plano de Setup'!$W$5:$W$195))),X15))</f>
        <v>75.209999999999994</v>
      </c>
      <c r="Z15" s="145" cm="1">
        <f t="array" ref="Z15">IF(Z10="-","-",IFERROR(INDEX('Plano de Setup'!$V$5:$V$195,IF(AND(INDEX('Plano de Setup'!$W$5:$W$195,MATCH('Célula HI - 3 Turnos'!Z4,'Plano de Setup'!$W$5:$W$195,0))&lt;='Célula HI - 3 Turnos'!Z4,INDEX('Plano de Setup'!$X$5:$X$195,MATCH('Célula HI - 3 Turnos'!Z4,'Plano de Setup'!$W$5:$W$195,0))&gt;='Célula HI - 3 Turnos'!Z4),MATCH('Célula HI - 3 Turnos'!Z4,'Plano de Setup'!$W$5:$W$195))),Y15))</f>
        <v>75.209999999999994</v>
      </c>
      <c r="AA15" s="145" cm="1">
        <f t="array" ref="AA15">IF(AA10="-","-",IFERROR(INDEX('Plano de Setup'!$V$5:$V$195,IF(AND(INDEX('Plano de Setup'!$W$5:$W$195,MATCH('Célula HI - 3 Turnos'!AA4,'Plano de Setup'!$W$5:$W$195,0))&lt;='Célula HI - 3 Turnos'!AA4,INDEX('Plano de Setup'!$X$5:$X$195,MATCH('Célula HI - 3 Turnos'!AA4,'Plano de Setup'!$W$5:$W$195,0))&gt;='Célula HI - 3 Turnos'!AA4),MATCH('Célula HI - 3 Turnos'!AA4,'Plano de Setup'!$W$5:$W$195))),Z15))</f>
        <v>75.209999999999994</v>
      </c>
      <c r="AB15" s="145" cm="1">
        <f t="array" ref="AB15">IF(AB10="-","-",IFERROR(INDEX('Plano de Setup'!$V$5:$V$195,IF(AND(INDEX('Plano de Setup'!$W$5:$W$195,MATCH('Célula HI - 3 Turnos'!AB4,'Plano de Setup'!$W$5:$W$195,0))&lt;='Célula HI - 3 Turnos'!AB4,INDEX('Plano de Setup'!$X$5:$X$195,MATCH('Célula HI - 3 Turnos'!AB4,'Plano de Setup'!$W$5:$W$195,0))&gt;='Célula HI - 3 Turnos'!AB4),MATCH('Célula HI - 3 Turnos'!AB4,'Plano de Setup'!$W$5:$W$195))),AA15))</f>
        <v>75.209999999999994</v>
      </c>
      <c r="AC15" s="145" cm="1">
        <f t="array" ref="AC15">IF(AC10="-","-",IFERROR(INDEX('Plano de Setup'!$V$5:$V$195,IF(AND(INDEX('Plano de Setup'!$W$5:$W$195,MATCH('Célula HI - 3 Turnos'!AC4,'Plano de Setup'!$W$5:$W$195,0))&lt;='Célula HI - 3 Turnos'!AC4,INDEX('Plano de Setup'!$X$5:$X$195,MATCH('Célula HI - 3 Turnos'!AC4,'Plano de Setup'!$W$5:$W$195,0))&gt;='Célula HI - 3 Turnos'!AC4),MATCH('Célula HI - 3 Turnos'!AC4,'Plano de Setup'!$W$5:$W$195))),AB15))</f>
        <v>75.209999999999994</v>
      </c>
      <c r="AD15" s="145" cm="1">
        <f t="array" ref="AD15">IF(AD10="-","-",IFERROR(INDEX('Plano de Setup'!$V$5:$V$195,IF(AND(INDEX('Plano de Setup'!$W$5:$W$195,MATCH('Célula HI - 3 Turnos'!AD4,'Plano de Setup'!$W$5:$W$195,0))&lt;='Célula HI - 3 Turnos'!AD4,INDEX('Plano de Setup'!$X$5:$X$195,MATCH('Célula HI - 3 Turnos'!AD4,'Plano de Setup'!$W$5:$W$195,0))&gt;='Célula HI - 3 Turnos'!AD4),MATCH('Célula HI - 3 Turnos'!AD4,'Plano de Setup'!$W$5:$W$195))),AC15))</f>
        <v>75.209999999999994</v>
      </c>
      <c r="AE15" s="145" cm="1">
        <f t="array" ref="AE15">IF(AE10="-","-",IFERROR(INDEX('Plano de Setup'!$V$5:$V$195,IF(AND(INDEX('Plano de Setup'!$W$5:$W$195,MATCH('Célula HI - 3 Turnos'!AE4,'Plano de Setup'!$W$5:$W$195,0))&lt;='Célula HI - 3 Turnos'!AE4,INDEX('Plano de Setup'!$X$5:$X$195,MATCH('Célula HI - 3 Turnos'!AE4,'Plano de Setup'!$W$5:$W$195,0))&gt;='Célula HI - 3 Turnos'!AE4),MATCH('Célula HI - 3 Turnos'!AE4,'Plano de Setup'!$W$5:$W$195))),AD15))</f>
        <v>75.209999999999994</v>
      </c>
      <c r="AF15" s="145" cm="1">
        <f t="array" ref="AF15">IF(AF10="-","-",IFERROR(INDEX('Plano de Setup'!$V$5:$V$195,IF(AND(INDEX('Plano de Setup'!$W$5:$W$195,MATCH('Célula HI - 3 Turnos'!AF4,'Plano de Setup'!$W$5:$W$195,0))&lt;='Célula HI - 3 Turnos'!AF4,INDEX('Plano de Setup'!$X$5:$X$195,MATCH('Célula HI - 3 Turnos'!AF4,'Plano de Setup'!$W$5:$W$195,0))&gt;='Célula HI - 3 Turnos'!AF4),MATCH('Célula HI - 3 Turnos'!AF4,'Plano de Setup'!$W$5:$W$195))),AE15))</f>
        <v>75.209999999999994</v>
      </c>
      <c r="AG15" s="145" cm="1">
        <f t="array" ref="AG15">IF(AG10="-","-",IFERROR(INDEX('Plano de Setup'!$V$5:$V$195,IF(AND(INDEX('Plano de Setup'!$W$5:$W$195,MATCH('Célula HI - 3 Turnos'!AG4,'Plano de Setup'!$W$5:$W$195,0))&lt;='Célula HI - 3 Turnos'!AG4,INDEX('Plano de Setup'!$X$5:$X$195,MATCH('Célula HI - 3 Turnos'!AG4,'Plano de Setup'!$W$5:$W$195,0))&gt;='Célula HI - 3 Turnos'!AG4),MATCH('Célula HI - 3 Turnos'!AG4,'Plano de Setup'!$W$5:$W$195))),AF15))</f>
        <v>75.209999999999994</v>
      </c>
      <c r="AH15" s="145" cm="1">
        <f t="array" ref="AH15">IF(AH10="-","-",IFERROR(INDEX('Plano de Setup'!$V$5:$V$195,IF(AND(INDEX('Plano de Setup'!$W$5:$W$195,MATCH('Célula HI - 3 Turnos'!AH4,'Plano de Setup'!$W$5:$W$195,0))&lt;='Célula HI - 3 Turnos'!AH4,INDEX('Plano de Setup'!$X$5:$X$195,MATCH('Célula HI - 3 Turnos'!AH4,'Plano de Setup'!$W$5:$W$195,0))&gt;='Célula HI - 3 Turnos'!AH4),MATCH('Célula HI - 3 Turnos'!AH4,'Plano de Setup'!$W$5:$W$195))),AG15))</f>
        <v>75.209999999999994</v>
      </c>
      <c r="AI15" s="145" cm="1">
        <f t="array" ref="AI15">IF(AI10="-","-",IFERROR(INDEX('Plano de Setup'!$V$5:$V$195,IF(AND(INDEX('Plano de Setup'!$W$5:$W$195,MATCH('Célula HI - 3 Turnos'!AI4,'Plano de Setup'!$W$5:$W$195,0))&lt;='Célula HI - 3 Turnos'!AI4,INDEX('Plano de Setup'!$X$5:$X$195,MATCH('Célula HI - 3 Turnos'!AI4,'Plano de Setup'!$W$5:$W$195,0))&gt;='Célula HI - 3 Turnos'!AI4),MATCH('Célula HI - 3 Turnos'!AI4,'Plano de Setup'!$W$5:$W$195))),AH15))</f>
        <v>75.209999999999994</v>
      </c>
      <c r="AJ15" s="145" cm="1">
        <f t="array" ref="AJ15">IF(AJ10="-","-",IFERROR(INDEX('Plano de Setup'!$V$5:$V$195,IF(AND(INDEX('Plano de Setup'!$W$5:$W$195,MATCH('Célula HI - 3 Turnos'!AJ4,'Plano de Setup'!$W$5:$W$195,0))&lt;='Célula HI - 3 Turnos'!AJ4,INDEX('Plano de Setup'!$X$5:$X$195,MATCH('Célula HI - 3 Turnos'!AJ4,'Plano de Setup'!$W$5:$W$195,0))&gt;='Célula HI - 3 Turnos'!AJ4),MATCH('Célula HI - 3 Turnos'!AJ4,'Plano de Setup'!$W$5:$W$195))),AI15))</f>
        <v>75.209999999999994</v>
      </c>
      <c r="AK15" s="145" cm="1">
        <f t="array" ref="AK15">IF(AK10="-","-",IFERROR(INDEX('Plano de Setup'!$V$5:$V$195,IF(AND(INDEX('Plano de Setup'!$W$5:$W$195,MATCH('Célula HI - 3 Turnos'!AK4,'Plano de Setup'!$W$5:$W$195,0))&lt;='Célula HI - 3 Turnos'!AK4,INDEX('Plano de Setup'!$X$5:$X$195,MATCH('Célula HI - 3 Turnos'!AK4,'Plano de Setup'!$W$5:$W$195,0))&gt;='Célula HI - 3 Turnos'!AK4),MATCH('Célula HI - 3 Turnos'!AK4,'Plano de Setup'!$W$5:$W$195))),AJ15))</f>
        <v>75.209999999999994</v>
      </c>
      <c r="AL15" s="43">
        <f>AVERAGE(H15:AK15)</f>
        <v>75.210000000000022</v>
      </c>
      <c r="AM15" s="7" t="s">
        <v>244</v>
      </c>
    </row>
    <row r="16" spans="1:40" ht="22.15" customHeight="1" thickBot="1">
      <c r="A16" s="149" t="s">
        <v>270</v>
      </c>
      <c r="B16" s="175">
        <f>AL19</f>
        <v>17772.66055045871</v>
      </c>
      <c r="C16" s="10"/>
      <c r="F16" s="154" t="s">
        <v>246</v>
      </c>
      <c r="G16" s="181">
        <v>0.83</v>
      </c>
      <c r="H16" s="96">
        <f t="shared" ref="H16:AH16" si="11">IF(H11="-","-",((H11*60)/H15)*$G$16)</f>
        <v>722.40127642600714</v>
      </c>
      <c r="I16" s="96">
        <f t="shared" si="11"/>
        <v>801.85879537295568</v>
      </c>
      <c r="J16" s="96">
        <f t="shared" si="11"/>
        <v>801.85879537295568</v>
      </c>
      <c r="K16" s="96">
        <f t="shared" si="11"/>
        <v>801.85879537295568</v>
      </c>
      <c r="L16" s="96">
        <f t="shared" si="11"/>
        <v>893.89708815317113</v>
      </c>
      <c r="M16" s="96">
        <f t="shared" si="11"/>
        <v>801.85879537295568</v>
      </c>
      <c r="N16" s="96">
        <f t="shared" si="11"/>
        <v>801.85879537295568</v>
      </c>
      <c r="O16" s="96">
        <f t="shared" si="11"/>
        <v>722.40127642600714</v>
      </c>
      <c r="P16" s="96">
        <f t="shared" si="11"/>
        <v>801.85879537295568</v>
      </c>
      <c r="Q16" s="96">
        <f t="shared" si="11"/>
        <v>801.85879537295568</v>
      </c>
      <c r="R16" s="96">
        <f t="shared" si="11"/>
        <v>801.85879537295568</v>
      </c>
      <c r="S16" s="96">
        <f t="shared" si="11"/>
        <v>801.85879537295568</v>
      </c>
      <c r="T16" s="96">
        <f t="shared" si="11"/>
        <v>801.85879537295568</v>
      </c>
      <c r="U16" s="96">
        <f t="shared" si="11"/>
        <v>801.85879537295568</v>
      </c>
      <c r="V16" s="96">
        <f t="shared" si="11"/>
        <v>563.48623853211018</v>
      </c>
      <c r="W16" s="96">
        <f t="shared" si="11"/>
        <v>801.85879537295568</v>
      </c>
      <c r="X16" s="96">
        <f t="shared" si="11"/>
        <v>834.30394894295966</v>
      </c>
      <c r="Y16" s="96">
        <f t="shared" si="11"/>
        <v>801.85879537295568</v>
      </c>
      <c r="Z16" s="96">
        <f t="shared" si="11"/>
        <v>801.85879537295568</v>
      </c>
      <c r="AA16" s="96">
        <f t="shared" si="11"/>
        <v>801.85879537295568</v>
      </c>
      <c r="AB16" s="96">
        <f t="shared" si="11"/>
        <v>801.85879537295568</v>
      </c>
      <c r="AC16" s="96">
        <f t="shared" si="11"/>
        <v>484.02871958516158</v>
      </c>
      <c r="AD16" s="96">
        <f t="shared" si="11"/>
        <v>801.85879537295568</v>
      </c>
      <c r="AE16" s="96">
        <f t="shared" si="11"/>
        <v>801.85879537295568</v>
      </c>
      <c r="AF16" s="96">
        <f t="shared" si="11"/>
        <v>801.85879537295568</v>
      </c>
      <c r="AG16" s="96">
        <f t="shared" si="11"/>
        <v>801.85879537295568</v>
      </c>
      <c r="AH16" s="96">
        <f t="shared" si="11"/>
        <v>801.85879537295568</v>
      </c>
      <c r="AI16" s="96">
        <f t="shared" ref="AI16:AK16" si="12">IF(AI11="-","-",((AI11*60)/AI15)*$G$16)</f>
        <v>801.85879537295568</v>
      </c>
      <c r="AJ16" s="96">
        <f t="shared" si="12"/>
        <v>722.40127642600714</v>
      </c>
      <c r="AK16" s="96">
        <f t="shared" si="12"/>
        <v>801.85879537295568</v>
      </c>
      <c r="AL16" s="43">
        <f>AVERAGE(H16:AK16)</f>
        <v>779.52240393564659</v>
      </c>
      <c r="AM16" s="7" t="s">
        <v>247</v>
      </c>
    </row>
    <row r="17" spans="1:39" ht="22.15" customHeight="1" thickBot="1">
      <c r="A17" s="149" t="s">
        <v>271</v>
      </c>
      <c r="B17" s="176">
        <f>B16-B15</f>
        <v>17772.66055045871</v>
      </c>
      <c r="C17" s="10"/>
      <c r="F17" s="476" t="s">
        <v>249</v>
      </c>
      <c r="G17" s="476"/>
      <c r="H17" s="163">
        <f t="shared" ref="H17:AK17" si="13">IF(H4="-","-",IF(AND(H$3=1,H$2=""),$B$21,IF(AND(H$3=7,H$2=""),$B$20,IF(AND(OR(H$3=2,H$3=3,H$3=4,H$3=5,H$3=6),H$2=""),$B$19,IF(H$2="Sim",$B$22,IF(H$2="Vazio",$B$23,"erro"))))))</f>
        <v>1</v>
      </c>
      <c r="I17" s="163">
        <f t="shared" si="13"/>
        <v>1</v>
      </c>
      <c r="J17" s="163">
        <f t="shared" si="13"/>
        <v>1</v>
      </c>
      <c r="K17" s="163">
        <f t="shared" si="13"/>
        <v>1</v>
      </c>
      <c r="L17" s="163">
        <v>1</v>
      </c>
      <c r="M17" s="163">
        <f t="shared" si="13"/>
        <v>0</v>
      </c>
      <c r="N17" s="163">
        <f t="shared" si="13"/>
        <v>1</v>
      </c>
      <c r="O17" s="163">
        <f t="shared" si="13"/>
        <v>1</v>
      </c>
      <c r="P17" s="163">
        <f t="shared" si="13"/>
        <v>1</v>
      </c>
      <c r="Q17" s="163">
        <f t="shared" si="13"/>
        <v>1</v>
      </c>
      <c r="R17" s="163">
        <f t="shared" si="13"/>
        <v>1</v>
      </c>
      <c r="S17" s="163">
        <f t="shared" si="13"/>
        <v>1</v>
      </c>
      <c r="T17" s="163">
        <f t="shared" si="13"/>
        <v>0</v>
      </c>
      <c r="U17" s="163">
        <f t="shared" si="13"/>
        <v>1</v>
      </c>
      <c r="V17" s="163">
        <f t="shared" si="13"/>
        <v>1</v>
      </c>
      <c r="W17" s="163">
        <v>1</v>
      </c>
      <c r="X17" s="163">
        <f t="shared" si="13"/>
        <v>1</v>
      </c>
      <c r="Y17" s="163">
        <f t="shared" si="13"/>
        <v>0</v>
      </c>
      <c r="Z17" s="163">
        <f t="shared" si="13"/>
        <v>0</v>
      </c>
      <c r="AA17" s="163">
        <f t="shared" si="13"/>
        <v>0</v>
      </c>
      <c r="AB17" s="163">
        <f t="shared" si="13"/>
        <v>0</v>
      </c>
      <c r="AC17" s="163">
        <f t="shared" si="13"/>
        <v>1</v>
      </c>
      <c r="AD17" s="163">
        <f t="shared" si="13"/>
        <v>1</v>
      </c>
      <c r="AE17" s="163">
        <f t="shared" si="13"/>
        <v>1</v>
      </c>
      <c r="AF17" s="163">
        <f t="shared" si="13"/>
        <v>1</v>
      </c>
      <c r="AG17" s="163">
        <f t="shared" si="13"/>
        <v>1</v>
      </c>
      <c r="AH17" s="163">
        <f t="shared" si="13"/>
        <v>0</v>
      </c>
      <c r="AI17" s="163">
        <f t="shared" si="13"/>
        <v>1</v>
      </c>
      <c r="AJ17" s="163">
        <f t="shared" ref="AJ17" si="14">IF(AJ4="-","-",IF(AND(AJ$3=1,AJ$2=""),$B$21,IF(AND(AJ$3=7,AJ$2=""),$B$20,IF(AND(OR(AJ$3=2,AJ$3=3,AJ$3=4,AJ$3=5,AJ$3=6),AJ$2=""),$B$19,IF(AJ$2="Sim",$B$22,IF(AJ$2="Vazio",$B$23,"erro"))))))</f>
        <v>1</v>
      </c>
      <c r="AK17" s="163">
        <f t="shared" si="13"/>
        <v>1</v>
      </c>
      <c r="AL17" s="43">
        <f>AVERAGE(H17:AK17)</f>
        <v>0.76666666666666672</v>
      </c>
      <c r="AM17" s="7" t="s">
        <v>250</v>
      </c>
    </row>
    <row r="18" spans="1:39" ht="22.15" customHeight="1">
      <c r="A18" s="10"/>
      <c r="B18" s="21"/>
      <c r="C18" s="10"/>
      <c r="F18" s="164"/>
      <c r="G18" s="10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0"/>
      <c r="AM18" s="9"/>
    </row>
    <row r="19" spans="1:39" s="10" customFormat="1" ht="22.15" customHeight="1">
      <c r="A19" s="149" t="s">
        <v>251</v>
      </c>
      <c r="B19" s="152">
        <v>1</v>
      </c>
      <c r="F19" s="471" t="s">
        <v>239</v>
      </c>
      <c r="G19" s="471"/>
      <c r="H19" s="96">
        <f>IF(H11="-","-",H16*H17)</f>
        <v>722.40127642600714</v>
      </c>
      <c r="I19" s="96">
        <f t="shared" ref="I19:AK19" si="15">IF(I11="-","-",I16*I17)</f>
        <v>801.85879537295568</v>
      </c>
      <c r="J19" s="96">
        <f t="shared" si="15"/>
        <v>801.85879537295568</v>
      </c>
      <c r="K19" s="96">
        <f t="shared" si="15"/>
        <v>801.85879537295568</v>
      </c>
      <c r="L19" s="96">
        <f t="shared" si="15"/>
        <v>893.89708815317113</v>
      </c>
      <c r="M19" s="96">
        <f t="shared" si="15"/>
        <v>0</v>
      </c>
      <c r="N19" s="96">
        <f t="shared" si="15"/>
        <v>801.85879537295568</v>
      </c>
      <c r="O19" s="96">
        <f t="shared" si="15"/>
        <v>722.40127642600714</v>
      </c>
      <c r="P19" s="96">
        <f t="shared" si="15"/>
        <v>801.85879537295568</v>
      </c>
      <c r="Q19" s="96">
        <f t="shared" si="15"/>
        <v>801.85879537295568</v>
      </c>
      <c r="R19" s="96">
        <f t="shared" si="15"/>
        <v>801.85879537295568</v>
      </c>
      <c r="S19" s="96">
        <f t="shared" si="15"/>
        <v>801.85879537295568</v>
      </c>
      <c r="T19" s="96">
        <f t="shared" si="15"/>
        <v>0</v>
      </c>
      <c r="U19" s="96">
        <f t="shared" si="15"/>
        <v>801.85879537295568</v>
      </c>
      <c r="V19" s="96">
        <f t="shared" si="15"/>
        <v>563.48623853211018</v>
      </c>
      <c r="W19" s="96">
        <f t="shared" si="15"/>
        <v>801.85879537295568</v>
      </c>
      <c r="X19" s="96">
        <f t="shared" si="15"/>
        <v>834.30394894295966</v>
      </c>
      <c r="Y19" s="96">
        <f t="shared" si="15"/>
        <v>0</v>
      </c>
      <c r="Z19" s="96">
        <f t="shared" si="15"/>
        <v>0</v>
      </c>
      <c r="AA19" s="96">
        <f t="shared" si="15"/>
        <v>0</v>
      </c>
      <c r="AB19" s="96">
        <f t="shared" si="15"/>
        <v>0</v>
      </c>
      <c r="AC19" s="96">
        <f t="shared" si="15"/>
        <v>484.02871958516158</v>
      </c>
      <c r="AD19" s="96">
        <f t="shared" si="15"/>
        <v>801.85879537295568</v>
      </c>
      <c r="AE19" s="96">
        <f t="shared" si="15"/>
        <v>801.85879537295568</v>
      </c>
      <c r="AF19" s="96">
        <f t="shared" si="15"/>
        <v>801.85879537295568</v>
      </c>
      <c r="AG19" s="96">
        <f t="shared" si="15"/>
        <v>801.85879537295568</v>
      </c>
      <c r="AH19" s="96">
        <f t="shared" si="15"/>
        <v>0</v>
      </c>
      <c r="AI19" s="96">
        <f t="shared" si="15"/>
        <v>801.85879537295568</v>
      </c>
      <c r="AJ19" s="96">
        <f t="shared" si="15"/>
        <v>722.40127642600714</v>
      </c>
      <c r="AK19" s="96">
        <f t="shared" si="15"/>
        <v>801.85879537295568</v>
      </c>
      <c r="AL19" s="136">
        <f>SUM(H19:AK19)</f>
        <v>17772.66055045871</v>
      </c>
      <c r="AM19" s="137" t="s">
        <v>252</v>
      </c>
    </row>
    <row r="20" spans="1:39" ht="22.15" customHeight="1">
      <c r="A20" s="149" t="s">
        <v>253</v>
      </c>
      <c r="B20" s="152">
        <v>1</v>
      </c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>
        <f>AB19/2</f>
        <v>0</v>
      </c>
      <c r="AC20" s="186">
        <f t="shared" ref="AC20:AI20" si="16">AC19/2</f>
        <v>242.01435979258079</v>
      </c>
      <c r="AD20" s="186">
        <f t="shared" si="16"/>
        <v>400.92939768647784</v>
      </c>
      <c r="AE20" s="186">
        <f t="shared" si="16"/>
        <v>400.92939768647784</v>
      </c>
      <c r="AF20" s="186">
        <f t="shared" si="16"/>
        <v>400.92939768647784</v>
      </c>
      <c r="AG20" s="186">
        <f t="shared" si="16"/>
        <v>400.92939768647784</v>
      </c>
      <c r="AH20" s="186">
        <f t="shared" si="16"/>
        <v>0</v>
      </c>
      <c r="AI20" s="186">
        <f t="shared" si="16"/>
        <v>400.92939768647784</v>
      </c>
      <c r="AJ20" s="186">
        <f t="shared" ref="AJ20:AK20" si="17">AJ19/2</f>
        <v>361.20063821300357</v>
      </c>
      <c r="AK20" s="186">
        <f t="shared" si="17"/>
        <v>400.92939768647784</v>
      </c>
      <c r="AL20" s="162"/>
      <c r="AM20" s="162"/>
    </row>
    <row r="21" spans="1:39" ht="22.15" customHeight="1">
      <c r="A21" s="149" t="s">
        <v>254</v>
      </c>
      <c r="B21" s="152">
        <f>'Célula FG - 3 Turnos'!B21</f>
        <v>1</v>
      </c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62"/>
      <c r="AM21" s="138"/>
    </row>
    <row r="22" spans="1:39" ht="22.15" customHeight="1">
      <c r="A22" s="149" t="s">
        <v>255</v>
      </c>
      <c r="B22" s="152">
        <f>'Célula JK - 3 Turnos'!B22</f>
        <v>0</v>
      </c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</row>
    <row r="23" spans="1:39" ht="22.15" customHeight="1">
      <c r="A23" s="149" t="s">
        <v>256</v>
      </c>
      <c r="B23" s="152">
        <f>'Célula JK - 3 Turnos'!B23</f>
        <v>1</v>
      </c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M23" s="165"/>
    </row>
    <row r="24" spans="1:39" ht="22.15" customHeight="1">
      <c r="A24" s="149" t="s">
        <v>256</v>
      </c>
      <c r="B24" s="152">
        <f>'Célula AK - 3 Turnos'!B26</f>
        <v>1</v>
      </c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</row>
    <row r="25" spans="1:39" ht="22.15" customHeight="1"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</row>
    <row r="26" spans="1:39" ht="22.15" customHeight="1"/>
    <row r="27" spans="1:39" ht="19.899999999999999" customHeight="1"/>
    <row r="28" spans="1:39" ht="19.899999999999999" customHeight="1"/>
    <row r="29" spans="1:39" ht="19.899999999999999" customHeight="1"/>
    <row r="30" spans="1:39" ht="19.899999999999999" customHeight="1"/>
  </sheetData>
  <customSheetViews>
    <customSheetView guid="{0B9E0B6F-9A51-43A6-98CC-45FAF0A79CBF}" scale="55" showGridLines="0">
      <selection activeCell="Y14" sqref="Y14"/>
    </customSheetView>
  </customSheetViews>
  <mergeCells count="22">
    <mergeCell ref="Y1:AB1"/>
    <mergeCell ref="F19:G19"/>
    <mergeCell ref="F9:G9"/>
    <mergeCell ref="F10:G10"/>
    <mergeCell ref="F11:G11"/>
    <mergeCell ref="F12:G12"/>
    <mergeCell ref="F15:G15"/>
    <mergeCell ref="F17:G17"/>
    <mergeCell ref="F14:G14"/>
    <mergeCell ref="F13:G13"/>
    <mergeCell ref="O1:P1"/>
    <mergeCell ref="F2:G2"/>
    <mergeCell ref="F8:G8"/>
    <mergeCell ref="A1:G1"/>
    <mergeCell ref="H1:J1"/>
    <mergeCell ref="K1:L1"/>
    <mergeCell ref="F7:G7"/>
    <mergeCell ref="M1:N1"/>
    <mergeCell ref="A3:D3"/>
    <mergeCell ref="F3:G4"/>
    <mergeCell ref="F5:G5"/>
    <mergeCell ref="F6:G6"/>
  </mergeCells>
  <conditionalFormatting sqref="H5:AK5 H6:AN9 H16:AK17 H19:AK19">
    <cfRule type="expression" dxfId="7" priority="69">
      <formula>IF(OR(H$3=1,H$3=7,H$2="Sim"),1)</formula>
    </cfRule>
  </conditionalFormatting>
  <conditionalFormatting sqref="H10:AK11">
    <cfRule type="expression" dxfId="6" priority="1">
      <formula>IF(OR(H$3=1,H$3=7,H$2="Sim"),1)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X11 L11" formula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AC6B-422D-4F83-89A5-9A80B4D405E2}">
  <sheetPr codeName="Planilha19"/>
  <dimension ref="A1:AQ33"/>
  <sheetViews>
    <sheetView showGridLines="0" zoomScale="85" zoomScaleNormal="85" workbookViewId="0">
      <pane xSplit="7" ySplit="1" topLeftCell="H2" activePane="bottomRight" state="frozen"/>
      <selection pane="bottomRight" activeCell="I23" sqref="I23"/>
      <selection pane="bottomLeft" activeCell="A2" sqref="A2"/>
      <selection pane="topRight" activeCell="H1" sqref="H1"/>
    </sheetView>
  </sheetViews>
  <sheetFormatPr defaultColWidth="8.85546875" defaultRowHeight="12.75"/>
  <cols>
    <col min="1" max="1" width="35.7109375" style="2" customWidth="1"/>
    <col min="2" max="4" width="8.7109375" style="2" customWidth="1"/>
    <col min="5" max="5" width="1.7109375" style="2" customWidth="1"/>
    <col min="6" max="6" width="28.5703125" style="2" customWidth="1"/>
    <col min="7" max="7" width="20" style="2" customWidth="1"/>
    <col min="8" max="37" width="14.7109375" style="2" customWidth="1"/>
    <col min="38" max="38" width="8.85546875" style="2"/>
    <col min="39" max="39" width="12.7109375" style="2" customWidth="1"/>
    <col min="40" max="16384" width="8.85546875" style="2"/>
  </cols>
  <sheetData>
    <row r="1" spans="1:40" ht="48" customHeight="1">
      <c r="A1" s="464" t="s">
        <v>272</v>
      </c>
      <c r="B1" s="464"/>
      <c r="C1" s="464"/>
      <c r="D1" s="464"/>
      <c r="E1" s="464"/>
      <c r="F1" s="464"/>
      <c r="G1" s="464"/>
      <c r="H1" s="478" t="s">
        <v>213</v>
      </c>
      <c r="I1" s="478"/>
      <c r="J1" s="478"/>
      <c r="K1" s="479">
        <v>45748</v>
      </c>
      <c r="L1" s="479"/>
      <c r="M1" s="478" t="s">
        <v>214</v>
      </c>
      <c r="N1" s="478"/>
      <c r="O1" s="480">
        <v>1440</v>
      </c>
      <c r="P1" s="480"/>
      <c r="Q1" s="5">
        <v>1080</v>
      </c>
      <c r="R1" s="5"/>
      <c r="S1" s="292" t="s">
        <v>215</v>
      </c>
      <c r="T1" s="5"/>
      <c r="U1" s="5"/>
      <c r="V1" s="5"/>
      <c r="W1" s="5"/>
      <c r="X1" s="5"/>
      <c r="Y1" s="477" t="s">
        <v>216</v>
      </c>
      <c r="Z1" s="477"/>
      <c r="AA1" s="477"/>
      <c r="AB1" s="477"/>
      <c r="AC1" s="5"/>
      <c r="AD1" s="5"/>
      <c r="AE1" s="5"/>
      <c r="AF1" s="5"/>
      <c r="AG1" s="5"/>
      <c r="AH1" s="5"/>
      <c r="AI1" s="5"/>
      <c r="AJ1" s="5"/>
      <c r="AK1" s="5"/>
    </row>
    <row r="2" spans="1:40" ht="48" customHeight="1">
      <c r="A2" s="73"/>
      <c r="B2" s="73"/>
      <c r="C2" s="73"/>
      <c r="D2" s="73"/>
      <c r="E2" s="73"/>
      <c r="F2" s="461" t="s">
        <v>218</v>
      </c>
      <c r="G2" s="462"/>
      <c r="H2" s="177"/>
      <c r="I2" s="177"/>
      <c r="J2" s="177"/>
      <c r="K2" s="177"/>
      <c r="L2" s="177"/>
      <c r="M2" s="177" t="s">
        <v>220</v>
      </c>
      <c r="N2" s="177"/>
      <c r="O2" s="177"/>
      <c r="P2" s="177"/>
      <c r="Q2" s="177"/>
      <c r="R2" s="177"/>
      <c r="S2" s="177"/>
      <c r="T2" s="177" t="s">
        <v>220</v>
      </c>
      <c r="U2" s="177"/>
      <c r="V2" s="177"/>
      <c r="W2" s="177"/>
      <c r="X2" s="177"/>
      <c r="Y2" s="177" t="s">
        <v>219</v>
      </c>
      <c r="Z2" s="177" t="s">
        <v>219</v>
      </c>
      <c r="AA2" s="177" t="s">
        <v>220</v>
      </c>
      <c r="AB2" s="177" t="s">
        <v>219</v>
      </c>
      <c r="AC2" s="177"/>
      <c r="AD2" s="177"/>
      <c r="AE2" s="177"/>
      <c r="AF2" s="177"/>
      <c r="AG2" s="177"/>
      <c r="AH2" s="177" t="s">
        <v>219</v>
      </c>
      <c r="AI2" s="177"/>
      <c r="AJ2" s="177"/>
      <c r="AK2" s="177"/>
      <c r="AL2" s="177"/>
    </row>
    <row r="3" spans="1:40" s="10" customFormat="1" ht="22.15" customHeight="1">
      <c r="A3" s="465" t="s">
        <v>221</v>
      </c>
      <c r="B3" s="465"/>
      <c r="C3" s="465"/>
      <c r="D3" s="465"/>
      <c r="F3" s="466" t="s">
        <v>222</v>
      </c>
      <c r="G3" s="466"/>
      <c r="H3" s="178">
        <f>IF(H4="-","-",WEEKDAY(H4))</f>
        <v>3</v>
      </c>
      <c r="I3" s="178">
        <f t="shared" ref="I3:AK3" si="0">IF(I4="-","-",WEEKDAY(I4))</f>
        <v>4</v>
      </c>
      <c r="J3" s="178">
        <f t="shared" si="0"/>
        <v>5</v>
      </c>
      <c r="K3" s="178">
        <f t="shared" si="0"/>
        <v>6</v>
      </c>
      <c r="L3" s="178">
        <f t="shared" si="0"/>
        <v>7</v>
      </c>
      <c r="M3" s="178">
        <f t="shared" si="0"/>
        <v>1</v>
      </c>
      <c r="N3" s="178">
        <f t="shared" si="0"/>
        <v>2</v>
      </c>
      <c r="O3" s="178">
        <f t="shared" si="0"/>
        <v>3</v>
      </c>
      <c r="P3" s="178">
        <f t="shared" si="0"/>
        <v>4</v>
      </c>
      <c r="Q3" s="178">
        <f t="shared" si="0"/>
        <v>5</v>
      </c>
      <c r="R3" s="178">
        <f t="shared" si="0"/>
        <v>6</v>
      </c>
      <c r="S3" s="178">
        <f t="shared" si="0"/>
        <v>7</v>
      </c>
      <c r="T3" s="178">
        <f t="shared" si="0"/>
        <v>1</v>
      </c>
      <c r="U3" s="178">
        <f t="shared" si="0"/>
        <v>2</v>
      </c>
      <c r="V3" s="178">
        <f t="shared" si="0"/>
        <v>3</v>
      </c>
      <c r="W3" s="178">
        <f t="shared" si="0"/>
        <v>4</v>
      </c>
      <c r="X3" s="178">
        <f t="shared" si="0"/>
        <v>5</v>
      </c>
      <c r="Y3" s="178">
        <f t="shared" si="0"/>
        <v>6</v>
      </c>
      <c r="Z3" s="178">
        <f t="shared" si="0"/>
        <v>7</v>
      </c>
      <c r="AA3" s="178">
        <f t="shared" si="0"/>
        <v>1</v>
      </c>
      <c r="AB3" s="178">
        <f t="shared" si="0"/>
        <v>2</v>
      </c>
      <c r="AC3" s="178">
        <f t="shared" si="0"/>
        <v>3</v>
      </c>
      <c r="AD3" s="178">
        <f t="shared" si="0"/>
        <v>4</v>
      </c>
      <c r="AE3" s="178">
        <f t="shared" si="0"/>
        <v>5</v>
      </c>
      <c r="AF3" s="178">
        <f t="shared" si="0"/>
        <v>6</v>
      </c>
      <c r="AG3" s="178">
        <f t="shared" si="0"/>
        <v>7</v>
      </c>
      <c r="AH3" s="178">
        <f t="shared" si="0"/>
        <v>1</v>
      </c>
      <c r="AI3" s="178">
        <f t="shared" si="0"/>
        <v>2</v>
      </c>
      <c r="AJ3" s="178">
        <f t="shared" si="0"/>
        <v>3</v>
      </c>
      <c r="AK3" s="178">
        <f t="shared" si="0"/>
        <v>4</v>
      </c>
    </row>
    <row r="4" spans="1:40" s="10" customFormat="1" ht="22.15" customHeight="1">
      <c r="A4" s="148" t="s">
        <v>223</v>
      </c>
      <c r="B4" s="1" t="s">
        <v>224</v>
      </c>
      <c r="C4" s="1" t="s">
        <v>225</v>
      </c>
      <c r="D4" s="1" t="s">
        <v>226</v>
      </c>
      <c r="F4" s="466"/>
      <c r="G4" s="466"/>
      <c r="H4" s="179">
        <f>K1</f>
        <v>45748</v>
      </c>
      <c r="I4" s="179">
        <f>IF(MONTH(H4+1)=MONTH(H4),H4+1,"-")</f>
        <v>45749</v>
      </c>
      <c r="J4" s="179">
        <f t="shared" ref="J4:AH4" si="1">IF(MONTH(I4+1)=MONTH(I4),I4+1,"-")</f>
        <v>45750</v>
      </c>
      <c r="K4" s="179">
        <f t="shared" si="1"/>
        <v>45751</v>
      </c>
      <c r="L4" s="179">
        <f t="shared" si="1"/>
        <v>45752</v>
      </c>
      <c r="M4" s="179">
        <f t="shared" si="1"/>
        <v>45753</v>
      </c>
      <c r="N4" s="179">
        <f t="shared" si="1"/>
        <v>45754</v>
      </c>
      <c r="O4" s="179">
        <f t="shared" si="1"/>
        <v>45755</v>
      </c>
      <c r="P4" s="179">
        <f t="shared" si="1"/>
        <v>45756</v>
      </c>
      <c r="Q4" s="179">
        <f t="shared" si="1"/>
        <v>45757</v>
      </c>
      <c r="R4" s="179">
        <f t="shared" si="1"/>
        <v>45758</v>
      </c>
      <c r="S4" s="179">
        <f t="shared" si="1"/>
        <v>45759</v>
      </c>
      <c r="T4" s="179">
        <f t="shared" si="1"/>
        <v>45760</v>
      </c>
      <c r="U4" s="179">
        <f t="shared" si="1"/>
        <v>45761</v>
      </c>
      <c r="V4" s="179">
        <f t="shared" si="1"/>
        <v>45762</v>
      </c>
      <c r="W4" s="179">
        <f t="shared" si="1"/>
        <v>45763</v>
      </c>
      <c r="X4" s="179">
        <f t="shared" si="1"/>
        <v>45764</v>
      </c>
      <c r="Y4" s="179">
        <f t="shared" si="1"/>
        <v>45765</v>
      </c>
      <c r="Z4" s="179">
        <f t="shared" si="1"/>
        <v>45766</v>
      </c>
      <c r="AA4" s="179">
        <f t="shared" si="1"/>
        <v>45767</v>
      </c>
      <c r="AB4" s="179">
        <f t="shared" si="1"/>
        <v>45768</v>
      </c>
      <c r="AC4" s="179">
        <f t="shared" si="1"/>
        <v>45769</v>
      </c>
      <c r="AD4" s="179">
        <f t="shared" si="1"/>
        <v>45770</v>
      </c>
      <c r="AE4" s="179">
        <f t="shared" si="1"/>
        <v>45771</v>
      </c>
      <c r="AF4" s="179">
        <f t="shared" si="1"/>
        <v>45772</v>
      </c>
      <c r="AG4" s="179">
        <f t="shared" si="1"/>
        <v>45773</v>
      </c>
      <c r="AH4" s="179">
        <f t="shared" si="1"/>
        <v>45774</v>
      </c>
      <c r="AI4" s="179">
        <f t="shared" ref="AI4" si="2">IF(MONTH(AH4+1)=MONTH(AH4),AH4+1,"-")</f>
        <v>45775</v>
      </c>
      <c r="AJ4" s="179">
        <f t="shared" ref="AJ4" si="3">IF(MONTH(AI4+1)=MONTH(AI4),AI4+1,"-")</f>
        <v>45776</v>
      </c>
      <c r="AK4" s="179">
        <f t="shared" ref="AK4" si="4">IF(MONTH(AJ4+1)=MONTH(AJ4),AJ4+1,"-")</f>
        <v>45777</v>
      </c>
    </row>
    <row r="5" spans="1:40" s="10" customFormat="1" ht="22.15" customHeight="1">
      <c r="A5" s="158" t="s">
        <v>227</v>
      </c>
      <c r="B5" s="68">
        <v>5</v>
      </c>
      <c r="C5" s="68">
        <v>5</v>
      </c>
      <c r="D5" s="68">
        <v>5</v>
      </c>
      <c r="F5" s="467" t="s">
        <v>228</v>
      </c>
      <c r="G5" s="467"/>
      <c r="H5" s="38">
        <f>IF(H4="-","-",SUM($B$12:$D$12))</f>
        <v>229</v>
      </c>
      <c r="I5" s="38">
        <f t="shared" ref="I5:AH5" si="5">IF(I4="-","-",SUM($B$12:$D$12))</f>
        <v>229</v>
      </c>
      <c r="J5" s="38">
        <f t="shared" si="5"/>
        <v>229</v>
      </c>
      <c r="K5" s="38">
        <f t="shared" si="5"/>
        <v>229</v>
      </c>
      <c r="L5" s="38">
        <f t="shared" si="5"/>
        <v>229</v>
      </c>
      <c r="M5" s="38">
        <f t="shared" si="5"/>
        <v>229</v>
      </c>
      <c r="N5" s="38">
        <f t="shared" si="5"/>
        <v>229</v>
      </c>
      <c r="O5" s="38">
        <f t="shared" si="5"/>
        <v>229</v>
      </c>
      <c r="P5" s="38">
        <f t="shared" si="5"/>
        <v>229</v>
      </c>
      <c r="Q5" s="38">
        <f t="shared" si="5"/>
        <v>229</v>
      </c>
      <c r="R5" s="38">
        <f t="shared" si="5"/>
        <v>229</v>
      </c>
      <c r="S5" s="38">
        <f t="shared" si="5"/>
        <v>229</v>
      </c>
      <c r="T5" s="38">
        <f t="shared" si="5"/>
        <v>229</v>
      </c>
      <c r="U5" s="38">
        <f t="shared" si="5"/>
        <v>229</v>
      </c>
      <c r="V5" s="38">
        <f t="shared" si="5"/>
        <v>229</v>
      </c>
      <c r="W5" s="38">
        <f t="shared" si="5"/>
        <v>229</v>
      </c>
      <c r="X5" s="38">
        <f t="shared" si="5"/>
        <v>229</v>
      </c>
      <c r="Y5" s="38">
        <f t="shared" si="5"/>
        <v>229</v>
      </c>
      <c r="Z5" s="38">
        <f t="shared" si="5"/>
        <v>229</v>
      </c>
      <c r="AA5" s="38">
        <f t="shared" si="5"/>
        <v>229</v>
      </c>
      <c r="AB5" s="38">
        <f t="shared" si="5"/>
        <v>229</v>
      </c>
      <c r="AC5" s="38">
        <f t="shared" si="5"/>
        <v>229</v>
      </c>
      <c r="AD5" s="38">
        <f t="shared" si="5"/>
        <v>229</v>
      </c>
      <c r="AE5" s="38">
        <f t="shared" si="5"/>
        <v>229</v>
      </c>
      <c r="AF5" s="38">
        <f t="shared" si="5"/>
        <v>229</v>
      </c>
      <c r="AG5" s="38">
        <f t="shared" si="5"/>
        <v>229</v>
      </c>
      <c r="AH5" s="38">
        <f t="shared" si="5"/>
        <v>229</v>
      </c>
      <c r="AI5" s="38">
        <f t="shared" ref="AI5:AK5" si="6">IF(AI4="-","-",SUM($B$12:$D$12))</f>
        <v>229</v>
      </c>
      <c r="AJ5" s="38">
        <f t="shared" si="6"/>
        <v>229</v>
      </c>
      <c r="AK5" s="38">
        <f t="shared" si="6"/>
        <v>229</v>
      </c>
    </row>
    <row r="6" spans="1:40" ht="22.15" customHeight="1">
      <c r="A6" s="158" t="s">
        <v>229</v>
      </c>
      <c r="B6" s="68">
        <v>5</v>
      </c>
      <c r="C6" s="68">
        <v>5</v>
      </c>
      <c r="D6" s="68">
        <v>10</v>
      </c>
      <c r="F6" s="468" t="s">
        <v>230</v>
      </c>
      <c r="G6" s="468"/>
      <c r="H6" s="172"/>
      <c r="I6" s="172"/>
      <c r="J6" s="172"/>
      <c r="K6" s="301">
        <v>120</v>
      </c>
      <c r="L6" s="172"/>
      <c r="M6" s="172"/>
      <c r="N6" s="172"/>
      <c r="O6" s="172"/>
      <c r="P6" s="172"/>
      <c r="Q6" s="172"/>
      <c r="R6" s="302">
        <v>480</v>
      </c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300">
        <v>360</v>
      </c>
      <c r="AG6" s="172"/>
      <c r="AH6" s="172"/>
      <c r="AI6" s="172"/>
      <c r="AJ6" s="172"/>
      <c r="AK6" s="172"/>
      <c r="AL6" s="172"/>
      <c r="AM6" s="172"/>
      <c r="AN6" s="172"/>
    </row>
    <row r="7" spans="1:40" ht="22.15" customHeight="1">
      <c r="A7" s="158" t="s">
        <v>231</v>
      </c>
      <c r="B7" s="68">
        <v>10</v>
      </c>
      <c r="C7" s="68">
        <v>10</v>
      </c>
      <c r="D7" s="68">
        <v>0</v>
      </c>
      <c r="F7" s="481" t="s">
        <v>232</v>
      </c>
      <c r="G7" s="48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</row>
    <row r="8" spans="1:40" ht="22.15" customHeight="1">
      <c r="A8" s="158" t="s">
        <v>233</v>
      </c>
      <c r="B8" s="68">
        <v>10</v>
      </c>
      <c r="C8" s="68">
        <v>10</v>
      </c>
      <c r="D8" s="68">
        <v>10</v>
      </c>
      <c r="F8" s="472" t="s">
        <v>234</v>
      </c>
      <c r="G8" s="4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</row>
    <row r="9" spans="1:40" ht="22.15" customHeight="1">
      <c r="A9" s="158"/>
      <c r="B9" s="68"/>
      <c r="C9" s="68"/>
      <c r="D9" s="68"/>
      <c r="F9" s="473" t="s">
        <v>235</v>
      </c>
      <c r="G9" s="473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</row>
    <row r="10" spans="1:40" ht="22.15" customHeight="1">
      <c r="A10" s="158" t="s">
        <v>236</v>
      </c>
      <c r="B10" s="68">
        <v>60</v>
      </c>
      <c r="C10" s="68">
        <v>60</v>
      </c>
      <c r="D10" s="68">
        <f>(15*4+60)/5</f>
        <v>24</v>
      </c>
      <c r="F10" s="474" t="s">
        <v>237</v>
      </c>
      <c r="G10" s="474"/>
      <c r="H10" s="182">
        <f>IF(H4="-","-",$O$1)</f>
        <v>1440</v>
      </c>
      <c r="I10" s="182">
        <f t="shared" ref="I10:AK10" si="7">IF(I4="-","-",$O$1)</f>
        <v>1440</v>
      </c>
      <c r="J10" s="182">
        <f t="shared" si="7"/>
        <v>1440</v>
      </c>
      <c r="K10" s="182">
        <f t="shared" si="7"/>
        <v>1440</v>
      </c>
      <c r="L10" s="182">
        <f>IF(L4="-","-",$O$1)-360</f>
        <v>1080</v>
      </c>
      <c r="M10" s="182">
        <f t="shared" si="7"/>
        <v>1440</v>
      </c>
      <c r="N10" s="182">
        <f t="shared" si="7"/>
        <v>1440</v>
      </c>
      <c r="O10" s="182">
        <f t="shared" si="7"/>
        <v>1440</v>
      </c>
      <c r="P10" s="182">
        <f t="shared" si="7"/>
        <v>1440</v>
      </c>
      <c r="Q10" s="182">
        <f t="shared" si="7"/>
        <v>1440</v>
      </c>
      <c r="R10" s="182">
        <f t="shared" si="7"/>
        <v>1440</v>
      </c>
      <c r="S10" s="182">
        <f>IF(S4="-","-",$O$1)-360</f>
        <v>1080</v>
      </c>
      <c r="T10" s="182">
        <f t="shared" si="7"/>
        <v>1440</v>
      </c>
      <c r="U10" s="182">
        <f t="shared" si="7"/>
        <v>1440</v>
      </c>
      <c r="V10" s="182">
        <f t="shared" si="7"/>
        <v>1440</v>
      </c>
      <c r="W10" s="182">
        <f t="shared" si="7"/>
        <v>1440</v>
      </c>
      <c r="X10" s="182">
        <f t="shared" si="7"/>
        <v>1440</v>
      </c>
      <c r="Y10" s="182">
        <f t="shared" si="7"/>
        <v>1440</v>
      </c>
      <c r="Z10" s="182">
        <f t="shared" si="7"/>
        <v>1440</v>
      </c>
      <c r="AA10" s="182">
        <f t="shared" si="7"/>
        <v>1440</v>
      </c>
      <c r="AB10" s="182">
        <f t="shared" si="7"/>
        <v>1440</v>
      </c>
      <c r="AC10" s="182">
        <f t="shared" si="7"/>
        <v>1440</v>
      </c>
      <c r="AD10" s="182">
        <f t="shared" si="7"/>
        <v>1440</v>
      </c>
      <c r="AE10" s="182">
        <f t="shared" si="7"/>
        <v>1440</v>
      </c>
      <c r="AF10" s="182">
        <f t="shared" si="7"/>
        <v>1440</v>
      </c>
      <c r="AG10" s="182">
        <f>IF(AG4="-","-",$O$1)-360</f>
        <v>1080</v>
      </c>
      <c r="AH10" s="182">
        <f t="shared" si="7"/>
        <v>1440</v>
      </c>
      <c r="AI10" s="182">
        <f t="shared" si="7"/>
        <v>1440</v>
      </c>
      <c r="AJ10" s="182">
        <f t="shared" si="7"/>
        <v>1440</v>
      </c>
      <c r="AK10" s="182">
        <f t="shared" si="7"/>
        <v>1440</v>
      </c>
      <c r="AL10" s="10"/>
    </row>
    <row r="11" spans="1:40" ht="22.15" customHeight="1">
      <c r="A11" s="160" t="s">
        <v>238</v>
      </c>
      <c r="B11" s="68">
        <v>0</v>
      </c>
      <c r="C11" s="68">
        <v>0</v>
      </c>
      <c r="D11" s="68">
        <v>0</v>
      </c>
      <c r="F11" s="475" t="s">
        <v>48</v>
      </c>
      <c r="G11" s="475"/>
      <c r="H11" s="183">
        <f>IF(H4="-","-",H10-SUM(H5:H9))</f>
        <v>1211</v>
      </c>
      <c r="I11" s="183">
        <f t="shared" ref="I11:L11" si="8">IF(I4="-","-",I10-SUM(I5:I9))</f>
        <v>1211</v>
      </c>
      <c r="J11" s="183">
        <f t="shared" si="8"/>
        <v>1211</v>
      </c>
      <c r="K11" s="183">
        <f t="shared" si="8"/>
        <v>1091</v>
      </c>
      <c r="L11" s="183">
        <f t="shared" si="8"/>
        <v>851</v>
      </c>
      <c r="M11" s="183">
        <f t="shared" ref="M11" si="9">IF(M4="-","-",M10-SUM(M5:M9))</f>
        <v>1211</v>
      </c>
      <c r="N11" s="183">
        <f t="shared" ref="N11" si="10">IF(N4="-","-",N10-SUM(N5:N9))</f>
        <v>1211</v>
      </c>
      <c r="O11" s="183">
        <f t="shared" ref="O11" si="11">IF(O4="-","-",O10-SUM(O5:O9))</f>
        <v>1211</v>
      </c>
      <c r="P11" s="183">
        <f t="shared" ref="P11" si="12">IF(P4="-","-",P10-SUM(P5:P9))</f>
        <v>1211</v>
      </c>
      <c r="Q11" s="183">
        <f t="shared" ref="Q11" si="13">IF(Q4="-","-",Q10-SUM(Q5:Q9))</f>
        <v>1211</v>
      </c>
      <c r="R11" s="183">
        <f t="shared" ref="R11" si="14">IF(R4="-","-",R10-SUM(R5:R9))</f>
        <v>731</v>
      </c>
      <c r="S11" s="183">
        <f t="shared" ref="S11" si="15">IF(S4="-","-",S10-SUM(S5:S9))</f>
        <v>851</v>
      </c>
      <c r="T11" s="183">
        <f t="shared" ref="T11" si="16">IF(T4="-","-",T10-SUM(T5:T9))</f>
        <v>1211</v>
      </c>
      <c r="U11" s="183">
        <f t="shared" ref="U11" si="17">IF(U4="-","-",U10-SUM(U5:U9))</f>
        <v>1211</v>
      </c>
      <c r="V11" s="183">
        <f t="shared" ref="V11" si="18">IF(V4="-","-",V10-SUM(V5:V9))</f>
        <v>1211</v>
      </c>
      <c r="W11" s="183">
        <f t="shared" ref="W11" si="19">IF(W4="-","-",W10-SUM(W5:W9))</f>
        <v>1211</v>
      </c>
      <c r="X11" s="183">
        <f t="shared" ref="X11" si="20">IF(X4="-","-",X10-SUM(X5:X9))</f>
        <v>1211</v>
      </c>
      <c r="Y11" s="183">
        <f t="shared" ref="Y11" si="21">IF(Y4="-","-",Y10-SUM(Y5:Y9))</f>
        <v>1211</v>
      </c>
      <c r="Z11" s="183">
        <f t="shared" ref="Z11" si="22">IF(Z4="-","-",Z10-SUM(Z5:Z9))</f>
        <v>1211</v>
      </c>
      <c r="AA11" s="183">
        <f t="shared" ref="AA11" si="23">IF(AA4="-","-",AA10-SUM(AA5:AA9))</f>
        <v>1211</v>
      </c>
      <c r="AB11" s="183">
        <f t="shared" ref="AB11" si="24">IF(AB4="-","-",AB10-SUM(AB5:AB9))</f>
        <v>1211</v>
      </c>
      <c r="AC11" s="183">
        <f t="shared" ref="AC11" si="25">IF(AC4="-","-",AC10-SUM(AC5:AC9))</f>
        <v>1211</v>
      </c>
      <c r="AD11" s="183">
        <f t="shared" ref="AD11" si="26">IF(AD4="-","-",AD10-SUM(AD5:AD9))</f>
        <v>1211</v>
      </c>
      <c r="AE11" s="183">
        <f t="shared" ref="AE11" si="27">IF(AE4="-","-",AE10-SUM(AE5:AE9))</f>
        <v>1211</v>
      </c>
      <c r="AF11" s="183">
        <f t="shared" ref="AF11" si="28">IF(AF4="-","-",AF10-SUM(AF5:AF9))</f>
        <v>851</v>
      </c>
      <c r="AG11" s="183">
        <f t="shared" ref="AG11" si="29">IF(AG4="-","-",AG10-SUM(AG5:AG9))</f>
        <v>851</v>
      </c>
      <c r="AH11" s="183">
        <f t="shared" ref="AH11" si="30">IF(AH4="-","-",AH10-SUM(AH5:AH9))</f>
        <v>1211</v>
      </c>
      <c r="AI11" s="183">
        <f t="shared" ref="AI11:AK11" si="31">IF(AI4="-","-",AI10-SUM(AI5:AI9))</f>
        <v>1211</v>
      </c>
      <c r="AJ11" s="183">
        <f t="shared" si="31"/>
        <v>1211</v>
      </c>
      <c r="AK11" s="183">
        <f t="shared" si="31"/>
        <v>1211</v>
      </c>
      <c r="AL11" s="10"/>
    </row>
    <row r="12" spans="1:40" ht="22.15" customHeight="1">
      <c r="A12" s="158" t="s">
        <v>239</v>
      </c>
      <c r="B12" s="145">
        <f t="shared" ref="B12:C12" si="32">SUM(B5:B11)</f>
        <v>90</v>
      </c>
      <c r="C12" s="145">
        <f t="shared" si="32"/>
        <v>90</v>
      </c>
      <c r="D12" s="145">
        <f>SUM(D5:D11)</f>
        <v>49</v>
      </c>
      <c r="F12" s="356"/>
      <c r="G12" s="356"/>
    </row>
    <row r="13" spans="1:40" ht="22.15" customHeight="1">
      <c r="B13" s="69"/>
      <c r="C13" s="69"/>
      <c r="D13" s="69"/>
      <c r="F13" s="463" t="s">
        <v>240</v>
      </c>
      <c r="G13" s="463"/>
      <c r="H13" s="184" t="str" cm="1">
        <f t="array" ref="H13">IF(H10="-","-",IFERROR(INDEX('Plano de Setup'!$Z$5:$Z$194,IF(AND(INDEX('Plano de Setup'!$AC$5:$AC$194,MATCH('Célula JK - 3 Turnos'!H4,'Plano de Setup'!$AC$5:$AC$194,0))&lt;='Célula JK - 3 Turnos'!H4,INDEX('Plano de Setup'!$AD$5:$AD$194,MATCH('Célula JK - 3 Turnos'!H4,'Plano de Setup'!$AC$5:$AC$194,0))&gt;='Célula JK - 3 Turnos'!H4),MATCH('Célula JK - 3 Turnos'!H4,'Plano de Setup'!$AC$5:$AC$194))),"erro"))</f>
        <v>CNHI - F00RJ02444</v>
      </c>
      <c r="I13" s="184" t="str" cm="1">
        <f t="array" ref="I13">IF(I10="-","-",IFERROR(INDEX('Plano de Setup'!$Z$5:$Z$194,IF(AND(INDEX('Plano de Setup'!$AC$5:$AC$194,MATCH('Célula JK - 3 Turnos'!I4,'Plano de Setup'!$AC$5:$AC$194,0))&lt;='Célula JK - 3 Turnos'!I4,INDEX('Plano de Setup'!$AD$5:$AD$194,MATCH('Célula JK - 3 Turnos'!I4,'Plano de Setup'!$AC$5:$AC$194,0))&gt;='Célula JK - 3 Turnos'!I4),MATCH('Célula JK - 3 Turnos'!I4,'Plano de Setup'!$AC$5:$AC$194))),H13))</f>
        <v>CNHI - F00RJ02444</v>
      </c>
      <c r="J13" s="184" t="str" cm="1">
        <f t="array" ref="J13">IF(J10="-","-",IFERROR(INDEX('Plano de Setup'!$Z$5:$Z$194,IF(AND(INDEX('Plano de Setup'!$AC$5:$AC$194,MATCH('Célula JK - 3 Turnos'!J4,'Plano de Setup'!$AC$5:$AC$194,0))&lt;='Célula JK - 3 Turnos'!J4,INDEX('Plano de Setup'!$AD$5:$AD$194,MATCH('Célula JK - 3 Turnos'!J4,'Plano de Setup'!$AC$5:$AC$194,0))&gt;='Célula JK - 3 Turnos'!J4),MATCH('Célula JK - 3 Turnos'!J4,'Plano de Setup'!$AC$5:$AC$194))),I13))</f>
        <v>CNHI - F00RJ02444</v>
      </c>
      <c r="K13" s="184" t="str" cm="1">
        <f t="array" ref="K13">IF(K10="-","-",IFERROR(INDEX('Plano de Setup'!$Z$5:$Z$194,IF(AND(INDEX('Plano de Setup'!$AC$5:$AC$194,MATCH('Célula JK - 3 Turnos'!K4,'Plano de Setup'!$AC$5:$AC$194,0))&lt;='Célula JK - 3 Turnos'!K4,INDEX('Plano de Setup'!$AD$5:$AD$194,MATCH('Célula JK - 3 Turnos'!K4,'Plano de Setup'!$AC$5:$AC$194,0))&gt;='Célula JK - 3 Turnos'!K4),MATCH('Célula JK - 3 Turnos'!K4,'Plano de Setup'!$AC$5:$AC$194))),J13))</f>
        <v>CNHI - F00RJ02444</v>
      </c>
      <c r="L13" s="184" t="str" cm="1">
        <f t="array" ref="L13">IF(L10="-","-",IFERROR(INDEX('Plano de Setup'!$Z$5:$Z$194,IF(AND(INDEX('Plano de Setup'!$AC$5:$AC$194,MATCH('Célula JK - 3 Turnos'!L4,'Plano de Setup'!$AC$5:$AC$194,0))&lt;='Célula JK - 3 Turnos'!L4,INDEX('Plano de Setup'!$AD$5:$AD$194,MATCH('Célula JK - 3 Turnos'!L4,'Plano de Setup'!$AC$5:$AC$194,0))&gt;='Célula JK - 3 Turnos'!L4),MATCH('Célula JK - 3 Turnos'!L4,'Plano de Setup'!$AC$5:$AC$194))),K13))</f>
        <v>CNHI - F00RJ02444</v>
      </c>
      <c r="M13" s="184" t="str" cm="1">
        <f t="array" ref="M13">IF(M10="-","-",IFERROR(INDEX('Plano de Setup'!$Z$5:$Z$194,IF(AND(INDEX('Plano de Setup'!$AC$5:$AC$194,MATCH('Célula JK - 3 Turnos'!M4,'Plano de Setup'!$AC$5:$AC$194,0))&lt;='Célula JK - 3 Turnos'!M4,INDEX('Plano de Setup'!$AD$5:$AD$194,MATCH('Célula JK - 3 Turnos'!M4,'Plano de Setup'!$AC$5:$AC$194,0))&gt;='Célula JK - 3 Turnos'!M4),MATCH('Célula JK - 3 Turnos'!M4,'Plano de Setup'!$AC$5:$AC$194))),L13))</f>
        <v>CNHI - F00RJ02444</v>
      </c>
      <c r="N13" s="184" t="str" cm="1">
        <f t="array" ref="N13">IF(N10="-","-",IFERROR(INDEX('Plano de Setup'!$Z$5:$Z$194,IF(AND(INDEX('Plano de Setup'!$AC$5:$AC$194,MATCH('Célula JK - 3 Turnos'!N4,'Plano de Setup'!$AC$5:$AC$194,0))&lt;='Célula JK - 3 Turnos'!N4,INDEX('Plano de Setup'!$AD$5:$AD$194,MATCH('Célula JK - 3 Turnos'!N4,'Plano de Setup'!$AC$5:$AC$194,0))&gt;='Célula JK - 3 Turnos'!N4),MATCH('Célula JK - 3 Turnos'!N4,'Plano de Setup'!$AC$5:$AC$194))),M13))</f>
        <v>CNHI - F00RJ02444</v>
      </c>
      <c r="O13" s="184" t="str" cm="1">
        <f t="array" ref="O13">IF(O10="-","-",IFERROR(INDEX('Plano de Setup'!$Z$5:$Z$194,IF(AND(INDEX('Plano de Setup'!$AC$5:$AC$194,MATCH('Célula JK - 3 Turnos'!O4,'Plano de Setup'!$AC$5:$AC$194,0))&lt;='Célula JK - 3 Turnos'!O4,INDEX('Plano de Setup'!$AD$5:$AD$194,MATCH('Célula JK - 3 Turnos'!O4,'Plano de Setup'!$AC$5:$AC$194,0))&gt;='Célula JK - 3 Turnos'!O4),MATCH('Célula JK - 3 Turnos'!O4,'Plano de Setup'!$AC$5:$AC$194))),N13))</f>
        <v>CNHI - F00RJ02444</v>
      </c>
      <c r="P13" s="184" t="str" cm="1">
        <f t="array" ref="P13">IF(P10="-","-",IFERROR(INDEX('Plano de Setup'!$Z$5:$Z$194,IF(AND(INDEX('Plano de Setup'!$AC$5:$AC$194,MATCH('Célula JK - 3 Turnos'!P4,'Plano de Setup'!$AC$5:$AC$194,0))&lt;='Célula JK - 3 Turnos'!P4,INDEX('Plano de Setup'!$AD$5:$AD$194,MATCH('Célula JK - 3 Turnos'!P4,'Plano de Setup'!$AC$5:$AC$194,0))&gt;='Célula JK - 3 Turnos'!P4),MATCH('Célula JK - 3 Turnos'!P4,'Plano de Setup'!$AC$5:$AC$194))),O13))</f>
        <v>CNHI - F00RJ02444</v>
      </c>
      <c r="Q13" s="184" t="str" cm="1">
        <f t="array" ref="Q13">IF(Q10="-","-",IFERROR(INDEX('Plano de Setup'!$Z$5:$Z$194,IF(AND(INDEX('Plano de Setup'!$AC$5:$AC$194,MATCH('Célula JK - 3 Turnos'!Q4,'Plano de Setup'!$AC$5:$AC$194,0))&lt;='Célula JK - 3 Turnos'!Q4,INDEX('Plano de Setup'!$AD$5:$AD$194,MATCH('Célula JK - 3 Turnos'!Q4,'Plano de Setup'!$AC$5:$AC$194,0))&gt;='Célula JK - 3 Turnos'!Q4),MATCH('Célula JK - 3 Turnos'!Q4,'Plano de Setup'!$AC$5:$AC$194))),P13))</f>
        <v>CNHI - F00RJ02444</v>
      </c>
      <c r="R13" s="184" t="str" cm="1">
        <f t="array" ref="R13">IF(R10="-","-",IFERROR(INDEX('Plano de Setup'!$Z$5:$Z$194,IF(AND(INDEX('Plano de Setup'!$AC$5:$AC$194,MATCH('Célula JK - 3 Turnos'!R4,'Plano de Setup'!$AC$5:$AC$194,0))&lt;='Célula JK - 3 Turnos'!R4,INDEX('Plano de Setup'!$AD$5:$AD$194,MATCH('Célula JK - 3 Turnos'!R4,'Plano de Setup'!$AC$5:$AC$194,0))&gt;='Célula JK - 3 Turnos'!R4),MATCH('Célula JK - 3 Turnos'!R4,'Plano de Setup'!$AC$5:$AC$194))),Q13))</f>
        <v>CNHI - F00RJ02444</v>
      </c>
      <c r="S13" s="184" t="str" cm="1">
        <f t="array" ref="S13">IF(S10="-","-",IFERROR(INDEX('Plano de Setup'!$Z$5:$Z$194,IF(AND(INDEX('Plano de Setup'!$AC$5:$AC$194,MATCH('Célula JK - 3 Turnos'!S4,'Plano de Setup'!$AC$5:$AC$194,0))&lt;='Célula JK - 3 Turnos'!S4,INDEX('Plano de Setup'!$AD$5:$AD$194,MATCH('Célula JK - 3 Turnos'!S4,'Plano de Setup'!$AC$5:$AC$194,0))&gt;='Célula JK - 3 Turnos'!S4),MATCH('Célula JK - 3 Turnos'!S4,'Plano de Setup'!$AC$5:$AC$194))),R13))</f>
        <v>CNHI - F00RJ02444</v>
      </c>
      <c r="T13" s="184" t="str" cm="1">
        <f t="array" ref="T13">IF(T10="-","-",IFERROR(INDEX('Plano de Setup'!$Z$5:$Z$194,IF(AND(INDEX('Plano de Setup'!$AC$5:$AC$194,MATCH('Célula JK - 3 Turnos'!T4,'Plano de Setup'!$AC$5:$AC$194,0))&lt;='Célula JK - 3 Turnos'!T4,INDEX('Plano de Setup'!$AD$5:$AD$194,MATCH('Célula JK - 3 Turnos'!T4,'Plano de Setup'!$AC$5:$AC$194,0))&gt;='Célula JK - 3 Turnos'!T4),MATCH('Célula JK - 3 Turnos'!T4,'Plano de Setup'!$AC$5:$AC$194))),S13))</f>
        <v>CNHI - F00RJ02444</v>
      </c>
      <c r="U13" s="184" t="str" cm="1">
        <f t="array" ref="U13">IF(U10="-","-",IFERROR(INDEX('Plano de Setup'!$Z$5:$Z$194,IF(AND(INDEX('Plano de Setup'!$AC$5:$AC$194,MATCH('Célula JK - 3 Turnos'!U4,'Plano de Setup'!$AC$5:$AC$194,0))&lt;='Célula JK - 3 Turnos'!U4,INDEX('Plano de Setup'!$AD$5:$AD$194,MATCH('Célula JK - 3 Turnos'!U4,'Plano de Setup'!$AC$5:$AC$194,0))&gt;='Célula JK - 3 Turnos'!U4),MATCH('Célula JK - 3 Turnos'!U4,'Plano de Setup'!$AC$5:$AC$194))),T13))</f>
        <v>CNHI - F00RJ02444</v>
      </c>
      <c r="V13" s="184" t="str" cm="1">
        <f t="array" ref="V13">IF(V10="-","-",IFERROR(INDEX('Plano de Setup'!$Z$5:$Z$194,IF(AND(INDEX('Plano de Setup'!$AC$5:$AC$194,MATCH('Célula JK - 3 Turnos'!V4,'Plano de Setup'!$AC$5:$AC$194,0))&lt;='Célula JK - 3 Turnos'!V4,INDEX('Plano de Setup'!$AD$5:$AD$194,MATCH('Célula JK - 3 Turnos'!V4,'Plano de Setup'!$AC$5:$AC$194,0))&gt;='Célula JK - 3 Turnos'!V4),MATCH('Célula JK - 3 Turnos'!V4,'Plano de Setup'!$AC$5:$AC$194))),U13))</f>
        <v>CNHI - F00RJ02444</v>
      </c>
      <c r="W13" s="184" t="str" cm="1">
        <f t="array" ref="W13">IF(W10="-","-",IFERROR(INDEX('Plano de Setup'!$Z$5:$Z$194,IF(AND(INDEX('Plano de Setup'!$AC$5:$AC$194,MATCH('Célula JK - 3 Turnos'!W4,'Plano de Setup'!$AC$5:$AC$194,0))&lt;='Célula JK - 3 Turnos'!W4,INDEX('Plano de Setup'!$AD$5:$AD$194,MATCH('Célula JK - 3 Turnos'!W4,'Plano de Setup'!$AC$5:$AC$194,0))&gt;='Célula JK - 3 Turnos'!W4),MATCH('Célula JK - 3 Turnos'!W4,'Plano de Setup'!$AC$5:$AC$194))),V13))</f>
        <v>RAINBOW - F00RJ02559</v>
      </c>
      <c r="X13" s="184" t="str" cm="1">
        <f t="array" ref="X13">IF(X10="-","-",IFERROR(INDEX('Plano de Setup'!$Z$5:$Z$194,IF(AND(INDEX('Plano de Setup'!$AC$5:$AC$194,MATCH('Célula JK - 3 Turnos'!X4,'Plano de Setup'!$AC$5:$AC$194,0))&lt;='Célula JK - 3 Turnos'!X4,INDEX('Plano de Setup'!$AD$5:$AD$194,MATCH('Célula JK - 3 Turnos'!X4,'Plano de Setup'!$AC$5:$AC$194,0))&gt;='Célula JK - 3 Turnos'!X4),MATCH('Célula JK - 3 Turnos'!X4,'Plano de Setup'!$AC$5:$AC$194))),W13))</f>
        <v>RAINBOW - F00RJ02559</v>
      </c>
      <c r="Y13" s="184" t="str" cm="1">
        <f t="array" ref="Y13">IF(Y10="-","-",IFERROR(INDEX('Plano de Setup'!$Z$5:$Z$194,IF(AND(INDEX('Plano de Setup'!$AC$5:$AC$194,MATCH('Célula JK - 3 Turnos'!Y4,'Plano de Setup'!$AC$5:$AC$194,0))&lt;='Célula JK - 3 Turnos'!Y4,INDEX('Plano de Setup'!$AD$5:$AD$194,MATCH('Célula JK - 3 Turnos'!Y4,'Plano de Setup'!$AC$5:$AC$194,0))&gt;='Célula JK - 3 Turnos'!Y4),MATCH('Célula JK - 3 Turnos'!Y4,'Plano de Setup'!$AC$5:$AC$194))),X13))</f>
        <v>RAINBOW - F00RJ02559</v>
      </c>
      <c r="Z13" s="184" t="str" cm="1">
        <f t="array" ref="Z13">IF(Z10="-","-",IFERROR(INDEX('Plano de Setup'!$Z$5:$Z$194,IF(AND(INDEX('Plano de Setup'!$AC$5:$AC$194,MATCH('Célula JK - 3 Turnos'!Z4,'Plano de Setup'!$AC$5:$AC$194,0))&lt;='Célula JK - 3 Turnos'!Z4,INDEX('Plano de Setup'!$AD$5:$AD$194,MATCH('Célula JK - 3 Turnos'!Z4,'Plano de Setup'!$AC$5:$AC$194,0))&gt;='Célula JK - 3 Turnos'!Z4),MATCH('Célula JK - 3 Turnos'!Z4,'Plano de Setup'!$AC$5:$AC$194))),Y13))</f>
        <v>RAINBOW - F00RJ02559</v>
      </c>
      <c r="AA13" s="184" t="str" cm="1">
        <f t="array" ref="AA13">IF(AA10="-","-",IFERROR(INDEX('Plano de Setup'!$Z$5:$Z$194,IF(AND(INDEX('Plano de Setup'!$AC$5:$AC$194,MATCH('Célula JK - 3 Turnos'!AA4,'Plano de Setup'!$AC$5:$AC$194,0))&lt;='Célula JK - 3 Turnos'!AA4,INDEX('Plano de Setup'!$AD$5:$AD$194,MATCH('Célula JK - 3 Turnos'!AA4,'Plano de Setup'!$AC$5:$AC$194,0))&gt;='Célula JK - 3 Turnos'!AA4),MATCH('Célula JK - 3 Turnos'!AA4,'Plano de Setup'!$AC$5:$AC$194))),Z13))</f>
        <v>RAINBOW - F00RJ02559</v>
      </c>
      <c r="AB13" s="184" t="str" cm="1">
        <f t="array" ref="AB13">IF(AB10="-","-",IFERROR(INDEX('Plano de Setup'!$Z$5:$Z$194,IF(AND(INDEX('Plano de Setup'!$AC$5:$AC$194,MATCH('Célula JK - 3 Turnos'!AB4,'Plano de Setup'!$AC$5:$AC$194,0))&lt;='Célula JK - 3 Turnos'!AB4,INDEX('Plano de Setup'!$AD$5:$AD$194,MATCH('Célula JK - 3 Turnos'!AB4,'Plano de Setup'!$AC$5:$AC$194,0))&gt;='Célula JK - 3 Turnos'!AB4),MATCH('Célula JK - 3 Turnos'!AB4,'Plano de Setup'!$AC$5:$AC$194))),AA13))</f>
        <v>RAINBOW - F00RJ02559</v>
      </c>
      <c r="AC13" s="184" t="str" cm="1">
        <f t="array" ref="AC13">IF(AC10="-","-",IFERROR(INDEX('Plano de Setup'!$Z$5:$Z$194,IF(AND(INDEX('Plano de Setup'!$AC$5:$AC$194,MATCH('Célula JK - 3 Turnos'!AC4,'Plano de Setup'!$AC$5:$AC$194,0))&lt;='Célula JK - 3 Turnos'!AC4,INDEX('Plano de Setup'!$AD$5:$AD$194,MATCH('Célula JK - 3 Turnos'!AC4,'Plano de Setup'!$AC$5:$AC$194,0))&gt;='Célula JK - 3 Turnos'!AC4),MATCH('Célula JK - 3 Turnos'!AC4,'Plano de Setup'!$AC$5:$AC$194))),AB13))</f>
        <v>RAINBOW - F00RJ02559</v>
      </c>
      <c r="AD13" s="184" t="str" cm="1">
        <f t="array" ref="AD13">IF(AD10="-","-",IFERROR(INDEX('Plano de Setup'!$Z$5:$Z$194,IF(AND(INDEX('Plano de Setup'!$AC$5:$AC$194,MATCH('Célula JK - 3 Turnos'!AD4,'Plano de Setup'!$AC$5:$AC$194,0))&lt;='Célula JK - 3 Turnos'!AD4,INDEX('Plano de Setup'!$AD$5:$AD$194,MATCH('Célula JK - 3 Turnos'!AD4,'Plano de Setup'!$AC$5:$AC$194,0))&gt;='Célula JK - 3 Turnos'!AD4),MATCH('Célula JK - 3 Turnos'!AD4,'Plano de Setup'!$AC$5:$AC$194))),AC13))</f>
        <v>RAINBOW - F00RJ02559</v>
      </c>
      <c r="AE13" s="184" t="str" cm="1">
        <f t="array" ref="AE13">IF(AE10="-","-",IFERROR(INDEX('Plano de Setup'!$Z$5:$Z$194,IF(AND(INDEX('Plano de Setup'!$AC$5:$AC$194,MATCH('Célula JK - 3 Turnos'!AE4,'Plano de Setup'!$AC$5:$AC$194,0))&lt;='Célula JK - 3 Turnos'!AE4,INDEX('Plano de Setup'!$AD$5:$AD$194,MATCH('Célula JK - 3 Turnos'!AE4,'Plano de Setup'!$AC$5:$AC$194,0))&gt;='Célula JK - 3 Turnos'!AE4),MATCH('Célula JK - 3 Turnos'!AE4,'Plano de Setup'!$AC$5:$AC$194))),AD13))</f>
        <v>RAINBOW - F00RJ02559</v>
      </c>
      <c r="AF13" s="184" t="str" cm="1">
        <f t="array" ref="AF13">IF(AF10="-","-",IFERROR(INDEX('Plano de Setup'!$Z$5:$Z$194,IF(AND(INDEX('Plano de Setup'!$AC$5:$AC$194,MATCH('Célula JK - 3 Turnos'!AF4,'Plano de Setup'!$AC$5:$AC$194,0))&lt;='Célula JK - 3 Turnos'!AF4,INDEX('Plano de Setup'!$AD$5:$AD$194,MATCH('Célula JK - 3 Turnos'!AF4,'Plano de Setup'!$AC$5:$AC$194,0))&gt;='Célula JK - 3 Turnos'!AF4),MATCH('Célula JK - 3 Turnos'!AF4,'Plano de Setup'!$AC$5:$AC$194))),AE13))</f>
        <v>RAINBOW - F00RJ02559</v>
      </c>
      <c r="AG13" s="184" t="str" cm="1">
        <f t="array" ref="AG13">IF(AG10="-","-",IFERROR(INDEX('Plano de Setup'!$Z$5:$Z$194,IF(AND(INDEX('Plano de Setup'!$AC$5:$AC$194,MATCH('Célula JK - 3 Turnos'!AG4,'Plano de Setup'!$AC$5:$AC$194,0))&lt;='Célula JK - 3 Turnos'!AG4,INDEX('Plano de Setup'!$AD$5:$AD$194,MATCH('Célula JK - 3 Turnos'!AG4,'Plano de Setup'!$AC$5:$AC$194,0))&gt;='Célula JK - 3 Turnos'!AG4),MATCH('Célula JK - 3 Turnos'!AG4,'Plano de Setup'!$AC$5:$AC$194))),AF13))</f>
        <v>RAINBOW - F00RJ02559</v>
      </c>
      <c r="AH13" s="184" t="str" cm="1">
        <f t="array" ref="AH13">IF(AH10="-","-",IFERROR(INDEX('Plano de Setup'!$Z$5:$Z$194,IF(AND(INDEX('Plano de Setup'!$AC$5:$AC$194,MATCH('Célula JK - 3 Turnos'!AH4,'Plano de Setup'!$AC$5:$AC$194,0))&lt;='Célula JK - 3 Turnos'!AH4,INDEX('Plano de Setup'!$AD$5:$AD$194,MATCH('Célula JK - 3 Turnos'!AH4,'Plano de Setup'!$AC$5:$AC$194,0))&gt;='Célula JK - 3 Turnos'!AH4),MATCH('Célula JK - 3 Turnos'!AH4,'Plano de Setup'!$AC$5:$AC$194))),AG13))</f>
        <v>RAINBOW - F00RJ02559</v>
      </c>
      <c r="AI13" s="184" t="str" cm="1">
        <f t="array" ref="AI13">IF(AI10="-","-",IFERROR(INDEX('Plano de Setup'!$Z$5:$Z$194,IF(AND(INDEX('Plano de Setup'!$AC$5:$AC$194,MATCH('Célula JK - 3 Turnos'!AI4,'Plano de Setup'!$AC$5:$AC$194,0))&lt;='Célula JK - 3 Turnos'!AI4,INDEX('Plano de Setup'!$AD$5:$AD$194,MATCH('Célula JK - 3 Turnos'!AI4,'Plano de Setup'!$AC$5:$AC$194,0))&gt;='Célula JK - 3 Turnos'!AI4),MATCH('Célula JK - 3 Turnos'!AI4,'Plano de Setup'!$AC$5:$AC$194))),AH13))</f>
        <v>RAINBOW - F00RJ02559</v>
      </c>
      <c r="AJ13" s="184" t="str" cm="1">
        <f t="array" ref="AJ13">IF(AJ10="-","-",IFERROR(INDEX('Plano de Setup'!$Z$5:$Z$194,IF(AND(INDEX('Plano de Setup'!$AC$5:$AC$194,MATCH('Célula JK - 3 Turnos'!AJ4,'Plano de Setup'!$AC$5:$AC$194,0))&lt;='Célula JK - 3 Turnos'!AJ4,INDEX('Plano de Setup'!$AD$5:$AD$194,MATCH('Célula JK - 3 Turnos'!AJ4,'Plano de Setup'!$AC$5:$AC$194,0))&gt;='Célula JK - 3 Turnos'!AJ4),MATCH('Célula JK - 3 Turnos'!AJ4,'Plano de Setup'!$AC$5:$AC$194))),AI13))</f>
        <v>RAINBOW - F00RJ02559</v>
      </c>
      <c r="AK13" s="184" t="str" cm="1">
        <f t="array" ref="AK13">IF(AK10="-","-",IFERROR(INDEX('Plano de Setup'!$Z$5:$Z$194,IF(AND(INDEX('Plano de Setup'!$AC$5:$AC$194,MATCH('Célula JK - 3 Turnos'!AK4,'Plano de Setup'!$AC$5:$AC$194,0))&lt;='Célula JK - 3 Turnos'!AK4,INDEX('Plano de Setup'!$AD$5:$AD$194,MATCH('Célula JK - 3 Turnos'!AK4,'Plano de Setup'!$AC$5:$AC$194,0))&gt;='Célula JK - 3 Turnos'!AK4),MATCH('Célula JK - 3 Turnos'!AK4,'Plano de Setup'!$AC$5:$AC$194))),AJ13))</f>
        <v>RAINBOW - F00RJ02559</v>
      </c>
    </row>
    <row r="14" spans="1:40" ht="22.15" customHeight="1">
      <c r="C14" s="4"/>
      <c r="F14" s="463" t="s">
        <v>241</v>
      </c>
      <c r="G14" s="463"/>
      <c r="H14" s="184" t="str" cm="1">
        <f t="array" ref="H14">IF(H10="-","-",IFERROR(INDEX('Plano de Setup'!$AA$5:$AA$194,IF(AND(INDEX('Plano de Setup'!$AC$5:$AC$194,MATCH('Célula JK - 3 Turnos'!H4,'Plano de Setup'!$AC$5:$AC$194,0))&lt;='Célula JK - 3 Turnos'!H4,INDEX('Plano de Setup'!$AD$5:$AD$194,MATCH('Célula JK - 3 Turnos'!H4,'Plano de Setup'!$AC$5:$AC$194,0))&gt;='Célula JK - 3 Turnos'!H4),MATCH('Célula JK - 3 Turnos'!H4,'Plano de Setup'!$AC$5:$AC$194))),"erro"))</f>
        <v>MIM N3 - F00RJ02372</v>
      </c>
      <c r="I14" s="184" t="str" cm="1">
        <f t="array" ref="I14">IF(I10="-","-",IFERROR(INDEX('Plano de Setup'!$AA$5:$AA$194,IF(AND(INDEX('Plano de Setup'!$AC$5:$AC$194,MATCH('Célula JK - 3 Turnos'!I4,'Plano de Setup'!$AC$5:$AC$194,0))&lt;='Célula JK - 3 Turnos'!I4,INDEX('Plano de Setup'!$AD$5:$AD$194,MATCH('Célula JK - 3 Turnos'!I4,'Plano de Setup'!$AC$5:$AC$194,0))&gt;='Célula JK - 3 Turnos'!I4),MATCH('Célula JK - 3 Turnos'!I4,'Plano de Setup'!$AC$5:$AC$194))),H14))</f>
        <v>MIM N3 - F00RJ02372</v>
      </c>
      <c r="J14" s="184" t="str" cm="1">
        <f t="array" ref="J14">IF(J10="-","-",IFERROR(INDEX('Plano de Setup'!$AA$5:$AA$194,IF(AND(INDEX('Plano de Setup'!$AC$5:$AC$194,MATCH('Célula JK - 3 Turnos'!J4,'Plano de Setup'!$AC$5:$AC$194,0))&lt;='Célula JK - 3 Turnos'!J4,INDEX('Plano de Setup'!$AD$5:$AD$194,MATCH('Célula JK - 3 Turnos'!J4,'Plano de Setup'!$AC$5:$AC$194,0))&gt;='Célula JK - 3 Turnos'!J4),MATCH('Célula JK - 3 Turnos'!J4,'Plano de Setup'!$AC$5:$AC$194))),I14))</f>
        <v>MIM N3 - F00RJ02372</v>
      </c>
      <c r="K14" s="184" t="str" cm="1">
        <f t="array" ref="K14">IF(K10="-","-",IFERROR(INDEX('Plano de Setup'!$AA$5:$AA$194,IF(AND(INDEX('Plano de Setup'!$AC$5:$AC$194,MATCH('Célula JK - 3 Turnos'!K4,'Plano de Setup'!$AC$5:$AC$194,0))&lt;='Célula JK - 3 Turnos'!K4,INDEX('Plano de Setup'!$AD$5:$AD$194,MATCH('Célula JK - 3 Turnos'!K4,'Plano de Setup'!$AC$5:$AC$194,0))&gt;='Célula JK - 3 Turnos'!K4),MATCH('Célula JK - 3 Turnos'!K4,'Plano de Setup'!$AC$5:$AC$194))),J14))</f>
        <v>MIM N3 - F00RJ02372</v>
      </c>
      <c r="L14" s="184" t="str" cm="1">
        <f t="array" ref="L14">IF(L10="-","-",IFERROR(INDEX('Plano de Setup'!$AA$5:$AA$194,IF(AND(INDEX('Plano de Setup'!$AC$5:$AC$194,MATCH('Célula JK - 3 Turnos'!L4,'Plano de Setup'!$AC$5:$AC$194,0))&lt;='Célula JK - 3 Turnos'!L4,INDEX('Plano de Setup'!$AD$5:$AD$194,MATCH('Célula JK - 3 Turnos'!L4,'Plano de Setup'!$AC$5:$AC$194,0))&gt;='Célula JK - 3 Turnos'!L4),MATCH('Célula JK - 3 Turnos'!L4,'Plano de Setup'!$AC$5:$AC$194))),K14))</f>
        <v>MIM N3 - F00RJ02372</v>
      </c>
      <c r="M14" s="184" t="str" cm="1">
        <f t="array" ref="M14">IF(M10="-","-",IFERROR(INDEX('Plano de Setup'!$AA$5:$AA$194,IF(AND(INDEX('Plano de Setup'!$AC$5:$AC$194,MATCH('Célula JK - 3 Turnos'!M4,'Plano de Setup'!$AC$5:$AC$194,0))&lt;='Célula JK - 3 Turnos'!M4,INDEX('Plano de Setup'!$AD$5:$AD$194,MATCH('Célula JK - 3 Turnos'!M4,'Plano de Setup'!$AC$5:$AC$194,0))&gt;='Célula JK - 3 Turnos'!M4),MATCH('Célula JK - 3 Turnos'!M4,'Plano de Setup'!$AC$5:$AC$194))),L14))</f>
        <v>MIM N3 - F00RJ02372</v>
      </c>
      <c r="N14" s="184" t="str" cm="1">
        <f t="array" ref="N14">IF(N10="-","-",IFERROR(INDEX('Plano de Setup'!$AA$5:$AA$194,IF(AND(INDEX('Plano de Setup'!$AC$5:$AC$194,MATCH('Célula JK - 3 Turnos'!N4,'Plano de Setup'!$AC$5:$AC$194,0))&lt;='Célula JK - 3 Turnos'!N4,INDEX('Plano de Setup'!$AD$5:$AD$194,MATCH('Célula JK - 3 Turnos'!N4,'Plano de Setup'!$AC$5:$AC$194,0))&gt;='Célula JK - 3 Turnos'!N4),MATCH('Célula JK - 3 Turnos'!N4,'Plano de Setup'!$AC$5:$AC$194))),M14))</f>
        <v>MIM N3 - F00RJ02372</v>
      </c>
      <c r="O14" s="184" t="str" cm="1">
        <f t="array" ref="O14">IF(O10="-","-",IFERROR(INDEX('Plano de Setup'!$AA$5:$AA$194,IF(AND(INDEX('Plano de Setup'!$AC$5:$AC$194,MATCH('Célula JK - 3 Turnos'!O4,'Plano de Setup'!$AC$5:$AC$194,0))&lt;='Célula JK - 3 Turnos'!O4,INDEX('Plano de Setup'!$AD$5:$AD$194,MATCH('Célula JK - 3 Turnos'!O4,'Plano de Setup'!$AC$5:$AC$194,0))&gt;='Célula JK - 3 Turnos'!O4),MATCH('Célula JK - 3 Turnos'!O4,'Plano de Setup'!$AC$5:$AC$194))),N14))</f>
        <v>MIM N3 - F00RJ02372</v>
      </c>
      <c r="P14" s="184" t="str" cm="1">
        <f t="array" ref="P14">IF(P10="-","-",IFERROR(INDEX('Plano de Setup'!$AA$5:$AA$194,IF(AND(INDEX('Plano de Setup'!$AC$5:$AC$194,MATCH('Célula JK - 3 Turnos'!P4,'Plano de Setup'!$AC$5:$AC$194,0))&lt;='Célula JK - 3 Turnos'!P4,INDEX('Plano de Setup'!$AD$5:$AD$194,MATCH('Célula JK - 3 Turnos'!P4,'Plano de Setup'!$AC$5:$AC$194,0))&gt;='Célula JK - 3 Turnos'!P4),MATCH('Célula JK - 3 Turnos'!P4,'Plano de Setup'!$AC$5:$AC$194))),O14))</f>
        <v>MIM N3 - F00RJ02372</v>
      </c>
      <c r="Q14" s="184" t="str" cm="1">
        <f t="array" ref="Q14">IF(Q10="-","-",IFERROR(INDEX('Plano de Setup'!$AA$5:$AA$194,IF(AND(INDEX('Plano de Setup'!$AC$5:$AC$194,MATCH('Célula JK - 3 Turnos'!Q4,'Plano de Setup'!$AC$5:$AC$194,0))&lt;='Célula JK - 3 Turnos'!Q4,INDEX('Plano de Setup'!$AD$5:$AD$194,MATCH('Célula JK - 3 Turnos'!Q4,'Plano de Setup'!$AC$5:$AC$194,0))&gt;='Célula JK - 3 Turnos'!Q4),MATCH('Célula JK - 3 Turnos'!Q4,'Plano de Setup'!$AC$5:$AC$194))),P14))</f>
        <v>MIM N3 - F00RJ02372</v>
      </c>
      <c r="R14" s="184" t="str" cm="1">
        <f t="array" ref="R14">IF(R10="-","-",IFERROR(INDEX('Plano de Setup'!$AA$5:$AA$194,IF(AND(INDEX('Plano de Setup'!$AC$5:$AC$194,MATCH('Célula JK - 3 Turnos'!R4,'Plano de Setup'!$AC$5:$AC$194,0))&lt;='Célula JK - 3 Turnos'!R4,INDEX('Plano de Setup'!$AD$5:$AD$194,MATCH('Célula JK - 3 Turnos'!R4,'Plano de Setup'!$AC$5:$AC$194,0))&gt;='Célula JK - 3 Turnos'!R4),MATCH('Célula JK - 3 Turnos'!R4,'Plano de Setup'!$AC$5:$AC$194))),Q14))</f>
        <v>MIM N3 - F00RJ02372</v>
      </c>
      <c r="S14" s="184" t="str" cm="1">
        <f t="array" ref="S14">IF(S10="-","-",IFERROR(INDEX('Plano de Setup'!$AA$5:$AA$194,IF(AND(INDEX('Plano de Setup'!$AC$5:$AC$194,MATCH('Célula JK - 3 Turnos'!S4,'Plano de Setup'!$AC$5:$AC$194,0))&lt;='Célula JK - 3 Turnos'!S4,INDEX('Plano de Setup'!$AD$5:$AD$194,MATCH('Célula JK - 3 Turnos'!S4,'Plano de Setup'!$AC$5:$AC$194,0))&gt;='Célula JK - 3 Turnos'!S4),MATCH('Célula JK - 3 Turnos'!S4,'Plano de Setup'!$AC$5:$AC$194))),R14))</f>
        <v>MIM N3 - F00RJ02372</v>
      </c>
      <c r="T14" s="184" t="str" cm="1">
        <f t="array" ref="T14">IF(T10="-","-",IFERROR(INDEX('Plano de Setup'!$AA$5:$AA$194,IF(AND(INDEX('Plano de Setup'!$AC$5:$AC$194,MATCH('Célula JK - 3 Turnos'!T4,'Plano de Setup'!$AC$5:$AC$194,0))&lt;='Célula JK - 3 Turnos'!T4,INDEX('Plano de Setup'!$AD$5:$AD$194,MATCH('Célula JK - 3 Turnos'!T4,'Plano de Setup'!$AC$5:$AC$194,0))&gt;='Célula JK - 3 Turnos'!T4),MATCH('Célula JK - 3 Turnos'!T4,'Plano de Setup'!$AC$5:$AC$194))),S14))</f>
        <v>MIM N3 - F00RJ02372</v>
      </c>
      <c r="U14" s="184" t="str" cm="1">
        <f t="array" ref="U14">IF(U10="-","-",IFERROR(INDEX('Plano de Setup'!$AA$5:$AA$194,IF(AND(INDEX('Plano de Setup'!$AC$5:$AC$194,MATCH('Célula JK - 3 Turnos'!U4,'Plano de Setup'!$AC$5:$AC$194,0))&lt;='Célula JK - 3 Turnos'!U4,INDEX('Plano de Setup'!$AD$5:$AD$194,MATCH('Célula JK - 3 Turnos'!U4,'Plano de Setup'!$AC$5:$AC$194,0))&gt;='Célula JK - 3 Turnos'!U4),MATCH('Célula JK - 3 Turnos'!U4,'Plano de Setup'!$AC$5:$AC$194))),T14))</f>
        <v>MIM N3 - F00RJ02372</v>
      </c>
      <c r="V14" s="184" t="str" cm="1">
        <f t="array" ref="V14">IF(V10="-","-",IFERROR(INDEX('Plano de Setup'!$AA$5:$AA$194,IF(AND(INDEX('Plano de Setup'!$AC$5:$AC$194,MATCH('Célula JK - 3 Turnos'!V4,'Plano de Setup'!$AC$5:$AC$194,0))&lt;='Célula JK - 3 Turnos'!V4,INDEX('Plano de Setup'!$AD$5:$AD$194,MATCH('Célula JK - 3 Turnos'!V4,'Plano de Setup'!$AC$5:$AC$194,0))&gt;='Célula JK - 3 Turnos'!V4),MATCH('Célula JK - 3 Turnos'!V4,'Plano de Setup'!$AC$5:$AC$194))),U14))</f>
        <v>MIM N3 - F00RJ02372</v>
      </c>
      <c r="W14" s="184" t="str" cm="1">
        <f t="array" ref="W14">IF(W10="-","-",IFERROR(INDEX('Plano de Setup'!$AA$5:$AA$194,IF(AND(INDEX('Plano de Setup'!$AC$5:$AC$194,MATCH('Célula JK - 3 Turnos'!W4,'Plano de Setup'!$AC$5:$AC$194,0))&lt;='Célula JK - 3 Turnos'!W4,INDEX('Plano de Setup'!$AD$5:$AD$194,MATCH('Célula JK - 3 Turnos'!W4,'Plano de Setup'!$AC$5:$AC$194,0))&gt;='Célula JK - 3 Turnos'!W4),MATCH('Célula JK - 3 Turnos'!W4,'Plano de Setup'!$AC$5:$AC$194))),V14))</f>
        <v>MIM N3 - F00RJ02372</v>
      </c>
      <c r="X14" s="184" t="str" cm="1">
        <f t="array" ref="X14">IF(X10="-","-",IFERROR(INDEX('Plano de Setup'!$AA$5:$AA$194,IF(AND(INDEX('Plano de Setup'!$AC$5:$AC$194,MATCH('Célula JK - 3 Turnos'!X4,'Plano de Setup'!$AC$5:$AC$194,0))&lt;='Célula JK - 3 Turnos'!X4,INDEX('Plano de Setup'!$AD$5:$AD$194,MATCH('Célula JK - 3 Turnos'!X4,'Plano de Setup'!$AC$5:$AC$194,0))&gt;='Célula JK - 3 Turnos'!X4),MATCH('Célula JK - 3 Turnos'!X4,'Plano de Setup'!$AC$5:$AC$194))),W14))</f>
        <v>MIM N3 - F00RJ02372</v>
      </c>
      <c r="Y14" s="184" t="str" cm="1">
        <f t="array" ref="Y14">IF(Y10="-","-",IFERROR(INDEX('Plano de Setup'!$AA$5:$AA$194,IF(AND(INDEX('Plano de Setup'!$AC$5:$AC$194,MATCH('Célula JK - 3 Turnos'!Y4,'Plano de Setup'!$AC$5:$AC$194,0))&lt;='Célula JK - 3 Turnos'!Y4,INDEX('Plano de Setup'!$AD$5:$AD$194,MATCH('Célula JK - 3 Turnos'!Y4,'Plano de Setup'!$AC$5:$AC$194,0))&gt;='Célula JK - 3 Turnos'!Y4),MATCH('Célula JK - 3 Turnos'!Y4,'Plano de Setup'!$AC$5:$AC$194))),X14))</f>
        <v>MIM N3 - F00RJ02372</v>
      </c>
      <c r="Z14" s="184" t="str" cm="1">
        <f t="array" ref="Z14">IF(Z10="-","-",IFERROR(INDEX('Plano de Setup'!$AA$5:$AA$194,IF(AND(INDEX('Plano de Setup'!$AC$5:$AC$194,MATCH('Célula JK - 3 Turnos'!Z4,'Plano de Setup'!$AC$5:$AC$194,0))&lt;='Célula JK - 3 Turnos'!Z4,INDEX('Plano de Setup'!$AD$5:$AD$194,MATCH('Célula JK - 3 Turnos'!Z4,'Plano de Setup'!$AC$5:$AC$194,0))&gt;='Célula JK - 3 Turnos'!Z4),MATCH('Célula JK - 3 Turnos'!Z4,'Plano de Setup'!$AC$5:$AC$194))),Y14))</f>
        <v>MIM N3 - F00RJ02372</v>
      </c>
      <c r="AA14" s="184" t="str" cm="1">
        <f t="array" ref="AA14">IF(AA10="-","-",IFERROR(INDEX('Plano de Setup'!$AA$5:$AA$194,IF(AND(INDEX('Plano de Setup'!$AC$5:$AC$194,MATCH('Célula JK - 3 Turnos'!AA4,'Plano de Setup'!$AC$5:$AC$194,0))&lt;='Célula JK - 3 Turnos'!AA4,INDEX('Plano de Setup'!$AD$5:$AD$194,MATCH('Célula JK - 3 Turnos'!AA4,'Plano de Setup'!$AC$5:$AC$194,0))&gt;='Célula JK - 3 Turnos'!AA4),MATCH('Célula JK - 3 Turnos'!AA4,'Plano de Setup'!$AC$5:$AC$194))),Z14))</f>
        <v>MIM N3 - F00RJ02372</v>
      </c>
      <c r="AB14" s="184" t="str" cm="1">
        <f t="array" ref="AB14">IF(AB10="-","-",IFERROR(INDEX('Plano de Setup'!$AA$5:$AA$194,IF(AND(INDEX('Plano de Setup'!$AC$5:$AC$194,MATCH('Célula JK - 3 Turnos'!AB4,'Plano de Setup'!$AC$5:$AC$194,0))&lt;='Célula JK - 3 Turnos'!AB4,INDEX('Plano de Setup'!$AD$5:$AD$194,MATCH('Célula JK - 3 Turnos'!AB4,'Plano de Setup'!$AC$5:$AC$194,0))&gt;='Célula JK - 3 Turnos'!AB4),MATCH('Célula JK - 3 Turnos'!AB4,'Plano de Setup'!$AC$5:$AC$194))),AA14))</f>
        <v>MIM N3 - F00RJ02372</v>
      </c>
      <c r="AC14" s="184" t="str" cm="1">
        <f t="array" ref="AC14">IF(AC10="-","-",IFERROR(INDEX('Plano de Setup'!$AA$5:$AA$194,IF(AND(INDEX('Plano de Setup'!$AC$5:$AC$194,MATCH('Célula JK - 3 Turnos'!AC4,'Plano de Setup'!$AC$5:$AC$194,0))&lt;='Célula JK - 3 Turnos'!AC4,INDEX('Plano de Setup'!$AD$5:$AD$194,MATCH('Célula JK - 3 Turnos'!AC4,'Plano de Setup'!$AC$5:$AC$194,0))&gt;='Célula JK - 3 Turnos'!AC4),MATCH('Célula JK - 3 Turnos'!AC4,'Plano de Setup'!$AC$5:$AC$194))),AB14))</f>
        <v>MIM N3 - F00RJ02372</v>
      </c>
      <c r="AD14" s="184" t="str" cm="1">
        <f t="array" ref="AD14">IF(AD10="-","-",IFERROR(INDEX('Plano de Setup'!$AA$5:$AA$194,IF(AND(INDEX('Plano de Setup'!$AC$5:$AC$194,MATCH('Célula JK - 3 Turnos'!AD4,'Plano de Setup'!$AC$5:$AC$194,0))&lt;='Célula JK - 3 Turnos'!AD4,INDEX('Plano de Setup'!$AD$5:$AD$194,MATCH('Célula JK - 3 Turnos'!AD4,'Plano de Setup'!$AC$5:$AC$194,0))&gt;='Célula JK - 3 Turnos'!AD4),MATCH('Célula JK - 3 Turnos'!AD4,'Plano de Setup'!$AC$5:$AC$194))),AC14))</f>
        <v>MIM N3 - F00RJ02372</v>
      </c>
      <c r="AE14" s="184" t="str" cm="1">
        <f t="array" ref="AE14">IF(AE10="-","-",IFERROR(INDEX('Plano de Setup'!$AA$5:$AA$194,IF(AND(INDEX('Plano de Setup'!$AC$5:$AC$194,MATCH('Célula JK - 3 Turnos'!AE4,'Plano de Setup'!$AC$5:$AC$194,0))&lt;='Célula JK - 3 Turnos'!AE4,INDEX('Plano de Setup'!$AD$5:$AD$194,MATCH('Célula JK - 3 Turnos'!AE4,'Plano de Setup'!$AC$5:$AC$194,0))&gt;='Célula JK - 3 Turnos'!AE4),MATCH('Célula JK - 3 Turnos'!AE4,'Plano de Setup'!$AC$5:$AC$194))),AD14))</f>
        <v>MIM N3 - F00RJ02372</v>
      </c>
      <c r="AF14" s="184" t="str" cm="1">
        <f t="array" ref="AF14">IF(AF10="-","-",IFERROR(INDEX('Plano de Setup'!$AA$5:$AA$194,IF(AND(INDEX('Plano de Setup'!$AC$5:$AC$194,MATCH('Célula JK - 3 Turnos'!AF4,'Plano de Setup'!$AC$5:$AC$194,0))&lt;='Célula JK - 3 Turnos'!AF4,INDEX('Plano de Setup'!$AD$5:$AD$194,MATCH('Célula JK - 3 Turnos'!AF4,'Plano de Setup'!$AC$5:$AC$194,0))&gt;='Célula JK - 3 Turnos'!AF4),MATCH('Célula JK - 3 Turnos'!AF4,'Plano de Setup'!$AC$5:$AC$194))),AE14))</f>
        <v>MIM N3 - F00RJ02372</v>
      </c>
      <c r="AG14" s="184" t="str" cm="1">
        <f t="array" ref="AG14">IF(AG10="-","-",IFERROR(INDEX('Plano de Setup'!$AA$5:$AA$194,IF(AND(INDEX('Plano de Setup'!$AC$5:$AC$194,MATCH('Célula JK - 3 Turnos'!AG4,'Plano de Setup'!$AC$5:$AC$194,0))&lt;='Célula JK - 3 Turnos'!AG4,INDEX('Plano de Setup'!$AD$5:$AD$194,MATCH('Célula JK - 3 Turnos'!AG4,'Plano de Setup'!$AC$5:$AC$194,0))&gt;='Célula JK - 3 Turnos'!AG4),MATCH('Célula JK - 3 Turnos'!AG4,'Plano de Setup'!$AC$5:$AC$194))),AF14))</f>
        <v>MIM N3 - F00RJ02372</v>
      </c>
      <c r="AH14" s="184" t="str" cm="1">
        <f t="array" ref="AH14">IF(AH10="-","-",IFERROR(INDEX('Plano de Setup'!$AA$5:$AA$194,IF(AND(INDEX('Plano de Setup'!$AC$5:$AC$194,MATCH('Célula JK - 3 Turnos'!AH4,'Plano de Setup'!$AC$5:$AC$194,0))&lt;='Célula JK - 3 Turnos'!AH4,INDEX('Plano de Setup'!$AD$5:$AD$194,MATCH('Célula JK - 3 Turnos'!AH4,'Plano de Setup'!$AC$5:$AC$194,0))&gt;='Célula JK - 3 Turnos'!AH4),MATCH('Célula JK - 3 Turnos'!AH4,'Plano de Setup'!$AC$5:$AC$194))),AG14))</f>
        <v>MIM N3 - F00RJ02372</v>
      </c>
      <c r="AI14" s="184" t="str" cm="1">
        <f t="array" ref="AI14">IF(AI10="-","-",IFERROR(INDEX('Plano de Setup'!$AA$5:$AA$194,IF(AND(INDEX('Plano de Setup'!$AC$5:$AC$194,MATCH('Célula JK - 3 Turnos'!AI4,'Plano de Setup'!$AC$5:$AC$194,0))&lt;='Célula JK - 3 Turnos'!AI4,INDEX('Plano de Setup'!$AD$5:$AD$194,MATCH('Célula JK - 3 Turnos'!AI4,'Plano de Setup'!$AC$5:$AC$194,0))&gt;='Célula JK - 3 Turnos'!AI4),MATCH('Célula JK - 3 Turnos'!AI4,'Plano de Setup'!$AC$5:$AC$194))),AH14))</f>
        <v>MIM N3 - F00RJ02372</v>
      </c>
      <c r="AJ14" s="184" t="str" cm="1">
        <f t="array" ref="AJ14">IF(AJ10="-","-",IFERROR(INDEX('Plano de Setup'!$AA$5:$AA$194,IF(AND(INDEX('Plano de Setup'!$AC$5:$AC$194,MATCH('Célula JK - 3 Turnos'!AJ4,'Plano de Setup'!$AC$5:$AC$194,0))&lt;='Célula JK - 3 Turnos'!AJ4,INDEX('Plano de Setup'!$AD$5:$AD$194,MATCH('Célula JK - 3 Turnos'!AJ4,'Plano de Setup'!$AC$5:$AC$194,0))&gt;='Célula JK - 3 Turnos'!AJ4),MATCH('Célula JK - 3 Turnos'!AJ4,'Plano de Setup'!$AC$5:$AC$194))),AI14))</f>
        <v>MIM N3 - F00RJ02372</v>
      </c>
      <c r="AK14" s="184" t="str" cm="1">
        <f t="array" ref="AK14">IF(AK10="-","-",IFERROR(INDEX('Plano de Setup'!$AA$5:$AA$194,IF(AND(INDEX('Plano de Setup'!$AC$5:$AC$194,MATCH('Célula JK - 3 Turnos'!AK4,'Plano de Setup'!$AC$5:$AC$194,0))&lt;='Célula JK - 3 Turnos'!AK4,INDEX('Plano de Setup'!$AD$5:$AD$194,MATCH('Célula JK - 3 Turnos'!AK4,'Plano de Setup'!$AC$5:$AC$194,0))&gt;='Célula JK - 3 Turnos'!AK4),MATCH('Célula JK - 3 Turnos'!AK4,'Plano de Setup'!$AC$5:$AC$194))),AJ14))</f>
        <v>MIM N3 - F00RJ02372</v>
      </c>
    </row>
    <row r="15" spans="1:40" ht="22.15" customHeight="1">
      <c r="A15" s="149" t="s">
        <v>273</v>
      </c>
      <c r="B15" s="174"/>
      <c r="C15" s="4"/>
      <c r="F15" s="463" t="s">
        <v>260</v>
      </c>
      <c r="G15" s="463"/>
      <c r="H15" s="145" cm="1">
        <f t="array" ref="H15">IF(H10="-","-",IFERROR(INDEX('Plano de Setup'!$AB$5:$AB$194,IF(AND(INDEX('Plano de Setup'!$AC$5:$AC$194,MATCH('Célula JK - 3 Turnos'!H4,'Plano de Setup'!$AC$5:$AC$194,0))&lt;='Célula JK - 3 Turnos'!H4,INDEX('Plano de Setup'!$AD$5:$AD$194,MATCH('Célula JK - 3 Turnos'!H4,'Plano de Setup'!$AC$5:$AC$194,0))&gt;='Célula JK - 3 Turnos'!H4),MATCH('Célula JK - 3 Turnos'!H4,'Plano de Setup'!$AC$5:$AC$194))),"erro"))</f>
        <v>157.5</v>
      </c>
      <c r="I15" s="145" cm="1">
        <f t="array" ref="I15">IF(I10="-","-",IFERROR(INDEX('Plano de Setup'!$AB$5:$AB$194,IF(AND(INDEX('Plano de Setup'!$AC$5:$AC$194,MATCH('Célula JK - 3 Turnos'!I4,'Plano de Setup'!$AC$5:$AC$194,0))&lt;='Célula JK - 3 Turnos'!I4,INDEX('Plano de Setup'!$AD$5:$AD$194,MATCH('Célula JK - 3 Turnos'!I4,'Plano de Setup'!$AC$5:$AC$194,0))&gt;='Célula JK - 3 Turnos'!I4),MATCH('Célula JK - 3 Turnos'!I4,'Plano de Setup'!$AC$5:$AC$194))),H15))</f>
        <v>157.5</v>
      </c>
      <c r="J15" s="145" cm="1">
        <f t="array" ref="J15">IF(J10="-","-",IFERROR(INDEX('Plano de Setup'!$AB$5:$AB$194,IF(AND(INDEX('Plano de Setup'!$AC$5:$AC$194,MATCH('Célula JK - 3 Turnos'!J4,'Plano de Setup'!$AC$5:$AC$194,0))&lt;='Célula JK - 3 Turnos'!J4,INDEX('Plano de Setup'!$AD$5:$AD$194,MATCH('Célula JK - 3 Turnos'!J4,'Plano de Setup'!$AC$5:$AC$194,0))&gt;='Célula JK - 3 Turnos'!J4),MATCH('Célula JK - 3 Turnos'!J4,'Plano de Setup'!$AC$5:$AC$194))),I15))</f>
        <v>157.5</v>
      </c>
      <c r="K15" s="145" cm="1">
        <f t="array" ref="K15">IF(K10="-","-",IFERROR(INDEX('Plano de Setup'!$AB$5:$AB$194,IF(AND(INDEX('Plano de Setup'!$AC$5:$AC$194,MATCH('Célula JK - 3 Turnos'!K4,'Plano de Setup'!$AC$5:$AC$194,0))&lt;='Célula JK - 3 Turnos'!K4,INDEX('Plano de Setup'!$AD$5:$AD$194,MATCH('Célula JK - 3 Turnos'!K4,'Plano de Setup'!$AC$5:$AC$194,0))&gt;='Célula JK - 3 Turnos'!K4),MATCH('Célula JK - 3 Turnos'!K4,'Plano de Setup'!$AC$5:$AC$194))),J15))</f>
        <v>157.5</v>
      </c>
      <c r="L15" s="145" cm="1">
        <f t="array" ref="L15">IF(L10="-","-",IFERROR(INDEX('Plano de Setup'!$AB$5:$AB$194,IF(AND(INDEX('Plano de Setup'!$AC$5:$AC$194,MATCH('Célula JK - 3 Turnos'!L4,'Plano de Setup'!$AC$5:$AC$194,0))&lt;='Célula JK - 3 Turnos'!L4,INDEX('Plano de Setup'!$AD$5:$AD$194,MATCH('Célula JK - 3 Turnos'!L4,'Plano de Setup'!$AC$5:$AC$194,0))&gt;='Célula JK - 3 Turnos'!L4),MATCH('Célula JK - 3 Turnos'!L4,'Plano de Setup'!$AC$5:$AC$194))),K15))</f>
        <v>157.5</v>
      </c>
      <c r="M15" s="145" cm="1">
        <f t="array" ref="M15">IF(M10="-","-",IFERROR(INDEX('Plano de Setup'!$AB$5:$AB$194,IF(AND(INDEX('Plano de Setup'!$AC$5:$AC$194,MATCH('Célula JK - 3 Turnos'!M4,'Plano de Setup'!$AC$5:$AC$194,0))&lt;='Célula JK - 3 Turnos'!M4,INDEX('Plano de Setup'!$AD$5:$AD$194,MATCH('Célula JK - 3 Turnos'!M4,'Plano de Setup'!$AC$5:$AC$194,0))&gt;='Célula JK - 3 Turnos'!M4),MATCH('Célula JK - 3 Turnos'!M4,'Plano de Setup'!$AC$5:$AC$194))),L15))</f>
        <v>157.5</v>
      </c>
      <c r="N15" s="145" cm="1">
        <f t="array" ref="N15">IF(N10="-","-",IFERROR(INDEX('Plano de Setup'!$AB$5:$AB$194,IF(AND(INDEX('Plano de Setup'!$AC$5:$AC$194,MATCH('Célula JK - 3 Turnos'!N4,'Plano de Setup'!$AC$5:$AC$194,0))&lt;='Célula JK - 3 Turnos'!N4,INDEX('Plano de Setup'!$AD$5:$AD$194,MATCH('Célula JK - 3 Turnos'!N4,'Plano de Setup'!$AC$5:$AC$194,0))&gt;='Célula JK - 3 Turnos'!N4),MATCH('Célula JK - 3 Turnos'!N4,'Plano de Setup'!$AC$5:$AC$194))),M15))</f>
        <v>157.5</v>
      </c>
      <c r="O15" s="145" cm="1">
        <f t="array" ref="O15">IF(O10="-","-",IFERROR(INDEX('Plano de Setup'!$AB$5:$AB$194,IF(AND(INDEX('Plano de Setup'!$AC$5:$AC$194,MATCH('Célula JK - 3 Turnos'!O4,'Plano de Setup'!$AC$5:$AC$194,0))&lt;='Célula JK - 3 Turnos'!O4,INDEX('Plano de Setup'!$AD$5:$AD$194,MATCH('Célula JK - 3 Turnos'!O4,'Plano de Setup'!$AC$5:$AC$194,0))&gt;='Célula JK - 3 Turnos'!O4),MATCH('Célula JK - 3 Turnos'!O4,'Plano de Setup'!$AC$5:$AC$194))),N15))</f>
        <v>157.5</v>
      </c>
      <c r="P15" s="145" cm="1">
        <f t="array" ref="P15">IF(P10="-","-",IFERROR(INDEX('Plano de Setup'!$AB$5:$AB$194,IF(AND(INDEX('Plano de Setup'!$AC$5:$AC$194,MATCH('Célula JK - 3 Turnos'!P4,'Plano de Setup'!$AC$5:$AC$194,0))&lt;='Célula JK - 3 Turnos'!P4,INDEX('Plano de Setup'!$AD$5:$AD$194,MATCH('Célula JK - 3 Turnos'!P4,'Plano de Setup'!$AC$5:$AC$194,0))&gt;='Célula JK - 3 Turnos'!P4),MATCH('Célula JK - 3 Turnos'!P4,'Plano de Setup'!$AC$5:$AC$194))),O15))</f>
        <v>157.5</v>
      </c>
      <c r="Q15" s="145" cm="1">
        <f t="array" ref="Q15">IF(Q10="-","-",IFERROR(INDEX('Plano de Setup'!$AB$5:$AB$194,IF(AND(INDEX('Plano de Setup'!$AC$5:$AC$194,MATCH('Célula JK - 3 Turnos'!Q4,'Plano de Setup'!$AC$5:$AC$194,0))&lt;='Célula JK - 3 Turnos'!Q4,INDEX('Plano de Setup'!$AD$5:$AD$194,MATCH('Célula JK - 3 Turnos'!Q4,'Plano de Setup'!$AC$5:$AC$194,0))&gt;='Célula JK - 3 Turnos'!Q4),MATCH('Célula JK - 3 Turnos'!Q4,'Plano de Setup'!$AC$5:$AC$194))),P15))</f>
        <v>157.5</v>
      </c>
      <c r="R15" s="145" cm="1">
        <f t="array" ref="R15">IF(R10="-","-",IFERROR(INDEX('Plano de Setup'!$AB$5:$AB$194,IF(AND(INDEX('Plano de Setup'!$AC$5:$AC$194,MATCH('Célula JK - 3 Turnos'!R4,'Plano de Setup'!$AC$5:$AC$194,0))&lt;='Célula JK - 3 Turnos'!R4,INDEX('Plano de Setup'!$AD$5:$AD$194,MATCH('Célula JK - 3 Turnos'!R4,'Plano de Setup'!$AC$5:$AC$194,0))&gt;='Célula JK - 3 Turnos'!R4),MATCH('Célula JK - 3 Turnos'!R4,'Plano de Setup'!$AC$5:$AC$194))),Q15))</f>
        <v>157.5</v>
      </c>
      <c r="S15" s="145" cm="1">
        <f t="array" ref="S15">IF(S10="-","-",IFERROR(INDEX('Plano de Setup'!$AB$5:$AB$194,IF(AND(INDEX('Plano de Setup'!$AC$5:$AC$194,MATCH('Célula JK - 3 Turnos'!S4,'Plano de Setup'!$AC$5:$AC$194,0))&lt;='Célula JK - 3 Turnos'!S4,INDEX('Plano de Setup'!$AD$5:$AD$194,MATCH('Célula JK - 3 Turnos'!S4,'Plano de Setup'!$AC$5:$AC$194,0))&gt;='Célula JK - 3 Turnos'!S4),MATCH('Célula JK - 3 Turnos'!S4,'Plano de Setup'!$AC$5:$AC$194))),R15))</f>
        <v>157.5</v>
      </c>
      <c r="T15" s="145" cm="1">
        <f t="array" ref="T15">IF(T10="-","-",IFERROR(INDEX('Plano de Setup'!$AB$5:$AB$194,IF(AND(INDEX('Plano de Setup'!$AC$5:$AC$194,MATCH('Célula JK - 3 Turnos'!T4,'Plano de Setup'!$AC$5:$AC$194,0))&lt;='Célula JK - 3 Turnos'!T4,INDEX('Plano de Setup'!$AD$5:$AD$194,MATCH('Célula JK - 3 Turnos'!T4,'Plano de Setup'!$AC$5:$AC$194,0))&gt;='Célula JK - 3 Turnos'!T4),MATCH('Célula JK - 3 Turnos'!T4,'Plano de Setup'!$AC$5:$AC$194))),S15))</f>
        <v>157.5</v>
      </c>
      <c r="U15" s="145" cm="1">
        <f t="array" ref="U15">IF(U10="-","-",IFERROR(INDEX('Plano de Setup'!$AB$5:$AB$194,IF(AND(INDEX('Plano de Setup'!$AC$5:$AC$194,MATCH('Célula JK - 3 Turnos'!U4,'Plano de Setup'!$AC$5:$AC$194,0))&lt;='Célula JK - 3 Turnos'!U4,INDEX('Plano de Setup'!$AD$5:$AD$194,MATCH('Célula JK - 3 Turnos'!U4,'Plano de Setup'!$AC$5:$AC$194,0))&gt;='Célula JK - 3 Turnos'!U4),MATCH('Célula JK - 3 Turnos'!U4,'Plano de Setup'!$AC$5:$AC$194))),T15))</f>
        <v>157.5</v>
      </c>
      <c r="V15" s="145" cm="1">
        <f t="array" ref="V15">IF(V10="-","-",IFERROR(INDEX('Plano de Setup'!$AB$5:$AB$194,IF(AND(INDEX('Plano de Setup'!$AC$5:$AC$194,MATCH('Célula JK - 3 Turnos'!V4,'Plano de Setup'!$AC$5:$AC$194,0))&lt;='Célula JK - 3 Turnos'!V4,INDEX('Plano de Setup'!$AD$5:$AD$194,MATCH('Célula JK - 3 Turnos'!V4,'Plano de Setup'!$AC$5:$AC$194,0))&gt;='Célula JK - 3 Turnos'!V4),MATCH('Célula JK - 3 Turnos'!V4,'Plano de Setup'!$AC$5:$AC$194))),U15))</f>
        <v>157.5</v>
      </c>
      <c r="W15" s="145" cm="1">
        <f t="array" ref="W15">IF(W10="-","-",IFERROR(INDEX('Plano de Setup'!$AB$5:$AB$194,IF(AND(INDEX('Plano de Setup'!$AC$5:$AC$194,MATCH('Célula JK - 3 Turnos'!W4,'Plano de Setup'!$AC$5:$AC$194,0))&lt;='Célula JK - 3 Turnos'!W4,INDEX('Plano de Setup'!$AD$5:$AD$194,MATCH('Célula JK - 3 Turnos'!W4,'Plano de Setup'!$AC$5:$AC$194,0))&gt;='Célula JK - 3 Turnos'!W4),MATCH('Célula JK - 3 Turnos'!W4,'Plano de Setup'!$AC$5:$AC$194))),V15))</f>
        <v>66.002499999999998</v>
      </c>
      <c r="X15" s="145" cm="1">
        <f t="array" ref="X15">IF(X10="-","-",IFERROR(INDEX('Plano de Setup'!$AB$5:$AB$194,IF(AND(INDEX('Plano de Setup'!$AC$5:$AC$194,MATCH('Célula JK - 3 Turnos'!X4,'Plano de Setup'!$AC$5:$AC$194,0))&lt;='Célula JK - 3 Turnos'!X4,INDEX('Plano de Setup'!$AD$5:$AD$194,MATCH('Célula JK - 3 Turnos'!X4,'Plano de Setup'!$AC$5:$AC$194,0))&gt;='Célula JK - 3 Turnos'!X4),MATCH('Célula JK - 3 Turnos'!X4,'Plano de Setup'!$AC$5:$AC$194))),W15))</f>
        <v>66.002499999999998</v>
      </c>
      <c r="Y15" s="145" cm="1">
        <f t="array" ref="Y15">IF(Y10="-","-",IFERROR(INDEX('Plano de Setup'!$AB$5:$AB$194,IF(AND(INDEX('Plano de Setup'!$AC$5:$AC$194,MATCH('Célula JK - 3 Turnos'!Y4,'Plano de Setup'!$AC$5:$AC$194,0))&lt;='Célula JK - 3 Turnos'!Y4,INDEX('Plano de Setup'!$AD$5:$AD$194,MATCH('Célula JK - 3 Turnos'!Y4,'Plano de Setup'!$AC$5:$AC$194,0))&gt;='Célula JK - 3 Turnos'!Y4),MATCH('Célula JK - 3 Turnos'!Y4,'Plano de Setup'!$AC$5:$AC$194))),X15))</f>
        <v>66.002499999999998</v>
      </c>
      <c r="Z15" s="145" cm="1">
        <f t="array" ref="Z15">IF(Z10="-","-",IFERROR(INDEX('Plano de Setup'!$AB$5:$AB$194,IF(AND(INDEX('Plano de Setup'!$AC$5:$AC$194,MATCH('Célula JK - 3 Turnos'!Z4,'Plano de Setup'!$AC$5:$AC$194,0))&lt;='Célula JK - 3 Turnos'!Z4,INDEX('Plano de Setup'!$AD$5:$AD$194,MATCH('Célula JK - 3 Turnos'!Z4,'Plano de Setup'!$AC$5:$AC$194,0))&gt;='Célula JK - 3 Turnos'!Z4),MATCH('Célula JK - 3 Turnos'!Z4,'Plano de Setup'!$AC$5:$AC$194))),Y15))</f>
        <v>66.002499999999998</v>
      </c>
      <c r="AA15" s="145" cm="1">
        <f t="array" ref="AA15">IF(AA10="-","-",IFERROR(INDEX('Plano de Setup'!$AB$5:$AB$194,IF(AND(INDEX('Plano de Setup'!$AC$5:$AC$194,MATCH('Célula JK - 3 Turnos'!AA4,'Plano de Setup'!$AC$5:$AC$194,0))&lt;='Célula JK - 3 Turnos'!AA4,INDEX('Plano de Setup'!$AD$5:$AD$194,MATCH('Célula JK - 3 Turnos'!AA4,'Plano de Setup'!$AC$5:$AC$194,0))&gt;='Célula JK - 3 Turnos'!AA4),MATCH('Célula JK - 3 Turnos'!AA4,'Plano de Setup'!$AC$5:$AC$194))),Z15))</f>
        <v>66.002499999999998</v>
      </c>
      <c r="AB15" s="145" cm="1">
        <f t="array" ref="AB15">IF(AB10="-","-",IFERROR(INDEX('Plano de Setup'!$AB$5:$AB$194,IF(AND(INDEX('Plano de Setup'!$AC$5:$AC$194,MATCH('Célula JK - 3 Turnos'!AB4,'Plano de Setup'!$AC$5:$AC$194,0))&lt;='Célula JK - 3 Turnos'!AB4,INDEX('Plano de Setup'!$AD$5:$AD$194,MATCH('Célula JK - 3 Turnos'!AB4,'Plano de Setup'!$AC$5:$AC$194,0))&gt;='Célula JK - 3 Turnos'!AB4),MATCH('Célula JK - 3 Turnos'!AB4,'Plano de Setup'!$AC$5:$AC$194))),AA15))</f>
        <v>66.002499999999998</v>
      </c>
      <c r="AC15" s="145" cm="1">
        <f t="array" ref="AC15">IF(AC10="-","-",IFERROR(INDEX('Plano de Setup'!$AB$5:$AB$194,IF(AND(INDEX('Plano de Setup'!$AC$5:$AC$194,MATCH('Célula JK - 3 Turnos'!AC4,'Plano de Setup'!$AC$5:$AC$194,0))&lt;='Célula JK - 3 Turnos'!AC4,INDEX('Plano de Setup'!$AD$5:$AD$194,MATCH('Célula JK - 3 Turnos'!AC4,'Plano de Setup'!$AC$5:$AC$194,0))&gt;='Célula JK - 3 Turnos'!AC4),MATCH('Célula JK - 3 Turnos'!AC4,'Plano de Setup'!$AC$5:$AC$194))),AB15))</f>
        <v>66.002499999999998</v>
      </c>
      <c r="AD15" s="145" cm="1">
        <f t="array" ref="AD15">IF(AD10="-","-",IFERROR(INDEX('Plano de Setup'!$AB$5:$AB$194,IF(AND(INDEX('Plano de Setup'!$AC$5:$AC$194,MATCH('Célula JK - 3 Turnos'!AD4,'Plano de Setup'!$AC$5:$AC$194,0))&lt;='Célula JK - 3 Turnos'!AD4,INDEX('Plano de Setup'!$AD$5:$AD$194,MATCH('Célula JK - 3 Turnos'!AD4,'Plano de Setup'!$AC$5:$AC$194,0))&gt;='Célula JK - 3 Turnos'!AD4),MATCH('Célula JK - 3 Turnos'!AD4,'Plano de Setup'!$AC$5:$AC$194))),AC15))</f>
        <v>66.002499999999998</v>
      </c>
      <c r="AE15" s="145" cm="1">
        <f t="array" ref="AE15">IF(AE10="-","-",IFERROR(INDEX('Plano de Setup'!$AB$5:$AB$194,IF(AND(INDEX('Plano de Setup'!$AC$5:$AC$194,MATCH('Célula JK - 3 Turnos'!AE4,'Plano de Setup'!$AC$5:$AC$194,0))&lt;='Célula JK - 3 Turnos'!AE4,INDEX('Plano de Setup'!$AD$5:$AD$194,MATCH('Célula JK - 3 Turnos'!AE4,'Plano de Setup'!$AC$5:$AC$194,0))&gt;='Célula JK - 3 Turnos'!AE4),MATCH('Célula JK - 3 Turnos'!AE4,'Plano de Setup'!$AC$5:$AC$194))),AD15))</f>
        <v>66.002499999999998</v>
      </c>
      <c r="AF15" s="145" cm="1">
        <f t="array" ref="AF15">IF(AF10="-","-",IFERROR(INDEX('Plano de Setup'!$AB$5:$AB$194,IF(AND(INDEX('Plano de Setup'!$AC$5:$AC$194,MATCH('Célula JK - 3 Turnos'!AF4,'Plano de Setup'!$AC$5:$AC$194,0))&lt;='Célula JK - 3 Turnos'!AF4,INDEX('Plano de Setup'!$AD$5:$AD$194,MATCH('Célula JK - 3 Turnos'!AF4,'Plano de Setup'!$AC$5:$AC$194,0))&gt;='Célula JK - 3 Turnos'!AF4),MATCH('Célula JK - 3 Turnos'!AF4,'Plano de Setup'!$AC$5:$AC$194))),AE15))</f>
        <v>66.002499999999998</v>
      </c>
      <c r="AG15" s="145" cm="1">
        <f t="array" ref="AG15">IF(AG10="-","-",IFERROR(INDEX('Plano de Setup'!$AB$5:$AB$194,IF(AND(INDEX('Plano de Setup'!$AC$5:$AC$194,MATCH('Célula JK - 3 Turnos'!AG4,'Plano de Setup'!$AC$5:$AC$194,0))&lt;='Célula JK - 3 Turnos'!AG4,INDEX('Plano de Setup'!$AD$5:$AD$194,MATCH('Célula JK - 3 Turnos'!AG4,'Plano de Setup'!$AC$5:$AC$194,0))&gt;='Célula JK - 3 Turnos'!AG4),MATCH('Célula JK - 3 Turnos'!AG4,'Plano de Setup'!$AC$5:$AC$194))),AF15))</f>
        <v>66.002499999999998</v>
      </c>
      <c r="AH15" s="145" cm="1">
        <f t="array" ref="AH15">IF(AH10="-","-",IFERROR(INDEX('Plano de Setup'!$AB$5:$AB$194,IF(AND(INDEX('Plano de Setup'!$AC$5:$AC$194,MATCH('Célula JK - 3 Turnos'!AH4,'Plano de Setup'!$AC$5:$AC$194,0))&lt;='Célula JK - 3 Turnos'!AH4,INDEX('Plano de Setup'!$AD$5:$AD$194,MATCH('Célula JK - 3 Turnos'!AH4,'Plano de Setup'!$AC$5:$AC$194,0))&gt;='Célula JK - 3 Turnos'!AH4),MATCH('Célula JK - 3 Turnos'!AH4,'Plano de Setup'!$AC$5:$AC$194))),AG15))</f>
        <v>66.002499999999998</v>
      </c>
      <c r="AI15" s="145" cm="1">
        <f t="array" ref="AI15">IF(AI10="-","-",IFERROR(INDEX('Plano de Setup'!$AB$5:$AB$194,IF(AND(INDEX('Plano de Setup'!$AC$5:$AC$194,MATCH('Célula JK - 3 Turnos'!AI4,'Plano de Setup'!$AC$5:$AC$194,0))&lt;='Célula JK - 3 Turnos'!AI4,INDEX('Plano de Setup'!$AD$5:$AD$194,MATCH('Célula JK - 3 Turnos'!AI4,'Plano de Setup'!$AC$5:$AC$194,0))&gt;='Célula JK - 3 Turnos'!AI4),MATCH('Célula JK - 3 Turnos'!AI4,'Plano de Setup'!$AC$5:$AC$194))),AH15))</f>
        <v>66.002499999999998</v>
      </c>
      <c r="AJ15" s="145" cm="1">
        <f t="array" ref="AJ15">IF(AJ10="-","-",IFERROR(INDEX('Plano de Setup'!$AB$5:$AB$194,IF(AND(INDEX('Plano de Setup'!$AC$5:$AC$194,MATCH('Célula JK - 3 Turnos'!AJ4,'Plano de Setup'!$AC$5:$AC$194,0))&lt;='Célula JK - 3 Turnos'!AJ4,INDEX('Plano de Setup'!$AD$5:$AD$194,MATCH('Célula JK - 3 Turnos'!AJ4,'Plano de Setup'!$AC$5:$AC$194,0))&gt;='Célula JK - 3 Turnos'!AJ4),MATCH('Célula JK - 3 Turnos'!AJ4,'Plano de Setup'!$AC$5:$AC$194))),AI15))</f>
        <v>66.002499999999998</v>
      </c>
      <c r="AK15" s="145" cm="1">
        <f t="array" ref="AK15">IF(AK10="-","-",IFERROR(INDEX('Plano de Setup'!$AB$5:$AB$194,IF(AND(INDEX('Plano de Setup'!$AC$5:$AC$194,MATCH('Célula JK - 3 Turnos'!AK4,'Plano de Setup'!$AC$5:$AC$194,0))&lt;='Célula JK - 3 Turnos'!AK4,INDEX('Plano de Setup'!$AD$5:$AD$194,MATCH('Célula JK - 3 Turnos'!AK4,'Plano de Setup'!$AC$5:$AC$194,0))&gt;='Célula JK - 3 Turnos'!AK4),MATCH('Célula JK - 3 Turnos'!AK4,'Plano de Setup'!$AC$5:$AC$194))),AJ15))</f>
        <v>66.002499999999998</v>
      </c>
      <c r="AL15" s="43">
        <f>AVERAGE(H15:AK15)</f>
        <v>111.75125000000003</v>
      </c>
      <c r="AM15" s="137" t="s">
        <v>244</v>
      </c>
    </row>
    <row r="16" spans="1:40" ht="22.15" customHeight="1">
      <c r="A16" s="149" t="s">
        <v>274</v>
      </c>
      <c r="B16" s="175">
        <f>AL19</f>
        <v>16388.362437064978</v>
      </c>
      <c r="C16" s="10"/>
      <c r="F16" s="154" t="s">
        <v>246</v>
      </c>
      <c r="G16" s="181">
        <v>0.83</v>
      </c>
      <c r="H16" s="96">
        <f t="shared" ref="H16:AH16" si="33">IF(H11="-","-",((H11*60)/H15)*$G$16)</f>
        <v>382.90666666666664</v>
      </c>
      <c r="I16" s="96">
        <f t="shared" si="33"/>
        <v>382.90666666666664</v>
      </c>
      <c r="J16" s="96">
        <f t="shared" si="33"/>
        <v>382.90666666666664</v>
      </c>
      <c r="K16" s="96">
        <f t="shared" si="33"/>
        <v>344.96380952380946</v>
      </c>
      <c r="L16" s="96">
        <f t="shared" si="33"/>
        <v>269.07809523809522</v>
      </c>
      <c r="M16" s="96">
        <f t="shared" si="33"/>
        <v>382.90666666666664</v>
      </c>
      <c r="N16" s="96">
        <f t="shared" si="33"/>
        <v>382.90666666666664</v>
      </c>
      <c r="O16" s="96">
        <f t="shared" si="33"/>
        <v>382.90666666666664</v>
      </c>
      <c r="P16" s="96">
        <f t="shared" si="33"/>
        <v>382.90666666666664</v>
      </c>
      <c r="Q16" s="96">
        <f t="shared" si="33"/>
        <v>382.90666666666664</v>
      </c>
      <c r="R16" s="96">
        <f t="shared" si="33"/>
        <v>231.13523809523809</v>
      </c>
      <c r="S16" s="96">
        <f t="shared" si="33"/>
        <v>269.07809523809522</v>
      </c>
      <c r="T16" s="96">
        <f t="shared" si="33"/>
        <v>382.90666666666664</v>
      </c>
      <c r="U16" s="96">
        <f t="shared" si="33"/>
        <v>382.90666666666664</v>
      </c>
      <c r="V16" s="96">
        <f t="shared" si="33"/>
        <v>382.90666666666664</v>
      </c>
      <c r="W16" s="96">
        <f t="shared" si="33"/>
        <v>913.71993485095254</v>
      </c>
      <c r="X16" s="96">
        <f t="shared" si="33"/>
        <v>913.71993485095254</v>
      </c>
      <c r="Y16" s="96">
        <f t="shared" si="33"/>
        <v>913.71993485095254</v>
      </c>
      <c r="Z16" s="96">
        <f t="shared" si="33"/>
        <v>913.71993485095254</v>
      </c>
      <c r="AA16" s="96">
        <f t="shared" si="33"/>
        <v>913.71993485095254</v>
      </c>
      <c r="AB16" s="96">
        <f t="shared" si="33"/>
        <v>913.71993485095254</v>
      </c>
      <c r="AC16" s="96">
        <f t="shared" si="33"/>
        <v>913.71993485095254</v>
      </c>
      <c r="AD16" s="96">
        <f t="shared" si="33"/>
        <v>913.71993485095254</v>
      </c>
      <c r="AE16" s="96">
        <f t="shared" si="33"/>
        <v>913.71993485095254</v>
      </c>
      <c r="AF16" s="96">
        <f t="shared" si="33"/>
        <v>642.09386008105753</v>
      </c>
      <c r="AG16" s="96">
        <f t="shared" si="33"/>
        <v>642.09386008105753</v>
      </c>
      <c r="AH16" s="96">
        <f t="shared" si="33"/>
        <v>913.71993485095254</v>
      </c>
      <c r="AI16" s="96">
        <f t="shared" ref="AI16:AK16" si="34">IF(AI11="-","-",((AI11*60)/AI15)*$G$16)</f>
        <v>913.71993485095254</v>
      </c>
      <c r="AJ16" s="96">
        <f t="shared" si="34"/>
        <v>913.71993485095254</v>
      </c>
      <c r="AK16" s="96">
        <f t="shared" si="34"/>
        <v>913.71993485095254</v>
      </c>
      <c r="AL16" s="43">
        <f>AVERAGE(H16:AK16)</f>
        <v>616.29251482176915</v>
      </c>
      <c r="AM16" s="137" t="s">
        <v>247</v>
      </c>
    </row>
    <row r="17" spans="1:43" ht="22.15" customHeight="1">
      <c r="A17" s="149" t="s">
        <v>275</v>
      </c>
      <c r="B17" s="176">
        <f>B16-B15</f>
        <v>16388.362437064978</v>
      </c>
      <c r="C17" s="10"/>
      <c r="F17" s="476" t="s">
        <v>249</v>
      </c>
      <c r="G17" s="476"/>
      <c r="H17" s="163">
        <f t="shared" ref="H17:AI17" si="35">IF(H4="-","-",IF(AND(H$3=1,H$2=""),$B$21,IF(AND(H$3=7,H$2=""),$B$20,IF(AND(OR(H$3=2,H$3=3,H$3=4,H$3=5,H$3=6),H$2=""),$B$19,IF(H$2="Sim",$B$22,IF(H$2="Vazio",$B$23,"erro"))))))</f>
        <v>1</v>
      </c>
      <c r="I17" s="163">
        <f t="shared" si="35"/>
        <v>1</v>
      </c>
      <c r="J17" s="163">
        <f t="shared" si="35"/>
        <v>1</v>
      </c>
      <c r="K17" s="163">
        <f t="shared" si="35"/>
        <v>1</v>
      </c>
      <c r="L17" s="163">
        <f t="shared" si="35"/>
        <v>1</v>
      </c>
      <c r="M17" s="163">
        <f t="shared" si="35"/>
        <v>0</v>
      </c>
      <c r="N17" s="163">
        <f t="shared" si="35"/>
        <v>1</v>
      </c>
      <c r="O17" s="163">
        <f t="shared" si="35"/>
        <v>1</v>
      </c>
      <c r="P17" s="163">
        <f t="shared" si="35"/>
        <v>1</v>
      </c>
      <c r="Q17" s="163">
        <f t="shared" si="35"/>
        <v>1</v>
      </c>
      <c r="R17" s="163">
        <f t="shared" si="35"/>
        <v>1</v>
      </c>
      <c r="S17" s="163">
        <f t="shared" si="35"/>
        <v>1</v>
      </c>
      <c r="T17" s="163">
        <f t="shared" si="35"/>
        <v>0</v>
      </c>
      <c r="U17" s="163">
        <f t="shared" si="35"/>
        <v>1</v>
      </c>
      <c r="V17" s="163">
        <f t="shared" si="35"/>
        <v>1</v>
      </c>
      <c r="W17" s="163">
        <f t="shared" si="35"/>
        <v>1</v>
      </c>
      <c r="X17" s="163">
        <f t="shared" si="35"/>
        <v>1</v>
      </c>
      <c r="Y17" s="163">
        <f t="shared" si="35"/>
        <v>0</v>
      </c>
      <c r="Z17" s="163">
        <f t="shared" si="35"/>
        <v>0</v>
      </c>
      <c r="AA17" s="163">
        <f t="shared" si="35"/>
        <v>0</v>
      </c>
      <c r="AB17" s="163">
        <f t="shared" si="35"/>
        <v>0</v>
      </c>
      <c r="AC17" s="163">
        <f t="shared" si="35"/>
        <v>1</v>
      </c>
      <c r="AD17" s="163">
        <f t="shared" si="35"/>
        <v>1</v>
      </c>
      <c r="AE17" s="163">
        <f t="shared" si="35"/>
        <v>1</v>
      </c>
      <c r="AF17" s="163">
        <f t="shared" si="35"/>
        <v>1</v>
      </c>
      <c r="AG17" s="163">
        <f t="shared" si="35"/>
        <v>1</v>
      </c>
      <c r="AH17" s="163">
        <f t="shared" si="35"/>
        <v>0</v>
      </c>
      <c r="AI17" s="163">
        <f t="shared" si="35"/>
        <v>1</v>
      </c>
      <c r="AJ17" s="163">
        <f t="shared" ref="AJ17:AK17" si="36">IF(AJ4="-","-",IF(AND(AJ$3=1,AJ$2=""),$B$21,IF(AND(AJ$3=7,AJ$2=""),$B$20,IF(AND(OR(AJ$3=2,AJ$3=3,AJ$3=4,AJ$3=5,AJ$3=6),AJ$2=""),$B$19,IF(AJ$2="Sim",$B$22,IF(AJ$2="Vazio",$B$23,"erro"))))))</f>
        <v>1</v>
      </c>
      <c r="AK17" s="163">
        <f t="shared" si="36"/>
        <v>1</v>
      </c>
      <c r="AL17" s="43">
        <f>AVERAGE(H17:AK17)</f>
        <v>0.76666666666666672</v>
      </c>
      <c r="AM17" s="137" t="s">
        <v>250</v>
      </c>
    </row>
    <row r="18" spans="1:43" ht="22.15" customHeight="1">
      <c r="A18" s="10"/>
      <c r="B18" s="21"/>
      <c r="C18" s="10"/>
      <c r="F18" s="164"/>
      <c r="G18" s="10"/>
      <c r="H18" s="230"/>
      <c r="I18" s="230"/>
      <c r="J18" s="230"/>
      <c r="K18" s="230"/>
      <c r="L18" s="230"/>
      <c r="M18" s="230"/>
      <c r="N18" s="230"/>
      <c r="Q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>
        <v>0</v>
      </c>
      <c r="AE18" s="230"/>
      <c r="AF18" s="230"/>
      <c r="AG18" s="230"/>
      <c r="AH18" s="230"/>
      <c r="AI18" s="230"/>
      <c r="AJ18" s="230"/>
      <c r="AK18" s="230"/>
      <c r="AL18" s="10"/>
      <c r="AM18" s="9"/>
    </row>
    <row r="19" spans="1:43" s="10" customFormat="1" ht="22.15" customHeight="1">
      <c r="A19" s="149" t="s">
        <v>251</v>
      </c>
      <c r="B19" s="152">
        <v>1</v>
      </c>
      <c r="F19" s="471" t="s">
        <v>239</v>
      </c>
      <c r="G19" s="471"/>
      <c r="H19" s="96">
        <f>IF(H11="-","-",H16*H17)</f>
        <v>382.90666666666664</v>
      </c>
      <c r="I19" s="96">
        <f t="shared" ref="I19:AK19" si="37">IF(I11="-","-",I16*I17)</f>
        <v>382.90666666666664</v>
      </c>
      <c r="J19" s="96">
        <f t="shared" si="37"/>
        <v>382.90666666666664</v>
      </c>
      <c r="K19" s="96">
        <f t="shared" si="37"/>
        <v>344.96380952380946</v>
      </c>
      <c r="L19" s="96">
        <f t="shared" si="37"/>
        <v>269.07809523809522</v>
      </c>
      <c r="M19" s="96">
        <f t="shared" si="37"/>
        <v>0</v>
      </c>
      <c r="N19" s="96">
        <f t="shared" si="37"/>
        <v>382.90666666666664</v>
      </c>
      <c r="O19" s="96">
        <f t="shared" si="37"/>
        <v>382.90666666666664</v>
      </c>
      <c r="P19" s="96">
        <f t="shared" si="37"/>
        <v>382.90666666666664</v>
      </c>
      <c r="Q19" s="96">
        <f t="shared" si="37"/>
        <v>382.90666666666664</v>
      </c>
      <c r="R19" s="96">
        <f t="shared" si="37"/>
        <v>231.13523809523809</v>
      </c>
      <c r="S19" s="96">
        <f t="shared" si="37"/>
        <v>269.07809523809522</v>
      </c>
      <c r="T19" s="96">
        <f t="shared" si="37"/>
        <v>0</v>
      </c>
      <c r="U19" s="96">
        <f t="shared" si="37"/>
        <v>382.90666666666664</v>
      </c>
      <c r="V19" s="96">
        <f t="shared" si="37"/>
        <v>382.90666666666664</v>
      </c>
      <c r="W19" s="96">
        <f t="shared" si="37"/>
        <v>913.71993485095254</v>
      </c>
      <c r="X19" s="96">
        <f t="shared" si="37"/>
        <v>913.71993485095254</v>
      </c>
      <c r="Y19" s="96">
        <f t="shared" si="37"/>
        <v>0</v>
      </c>
      <c r="Z19" s="96">
        <f t="shared" si="37"/>
        <v>0</v>
      </c>
      <c r="AA19" s="96">
        <f t="shared" si="37"/>
        <v>0</v>
      </c>
      <c r="AB19" s="96">
        <f t="shared" si="37"/>
        <v>0</v>
      </c>
      <c r="AC19" s="96">
        <f t="shared" si="37"/>
        <v>913.71993485095254</v>
      </c>
      <c r="AD19" s="96">
        <f t="shared" si="37"/>
        <v>913.71993485095254</v>
      </c>
      <c r="AE19" s="96">
        <f t="shared" si="37"/>
        <v>913.71993485095254</v>
      </c>
      <c r="AF19" s="96">
        <f t="shared" si="37"/>
        <v>642.09386008105753</v>
      </c>
      <c r="AG19" s="96">
        <f t="shared" si="37"/>
        <v>642.09386008105753</v>
      </c>
      <c r="AH19" s="96">
        <f t="shared" si="37"/>
        <v>0</v>
      </c>
      <c r="AI19" s="96">
        <f t="shared" si="37"/>
        <v>913.71993485095254</v>
      </c>
      <c r="AJ19" s="96">
        <f t="shared" si="37"/>
        <v>913.71993485095254</v>
      </c>
      <c r="AK19" s="96">
        <f t="shared" si="37"/>
        <v>913.71993485095254</v>
      </c>
      <c r="AL19" s="310">
        <f>SUM(H19:AK19)+3234</f>
        <v>16388.362437064978</v>
      </c>
      <c r="AM19" s="137" t="s">
        <v>252</v>
      </c>
      <c r="AN19" s="147">
        <f>SUM(H19:AK19)</f>
        <v>13154.362437064976</v>
      </c>
    </row>
    <row r="20" spans="1:43" ht="22.15" customHeight="1">
      <c r="A20" s="149" t="s">
        <v>253</v>
      </c>
      <c r="B20" s="152">
        <f>'Célula FG - 3 Turnos'!B20</f>
        <v>1</v>
      </c>
      <c r="G20" s="308" t="s">
        <v>151</v>
      </c>
      <c r="H20" s="186">
        <v>220</v>
      </c>
      <c r="I20" s="186">
        <v>220</v>
      </c>
      <c r="J20" s="186">
        <v>220</v>
      </c>
      <c r="K20" s="186">
        <v>220</v>
      </c>
      <c r="L20" s="186">
        <v>144</v>
      </c>
      <c r="M20" s="186"/>
      <c r="N20" s="186">
        <v>220</v>
      </c>
      <c r="O20" s="186">
        <v>220</v>
      </c>
      <c r="P20" s="186">
        <v>220</v>
      </c>
      <c r="Q20" s="186">
        <v>220</v>
      </c>
      <c r="R20" s="186">
        <v>220</v>
      </c>
      <c r="S20" s="186">
        <v>144</v>
      </c>
      <c r="T20" s="186"/>
      <c r="U20" s="186">
        <v>220</v>
      </c>
      <c r="V20" s="186">
        <v>220</v>
      </c>
      <c r="W20" s="186">
        <v>432</v>
      </c>
      <c r="X20" s="186">
        <v>432</v>
      </c>
      <c r="Y20" s="186"/>
      <c r="Z20" s="186"/>
      <c r="AA20" s="186"/>
      <c r="AB20" s="186"/>
      <c r="AC20" s="186">
        <v>432</v>
      </c>
      <c r="AD20" s="186">
        <v>432</v>
      </c>
      <c r="AE20" s="186">
        <v>432</v>
      </c>
      <c r="AF20" s="186">
        <v>432</v>
      </c>
      <c r="AG20" s="186">
        <v>288</v>
      </c>
      <c r="AH20" s="186"/>
      <c r="AI20" s="186">
        <v>432</v>
      </c>
      <c r="AJ20" s="186">
        <v>432</v>
      </c>
      <c r="AK20" s="186">
        <v>432</v>
      </c>
      <c r="AL20" s="484">
        <f>SUM(H20:AK21)</f>
        <v>16388</v>
      </c>
      <c r="AM20" s="486" t="s">
        <v>276</v>
      </c>
      <c r="AN20" s="486"/>
      <c r="AO20" s="486"/>
      <c r="AP20" s="486"/>
      <c r="AQ20" s="486"/>
    </row>
    <row r="21" spans="1:43" ht="22.15" customHeight="1">
      <c r="A21" s="149" t="s">
        <v>254</v>
      </c>
      <c r="B21" s="152">
        <f>'Célula FG - 3 Turnos'!B21</f>
        <v>1</v>
      </c>
      <c r="G21" s="308" t="s">
        <v>277</v>
      </c>
      <c r="H21" s="186">
        <v>432</v>
      </c>
      <c r="I21" s="186">
        <v>432</v>
      </c>
      <c r="J21" s="186">
        <v>432</v>
      </c>
      <c r="K21" s="186">
        <v>432</v>
      </c>
      <c r="L21" s="186">
        <v>288</v>
      </c>
      <c r="M21" s="186"/>
      <c r="N21" s="186">
        <v>432</v>
      </c>
      <c r="O21" s="186">
        <v>432</v>
      </c>
      <c r="P21" s="186">
        <v>432</v>
      </c>
      <c r="Q21" s="186">
        <v>432</v>
      </c>
      <c r="R21" s="186">
        <v>432</v>
      </c>
      <c r="S21" s="186">
        <v>288</v>
      </c>
      <c r="T21" s="186"/>
      <c r="U21" s="186">
        <v>432</v>
      </c>
      <c r="V21" s="186">
        <v>432</v>
      </c>
      <c r="W21" s="186">
        <v>432</v>
      </c>
      <c r="X21" s="186">
        <v>432</v>
      </c>
      <c r="Y21" s="186"/>
      <c r="Z21" s="186"/>
      <c r="AA21" s="186"/>
      <c r="AB21" s="186"/>
      <c r="AC21" s="186">
        <v>432</v>
      </c>
      <c r="AD21" s="186">
        <v>432</v>
      </c>
      <c r="AE21" s="186">
        <v>432</v>
      </c>
      <c r="AF21" s="186">
        <v>432</v>
      </c>
      <c r="AG21" s="186">
        <v>288</v>
      </c>
      <c r="AH21" s="186"/>
      <c r="AI21" s="186">
        <v>432</v>
      </c>
      <c r="AJ21" s="186">
        <v>432</v>
      </c>
      <c r="AK21" s="186">
        <v>432</v>
      </c>
      <c r="AL21" s="485"/>
      <c r="AM21" s="486"/>
      <c r="AN21" s="486"/>
      <c r="AO21" s="486"/>
      <c r="AP21" s="486"/>
      <c r="AQ21" s="486"/>
    </row>
    <row r="22" spans="1:43" ht="22.15" customHeight="1">
      <c r="A22" s="149" t="s">
        <v>255</v>
      </c>
      <c r="B22" s="152">
        <f>'Célula FG - 3 Turnos'!B22</f>
        <v>0</v>
      </c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311">
        <f>AL20-13154</f>
        <v>3234</v>
      </c>
      <c r="AM22" s="487" t="s">
        <v>278</v>
      </c>
      <c r="AN22" s="488"/>
    </row>
    <row r="23" spans="1:43" ht="22.15" customHeight="1">
      <c r="A23" s="149" t="s">
        <v>256</v>
      </c>
      <c r="B23" s="152">
        <f>'Célula FG - 3 Turnos'!B23</f>
        <v>1</v>
      </c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M23" s="165"/>
    </row>
    <row r="24" spans="1:43" ht="22.15" customHeight="1">
      <c r="A24" s="149" t="s">
        <v>256</v>
      </c>
      <c r="B24" s="152">
        <f>'Célula AK - 3 Turnos'!B26</f>
        <v>1</v>
      </c>
      <c r="H24" s="186"/>
      <c r="I24" s="186"/>
      <c r="J24" s="186"/>
      <c r="K24" s="186"/>
      <c r="L24" s="186"/>
      <c r="M24" s="186"/>
      <c r="N24" s="186"/>
      <c r="O24" s="186"/>
      <c r="P24" s="489"/>
      <c r="Q24" s="490"/>
      <c r="R24" s="490"/>
      <c r="S24" s="490"/>
      <c r="T24" s="490"/>
      <c r="U24" s="490"/>
      <c r="V24" s="490"/>
      <c r="W24" s="490"/>
      <c r="X24" s="490"/>
      <c r="Y24" s="490"/>
      <c r="Z24" s="490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</row>
    <row r="25" spans="1:43" ht="22.15" customHeight="1">
      <c r="H25" s="186"/>
      <c r="I25" s="186"/>
      <c r="J25" s="186"/>
      <c r="K25" s="186"/>
      <c r="L25" s="186"/>
      <c r="M25" s="186"/>
      <c r="N25" s="186"/>
      <c r="O25" s="186"/>
      <c r="P25" s="489"/>
      <c r="Q25" s="490"/>
      <c r="R25" s="490"/>
      <c r="S25" s="490"/>
      <c r="T25" s="490"/>
      <c r="U25" s="490"/>
      <c r="V25" s="490"/>
      <c r="W25" s="490"/>
      <c r="X25" s="490"/>
      <c r="Y25" s="490"/>
      <c r="Z25" s="490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</row>
    <row r="26" spans="1:43" ht="22.15" customHeight="1"/>
    <row r="27" spans="1:43" ht="19.899999999999999" customHeight="1"/>
    <row r="28" spans="1:43" ht="19.899999999999999" customHeight="1"/>
    <row r="29" spans="1:43" ht="19.899999999999999" customHeight="1"/>
    <row r="30" spans="1:43" ht="19.899999999999999" customHeight="1"/>
    <row r="33" spans="33:33">
      <c r="AG33" s="2">
        <f>5849/2</f>
        <v>2924.5</v>
      </c>
    </row>
  </sheetData>
  <customSheetViews>
    <customSheetView guid="{0B9E0B6F-9A51-43A6-98CC-45FAF0A79CBF}" scale="55" showGridLines="0">
      <selection activeCell="X14" sqref="X14"/>
    </customSheetView>
  </customSheetViews>
  <mergeCells count="36">
    <mergeCell ref="F19:G19"/>
    <mergeCell ref="F9:G9"/>
    <mergeCell ref="F10:G10"/>
    <mergeCell ref="F11:G11"/>
    <mergeCell ref="F12:G12"/>
    <mergeCell ref="F15:G15"/>
    <mergeCell ref="F17:G17"/>
    <mergeCell ref="F13:G13"/>
    <mergeCell ref="F14:G14"/>
    <mergeCell ref="M1:N1"/>
    <mergeCell ref="A3:D3"/>
    <mergeCell ref="F3:G4"/>
    <mergeCell ref="F5:G5"/>
    <mergeCell ref="F6:G6"/>
    <mergeCell ref="F2:G2"/>
    <mergeCell ref="F8:G8"/>
    <mergeCell ref="A1:G1"/>
    <mergeCell ref="H1:J1"/>
    <mergeCell ref="K1:L1"/>
    <mergeCell ref="F7:G7"/>
    <mergeCell ref="AL20:AL21"/>
    <mergeCell ref="AM20:AQ21"/>
    <mergeCell ref="AM22:AN22"/>
    <mergeCell ref="P24:P25"/>
    <mergeCell ref="O1:P1"/>
    <mergeCell ref="Y1:AB1"/>
    <mergeCell ref="Q24:Q25"/>
    <mergeCell ref="R24:R25"/>
    <mergeCell ref="S24:S25"/>
    <mergeCell ref="T24:T25"/>
    <mergeCell ref="Z24:Z25"/>
    <mergeCell ref="U24:U25"/>
    <mergeCell ref="V24:V25"/>
    <mergeCell ref="W24:W25"/>
    <mergeCell ref="X24:X25"/>
    <mergeCell ref="Y24:Y25"/>
  </mergeCells>
  <conditionalFormatting sqref="H5:AK5 H6:AN9 H16:AK17 H19:AK19">
    <cfRule type="expression" dxfId="5" priority="68">
      <formula>IF(OR(H$3=1,H$3=7,H$2="Sim"),1)</formula>
    </cfRule>
  </conditionalFormatting>
  <conditionalFormatting sqref="H10:AK11">
    <cfRule type="expression" dxfId="4" priority="1">
      <formula>IF(OR(H$3=1,H$3=7,H$2="Sim"),1)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G10" formula="1"/>
  </ignoredError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2A0B-5771-4FB2-99C3-A9CCBF5FCDBE}">
  <sheetPr codeName="Planilha4">
    <tabColor theme="2" tint="-0.249977111117893"/>
  </sheetPr>
  <dimension ref="A1:AN57"/>
  <sheetViews>
    <sheetView showGridLines="0" view="pageBreakPreview" zoomScale="85" zoomScaleNormal="70" zoomScaleSheetLayoutView="85" workbookViewId="0">
      <selection activeCell="H28" sqref="H28"/>
    </sheetView>
  </sheetViews>
  <sheetFormatPr defaultColWidth="8.85546875" defaultRowHeight="12.75"/>
  <cols>
    <col min="1" max="1" width="36" style="2" bestFit="1" customWidth="1"/>
    <col min="2" max="2" width="10.42578125" style="2" bestFit="1" customWidth="1"/>
    <col min="3" max="4" width="8.7109375" style="2" customWidth="1"/>
    <col min="5" max="5" width="0.5703125" style="2" customWidth="1"/>
    <col min="6" max="6" width="17.7109375" style="2" customWidth="1"/>
    <col min="7" max="7" width="21.85546875" style="2" bestFit="1" customWidth="1"/>
    <col min="8" max="8" width="7.7109375" style="2" bestFit="1" customWidth="1"/>
    <col min="9" max="37" width="7.7109375" style="2" customWidth="1"/>
    <col min="38" max="38" width="8.85546875" style="2" bestFit="1" customWidth="1"/>
    <col min="39" max="39" width="19.140625" style="2" customWidth="1"/>
    <col min="40" max="16384" width="8.85546875" style="2"/>
  </cols>
  <sheetData>
    <row r="1" spans="1:39" ht="48" customHeight="1">
      <c r="A1" s="244"/>
      <c r="B1" s="5"/>
      <c r="C1" s="5"/>
      <c r="D1" s="5"/>
      <c r="E1" s="5"/>
      <c r="F1" s="492" t="s">
        <v>279</v>
      </c>
      <c r="G1" s="492"/>
      <c r="H1" s="478" t="s">
        <v>213</v>
      </c>
      <c r="I1" s="478"/>
      <c r="J1" s="478"/>
      <c r="K1" s="479">
        <v>45748</v>
      </c>
      <c r="L1" s="479"/>
      <c r="M1" s="478" t="s">
        <v>214</v>
      </c>
      <c r="N1" s="478"/>
      <c r="O1" s="491">
        <f>SUM('Célula AB - 3 Turnos'!O1:P1,'Célula CD - 3 Turnos'!O1:P1,'Célula FG - 3 Turnos'!O1:P1,'Célula HI - 3 Turnos'!O1:P1,'Célula JK - 3 Turnos'!O1:P1)/5</f>
        <v>1440</v>
      </c>
      <c r="P1" s="49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9" s="10" customFormat="1" ht="22.15" customHeight="1">
      <c r="A2" s="465" t="s">
        <v>221</v>
      </c>
      <c r="B2" s="465"/>
      <c r="C2" s="465"/>
      <c r="D2" s="465"/>
      <c r="F2" s="466" t="s">
        <v>222</v>
      </c>
      <c r="G2" s="466"/>
      <c r="H2" s="157">
        <f t="shared" ref="H2:AK2" si="0">IF(H3="-","-",WEEKDAY(H3))</f>
        <v>3</v>
      </c>
      <c r="I2" s="157">
        <f t="shared" si="0"/>
        <v>4</v>
      </c>
      <c r="J2" s="157">
        <f t="shared" si="0"/>
        <v>5</v>
      </c>
      <c r="K2" s="157">
        <f t="shared" si="0"/>
        <v>6</v>
      </c>
      <c r="L2" s="157">
        <f t="shared" si="0"/>
        <v>7</v>
      </c>
      <c r="M2" s="157">
        <f t="shared" si="0"/>
        <v>1</v>
      </c>
      <c r="N2" s="157">
        <f t="shared" si="0"/>
        <v>2</v>
      </c>
      <c r="O2" s="157">
        <f t="shared" si="0"/>
        <v>3</v>
      </c>
      <c r="P2" s="157">
        <f t="shared" si="0"/>
        <v>4</v>
      </c>
      <c r="Q2" s="157">
        <f t="shared" si="0"/>
        <v>5</v>
      </c>
      <c r="R2" s="157">
        <f t="shared" si="0"/>
        <v>6</v>
      </c>
      <c r="S2" s="157">
        <f t="shared" si="0"/>
        <v>7</v>
      </c>
      <c r="T2" s="157">
        <f t="shared" si="0"/>
        <v>1</v>
      </c>
      <c r="U2" s="157">
        <f t="shared" si="0"/>
        <v>2</v>
      </c>
      <c r="V2" s="157">
        <f t="shared" si="0"/>
        <v>3</v>
      </c>
      <c r="W2" s="157">
        <f t="shared" si="0"/>
        <v>4</v>
      </c>
      <c r="X2" s="157">
        <f t="shared" si="0"/>
        <v>5</v>
      </c>
      <c r="Y2" s="157">
        <f t="shared" si="0"/>
        <v>6</v>
      </c>
      <c r="Z2" s="157">
        <f t="shared" si="0"/>
        <v>7</v>
      </c>
      <c r="AA2" s="157">
        <f t="shared" si="0"/>
        <v>1</v>
      </c>
      <c r="AB2" s="157">
        <f t="shared" si="0"/>
        <v>2</v>
      </c>
      <c r="AC2" s="157">
        <f t="shared" si="0"/>
        <v>3</v>
      </c>
      <c r="AD2" s="157">
        <f t="shared" si="0"/>
        <v>4</v>
      </c>
      <c r="AE2" s="157">
        <f t="shared" si="0"/>
        <v>5</v>
      </c>
      <c r="AF2" s="157">
        <f t="shared" si="0"/>
        <v>6</v>
      </c>
      <c r="AG2" s="157">
        <f t="shared" si="0"/>
        <v>7</v>
      </c>
      <c r="AH2" s="157">
        <f t="shared" si="0"/>
        <v>1</v>
      </c>
      <c r="AI2" s="157">
        <f t="shared" si="0"/>
        <v>2</v>
      </c>
      <c r="AJ2" s="157">
        <f t="shared" si="0"/>
        <v>3</v>
      </c>
      <c r="AK2" s="157">
        <f t="shared" si="0"/>
        <v>4</v>
      </c>
    </row>
    <row r="3" spans="1:39" s="10" customFormat="1" ht="22.15" customHeight="1">
      <c r="A3" s="148" t="s">
        <v>223</v>
      </c>
      <c r="B3" s="1" t="s">
        <v>224</v>
      </c>
      <c r="C3" s="1" t="s">
        <v>225</v>
      </c>
      <c r="D3" s="1" t="s">
        <v>226</v>
      </c>
      <c r="F3" s="466"/>
      <c r="G3" s="466"/>
      <c r="H3" s="156">
        <f>K1</f>
        <v>45748</v>
      </c>
      <c r="I3" s="156">
        <f t="shared" ref="I3" si="1">IF(MONTH(H3+1)=MONTH(H3),H3+1,"-")</f>
        <v>45749</v>
      </c>
      <c r="J3" s="156">
        <f t="shared" ref="J3" si="2">IF(MONTH(I3+1)=MONTH(I3),I3+1,"-")</f>
        <v>45750</v>
      </c>
      <c r="K3" s="156">
        <f t="shared" ref="K3" si="3">IF(MONTH(J3+1)=MONTH(J3),J3+1,"-")</f>
        <v>45751</v>
      </c>
      <c r="L3" s="156">
        <f t="shared" ref="L3" si="4">IF(MONTH(K3+1)=MONTH(K3),K3+1,"-")</f>
        <v>45752</v>
      </c>
      <c r="M3" s="156">
        <f t="shared" ref="M3:AI3" si="5">IF(MONTH(L3+1)=MONTH(L3),L3+1,"-")</f>
        <v>45753</v>
      </c>
      <c r="N3" s="156">
        <f t="shared" si="5"/>
        <v>45754</v>
      </c>
      <c r="O3" s="156">
        <f t="shared" si="5"/>
        <v>45755</v>
      </c>
      <c r="P3" s="156">
        <f t="shared" si="5"/>
        <v>45756</v>
      </c>
      <c r="Q3" s="156">
        <f t="shared" si="5"/>
        <v>45757</v>
      </c>
      <c r="R3" s="156">
        <f t="shared" si="5"/>
        <v>45758</v>
      </c>
      <c r="S3" s="156">
        <f t="shared" si="5"/>
        <v>45759</v>
      </c>
      <c r="T3" s="156">
        <f t="shared" si="5"/>
        <v>45760</v>
      </c>
      <c r="U3" s="156">
        <f t="shared" si="5"/>
        <v>45761</v>
      </c>
      <c r="V3" s="156">
        <f t="shared" si="5"/>
        <v>45762</v>
      </c>
      <c r="W3" s="156">
        <f t="shared" si="5"/>
        <v>45763</v>
      </c>
      <c r="X3" s="156">
        <f t="shared" si="5"/>
        <v>45764</v>
      </c>
      <c r="Y3" s="156">
        <f t="shared" si="5"/>
        <v>45765</v>
      </c>
      <c r="Z3" s="156">
        <f t="shared" si="5"/>
        <v>45766</v>
      </c>
      <c r="AA3" s="156">
        <f t="shared" si="5"/>
        <v>45767</v>
      </c>
      <c r="AB3" s="156">
        <f t="shared" si="5"/>
        <v>45768</v>
      </c>
      <c r="AC3" s="156">
        <f t="shared" si="5"/>
        <v>45769</v>
      </c>
      <c r="AD3" s="156">
        <f t="shared" si="5"/>
        <v>45770</v>
      </c>
      <c r="AE3" s="156">
        <f t="shared" si="5"/>
        <v>45771</v>
      </c>
      <c r="AF3" s="156">
        <f t="shared" si="5"/>
        <v>45772</v>
      </c>
      <c r="AG3" s="156">
        <f t="shared" si="5"/>
        <v>45773</v>
      </c>
      <c r="AH3" s="156">
        <f t="shared" si="5"/>
        <v>45774</v>
      </c>
      <c r="AI3" s="156">
        <f t="shared" si="5"/>
        <v>45775</v>
      </c>
      <c r="AJ3" s="156">
        <f t="shared" ref="AJ3" si="6">IF(MONTH(AI3+1)=MONTH(AI3),AI3+1,"-")</f>
        <v>45776</v>
      </c>
      <c r="AK3" s="156">
        <f t="shared" ref="AK3" si="7">IF(MONTH(AJ3+1)=MONTH(AJ3),AJ3+1,"-")</f>
        <v>45777</v>
      </c>
    </row>
    <row r="4" spans="1:39" s="10" customFormat="1" ht="22.15" customHeight="1">
      <c r="A4" s="158" t="s">
        <v>227</v>
      </c>
      <c r="B4" s="68">
        <f>SUM('Célula AB - 3 Turnos'!B5,'Célula CD - 3 Turnos'!B5,'Célula FG - 3 Turnos'!B5,'Célula HI - 3 Turnos'!B5,'Célula JK - 3 Turnos'!B5)/5</f>
        <v>5</v>
      </c>
      <c r="C4" s="68">
        <f>SUM('Célula AB - 3 Turnos'!C5,'Célula CD - 3 Turnos'!C5,'Célula FG - 3 Turnos'!C5,'Célula HI - 3 Turnos'!C5,'Célula JK - 3 Turnos'!C5)/5</f>
        <v>5</v>
      </c>
      <c r="D4" s="68">
        <f>SUM('Célula AB - 3 Turnos'!D5,'Célula CD - 3 Turnos'!D5,'Célula FG - 3 Turnos'!D5,'Célula HI - 3 Turnos'!D5,'Célula JK - 3 Turnos'!D5)/5</f>
        <v>5</v>
      </c>
      <c r="F4" s="467" t="s">
        <v>228</v>
      </c>
      <c r="G4" s="467"/>
      <c r="H4" s="38">
        <f t="shared" ref="H4:L4" si="8">IF(H3="-","-",SUM($B$11:$D$11))</f>
        <v>229</v>
      </c>
      <c r="I4" s="38">
        <f t="shared" si="8"/>
        <v>229</v>
      </c>
      <c r="J4" s="38">
        <f t="shared" si="8"/>
        <v>229</v>
      </c>
      <c r="K4" s="38">
        <f t="shared" si="8"/>
        <v>229</v>
      </c>
      <c r="L4" s="38">
        <f t="shared" si="8"/>
        <v>229</v>
      </c>
      <c r="M4" s="38">
        <f t="shared" ref="M4:AH4" si="9">IF(M3="-","-",SUM($B$11:$D$11))</f>
        <v>229</v>
      </c>
      <c r="N4" s="38">
        <f t="shared" si="9"/>
        <v>229</v>
      </c>
      <c r="O4" s="38">
        <f t="shared" si="9"/>
        <v>229</v>
      </c>
      <c r="P4" s="38">
        <f t="shared" si="9"/>
        <v>229</v>
      </c>
      <c r="Q4" s="38">
        <f t="shared" si="9"/>
        <v>229</v>
      </c>
      <c r="R4" s="38">
        <f t="shared" si="9"/>
        <v>229</v>
      </c>
      <c r="S4" s="38">
        <f t="shared" si="9"/>
        <v>229</v>
      </c>
      <c r="T4" s="38">
        <f t="shared" si="9"/>
        <v>229</v>
      </c>
      <c r="U4" s="38">
        <f t="shared" si="9"/>
        <v>229</v>
      </c>
      <c r="V4" s="38">
        <f t="shared" si="9"/>
        <v>229</v>
      </c>
      <c r="W4" s="38">
        <f t="shared" si="9"/>
        <v>229</v>
      </c>
      <c r="X4" s="38">
        <f t="shared" si="9"/>
        <v>229</v>
      </c>
      <c r="Y4" s="38">
        <f t="shared" si="9"/>
        <v>229</v>
      </c>
      <c r="Z4" s="38">
        <f t="shared" si="9"/>
        <v>229</v>
      </c>
      <c r="AA4" s="38">
        <f t="shared" si="9"/>
        <v>229</v>
      </c>
      <c r="AB4" s="38">
        <f t="shared" si="9"/>
        <v>229</v>
      </c>
      <c r="AC4" s="38">
        <f t="shared" si="9"/>
        <v>229</v>
      </c>
      <c r="AD4" s="38">
        <f t="shared" si="9"/>
        <v>229</v>
      </c>
      <c r="AE4" s="38">
        <f t="shared" si="9"/>
        <v>229</v>
      </c>
      <c r="AF4" s="38">
        <f t="shared" si="9"/>
        <v>229</v>
      </c>
      <c r="AG4" s="38">
        <f t="shared" si="9"/>
        <v>229</v>
      </c>
      <c r="AH4" s="38">
        <f t="shared" si="9"/>
        <v>229</v>
      </c>
      <c r="AI4" s="38">
        <f t="shared" ref="AI4:AK4" si="10">IF(AI3="-","-",SUM($B$11:$D$11))</f>
        <v>229</v>
      </c>
      <c r="AJ4" s="38">
        <f t="shared" si="10"/>
        <v>229</v>
      </c>
      <c r="AK4" s="38">
        <f t="shared" si="10"/>
        <v>229</v>
      </c>
    </row>
    <row r="5" spans="1:39" ht="22.15" customHeight="1">
      <c r="A5" s="158" t="s">
        <v>229</v>
      </c>
      <c r="B5" s="68">
        <f>SUM('Célula AB - 3 Turnos'!B6,'Célula CD - 3 Turnos'!B6,'Célula FG - 3 Turnos'!B6,'Célula HI - 3 Turnos'!B6,'Célula JK - 3 Turnos'!B6)/5</f>
        <v>5</v>
      </c>
      <c r="C5" s="68">
        <f>SUM('Célula AB - 3 Turnos'!C6,'Célula CD - 3 Turnos'!C6,'Célula FG - 3 Turnos'!C6,'Célula HI - 3 Turnos'!C6,'Célula JK - 3 Turnos'!C6)/5</f>
        <v>5</v>
      </c>
      <c r="D5" s="68">
        <f>SUM('Célula AB - 3 Turnos'!D6,'Célula CD - 3 Turnos'!D6,'Célula FG - 3 Turnos'!D6,'Célula HI - 3 Turnos'!D6,'Célula JK - 3 Turnos'!D6)/5</f>
        <v>10</v>
      </c>
      <c r="F5" s="468" t="s">
        <v>230</v>
      </c>
      <c r="G5" s="468"/>
      <c r="H5" s="38">
        <f>IF(SUM('Célula AB - 3 Turnos'!H6,'Célula CD - 3 Turnos'!H6,'Célula FG - 3 Turnos'!H6,'Célula HI - 3 Turnos'!H6,'Célula JK - 3 Turnos'!H6)=0,"",SUM('Célula AB - 3 Turnos'!H6,'Célula CD - 3 Turnos'!H6,'Célula FG - 3 Turnos'!H6,'Célula HI - 3 Turnos'!H6,'Célula JK - 3 Turnos'!H6))</f>
        <v>600</v>
      </c>
      <c r="I5" s="38">
        <f>IF(SUM('Célula AB - 3 Turnos'!I6,'Célula CD - 3 Turnos'!I6,'Célula FG - 3 Turnos'!I6,'Célula HI - 3 Turnos'!I6,'Célula JK - 3 Turnos'!I6)=0,"",SUM('Célula AB - 3 Turnos'!I6,'Célula CD - 3 Turnos'!I6,'Célula FG - 3 Turnos'!I6,'Célula HI - 3 Turnos'!I6,'Célula JK - 3 Turnos'!I6))</f>
        <v>120</v>
      </c>
      <c r="J5" s="38">
        <f>IF(SUM('Célula AB - 3 Turnos'!J6,'Célula CD - 3 Turnos'!J6,'Célula FG - 3 Turnos'!J6,'Célula HI - 3 Turnos'!J6,'Célula JK - 3 Turnos'!J6)=0,"",SUM('Célula AB - 3 Turnos'!J6,'Célula CD - 3 Turnos'!J6,'Célula FG - 3 Turnos'!J6,'Célula HI - 3 Turnos'!J6,'Célula JK - 3 Turnos'!J6))</f>
        <v>360</v>
      </c>
      <c r="K5" s="38">
        <f>IF(SUM('Célula AB - 3 Turnos'!K6,'Célula CD - 3 Turnos'!K6,'Célula FG - 3 Turnos'!K6,'Célula HI - 3 Turnos'!K6,'Célula JK - 3 Turnos'!K6)=0,"",SUM('Célula AB - 3 Turnos'!K6,'Célula CD - 3 Turnos'!K6,'Célula FG - 3 Turnos'!K6,'Célula HI - 3 Turnos'!K6,'Célula JK - 3 Turnos'!K6))</f>
        <v>480</v>
      </c>
      <c r="L5" s="38" t="str">
        <f>IF(SUM('Célula AB - 3 Turnos'!L6,'Célula CD - 3 Turnos'!L6,'Célula FG - 3 Turnos'!L6,'Célula HI - 3 Turnos'!L6,'Célula JK - 3 Turnos'!L6)=0,"",SUM('Célula AB - 3 Turnos'!L6,'Célula CD - 3 Turnos'!L6,'Célula FG - 3 Turnos'!L6,'Célula HI - 3 Turnos'!L6,'Célula JK - 3 Turnos'!L6))</f>
        <v/>
      </c>
      <c r="M5" s="38" t="str">
        <f>IF(SUM('Célula AB - 3 Turnos'!M6,'Célula CD - 3 Turnos'!M6,'Célula FG - 3 Turnos'!M6,'Célula HI - 3 Turnos'!M6,'Célula JK - 3 Turnos'!M6)=0,"",SUM('Célula AB - 3 Turnos'!M6,'Célula CD - 3 Turnos'!M6,'Célula FG - 3 Turnos'!M6,'Célula HI - 3 Turnos'!M6,'Célula JK - 3 Turnos'!M6))</f>
        <v/>
      </c>
      <c r="N5" s="38" t="str">
        <f>IF(SUM('Célula AB - 3 Turnos'!N6,'Célula CD - 3 Turnos'!N6,'Célula FG - 3 Turnos'!N6,'Célula HI - 3 Turnos'!N6,'Célula JK - 3 Turnos'!N6)=0,"",SUM('Célula AB - 3 Turnos'!N6,'Célula CD - 3 Turnos'!N6,'Célula FG - 3 Turnos'!N6,'Célula HI - 3 Turnos'!N6,'Célula JK - 3 Turnos'!N6))</f>
        <v/>
      </c>
      <c r="O5" s="38">
        <f>IF(SUM('Célula AB - 3 Turnos'!O6,'Célula CD - 3 Turnos'!O6,'Célula FG - 3 Turnos'!O6,'Célula HI - 3 Turnos'!O6,'Célula JK - 3 Turnos'!O6)=0,"",SUM('Célula AB - 3 Turnos'!O6,'Célula CD - 3 Turnos'!O6,'Célula FG - 3 Turnos'!O6,'Célula HI - 3 Turnos'!O6,'Célula JK - 3 Turnos'!O6))</f>
        <v>120</v>
      </c>
      <c r="P5" s="38">
        <f>IF(SUM('Célula AB - 3 Turnos'!P6,'Célula CD - 3 Turnos'!P6,'Célula FG - 3 Turnos'!P6,'Célula HI - 3 Turnos'!P6,'Célula JK - 3 Turnos'!P6)=0,"",SUM('Célula AB - 3 Turnos'!P6,'Célula CD - 3 Turnos'!P6,'Célula FG - 3 Turnos'!P6,'Célula HI - 3 Turnos'!P6,'Célula JK - 3 Turnos'!P6))</f>
        <v>360</v>
      </c>
      <c r="Q5" s="38">
        <f>IF(SUM('Célula AB - 3 Turnos'!Q6,'Célula CD - 3 Turnos'!Q6,'Célula FG - 3 Turnos'!Q6,'Célula HI - 3 Turnos'!Q6,'Célula JK - 3 Turnos'!Q6)=0,"",SUM('Célula AB - 3 Turnos'!Q6,'Célula CD - 3 Turnos'!Q6,'Célula FG - 3 Turnos'!Q6,'Célula HI - 3 Turnos'!Q6,'Célula JK - 3 Turnos'!Q6))</f>
        <v>120</v>
      </c>
      <c r="R5" s="38">
        <f>IF(SUM('Célula AB - 3 Turnos'!R6,'Célula CD - 3 Turnos'!R6,'Célula FG - 3 Turnos'!R6,'Célula HI - 3 Turnos'!R6,'Célula JK - 3 Turnos'!R6)=0,"",SUM('Célula AB - 3 Turnos'!R6,'Célula CD - 3 Turnos'!R6,'Célula FG - 3 Turnos'!R6,'Célula HI - 3 Turnos'!R6,'Célula JK - 3 Turnos'!R6))</f>
        <v>600</v>
      </c>
      <c r="S5" s="38" t="str">
        <f>IF(SUM('Célula AB - 3 Turnos'!S6,'Célula CD - 3 Turnos'!S6,'Célula FG - 3 Turnos'!S6,'Célula HI - 3 Turnos'!S6,'Célula JK - 3 Turnos'!S6)=0,"",SUM('Célula AB - 3 Turnos'!S6,'Célula CD - 3 Turnos'!S6,'Célula FG - 3 Turnos'!S6,'Célula HI - 3 Turnos'!S6,'Célula JK - 3 Turnos'!S6))</f>
        <v/>
      </c>
      <c r="T5" s="38" t="str">
        <f>IF(SUM('Célula AB - 3 Turnos'!T6,'Célula CD - 3 Turnos'!T6,'Célula FG - 3 Turnos'!T6,'Célula HI - 3 Turnos'!T6,'Célula JK - 3 Turnos'!T6)=0,"",SUM('Célula AB - 3 Turnos'!T6,'Célula CD - 3 Turnos'!T6,'Célula FG - 3 Turnos'!T6,'Célula HI - 3 Turnos'!T6,'Célula JK - 3 Turnos'!T6))</f>
        <v/>
      </c>
      <c r="U5" s="38" t="str">
        <f>IF(SUM('Célula AB - 3 Turnos'!U6,'Célula CD - 3 Turnos'!U6,'Célula FG - 3 Turnos'!U6,'Célula HI - 3 Turnos'!U6,'Célula JK - 3 Turnos'!U6)=0,"",SUM('Célula AB - 3 Turnos'!U6,'Célula CD - 3 Turnos'!U6,'Célula FG - 3 Turnos'!U6,'Célula HI - 3 Turnos'!U6,'Célula JK - 3 Turnos'!U6))</f>
        <v/>
      </c>
      <c r="V5" s="38">
        <f>IF(SUM('Célula AB - 3 Turnos'!V6,'Célula CD - 3 Turnos'!V6,'Célula FG - 3 Turnos'!V6,'Célula HI - 3 Turnos'!V6,'Célula JK - 3 Turnos'!V6)=0,"",SUM('Célula AB - 3 Turnos'!V6,'Célula CD - 3 Turnos'!V6,'Célula FG - 3 Turnos'!V6,'Célula HI - 3 Turnos'!V6,'Célula JK - 3 Turnos'!V6))</f>
        <v>360</v>
      </c>
      <c r="W5" s="38">
        <f>IF(SUM('Célula AB - 3 Turnos'!W6,'Célula CD - 3 Turnos'!W6,'Célula FG - 3 Turnos'!W6,'Célula HI - 3 Turnos'!W6,'Célula JK - 3 Turnos'!W6)=0,"",SUM('Célula AB - 3 Turnos'!W6,'Célula CD - 3 Turnos'!W6,'Célula FG - 3 Turnos'!W6,'Célula HI - 3 Turnos'!W6,'Célula JK - 3 Turnos'!W6))</f>
        <v>120</v>
      </c>
      <c r="X5" s="38">
        <f>IF(SUM('Célula AB - 3 Turnos'!X6,'Célula CD - 3 Turnos'!X6,'Célula FG - 3 Turnos'!X6,'Célula HI - 3 Turnos'!X6,'Célula JK - 3 Turnos'!X6)=0,"",SUM('Célula AB - 3 Turnos'!X6,'Célula CD - 3 Turnos'!X6,'Célula FG - 3 Turnos'!X6,'Célula HI - 3 Turnos'!X6,'Célula JK - 3 Turnos'!X6))</f>
        <v>120</v>
      </c>
      <c r="Y5" s="38" t="str">
        <f>IF(SUM('Célula AB - 3 Turnos'!Y6,'Célula CD - 3 Turnos'!Y6,'Célula FG - 3 Turnos'!Y6,'Célula HI - 3 Turnos'!Y6,'Célula JK - 3 Turnos'!Y6)=0,"",SUM('Célula AB - 3 Turnos'!Y6,'Célula CD - 3 Turnos'!Y6,'Célula FG - 3 Turnos'!Y6,'Célula HI - 3 Turnos'!Y6,'Célula JK - 3 Turnos'!Y6))</f>
        <v/>
      </c>
      <c r="Z5" s="38" t="str">
        <f>IF(SUM('Célula AB - 3 Turnos'!Z6,'Célula CD - 3 Turnos'!Z6,'Célula FG - 3 Turnos'!Z6,'Célula HI - 3 Turnos'!Z6,'Célula JK - 3 Turnos'!Z6)=0,"",SUM('Célula AB - 3 Turnos'!Z6,'Célula CD - 3 Turnos'!Z6,'Célula FG - 3 Turnos'!Z6,'Célula HI - 3 Turnos'!Z6,'Célula JK - 3 Turnos'!Z6))</f>
        <v/>
      </c>
      <c r="AA5" s="38" t="str">
        <f>IF(SUM('Célula AB - 3 Turnos'!AA6,'Célula CD - 3 Turnos'!AA6,'Célula FG - 3 Turnos'!AA6,'Célula HI - 3 Turnos'!AA6,'Célula JK - 3 Turnos'!AA6)=0,"",SUM('Célula AB - 3 Turnos'!AA6,'Célula CD - 3 Turnos'!AA6,'Célula FG - 3 Turnos'!AA6,'Célula HI - 3 Turnos'!AA6,'Célula JK - 3 Turnos'!AA6))</f>
        <v/>
      </c>
      <c r="AB5" s="38" t="str">
        <f>IF(SUM('Célula AB - 3 Turnos'!AB6,'Célula CD - 3 Turnos'!AB6,'Célula FG - 3 Turnos'!AB6,'Célula HI - 3 Turnos'!AB6,'Célula JK - 3 Turnos'!AB6)=0,"",SUM('Célula AB - 3 Turnos'!AB6,'Célula CD - 3 Turnos'!AB6,'Célula FG - 3 Turnos'!AB6,'Célula HI - 3 Turnos'!AB6,'Célula JK - 3 Turnos'!AB6))</f>
        <v/>
      </c>
      <c r="AC5" s="38">
        <f>IF(SUM('Célula AB - 3 Turnos'!AC6,'Célula CD - 3 Turnos'!AC6,'Célula FG - 3 Turnos'!AC6,'Célula HI - 3 Turnos'!AC6,'Célula JK - 3 Turnos'!AC6)=0,"",SUM('Célula AB - 3 Turnos'!AC6,'Célula CD - 3 Turnos'!AC6,'Célula FG - 3 Turnos'!AC6,'Célula HI - 3 Turnos'!AC6,'Célula JK - 3 Turnos'!AC6))</f>
        <v>480</v>
      </c>
      <c r="AD5" s="38">
        <f>IF(SUM('Célula AB - 3 Turnos'!AD6,'Célula CD - 3 Turnos'!AD6,'Célula FG - 3 Turnos'!AD6,'Célula HI - 3 Turnos'!AD6,'Célula JK - 3 Turnos'!AD6)=0,"",SUM('Célula AB - 3 Turnos'!AD6,'Célula CD - 3 Turnos'!AD6,'Célula FG - 3 Turnos'!AD6,'Célula HI - 3 Turnos'!AD6,'Célula JK - 3 Turnos'!AD6))</f>
        <v>480</v>
      </c>
      <c r="AE5" s="38">
        <f>IF(SUM('Célula AB - 3 Turnos'!AE6,'Célula CD - 3 Turnos'!AE6,'Célula FG - 3 Turnos'!AE6,'Célula HI - 3 Turnos'!AE6,'Célula JK - 3 Turnos'!AE6)=0,"",SUM('Célula AB - 3 Turnos'!AE6,'Célula CD - 3 Turnos'!AE6,'Célula FG - 3 Turnos'!AE6,'Célula HI - 3 Turnos'!AE6,'Célula JK - 3 Turnos'!AE6))</f>
        <v>120</v>
      </c>
      <c r="AF5" s="38">
        <f>IF(SUM('Célula AB - 3 Turnos'!AF6,'Célula CD - 3 Turnos'!AF6,'Célula FG - 3 Turnos'!AF6,'Célula HI - 3 Turnos'!AF6,'Célula JK - 3 Turnos'!AF6)=0,"",SUM('Célula AB - 3 Turnos'!AF6,'Célula CD - 3 Turnos'!AF6,'Célula FG - 3 Turnos'!AF6,'Célula HI - 3 Turnos'!AF6,'Célula JK - 3 Turnos'!AF6))</f>
        <v>840</v>
      </c>
      <c r="AG5" s="38" t="str">
        <f>IF(SUM('Célula AB - 3 Turnos'!AG6,'Célula CD - 3 Turnos'!AG6,'Célula FG - 3 Turnos'!AG6,'Célula HI - 3 Turnos'!AG6,'Célula JK - 3 Turnos'!AG6)=0,"",SUM('Célula AB - 3 Turnos'!AG6,'Célula CD - 3 Turnos'!AG6,'Célula FG - 3 Turnos'!AG6,'Célula HI - 3 Turnos'!AG6,'Célula JK - 3 Turnos'!AG6))</f>
        <v/>
      </c>
      <c r="AH5" s="38" t="str">
        <f>IF(SUM('Célula AB - 3 Turnos'!AH6,'Célula CD - 3 Turnos'!AH6,'Célula FG - 3 Turnos'!AH6,'Célula HI - 3 Turnos'!AH6,'Célula JK - 3 Turnos'!AH6)=0,"",SUM('Célula AB - 3 Turnos'!AH6,'Célula CD - 3 Turnos'!AH6,'Célula FG - 3 Turnos'!AH6,'Célula HI - 3 Turnos'!AH6,'Célula JK - 3 Turnos'!AH6))</f>
        <v/>
      </c>
      <c r="AI5" s="38" t="str">
        <f>IF(SUM('Célula AB - 3 Turnos'!AI6,'Célula CD - 3 Turnos'!AI6,'Célula FG - 3 Turnos'!AI6,'Célula HI - 3 Turnos'!AI6,'Célula JK - 3 Turnos'!AI6)=0,"",SUM('Célula AB - 3 Turnos'!AI6,'Célula CD - 3 Turnos'!AI6,'Célula FG - 3 Turnos'!AI6,'Célula HI - 3 Turnos'!AI6,'Célula JK - 3 Turnos'!AI6))</f>
        <v/>
      </c>
      <c r="AJ5" s="38" t="str">
        <f>IF(SUM('Célula AB - 3 Turnos'!AL6,'Célula CD - 3 Turnos'!AL6,'Célula FG - 3 Turnos'!AL6,'Célula HI - 3 Turnos'!AL6,'Célula JK - 3 Turnos'!AL6)=0,"",SUM('Célula AB - 3 Turnos'!AL6,'Célula CD - 3 Turnos'!AL6,'Célula FG - 3 Turnos'!AL6,'Célula HI - 3 Turnos'!AL6,'Célula JK - 3 Turnos'!AL6))</f>
        <v/>
      </c>
      <c r="AK5" s="38" t="str">
        <f>IF(SUM('Célula AB - 3 Turnos'!AM6,'Célula CD - 3 Turnos'!AM6,'Célula FG - 3 Turnos'!AM6,'Célula HI - 3 Turnos'!AM6,'Célula JK - 3 Turnos'!AM6)=0,"",SUM('Célula AB - 3 Turnos'!AM6,'Célula CD - 3 Turnos'!AM6,'Célula FG - 3 Turnos'!AM6,'Célula HI - 3 Turnos'!AM6,'Célula JK - 3 Turnos'!AM6))</f>
        <v/>
      </c>
    </row>
    <row r="6" spans="1:39" ht="22.15" customHeight="1">
      <c r="A6" s="158" t="s">
        <v>231</v>
      </c>
      <c r="B6" s="68">
        <f>SUM('Célula AB - 3 Turnos'!B7,'Célula CD - 3 Turnos'!B7,'Célula FG - 3 Turnos'!B7,'Célula HI - 3 Turnos'!B7,'Célula JK - 3 Turnos'!B7)/5</f>
        <v>10</v>
      </c>
      <c r="C6" s="68">
        <f>SUM('Célula AB - 3 Turnos'!C7,'Célula CD - 3 Turnos'!C7,'Célula FG - 3 Turnos'!C7,'Célula HI - 3 Turnos'!C7,'Célula JK - 3 Turnos'!C7)/5</f>
        <v>10</v>
      </c>
      <c r="D6" s="68">
        <f>SUM('Célula AB - 3 Turnos'!D7,'Célula CD - 3 Turnos'!D7,'Célula FG - 3 Turnos'!D7,'Célula HI - 3 Turnos'!D7,'Célula JK - 3 Turnos'!D7)/5</f>
        <v>0</v>
      </c>
      <c r="F6" s="481" t="s">
        <v>232</v>
      </c>
      <c r="G6" s="481"/>
      <c r="H6" s="38" t="str">
        <f>IF(SUM('Célula AB - 3 Turnos'!H7,'Célula CD - 3 Turnos'!H7,'Célula FG - 3 Turnos'!H7,'Célula HI - 3 Turnos'!H7,'Célula JK - 3 Turnos'!H7)=0,"",SUM('Célula AB - 3 Turnos'!H7,'Célula CD - 3 Turnos'!H7,'Célula FG - 3 Turnos'!H7,'Célula HI - 3 Turnos'!H7,'Célula JK - 3 Turnos'!H7))</f>
        <v/>
      </c>
      <c r="I6" s="38" t="str">
        <f>IF(SUM('Célula AB - 3 Turnos'!I7,'Célula CD - 3 Turnos'!I7,'Célula FG - 3 Turnos'!I7,'Célula HI - 3 Turnos'!I7,'Célula JK - 3 Turnos'!I7)=0,"",SUM('Célula AB - 3 Turnos'!I7,'Célula CD - 3 Turnos'!I7,'Célula FG - 3 Turnos'!I7,'Célula HI - 3 Turnos'!I7,'Célula JK - 3 Turnos'!I7))</f>
        <v/>
      </c>
      <c r="J6" s="38" t="str">
        <f>IF(SUM('Célula AB - 3 Turnos'!J7,'Célula CD - 3 Turnos'!J7,'Célula FG - 3 Turnos'!J7,'Célula HI - 3 Turnos'!J7,'Célula JK - 3 Turnos'!J7)=0,"",SUM('Célula AB - 3 Turnos'!J7,'Célula CD - 3 Turnos'!J7,'Célula FG - 3 Turnos'!J7,'Célula HI - 3 Turnos'!J7,'Célula JK - 3 Turnos'!J7))</f>
        <v/>
      </c>
      <c r="K6" s="38" t="str">
        <f>IF(SUM('Célula AB - 3 Turnos'!K7,'Célula CD - 3 Turnos'!K7,'Célula FG - 3 Turnos'!K7,'Célula HI - 3 Turnos'!K7,'Célula JK - 3 Turnos'!K7)=0,"",SUM('Célula AB - 3 Turnos'!K7,'Célula CD - 3 Turnos'!K7,'Célula FG - 3 Turnos'!K7,'Célula HI - 3 Turnos'!K7,'Célula JK - 3 Turnos'!K7))</f>
        <v/>
      </c>
      <c r="L6" s="38" t="str">
        <f>IF(SUM('Célula AB - 3 Turnos'!L7,'Célula CD - 3 Turnos'!L7,'Célula FG - 3 Turnos'!L7,'Célula HI - 3 Turnos'!L7,'Célula JK - 3 Turnos'!L7)=0,"",SUM('Célula AB - 3 Turnos'!L7,'Célula CD - 3 Turnos'!L7,'Célula FG - 3 Turnos'!L7,'Célula HI - 3 Turnos'!L7,'Célula JK - 3 Turnos'!L7))</f>
        <v/>
      </c>
      <c r="M6" s="38" t="str">
        <f>IF(SUM('Célula AB - 3 Turnos'!M7,'Célula CD - 3 Turnos'!M7,'Célula FG - 3 Turnos'!M7,'Célula HI - 3 Turnos'!M7,'Célula JK - 3 Turnos'!M7)=0,"",SUM('Célula AB - 3 Turnos'!M7,'Célula CD - 3 Turnos'!M7,'Célula FG - 3 Turnos'!M7,'Célula HI - 3 Turnos'!M7,'Célula JK - 3 Turnos'!M7))</f>
        <v/>
      </c>
      <c r="N6" s="38" t="str">
        <f>IF(SUM('Célula AB - 3 Turnos'!N7,'Célula CD - 3 Turnos'!N7,'Célula FG - 3 Turnos'!N7,'Célula HI - 3 Turnos'!N7,'Célula JK - 3 Turnos'!N7)=0,"",SUM('Célula AB - 3 Turnos'!N7,'Célula CD - 3 Turnos'!N7,'Célula FG - 3 Turnos'!N7,'Célula HI - 3 Turnos'!N7,'Célula JK - 3 Turnos'!N7))</f>
        <v/>
      </c>
      <c r="O6" s="38" t="str">
        <f>IF(SUM('Célula AB - 3 Turnos'!O7,'Célula CD - 3 Turnos'!O7,'Célula FG - 3 Turnos'!O7,'Célula HI - 3 Turnos'!O7,'Célula JK - 3 Turnos'!O7)=0,"",SUM('Célula AB - 3 Turnos'!O7,'Célula CD - 3 Turnos'!O7,'Célula FG - 3 Turnos'!O7,'Célula HI - 3 Turnos'!O7,'Célula JK - 3 Turnos'!O7))</f>
        <v/>
      </c>
      <c r="P6" s="38" t="str">
        <f>IF(SUM('Célula AB - 3 Turnos'!P7,'Célula CD - 3 Turnos'!P7,'Célula FG - 3 Turnos'!P7,'Célula HI - 3 Turnos'!P7,'Célula JK - 3 Turnos'!P7)=0,"",SUM('Célula AB - 3 Turnos'!P7,'Célula CD - 3 Turnos'!P7,'Célula FG - 3 Turnos'!P7,'Célula HI - 3 Turnos'!P7,'Célula JK - 3 Turnos'!P7))</f>
        <v/>
      </c>
      <c r="Q6" s="38" t="str">
        <f>IF(SUM('Célula AB - 3 Turnos'!Q7,'Célula CD - 3 Turnos'!Q7,'Célula FG - 3 Turnos'!Q7,'Célula HI - 3 Turnos'!Q7,'Célula JK - 3 Turnos'!Q7)=0,"",SUM('Célula AB - 3 Turnos'!Q7,'Célula CD - 3 Turnos'!Q7,'Célula FG - 3 Turnos'!Q7,'Célula HI - 3 Turnos'!Q7,'Célula JK - 3 Turnos'!Q7))</f>
        <v/>
      </c>
      <c r="R6" s="38" t="str">
        <f>IF(SUM('Célula AB - 3 Turnos'!R7,'Célula CD - 3 Turnos'!R7,'Célula FG - 3 Turnos'!R7,'Célula HI - 3 Turnos'!R7,'Célula JK - 3 Turnos'!R7)=0,"",SUM('Célula AB - 3 Turnos'!R7,'Célula CD - 3 Turnos'!R7,'Célula FG - 3 Turnos'!R7,'Célula HI - 3 Turnos'!R7,'Célula JK - 3 Turnos'!R7))</f>
        <v/>
      </c>
      <c r="S6" s="38" t="str">
        <f>IF(SUM('Célula AB - 3 Turnos'!S7,'Célula CD - 3 Turnos'!S7,'Célula FG - 3 Turnos'!S7,'Célula HI - 3 Turnos'!S7,'Célula JK - 3 Turnos'!S7)=0,"",SUM('Célula AB - 3 Turnos'!S7,'Célula CD - 3 Turnos'!S7,'Célula FG - 3 Turnos'!S7,'Célula HI - 3 Turnos'!S7,'Célula JK - 3 Turnos'!S7))</f>
        <v/>
      </c>
      <c r="T6" s="38" t="str">
        <f>IF(SUM('Célula AB - 3 Turnos'!T7,'Célula CD - 3 Turnos'!T7,'Célula FG - 3 Turnos'!T7,'Célula HI - 3 Turnos'!T7,'Célula JK - 3 Turnos'!T7)=0,"",SUM('Célula AB - 3 Turnos'!T7,'Célula CD - 3 Turnos'!T7,'Célula FG - 3 Turnos'!T7,'Célula HI - 3 Turnos'!T7,'Célula JK - 3 Turnos'!T7))</f>
        <v/>
      </c>
      <c r="U6" s="38" t="str">
        <f>IF(SUM('Célula AB - 3 Turnos'!U7,'Célula CD - 3 Turnos'!U7,'Célula FG - 3 Turnos'!U7,'Célula HI - 3 Turnos'!U7,'Célula JK - 3 Turnos'!U7)=0,"",SUM('Célula AB - 3 Turnos'!U7,'Célula CD - 3 Turnos'!U7,'Célula FG - 3 Turnos'!U7,'Célula HI - 3 Turnos'!U7,'Célula JK - 3 Turnos'!U7))</f>
        <v/>
      </c>
      <c r="V6" s="38" t="str">
        <f>IF(SUM('Célula AB - 3 Turnos'!V7,'Célula CD - 3 Turnos'!V7,'Célula FG - 3 Turnos'!V7,'Célula HI - 3 Turnos'!V7,'Célula JK - 3 Turnos'!V7)=0,"",SUM('Célula AB - 3 Turnos'!V7,'Célula CD - 3 Turnos'!V7,'Célula FG - 3 Turnos'!V7,'Célula HI - 3 Turnos'!V7,'Célula JK - 3 Turnos'!V7))</f>
        <v/>
      </c>
      <c r="W6" s="38" t="str">
        <f>IF(SUM('Célula AB - 3 Turnos'!W7,'Célula CD - 3 Turnos'!W7,'Célula FG - 3 Turnos'!W7,'Célula HI - 3 Turnos'!W7,'Célula JK - 3 Turnos'!W7)=0,"",SUM('Célula AB - 3 Turnos'!W7,'Célula CD - 3 Turnos'!W7,'Célula FG - 3 Turnos'!W7,'Célula HI - 3 Turnos'!W7,'Célula JK - 3 Turnos'!W7))</f>
        <v/>
      </c>
      <c r="X6" s="38" t="str">
        <f>IF(SUM('Célula AB - 3 Turnos'!X7,'Célula CD - 3 Turnos'!X7,'Célula FG - 3 Turnos'!X7,'Célula HI - 3 Turnos'!X7,'Célula JK - 3 Turnos'!X7)=0,"",SUM('Célula AB - 3 Turnos'!X7,'Célula CD - 3 Turnos'!X7,'Célula FG - 3 Turnos'!X7,'Célula HI - 3 Turnos'!X7,'Célula JK - 3 Turnos'!X7))</f>
        <v/>
      </c>
      <c r="Y6" s="38" t="str">
        <f>IF(SUM('Célula AB - 3 Turnos'!Y7,'Célula CD - 3 Turnos'!Y7,'Célula FG - 3 Turnos'!Y7,'Célula HI - 3 Turnos'!Y7,'Célula JK - 3 Turnos'!Y7)=0,"",SUM('Célula AB - 3 Turnos'!Y7,'Célula CD - 3 Turnos'!Y7,'Célula FG - 3 Turnos'!Y7,'Célula HI - 3 Turnos'!Y7,'Célula JK - 3 Turnos'!Y7))</f>
        <v/>
      </c>
      <c r="Z6" s="38" t="str">
        <f>IF(SUM('Célula AB - 3 Turnos'!Z7,'Célula CD - 3 Turnos'!Z7,'Célula FG - 3 Turnos'!Z7,'Célula HI - 3 Turnos'!Z7,'Célula JK - 3 Turnos'!Z7)=0,"",SUM('Célula AB - 3 Turnos'!Z7,'Célula CD - 3 Turnos'!Z7,'Célula FG - 3 Turnos'!Z7,'Célula HI - 3 Turnos'!Z7,'Célula JK - 3 Turnos'!Z7))</f>
        <v/>
      </c>
      <c r="AA6" s="38" t="str">
        <f>IF(SUM('Célula AB - 3 Turnos'!AA7,'Célula CD - 3 Turnos'!AA7,'Célula FG - 3 Turnos'!AA7,'Célula HI - 3 Turnos'!AA7,'Célula JK - 3 Turnos'!AA7)=0,"",SUM('Célula AB - 3 Turnos'!AA7,'Célula CD - 3 Turnos'!AA7,'Célula FG - 3 Turnos'!AA7,'Célula HI - 3 Turnos'!AA7,'Célula JK - 3 Turnos'!AA7))</f>
        <v/>
      </c>
      <c r="AB6" s="38" t="str">
        <f>IF(SUM('Célula AB - 3 Turnos'!AB7,'Célula CD - 3 Turnos'!AB7,'Célula FG - 3 Turnos'!AB7,'Célula HI - 3 Turnos'!AB7,'Célula JK - 3 Turnos'!AB7)=0,"",SUM('Célula AB - 3 Turnos'!AB7,'Célula CD - 3 Turnos'!AB7,'Célula FG - 3 Turnos'!AB7,'Célula HI - 3 Turnos'!AB7,'Célula JK - 3 Turnos'!AB7))</f>
        <v/>
      </c>
      <c r="AC6" s="38" t="str">
        <f>IF(SUM('Célula AB - 3 Turnos'!AC7,'Célula CD - 3 Turnos'!AC7,'Célula FG - 3 Turnos'!AC7,'Célula HI - 3 Turnos'!AC7,'Célula JK - 3 Turnos'!AC7)=0,"",SUM('Célula AB - 3 Turnos'!AC7,'Célula CD - 3 Turnos'!AC7,'Célula FG - 3 Turnos'!AC7,'Célula HI - 3 Turnos'!AC7,'Célula JK - 3 Turnos'!AC7))</f>
        <v/>
      </c>
      <c r="AD6" s="38" t="str">
        <f>IF(SUM('Célula AB - 3 Turnos'!AD7,'Célula CD - 3 Turnos'!AD7,'Célula FG - 3 Turnos'!AD7,'Célula HI - 3 Turnos'!AD7,'Célula JK - 3 Turnos'!AD7)=0,"",SUM('Célula AB - 3 Turnos'!AD7,'Célula CD - 3 Turnos'!AD7,'Célula FG - 3 Turnos'!AD7,'Célula HI - 3 Turnos'!AD7,'Célula JK - 3 Turnos'!AD7))</f>
        <v/>
      </c>
      <c r="AE6" s="38" t="str">
        <f>IF(SUM('Célula AB - 3 Turnos'!AE7,'Célula CD - 3 Turnos'!AE7,'Célula FG - 3 Turnos'!AE7,'Célula HI - 3 Turnos'!AE7,'Célula JK - 3 Turnos'!AE7)=0,"",SUM('Célula AB - 3 Turnos'!AE7,'Célula CD - 3 Turnos'!AE7,'Célula FG - 3 Turnos'!AE7,'Célula HI - 3 Turnos'!AE7,'Célula JK - 3 Turnos'!AE7))</f>
        <v/>
      </c>
      <c r="AF6" s="38" t="str">
        <f>IF(SUM('Célula AB - 3 Turnos'!AF7,'Célula CD - 3 Turnos'!AF7,'Célula FG - 3 Turnos'!AF7,'Célula HI - 3 Turnos'!AF7,'Célula JK - 3 Turnos'!AF7)=0,"",SUM('Célula AB - 3 Turnos'!AF7,'Célula CD - 3 Turnos'!AF7,'Célula FG - 3 Turnos'!AF7,'Célula HI - 3 Turnos'!AF7,'Célula JK - 3 Turnos'!AF7))</f>
        <v/>
      </c>
      <c r="AG6" s="38" t="str">
        <f>IF(SUM('Célula AB - 3 Turnos'!AG7,'Célula CD - 3 Turnos'!AG7,'Célula FG - 3 Turnos'!AG7,'Célula HI - 3 Turnos'!AG7,'Célula JK - 3 Turnos'!AG7)=0,"",SUM('Célula AB - 3 Turnos'!AG7,'Célula CD - 3 Turnos'!AG7,'Célula FG - 3 Turnos'!AG7,'Célula HI - 3 Turnos'!AG7,'Célula JK - 3 Turnos'!AG7))</f>
        <v/>
      </c>
      <c r="AH6" s="38" t="str">
        <f>IF(SUM('Célula AB - 3 Turnos'!AH7,'Célula CD - 3 Turnos'!AH7,'Célula FG - 3 Turnos'!AH7,'Célula HI - 3 Turnos'!AH7,'Célula JK - 3 Turnos'!AH7)=0,"",SUM('Célula AB - 3 Turnos'!AH7,'Célula CD - 3 Turnos'!AH7,'Célula FG - 3 Turnos'!AH7,'Célula HI - 3 Turnos'!AH7,'Célula JK - 3 Turnos'!AH7))</f>
        <v/>
      </c>
      <c r="AI6" s="38" t="str">
        <f>IF(SUM('Célula AB - 3 Turnos'!AI7,'Célula CD - 3 Turnos'!AI7,'Célula FG - 3 Turnos'!AI7,'Célula HI - 3 Turnos'!AI7,'Célula JK - 3 Turnos'!AI7)=0,"",SUM('Célula AB - 3 Turnos'!AI7,'Célula CD - 3 Turnos'!AI7,'Célula FG - 3 Turnos'!AI7,'Célula HI - 3 Turnos'!AI7,'Célula JK - 3 Turnos'!AI7))</f>
        <v/>
      </c>
      <c r="AJ6" s="38" t="str">
        <f>IF(SUM('Célula AB - 3 Turnos'!AL7,'Célula CD - 3 Turnos'!AL7,'Célula FG - 3 Turnos'!AL7,'Célula HI - 3 Turnos'!AL7,'Célula JK - 3 Turnos'!AL7)=0,"",SUM('Célula AB - 3 Turnos'!AL7,'Célula CD - 3 Turnos'!AL7,'Célula FG - 3 Turnos'!AL7,'Célula HI - 3 Turnos'!AL7,'Célula JK - 3 Turnos'!AL7))</f>
        <v/>
      </c>
      <c r="AK6" s="38" t="str">
        <f>IF(SUM('Célula AB - 3 Turnos'!AM7,'Célula CD - 3 Turnos'!AM7,'Célula FG - 3 Turnos'!AM7,'Célula HI - 3 Turnos'!AM7,'Célula JK - 3 Turnos'!AM7)=0,"",SUM('Célula AB - 3 Turnos'!AM7,'Célula CD - 3 Turnos'!AM7,'Célula FG - 3 Turnos'!AM7,'Célula HI - 3 Turnos'!AM7,'Célula JK - 3 Turnos'!AM7))</f>
        <v/>
      </c>
    </row>
    <row r="7" spans="1:39" ht="22.15" customHeight="1">
      <c r="A7" s="158" t="s">
        <v>233</v>
      </c>
      <c r="B7" s="68">
        <f>SUM('Célula AB - 3 Turnos'!B8,'Célula CD - 3 Turnos'!B8,'Célula FG - 3 Turnos'!B8,'Célula HI - 3 Turnos'!B8,'Célula JK - 3 Turnos'!B8)/5</f>
        <v>10</v>
      </c>
      <c r="C7" s="68">
        <f>SUM('Célula AB - 3 Turnos'!C8,'Célula CD - 3 Turnos'!C8,'Célula FG - 3 Turnos'!C8,'Célula HI - 3 Turnos'!C8,'Célula JK - 3 Turnos'!C8)/5</f>
        <v>10</v>
      </c>
      <c r="D7" s="68">
        <f>SUM('Célula AB - 3 Turnos'!D8,'Célula CD - 3 Turnos'!D8,'Célula FG - 3 Turnos'!D8,'Célula HI - 3 Turnos'!D8,'Célula JK - 3 Turnos'!D8)/5</f>
        <v>10</v>
      </c>
      <c r="F7" s="472" t="s">
        <v>234</v>
      </c>
      <c r="G7" s="472"/>
      <c r="H7" s="38" t="str">
        <f>IF(SUM('Célula AB - 3 Turnos'!H8,'Célula CD - 3 Turnos'!H8,'Célula FG - 3 Turnos'!H8,'Célula HI - 3 Turnos'!H8,'Célula JK - 3 Turnos'!H8)=0,"",SUM('Célula AB - 3 Turnos'!H8,'Célula CD - 3 Turnos'!H8,'Célula FG - 3 Turnos'!H8,'Célula HI - 3 Turnos'!H8,'Célula JK - 3 Turnos'!H8))</f>
        <v/>
      </c>
      <c r="I7" s="38" t="str">
        <f>IF(SUM('Célula AB - 3 Turnos'!I8,'Célula CD - 3 Turnos'!I8,'Célula FG - 3 Turnos'!I8,'Célula HI - 3 Turnos'!I8,'Célula JK - 3 Turnos'!I8)=0,"",SUM('Célula AB - 3 Turnos'!I8,'Célula CD - 3 Turnos'!I8,'Célula FG - 3 Turnos'!I8,'Célula HI - 3 Turnos'!I8,'Célula JK - 3 Turnos'!I8))</f>
        <v/>
      </c>
      <c r="J7" s="38" t="str">
        <f>IF(SUM('Célula AB - 3 Turnos'!J8,'Célula CD - 3 Turnos'!J8,'Célula FG - 3 Turnos'!J8,'Célula HI - 3 Turnos'!J8,'Célula JK - 3 Turnos'!J8)=0,"",SUM('Célula AB - 3 Turnos'!J8,'Célula CD - 3 Turnos'!J8,'Célula FG - 3 Turnos'!J8,'Célula HI - 3 Turnos'!J8,'Célula JK - 3 Turnos'!J8))</f>
        <v/>
      </c>
      <c r="K7" s="38" t="str">
        <f>IF(SUM('Célula AB - 3 Turnos'!K8,'Célula CD - 3 Turnos'!K8,'Célula FG - 3 Turnos'!K8,'Célula HI - 3 Turnos'!K8,'Célula JK - 3 Turnos'!K8)=0,"",SUM('Célula AB - 3 Turnos'!K8,'Célula CD - 3 Turnos'!K8,'Célula FG - 3 Turnos'!K8,'Célula HI - 3 Turnos'!K8,'Célula JK - 3 Turnos'!K8))</f>
        <v/>
      </c>
      <c r="L7" s="38" t="str">
        <f>IF(SUM('Célula AB - 3 Turnos'!L8,'Célula CD - 3 Turnos'!L8,'Célula FG - 3 Turnos'!L8,'Célula HI - 3 Turnos'!L8,'Célula JK - 3 Turnos'!L8)=0,"",SUM('Célula AB - 3 Turnos'!L8,'Célula CD - 3 Turnos'!L8,'Célula FG - 3 Turnos'!L8,'Célula HI - 3 Turnos'!L8,'Célula JK - 3 Turnos'!L8))</f>
        <v/>
      </c>
      <c r="M7" s="38" t="str">
        <f>IF(SUM('Célula AB - 3 Turnos'!M8,'Célula CD - 3 Turnos'!M8,'Célula FG - 3 Turnos'!M8,'Célula HI - 3 Turnos'!M8,'Célula JK - 3 Turnos'!M8)=0,"",SUM('Célula AB - 3 Turnos'!M8,'Célula CD - 3 Turnos'!M8,'Célula FG - 3 Turnos'!M8,'Célula HI - 3 Turnos'!M8,'Célula JK - 3 Turnos'!M8))</f>
        <v/>
      </c>
      <c r="N7" s="38" t="str">
        <f>IF(SUM('Célula AB - 3 Turnos'!N8,'Célula CD - 3 Turnos'!N8,'Célula FG - 3 Turnos'!N8,'Célula HI - 3 Turnos'!N8,'Célula JK - 3 Turnos'!N8)=0,"",SUM('Célula AB - 3 Turnos'!N8,'Célula CD - 3 Turnos'!N8,'Célula FG - 3 Turnos'!N8,'Célula HI - 3 Turnos'!N8,'Célula JK - 3 Turnos'!N8))</f>
        <v/>
      </c>
      <c r="O7" s="38" t="str">
        <f>IF(SUM('Célula AB - 3 Turnos'!O8,'Célula CD - 3 Turnos'!O8,'Célula FG - 3 Turnos'!O8,'Célula HI - 3 Turnos'!O8,'Célula JK - 3 Turnos'!O8)=0,"",SUM('Célula AB - 3 Turnos'!O8,'Célula CD - 3 Turnos'!O8,'Célula FG - 3 Turnos'!O8,'Célula HI - 3 Turnos'!O8,'Célula JK - 3 Turnos'!O8))</f>
        <v/>
      </c>
      <c r="P7" s="38" t="str">
        <f>IF(SUM('Célula AB - 3 Turnos'!P8,'Célula CD - 3 Turnos'!P8,'Célula FG - 3 Turnos'!P8,'Célula HI - 3 Turnos'!P8,'Célula JK - 3 Turnos'!P8)=0,"",SUM('Célula AB - 3 Turnos'!P8,'Célula CD - 3 Turnos'!P8,'Célula FG - 3 Turnos'!P8,'Célula HI - 3 Turnos'!P8,'Célula JK - 3 Turnos'!P8))</f>
        <v/>
      </c>
      <c r="Q7" s="38" t="str">
        <f>IF(SUM('Célula AB - 3 Turnos'!Q8,'Célula CD - 3 Turnos'!Q8,'Célula FG - 3 Turnos'!Q8,'Célula HI - 3 Turnos'!Q8,'Célula JK - 3 Turnos'!Q8)=0,"",SUM('Célula AB - 3 Turnos'!Q8,'Célula CD - 3 Turnos'!Q8,'Célula FG - 3 Turnos'!Q8,'Célula HI - 3 Turnos'!Q8,'Célula JK - 3 Turnos'!Q8))</f>
        <v/>
      </c>
      <c r="R7" s="38" t="str">
        <f>IF(SUM('Célula AB - 3 Turnos'!R8,'Célula CD - 3 Turnos'!R8,'Célula FG - 3 Turnos'!R8,'Célula HI - 3 Turnos'!R8,'Célula JK - 3 Turnos'!R8)=0,"",SUM('Célula AB - 3 Turnos'!R8,'Célula CD - 3 Turnos'!R8,'Célula FG - 3 Turnos'!R8,'Célula HI - 3 Turnos'!R8,'Célula JK - 3 Turnos'!R8))</f>
        <v/>
      </c>
      <c r="S7" s="38" t="str">
        <f>IF(SUM('Célula AB - 3 Turnos'!S8,'Célula CD - 3 Turnos'!S8,'Célula FG - 3 Turnos'!S8,'Célula HI - 3 Turnos'!S8,'Célula JK - 3 Turnos'!S8)=0,"",SUM('Célula AB - 3 Turnos'!S8,'Célula CD - 3 Turnos'!S8,'Célula FG - 3 Turnos'!S8,'Célula HI - 3 Turnos'!S8,'Célula JK - 3 Turnos'!S8))</f>
        <v/>
      </c>
      <c r="T7" s="38" t="str">
        <f>IF(SUM('Célula AB - 3 Turnos'!T8,'Célula CD - 3 Turnos'!T8,'Célula FG - 3 Turnos'!T8,'Célula HI - 3 Turnos'!T8,'Célula JK - 3 Turnos'!T8)=0,"",SUM('Célula AB - 3 Turnos'!T8,'Célula CD - 3 Turnos'!T8,'Célula FG - 3 Turnos'!T8,'Célula HI - 3 Turnos'!T8,'Célula JK - 3 Turnos'!T8))</f>
        <v/>
      </c>
      <c r="U7" s="38" t="str">
        <f>IF(SUM('Célula AB - 3 Turnos'!U8,'Célula CD - 3 Turnos'!U8,'Célula FG - 3 Turnos'!U8,'Célula HI - 3 Turnos'!U8,'Célula JK - 3 Turnos'!U8)=0,"",SUM('Célula AB - 3 Turnos'!U8,'Célula CD - 3 Turnos'!U8,'Célula FG - 3 Turnos'!U8,'Célula HI - 3 Turnos'!U8,'Célula JK - 3 Turnos'!U8))</f>
        <v/>
      </c>
      <c r="V7" s="38" t="str">
        <f>IF(SUM('Célula AB - 3 Turnos'!V8,'Célula CD - 3 Turnos'!V8,'Célula FG - 3 Turnos'!V8,'Célula HI - 3 Turnos'!V8,'Célula JK - 3 Turnos'!V8)=0,"",SUM('Célula AB - 3 Turnos'!V8,'Célula CD - 3 Turnos'!V8,'Célula FG - 3 Turnos'!V8,'Célula HI - 3 Turnos'!V8,'Célula JK - 3 Turnos'!V8))</f>
        <v/>
      </c>
      <c r="W7" s="38" t="str">
        <f>IF(SUM('Célula AB - 3 Turnos'!W8,'Célula CD - 3 Turnos'!W8,'Célula FG - 3 Turnos'!W8,'Célula HI - 3 Turnos'!W8,'Célula JK - 3 Turnos'!W8)=0,"",SUM('Célula AB - 3 Turnos'!W8,'Célula CD - 3 Turnos'!W8,'Célula FG - 3 Turnos'!W8,'Célula HI - 3 Turnos'!W8,'Célula JK - 3 Turnos'!W8))</f>
        <v/>
      </c>
      <c r="X7" s="38" t="str">
        <f>IF(SUM('Célula AB - 3 Turnos'!X8,'Célula CD - 3 Turnos'!X8,'Célula FG - 3 Turnos'!X8,'Célula HI - 3 Turnos'!X8,'Célula JK - 3 Turnos'!X8)=0,"",SUM('Célula AB - 3 Turnos'!X8,'Célula CD - 3 Turnos'!X8,'Célula FG - 3 Turnos'!X8,'Célula HI - 3 Turnos'!X8,'Célula JK - 3 Turnos'!X8))</f>
        <v/>
      </c>
      <c r="Y7" s="38" t="str">
        <f>IF(SUM('Célula AB - 3 Turnos'!Y8,'Célula CD - 3 Turnos'!Y8,'Célula FG - 3 Turnos'!Y8,'Célula HI - 3 Turnos'!Y8,'Célula JK - 3 Turnos'!Y8)=0,"",SUM('Célula AB - 3 Turnos'!Y8,'Célula CD - 3 Turnos'!Y8,'Célula FG - 3 Turnos'!Y8,'Célula HI - 3 Turnos'!Y8,'Célula JK - 3 Turnos'!Y8))</f>
        <v/>
      </c>
      <c r="Z7" s="38" t="str">
        <f>IF(SUM('Célula AB - 3 Turnos'!Z8,'Célula CD - 3 Turnos'!Z8,'Célula FG - 3 Turnos'!Z8,'Célula HI - 3 Turnos'!Z8,'Célula JK - 3 Turnos'!Z8)=0,"",SUM('Célula AB - 3 Turnos'!Z8,'Célula CD - 3 Turnos'!Z8,'Célula FG - 3 Turnos'!Z8,'Célula HI - 3 Turnos'!Z8,'Célula JK - 3 Turnos'!Z8))</f>
        <v/>
      </c>
      <c r="AA7" s="38" t="str">
        <f>IF(SUM('Célula AB - 3 Turnos'!AA8,'Célula CD - 3 Turnos'!AA8,'Célula FG - 3 Turnos'!AA8,'Célula HI - 3 Turnos'!AA8,'Célula JK - 3 Turnos'!AA8)=0,"",SUM('Célula AB - 3 Turnos'!AA8,'Célula CD - 3 Turnos'!AA8,'Célula FG - 3 Turnos'!AA8,'Célula HI - 3 Turnos'!AA8,'Célula JK - 3 Turnos'!AA8))</f>
        <v/>
      </c>
      <c r="AB7" s="38" t="str">
        <f>IF(SUM('Célula AB - 3 Turnos'!AB8,'Célula CD - 3 Turnos'!AB8,'Célula FG - 3 Turnos'!AB8,'Célula HI - 3 Turnos'!AB8,'Célula JK - 3 Turnos'!AB8)=0,"",SUM('Célula AB - 3 Turnos'!AB8,'Célula CD - 3 Turnos'!AB8,'Célula FG - 3 Turnos'!AB8,'Célula HI - 3 Turnos'!AB8,'Célula JK - 3 Turnos'!AB8))</f>
        <v/>
      </c>
      <c r="AC7" s="38" t="str">
        <f>IF(SUM('Célula AB - 3 Turnos'!AC8,'Célula CD - 3 Turnos'!AC8,'Célula FG - 3 Turnos'!AC8,'Célula HI - 3 Turnos'!AC8,'Célula JK - 3 Turnos'!AC8)=0,"",SUM('Célula AB - 3 Turnos'!AC8,'Célula CD - 3 Turnos'!AC8,'Célula FG - 3 Turnos'!AC8,'Célula HI - 3 Turnos'!AC8,'Célula JK - 3 Turnos'!AC8))</f>
        <v/>
      </c>
      <c r="AD7" s="38" t="str">
        <f>IF(SUM('Célula AB - 3 Turnos'!AD8,'Célula CD - 3 Turnos'!AD8,'Célula FG - 3 Turnos'!AD8,'Célula HI - 3 Turnos'!AD8,'Célula JK - 3 Turnos'!AD8)=0,"",SUM('Célula AB - 3 Turnos'!AD8,'Célula CD - 3 Turnos'!AD8,'Célula FG - 3 Turnos'!AD8,'Célula HI - 3 Turnos'!AD8,'Célula JK - 3 Turnos'!AD8))</f>
        <v/>
      </c>
      <c r="AE7" s="38" t="str">
        <f>IF(SUM('Célula AB - 3 Turnos'!AE8,'Célula CD - 3 Turnos'!AE8,'Célula FG - 3 Turnos'!AE8,'Célula HI - 3 Turnos'!AE8,'Célula JK - 3 Turnos'!AE8)=0,"",SUM('Célula AB - 3 Turnos'!AE8,'Célula CD - 3 Turnos'!AE8,'Célula FG - 3 Turnos'!AE8,'Célula HI - 3 Turnos'!AE8,'Célula JK - 3 Turnos'!AE8))</f>
        <v/>
      </c>
      <c r="AF7" s="38" t="str">
        <f>IF(SUM('Célula AB - 3 Turnos'!AF8,'Célula CD - 3 Turnos'!AF8,'Célula FG - 3 Turnos'!AF8,'Célula HI - 3 Turnos'!AF8,'Célula JK - 3 Turnos'!AF8)=0,"",SUM('Célula AB - 3 Turnos'!AF8,'Célula CD - 3 Turnos'!AF8,'Célula FG - 3 Turnos'!AF8,'Célula HI - 3 Turnos'!AF8,'Célula JK - 3 Turnos'!AF8))</f>
        <v/>
      </c>
      <c r="AG7" s="38" t="str">
        <f>IF(SUM('Célula AB - 3 Turnos'!AG8,'Célula CD - 3 Turnos'!AG8,'Célula FG - 3 Turnos'!AG8,'Célula HI - 3 Turnos'!AG8,'Célula JK - 3 Turnos'!AG8)=0,"",SUM('Célula AB - 3 Turnos'!AG8,'Célula CD - 3 Turnos'!AG8,'Célula FG - 3 Turnos'!AG8,'Célula HI - 3 Turnos'!AG8,'Célula JK - 3 Turnos'!AG8))</f>
        <v/>
      </c>
      <c r="AH7" s="38" t="str">
        <f>IF(SUM('Célula AB - 3 Turnos'!AH8,'Célula CD - 3 Turnos'!AH8,'Célula FG - 3 Turnos'!AH8,'Célula HI - 3 Turnos'!AH8,'Célula JK - 3 Turnos'!AH8)=0,"",SUM('Célula AB - 3 Turnos'!AH8,'Célula CD - 3 Turnos'!AH8,'Célula FG - 3 Turnos'!AH8,'Célula HI - 3 Turnos'!AH8,'Célula JK - 3 Turnos'!AH8))</f>
        <v/>
      </c>
      <c r="AI7" s="38" t="str">
        <f>IF(SUM('Célula AB - 3 Turnos'!AI8,'Célula CD - 3 Turnos'!AI8,'Célula FG - 3 Turnos'!AI8,'Célula HI - 3 Turnos'!AI8,'Célula JK - 3 Turnos'!AI8)=0,"",SUM('Célula AB - 3 Turnos'!AI8,'Célula CD - 3 Turnos'!AI8,'Célula FG - 3 Turnos'!AI8,'Célula HI - 3 Turnos'!AI8,'Célula JK - 3 Turnos'!AI8))</f>
        <v/>
      </c>
      <c r="AJ7" s="38" t="str">
        <f>IF(SUM('Célula AB - 3 Turnos'!AL8,'Célula CD - 3 Turnos'!AL8,'Célula FG - 3 Turnos'!AL8,'Célula HI - 3 Turnos'!AL8,'Célula JK - 3 Turnos'!AL8)=0,"",SUM('Célula AB - 3 Turnos'!AL8,'Célula CD - 3 Turnos'!AL8,'Célula FG - 3 Turnos'!AL8,'Célula HI - 3 Turnos'!AL8,'Célula JK - 3 Turnos'!AL8))</f>
        <v/>
      </c>
      <c r="AK7" s="38" t="str">
        <f>IF(SUM('Célula AB - 3 Turnos'!AM8,'Célula CD - 3 Turnos'!AM8,'Célula FG - 3 Turnos'!AM8,'Célula HI - 3 Turnos'!AM8,'Célula JK - 3 Turnos'!AM8)=0,"",SUM('Célula AB - 3 Turnos'!AM8,'Célula CD - 3 Turnos'!AM8,'Célula FG - 3 Turnos'!AM8,'Célula HI - 3 Turnos'!AM8,'Célula JK - 3 Turnos'!AM8))</f>
        <v/>
      </c>
    </row>
    <row r="8" spans="1:39" ht="22.15" customHeight="1">
      <c r="A8" s="158"/>
      <c r="B8" s="68"/>
      <c r="C8" s="68"/>
      <c r="D8" s="68"/>
      <c r="F8" s="473" t="s">
        <v>235</v>
      </c>
      <c r="G8" s="473"/>
      <c r="H8" s="38" t="str">
        <f>IF(SUM('Célula AB - 3 Turnos'!H9,'Célula CD - 3 Turnos'!H9,'Célula FG - 3 Turnos'!H9,'Célula HI - 3 Turnos'!H9,'Célula JK - 3 Turnos'!H9)=0,"",SUM('Célula AB - 3 Turnos'!H9,'Célula CD - 3 Turnos'!H9,'Célula FG - 3 Turnos'!H9,'Célula HI - 3 Turnos'!H9,'Célula JK - 3 Turnos'!H9))</f>
        <v/>
      </c>
      <c r="I8" s="38" t="str">
        <f>IF(SUM('Célula AB - 3 Turnos'!I9,'Célula CD - 3 Turnos'!I9,'Célula FG - 3 Turnos'!I9,'Célula HI - 3 Turnos'!I9,'Célula JK - 3 Turnos'!I9)=0,"",SUM('Célula AB - 3 Turnos'!I9,'Célula CD - 3 Turnos'!I9,'Célula FG - 3 Turnos'!I9,'Célula HI - 3 Turnos'!I9,'Célula JK - 3 Turnos'!I9))</f>
        <v/>
      </c>
      <c r="J8" s="38" t="str">
        <f>IF(SUM('Célula AB - 3 Turnos'!J9,'Célula CD - 3 Turnos'!J9,'Célula FG - 3 Turnos'!J9,'Célula HI - 3 Turnos'!J9,'Célula JK - 3 Turnos'!J9)=0,"",SUM('Célula AB - 3 Turnos'!J9,'Célula CD - 3 Turnos'!J9,'Célula FG - 3 Turnos'!J9,'Célula HI - 3 Turnos'!J9,'Célula JK - 3 Turnos'!J9))</f>
        <v/>
      </c>
      <c r="K8" s="38" t="str">
        <f>IF(SUM('Célula AB - 3 Turnos'!K9,'Célula CD - 3 Turnos'!K9,'Célula FG - 3 Turnos'!K9,'Célula HI - 3 Turnos'!K9,'Célula JK - 3 Turnos'!K9)=0,"",SUM('Célula AB - 3 Turnos'!K9,'Célula CD - 3 Turnos'!K9,'Célula FG - 3 Turnos'!K9,'Célula HI - 3 Turnos'!K9,'Célula JK - 3 Turnos'!K9))</f>
        <v/>
      </c>
      <c r="L8" s="38" t="str">
        <f>IF(SUM('Célula AB - 3 Turnos'!L9,'Célula CD - 3 Turnos'!L9,'Célula FG - 3 Turnos'!L9,'Célula HI - 3 Turnos'!L9,'Célula JK - 3 Turnos'!L9)=0,"",SUM('Célula AB - 3 Turnos'!L9,'Célula CD - 3 Turnos'!L9,'Célula FG - 3 Turnos'!L9,'Célula HI - 3 Turnos'!L9,'Célula JK - 3 Turnos'!L9))</f>
        <v/>
      </c>
      <c r="M8" s="38" t="str">
        <f>IF(SUM('Célula AB - 3 Turnos'!M9,'Célula CD - 3 Turnos'!M9,'Célula FG - 3 Turnos'!M9,'Célula HI - 3 Turnos'!M9,'Célula JK - 3 Turnos'!M9)=0,"",SUM('Célula AB - 3 Turnos'!M9,'Célula CD - 3 Turnos'!M9,'Célula FG - 3 Turnos'!M9,'Célula HI - 3 Turnos'!M9,'Célula JK - 3 Turnos'!M9))</f>
        <v/>
      </c>
      <c r="N8" s="38" t="str">
        <f>IF(SUM('Célula AB - 3 Turnos'!N9,'Célula CD - 3 Turnos'!N9,'Célula FG - 3 Turnos'!N9,'Célula HI - 3 Turnos'!N9,'Célula JK - 3 Turnos'!N9)=0,"",SUM('Célula AB - 3 Turnos'!N9,'Célula CD - 3 Turnos'!N9,'Célula FG - 3 Turnos'!N9,'Célula HI - 3 Turnos'!N9,'Célula JK - 3 Turnos'!N9))</f>
        <v/>
      </c>
      <c r="O8" s="38" t="str">
        <f>IF(SUM('Célula AB - 3 Turnos'!O9,'Célula CD - 3 Turnos'!O9,'Célula FG - 3 Turnos'!O9,'Célula HI - 3 Turnos'!O9,'Célula JK - 3 Turnos'!O9)=0,"",SUM('Célula AB - 3 Turnos'!O9,'Célula CD - 3 Turnos'!O9,'Célula FG - 3 Turnos'!O9,'Célula HI - 3 Turnos'!O9,'Célula JK - 3 Turnos'!O9))</f>
        <v/>
      </c>
      <c r="P8" s="38" t="str">
        <f>IF(SUM('Célula AB - 3 Turnos'!P9,'Célula CD - 3 Turnos'!P9,'Célula FG - 3 Turnos'!P9,'Célula HI - 3 Turnos'!P9,'Célula JK - 3 Turnos'!P9)=0,"",SUM('Célula AB - 3 Turnos'!P9,'Célula CD - 3 Turnos'!P9,'Célula FG - 3 Turnos'!P9,'Célula HI - 3 Turnos'!P9,'Célula JK - 3 Turnos'!P9))</f>
        <v/>
      </c>
      <c r="Q8" s="38" t="str">
        <f>IF(SUM('Célula AB - 3 Turnos'!Q9,'Célula CD - 3 Turnos'!Q9,'Célula FG - 3 Turnos'!Q9,'Célula HI - 3 Turnos'!Q9,'Célula JK - 3 Turnos'!Q9)=0,"",SUM('Célula AB - 3 Turnos'!Q9,'Célula CD - 3 Turnos'!Q9,'Célula FG - 3 Turnos'!Q9,'Célula HI - 3 Turnos'!Q9,'Célula JK - 3 Turnos'!Q9))</f>
        <v/>
      </c>
      <c r="R8" s="38" t="str">
        <f>IF(SUM('Célula AB - 3 Turnos'!R9,'Célula CD - 3 Turnos'!R9,'Célula FG - 3 Turnos'!R9,'Célula HI - 3 Turnos'!R9,'Célula JK - 3 Turnos'!R9)=0,"",SUM('Célula AB - 3 Turnos'!R9,'Célula CD - 3 Turnos'!R9,'Célula FG - 3 Turnos'!R9,'Célula HI - 3 Turnos'!R9,'Célula JK - 3 Turnos'!R9))</f>
        <v/>
      </c>
      <c r="S8" s="38" t="str">
        <f>IF(SUM('Célula AB - 3 Turnos'!S9,'Célula CD - 3 Turnos'!S9,'Célula FG - 3 Turnos'!S9,'Célula HI - 3 Turnos'!S9,'Célula JK - 3 Turnos'!S9)=0,"",SUM('Célula AB - 3 Turnos'!S9,'Célula CD - 3 Turnos'!S9,'Célula FG - 3 Turnos'!S9,'Célula HI - 3 Turnos'!S9,'Célula JK - 3 Turnos'!S9))</f>
        <v/>
      </c>
      <c r="T8" s="38" t="str">
        <f>IF(SUM('Célula AB - 3 Turnos'!T9,'Célula CD - 3 Turnos'!T9,'Célula FG - 3 Turnos'!T9,'Célula HI - 3 Turnos'!T9,'Célula JK - 3 Turnos'!T9)=0,"",SUM('Célula AB - 3 Turnos'!T9,'Célula CD - 3 Turnos'!T9,'Célula FG - 3 Turnos'!T9,'Célula HI - 3 Turnos'!T9,'Célula JK - 3 Turnos'!T9))</f>
        <v/>
      </c>
      <c r="U8" s="38" t="str">
        <f>IF(SUM('Célula AB - 3 Turnos'!U9,'Célula CD - 3 Turnos'!U9,'Célula FG - 3 Turnos'!U9,'Célula HI - 3 Turnos'!U9,'Célula JK - 3 Turnos'!U9)=0,"",SUM('Célula AB - 3 Turnos'!U9,'Célula CD - 3 Turnos'!U9,'Célula FG - 3 Turnos'!U9,'Célula HI - 3 Turnos'!U9,'Célula JK - 3 Turnos'!U9))</f>
        <v/>
      </c>
      <c r="V8" s="38" t="str">
        <f>IF(SUM('Célula AB - 3 Turnos'!V9,'Célula CD - 3 Turnos'!V9,'Célula FG - 3 Turnos'!V9,'Célula HI - 3 Turnos'!V9,'Célula JK - 3 Turnos'!V9)=0,"",SUM('Célula AB - 3 Turnos'!V9,'Célula CD - 3 Turnos'!V9,'Célula FG - 3 Turnos'!V9,'Célula HI - 3 Turnos'!V9,'Célula JK - 3 Turnos'!V9))</f>
        <v/>
      </c>
      <c r="W8" s="38">
        <f>IF(SUM('Célula AB - 3 Turnos'!W9,'Célula CD - 3 Turnos'!W9,'Célula FG - 3 Turnos'!W9,'Célula HI - 3 Turnos'!W9,'Célula JK - 3 Turnos'!W9)=0,"",SUM('Célula AB - 3 Turnos'!W9,'Célula CD - 3 Turnos'!W9,'Célula FG - 3 Turnos'!W9,'Célula HI - 3 Turnos'!W9,'Célula JK - 3 Turnos'!W9))</f>
        <v>480</v>
      </c>
      <c r="X8" s="38" t="str">
        <f>IF(SUM('Célula AB - 3 Turnos'!X9,'Célula CD - 3 Turnos'!X9,'Célula FG - 3 Turnos'!X9,'Célula HI - 3 Turnos'!X9,'Célula JK - 3 Turnos'!X9)=0,"",SUM('Célula AB - 3 Turnos'!X9,'Célula CD - 3 Turnos'!X9,'Célula FG - 3 Turnos'!X9,'Célula HI - 3 Turnos'!X9,'Célula JK - 3 Turnos'!X9))</f>
        <v/>
      </c>
      <c r="Y8" s="38" t="str">
        <f>IF(SUM('Célula AB - 3 Turnos'!Y9,'Célula CD - 3 Turnos'!Y9,'Célula FG - 3 Turnos'!Y9,'Célula HI - 3 Turnos'!Y9,'Célula JK - 3 Turnos'!Y9)=0,"",SUM('Célula AB - 3 Turnos'!Y9,'Célula CD - 3 Turnos'!Y9,'Célula FG - 3 Turnos'!Y9,'Célula HI - 3 Turnos'!Y9,'Célula JK - 3 Turnos'!Y9))</f>
        <v/>
      </c>
      <c r="Z8" s="38" t="str">
        <f>IF(SUM('Célula AB - 3 Turnos'!Z9,'Célula CD - 3 Turnos'!Z9,'Célula FG - 3 Turnos'!Z9,'Célula HI - 3 Turnos'!Z9,'Célula JK - 3 Turnos'!Z9)=0,"",SUM('Célula AB - 3 Turnos'!Z9,'Célula CD - 3 Turnos'!Z9,'Célula FG - 3 Turnos'!Z9,'Célula HI - 3 Turnos'!Z9,'Célula JK - 3 Turnos'!Z9))</f>
        <v/>
      </c>
      <c r="AA8" s="38" t="str">
        <f>IF(SUM('Célula AB - 3 Turnos'!AA9,'Célula CD - 3 Turnos'!AA9,'Célula FG - 3 Turnos'!AA9,'Célula HI - 3 Turnos'!AA9,'Célula JK - 3 Turnos'!AA9)=0,"",SUM('Célula AB - 3 Turnos'!AA9,'Célula CD - 3 Turnos'!AA9,'Célula FG - 3 Turnos'!AA9,'Célula HI - 3 Turnos'!AA9,'Célula JK - 3 Turnos'!AA9))</f>
        <v/>
      </c>
      <c r="AB8" s="38" t="str">
        <f>IF(SUM('Célula AB - 3 Turnos'!AB9,'Célula CD - 3 Turnos'!AB9,'Célula FG - 3 Turnos'!AB9,'Célula HI - 3 Turnos'!AB9,'Célula JK - 3 Turnos'!AB9)=0,"",SUM('Célula AB - 3 Turnos'!AB9,'Célula CD - 3 Turnos'!AB9,'Célula FG - 3 Turnos'!AB9,'Célula HI - 3 Turnos'!AB9,'Célula JK - 3 Turnos'!AB9))</f>
        <v/>
      </c>
      <c r="AC8" s="38" t="str">
        <f>IF(SUM('Célula AB - 3 Turnos'!AC9,'Célula CD - 3 Turnos'!AC9,'Célula FG - 3 Turnos'!AC9,'Célula HI - 3 Turnos'!AC9,'Célula JK - 3 Turnos'!AC9)=0,"",SUM('Célula AB - 3 Turnos'!AC9,'Célula CD - 3 Turnos'!AC9,'Célula FG - 3 Turnos'!AC9,'Célula HI - 3 Turnos'!AC9,'Célula JK - 3 Turnos'!AC9))</f>
        <v/>
      </c>
      <c r="AD8" s="38" t="str">
        <f>IF(SUM('Célula AB - 3 Turnos'!AD9,'Célula CD - 3 Turnos'!AD9,'Célula FG - 3 Turnos'!AD9,'Célula HI - 3 Turnos'!AD9,'Célula JK - 3 Turnos'!AD9)=0,"",SUM('Célula AB - 3 Turnos'!AD9,'Célula CD - 3 Turnos'!AD9,'Célula FG - 3 Turnos'!AD9,'Célula HI - 3 Turnos'!AD9,'Célula JK - 3 Turnos'!AD9))</f>
        <v/>
      </c>
      <c r="AE8" s="38" t="str">
        <f>IF(SUM('Célula AB - 3 Turnos'!AE9,'Célula CD - 3 Turnos'!AE9,'Célula FG - 3 Turnos'!AE9,'Célula HI - 3 Turnos'!AE9,'Célula JK - 3 Turnos'!AE9)=0,"",SUM('Célula AB - 3 Turnos'!AE9,'Célula CD - 3 Turnos'!AE9,'Célula FG - 3 Turnos'!AE9,'Célula HI - 3 Turnos'!AE9,'Célula JK - 3 Turnos'!AE9))</f>
        <v/>
      </c>
      <c r="AF8" s="38" t="str">
        <f>IF(SUM('Célula AB - 3 Turnos'!AF9,'Célula CD - 3 Turnos'!AF9,'Célula FG - 3 Turnos'!AF9,'Célula HI - 3 Turnos'!AF9,'Célula JK - 3 Turnos'!AF9)=0,"",SUM('Célula AB - 3 Turnos'!AF9,'Célula CD - 3 Turnos'!AF9,'Célula FG - 3 Turnos'!AF9,'Célula HI - 3 Turnos'!AF9,'Célula JK - 3 Turnos'!AF9))</f>
        <v/>
      </c>
      <c r="AG8" s="38" t="str">
        <f>IF(SUM('Célula AB - 3 Turnos'!AG9,'Célula CD - 3 Turnos'!AG9,'Célula FG - 3 Turnos'!AG9,'Célula HI - 3 Turnos'!AG9,'Célula JK - 3 Turnos'!AG9)=0,"",SUM('Célula AB - 3 Turnos'!AG9,'Célula CD - 3 Turnos'!AG9,'Célula FG - 3 Turnos'!AG9,'Célula HI - 3 Turnos'!AG9,'Célula JK - 3 Turnos'!AG9))</f>
        <v/>
      </c>
      <c r="AH8" s="38" t="str">
        <f>IF(SUM('Célula AB - 3 Turnos'!AH9,'Célula CD - 3 Turnos'!AH9,'Célula FG - 3 Turnos'!AH9,'Célula HI - 3 Turnos'!AH9,'Célula JK - 3 Turnos'!AH9)=0,"",SUM('Célula AB - 3 Turnos'!AH9,'Célula CD - 3 Turnos'!AH9,'Célula FG - 3 Turnos'!AH9,'Célula HI - 3 Turnos'!AH9,'Célula JK - 3 Turnos'!AH9))</f>
        <v/>
      </c>
      <c r="AI8" s="38" t="str">
        <f>IF(SUM('Célula AB - 3 Turnos'!AI9,'Célula CD - 3 Turnos'!AI9,'Célula FG - 3 Turnos'!AI9,'Célula HI - 3 Turnos'!AI9,'Célula JK - 3 Turnos'!AI9)=0,"",SUM('Célula AB - 3 Turnos'!AI9,'Célula CD - 3 Turnos'!AI9,'Célula FG - 3 Turnos'!AI9,'Célula HI - 3 Turnos'!AI9,'Célula JK - 3 Turnos'!AI9))</f>
        <v/>
      </c>
      <c r="AJ8" s="38" t="str">
        <f>IF(SUM('Célula AB - 3 Turnos'!AL9,'Célula CD - 3 Turnos'!AL9,'Célula FG - 3 Turnos'!AL9,'Célula HI - 3 Turnos'!AL9,'Célula JK - 3 Turnos'!AL9)=0,"",SUM('Célula AB - 3 Turnos'!AL9,'Célula CD - 3 Turnos'!AL9,'Célula FG - 3 Turnos'!AL9,'Célula HI - 3 Turnos'!AL9,'Célula JK - 3 Turnos'!AL9))</f>
        <v/>
      </c>
      <c r="AK8" s="38" t="str">
        <f>IF(SUM('Célula AB - 3 Turnos'!AM9,'Célula CD - 3 Turnos'!AM9,'Célula FG - 3 Turnos'!AM9,'Célula HI - 3 Turnos'!AM9,'Célula JK - 3 Turnos'!AM9)=0,"",SUM('Célula AB - 3 Turnos'!AM9,'Célula CD - 3 Turnos'!AM9,'Célula FG - 3 Turnos'!AM9,'Célula HI - 3 Turnos'!AM9,'Célula JK - 3 Turnos'!AM9))</f>
        <v/>
      </c>
    </row>
    <row r="9" spans="1:39" ht="22.15" customHeight="1">
      <c r="A9" s="158" t="s">
        <v>236</v>
      </c>
      <c r="B9" s="68">
        <f>SUM('Célula AB - 3 Turnos'!B10,'Célula CD - 3 Turnos'!B10,'Célula FG - 3 Turnos'!B10,'Célula HI - 3 Turnos'!B10,'Célula JK - 3 Turnos'!B10)/5</f>
        <v>60</v>
      </c>
      <c r="C9" s="68">
        <f>SUM('Célula AB - 3 Turnos'!C10,'Célula CD - 3 Turnos'!C10,'Célula FG - 3 Turnos'!C10,'Célula HI - 3 Turnos'!C10,'Célula JK - 3 Turnos'!C10)/5</f>
        <v>60</v>
      </c>
      <c r="D9" s="68">
        <f>SUM('Célula AB - 3 Turnos'!D10,'Célula CD - 3 Turnos'!D10,'Célula FG - 3 Turnos'!D10,'Célula HI - 3 Turnos'!D10,'Célula JK - 3 Turnos'!D10)/5</f>
        <v>24</v>
      </c>
      <c r="F9" s="474" t="s">
        <v>237</v>
      </c>
      <c r="G9" s="474"/>
      <c r="H9" s="159">
        <f t="shared" ref="H9:L9" si="11">IF(H3="-","-",$O$1)</f>
        <v>1440</v>
      </c>
      <c r="I9" s="159">
        <f t="shared" si="11"/>
        <v>1440</v>
      </c>
      <c r="J9" s="159">
        <f t="shared" si="11"/>
        <v>1440</v>
      </c>
      <c r="K9" s="159">
        <f t="shared" si="11"/>
        <v>1440</v>
      </c>
      <c r="L9" s="159">
        <f t="shared" si="11"/>
        <v>1440</v>
      </c>
      <c r="M9" s="159">
        <f t="shared" ref="M9:AH9" si="12">IF(M3="-","-",$O$1)</f>
        <v>1440</v>
      </c>
      <c r="N9" s="159">
        <f t="shared" si="12"/>
        <v>1440</v>
      </c>
      <c r="O9" s="159">
        <f t="shared" si="12"/>
        <v>1440</v>
      </c>
      <c r="P9" s="159">
        <f t="shared" si="12"/>
        <v>1440</v>
      </c>
      <c r="Q9" s="159">
        <f t="shared" si="12"/>
        <v>1440</v>
      </c>
      <c r="R9" s="159">
        <f t="shared" si="12"/>
        <v>1440</v>
      </c>
      <c r="S9" s="159">
        <f t="shared" si="12"/>
        <v>1440</v>
      </c>
      <c r="T9" s="159">
        <f t="shared" si="12"/>
        <v>1440</v>
      </c>
      <c r="U9" s="159">
        <f t="shared" si="12"/>
        <v>1440</v>
      </c>
      <c r="V9" s="159">
        <f t="shared" si="12"/>
        <v>1440</v>
      </c>
      <c r="W9" s="159">
        <f t="shared" si="12"/>
        <v>1440</v>
      </c>
      <c r="X9" s="159">
        <f t="shared" si="12"/>
        <v>1440</v>
      </c>
      <c r="Y9" s="159">
        <f t="shared" si="12"/>
        <v>1440</v>
      </c>
      <c r="Z9" s="159">
        <f t="shared" si="12"/>
        <v>1440</v>
      </c>
      <c r="AA9" s="159">
        <f t="shared" si="12"/>
        <v>1440</v>
      </c>
      <c r="AB9" s="159">
        <f t="shared" si="12"/>
        <v>1440</v>
      </c>
      <c r="AC9" s="159">
        <f t="shared" si="12"/>
        <v>1440</v>
      </c>
      <c r="AD9" s="159">
        <f t="shared" si="12"/>
        <v>1440</v>
      </c>
      <c r="AE9" s="159">
        <f t="shared" si="12"/>
        <v>1440</v>
      </c>
      <c r="AF9" s="159">
        <f t="shared" si="12"/>
        <v>1440</v>
      </c>
      <c r="AG9" s="159">
        <f t="shared" si="12"/>
        <v>1440</v>
      </c>
      <c r="AH9" s="159">
        <f t="shared" si="12"/>
        <v>1440</v>
      </c>
      <c r="AI9" s="159">
        <f t="shared" ref="AI9:AK9" si="13">IF(AI3="-","-",$O$1)</f>
        <v>1440</v>
      </c>
      <c r="AJ9" s="159">
        <f t="shared" si="13"/>
        <v>1440</v>
      </c>
      <c r="AK9" s="159">
        <f t="shared" si="13"/>
        <v>1440</v>
      </c>
    </row>
    <row r="10" spans="1:39" ht="22.15" customHeight="1">
      <c r="A10" s="160" t="s">
        <v>238</v>
      </c>
      <c r="B10" s="68">
        <f>SUM('Célula AB - 3 Turnos'!B11,'Célula CD - 3 Turnos'!B11,'Célula FG - 3 Turnos'!B11,'Célula HI - 3 Turnos'!B11,'Célula JK - 3 Turnos'!B11)/5</f>
        <v>0</v>
      </c>
      <c r="C10" s="68">
        <f>SUM('Célula AB - 3 Turnos'!C11,'Célula CD - 3 Turnos'!C11,'Célula FG - 3 Turnos'!C11,'Célula HI - 3 Turnos'!C11,'Célula JK - 3 Turnos'!C11)/5</f>
        <v>0</v>
      </c>
      <c r="D10" s="68">
        <f>SUM('Célula AB - 3 Turnos'!D11,'Célula CD - 3 Turnos'!D11,'Célula FG - 3 Turnos'!D11,'Célula HI - 3 Turnos'!D11,'Célula JK - 3 Turnos'!D11)/5</f>
        <v>0</v>
      </c>
      <c r="F10" s="475" t="s">
        <v>48</v>
      </c>
      <c r="G10" s="475"/>
      <c r="H10" s="161">
        <f t="shared" ref="H10:L10" si="14">IF(H3="-","-",H9-SUM(H4:H8))</f>
        <v>611</v>
      </c>
      <c r="I10" s="161">
        <f t="shared" si="14"/>
        <v>1091</v>
      </c>
      <c r="J10" s="161">
        <f t="shared" si="14"/>
        <v>851</v>
      </c>
      <c r="K10" s="161">
        <f t="shared" si="14"/>
        <v>731</v>
      </c>
      <c r="L10" s="161">
        <f t="shared" si="14"/>
        <v>1211</v>
      </c>
      <c r="M10" s="161">
        <f t="shared" ref="M10:AH10" si="15">IF(M3="-","-",M9-SUM(M4:M8))</f>
        <v>1211</v>
      </c>
      <c r="N10" s="161">
        <f t="shared" si="15"/>
        <v>1211</v>
      </c>
      <c r="O10" s="161">
        <f t="shared" si="15"/>
        <v>1091</v>
      </c>
      <c r="P10" s="161">
        <f t="shared" si="15"/>
        <v>851</v>
      </c>
      <c r="Q10" s="161">
        <f t="shared" si="15"/>
        <v>1091</v>
      </c>
      <c r="R10" s="161">
        <f t="shared" si="15"/>
        <v>611</v>
      </c>
      <c r="S10" s="161">
        <f t="shared" si="15"/>
        <v>1211</v>
      </c>
      <c r="T10" s="161">
        <f t="shared" si="15"/>
        <v>1211</v>
      </c>
      <c r="U10" s="161">
        <f t="shared" si="15"/>
        <v>1211</v>
      </c>
      <c r="V10" s="161">
        <f t="shared" si="15"/>
        <v>851</v>
      </c>
      <c r="W10" s="161">
        <f t="shared" si="15"/>
        <v>611</v>
      </c>
      <c r="X10" s="161">
        <f t="shared" si="15"/>
        <v>1091</v>
      </c>
      <c r="Y10" s="161">
        <f t="shared" si="15"/>
        <v>1211</v>
      </c>
      <c r="Z10" s="161">
        <f t="shared" si="15"/>
        <v>1211</v>
      </c>
      <c r="AA10" s="161">
        <f t="shared" si="15"/>
        <v>1211</v>
      </c>
      <c r="AB10" s="161">
        <f t="shared" si="15"/>
        <v>1211</v>
      </c>
      <c r="AC10" s="161">
        <f t="shared" si="15"/>
        <v>731</v>
      </c>
      <c r="AD10" s="161">
        <f t="shared" si="15"/>
        <v>731</v>
      </c>
      <c r="AE10" s="161">
        <f t="shared" si="15"/>
        <v>1091</v>
      </c>
      <c r="AF10" s="161">
        <f t="shared" si="15"/>
        <v>371</v>
      </c>
      <c r="AG10" s="161">
        <f t="shared" si="15"/>
        <v>1211</v>
      </c>
      <c r="AH10" s="161">
        <f t="shared" si="15"/>
        <v>1211</v>
      </c>
      <c r="AI10" s="161">
        <f t="shared" ref="AI10:AK10" si="16">IF(AI3="-","-",AI9-SUM(AI4:AI8))</f>
        <v>1211</v>
      </c>
      <c r="AJ10" s="161">
        <f t="shared" si="16"/>
        <v>1211</v>
      </c>
      <c r="AK10" s="161">
        <f t="shared" si="16"/>
        <v>1211</v>
      </c>
    </row>
    <row r="11" spans="1:39" ht="22.15" customHeight="1">
      <c r="A11" s="158" t="s">
        <v>239</v>
      </c>
      <c r="B11" s="68">
        <f>SUM('Célula AB - 3 Turnos'!B12,'Célula CD - 3 Turnos'!B12,'Célula FG - 3 Turnos'!B12,'Célula HI - 3 Turnos'!B12,'Célula JK - 3 Turnos'!B12)/5</f>
        <v>90</v>
      </c>
      <c r="C11" s="68">
        <f>SUM('Célula AB - 3 Turnos'!C12,'Célula CD - 3 Turnos'!C12,'Célula FG - 3 Turnos'!C12,'Célula HI - 3 Turnos'!C12,'Célula JK - 3 Turnos'!C12)/5</f>
        <v>90</v>
      </c>
      <c r="D11" s="68">
        <f>SUM('Célula AB - 3 Turnos'!D12,'Célula CD - 3 Turnos'!D12,'Célula FG - 3 Turnos'!D12,'Célula HI - 3 Turnos'!D12,'Célula JK - 3 Turnos'!D12)/5</f>
        <v>49</v>
      </c>
      <c r="F11" s="356"/>
      <c r="G11" s="356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62"/>
      <c r="AH11" s="162"/>
      <c r="AI11" s="162"/>
      <c r="AJ11" s="162"/>
      <c r="AK11" s="162"/>
    </row>
    <row r="12" spans="1:39" ht="22.15" customHeight="1">
      <c r="C12" s="4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</row>
    <row r="13" spans="1:39" ht="22.15" customHeight="1">
      <c r="A13" s="236" t="s">
        <v>280</v>
      </c>
      <c r="B13" s="225"/>
      <c r="C13" s="4"/>
      <c r="F13" s="463" t="s">
        <v>260</v>
      </c>
      <c r="G13" s="463"/>
      <c r="H13" s="153">
        <f>IF(H10="-","-",AVERAGE('Célula AB - 3 Turnos'!H15,'Célula CD - 3 Turnos'!H15,'Célula FG - 3 Turnos'!H15,'Célula HI - 3 Turnos'!H15,'Célula JK - 3 Turnos'!H15)/5)</f>
        <v>17.418500000000002</v>
      </c>
      <c r="I13" s="153">
        <f>IF(I10="-","-",AVERAGE('Célula AB - 3 Turnos'!I15,'Célula CD - 3 Turnos'!I15,'Célula FG - 3 Turnos'!I15,'Célula HI - 3 Turnos'!I15,'Célula JK - 3 Turnos'!I15)/5)</f>
        <v>17.418500000000002</v>
      </c>
      <c r="J13" s="153">
        <f>IF(J10="-","-",AVERAGE('Célula AB - 3 Turnos'!J15,'Célula CD - 3 Turnos'!J15,'Célula FG - 3 Turnos'!J15,'Célula HI - 3 Turnos'!J15,'Célula JK - 3 Turnos'!J15)/5)</f>
        <v>17.418500000000002</v>
      </c>
      <c r="K13" s="153">
        <f>IF(K10="-","-",AVERAGE('Célula AB - 3 Turnos'!K15,'Célula CD - 3 Turnos'!K15,'Célula FG - 3 Turnos'!K15,'Célula HI - 3 Turnos'!K15,'Célula JK - 3 Turnos'!K15)/5)</f>
        <v>17.418500000000002</v>
      </c>
      <c r="L13" s="153">
        <f>IF(L10="-","-",AVERAGE('Célula AB - 3 Turnos'!L15,'Célula CD - 3 Turnos'!L15,'Célula FG - 3 Turnos'!L15,'Célula HI - 3 Turnos'!L15,'Célula JK - 3 Turnos'!L15)/5)</f>
        <v>17.418500000000002</v>
      </c>
      <c r="M13" s="153">
        <f>IF(M10="-","-",AVERAGE('Célula AB - 3 Turnos'!M15,'Célula CD - 3 Turnos'!M15,'Célula FG - 3 Turnos'!M15,'Célula HI - 3 Turnos'!M15,'Célula JK - 3 Turnos'!M15)/5)</f>
        <v>17.418500000000002</v>
      </c>
      <c r="N13" s="153">
        <f>IF(N10="-","-",AVERAGE('Célula AB - 3 Turnos'!N15,'Célula CD - 3 Turnos'!N15,'Célula FG - 3 Turnos'!N15,'Célula HI - 3 Turnos'!N15,'Célula JK - 3 Turnos'!N15)/5)</f>
        <v>17.418500000000002</v>
      </c>
      <c r="O13" s="153">
        <f>IF(O10="-","-",AVERAGE('Célula AB - 3 Turnos'!O15,'Célula CD - 3 Turnos'!O15,'Célula FG - 3 Turnos'!O15,'Célula HI - 3 Turnos'!O15,'Célula JK - 3 Turnos'!O15)/5)</f>
        <v>17.418500000000002</v>
      </c>
      <c r="P13" s="153">
        <f>IF(P10="-","-",AVERAGE('Célula AB - 3 Turnos'!P15,'Célula CD - 3 Turnos'!P15,'Célula FG - 3 Turnos'!P15,'Célula HI - 3 Turnos'!P15,'Célula JK - 3 Turnos'!P15)/5)</f>
        <v>17.418500000000002</v>
      </c>
      <c r="Q13" s="153">
        <f>IF(Q10="-","-",AVERAGE('Célula AB - 3 Turnos'!Q15,'Célula CD - 3 Turnos'!Q15,'Célula FG - 3 Turnos'!Q15,'Célula HI - 3 Turnos'!Q15,'Célula JK - 3 Turnos'!Q15)/5)</f>
        <v>17.418500000000002</v>
      </c>
      <c r="R13" s="153">
        <f>IF(R10="-","-",AVERAGE('Célula AB - 3 Turnos'!R15,'Célula CD - 3 Turnos'!R15,'Célula FG - 3 Turnos'!R15,'Célula HI - 3 Turnos'!R15,'Célula JK - 3 Turnos'!R15)/5)</f>
        <v>17.418500000000002</v>
      </c>
      <c r="S13" s="153">
        <f>IF(S10="-","-",AVERAGE('Célula AB - 3 Turnos'!S15,'Célula CD - 3 Turnos'!S15,'Célula FG - 3 Turnos'!S15,'Célula HI - 3 Turnos'!S15,'Célula JK - 3 Turnos'!S15)/5)</f>
        <v>17.418500000000002</v>
      </c>
      <c r="T13" s="153">
        <f>IF(T10="-","-",AVERAGE('Célula AB - 3 Turnos'!T15,'Célula CD - 3 Turnos'!T15,'Célula FG - 3 Turnos'!T15,'Célula HI - 3 Turnos'!T15,'Célula JK - 3 Turnos'!T15)/5)</f>
        <v>17.418500000000002</v>
      </c>
      <c r="U13" s="153">
        <f>IF(U10="-","-",AVERAGE('Célula AB - 3 Turnos'!U15,'Célula CD - 3 Turnos'!U15,'Célula FG - 3 Turnos'!U15,'Célula HI - 3 Turnos'!U15,'Célula JK - 3 Turnos'!U15)/5)</f>
        <v>17.418500000000002</v>
      </c>
      <c r="V13" s="153">
        <f>IF(V10="-","-",AVERAGE('Célula AB - 3 Turnos'!V15,'Célula CD - 3 Turnos'!V15,'Célula FG - 3 Turnos'!V15,'Célula HI - 3 Turnos'!V15,'Célula JK - 3 Turnos'!V15)/5)</f>
        <v>17.418500000000002</v>
      </c>
      <c r="W13" s="153">
        <f>IF(W10="-","-",AVERAGE('Célula AB - 3 Turnos'!W15,'Célula CD - 3 Turnos'!W15,'Célula FG - 3 Turnos'!W15,'Célula HI - 3 Turnos'!W15,'Célula JK - 3 Turnos'!W15)/5)</f>
        <v>13.758599999999998</v>
      </c>
      <c r="X13" s="153">
        <f>IF(X10="-","-",AVERAGE('Célula AB - 3 Turnos'!X15,'Célula CD - 3 Turnos'!X15,'Célula FG - 3 Turnos'!X15,'Célula HI - 3 Turnos'!X15,'Célula JK - 3 Turnos'!X15)/5)</f>
        <v>13.758599999999998</v>
      </c>
      <c r="Y13" s="153">
        <f>IF(Y10="-","-",AVERAGE('Célula AB - 3 Turnos'!Y15,'Célula CD - 3 Turnos'!Y15,'Célula FG - 3 Turnos'!Y15,'Célula HI - 3 Turnos'!Y15,'Célula JK - 3 Turnos'!Y15)/5)</f>
        <v>14.836499999999997</v>
      </c>
      <c r="Z13" s="153">
        <f>IF(Z10="-","-",AVERAGE('Célula AB - 3 Turnos'!Z15,'Célula CD - 3 Turnos'!Z15,'Célula FG - 3 Turnos'!Z15,'Célula HI - 3 Turnos'!Z15,'Célula JK - 3 Turnos'!Z15)/5)</f>
        <v>14.836499999999997</v>
      </c>
      <c r="AA13" s="153">
        <f>IF(AA10="-","-",AVERAGE('Célula AB - 3 Turnos'!AA15,'Célula CD - 3 Turnos'!AA15,'Célula FG - 3 Turnos'!AA15,'Célula HI - 3 Turnos'!AA15,'Célula JK - 3 Turnos'!AA15)/5)</f>
        <v>14.836499999999997</v>
      </c>
      <c r="AB13" s="153">
        <f>IF(AB10="-","-",AVERAGE('Célula AB - 3 Turnos'!AB15,'Célula CD - 3 Turnos'!AB15,'Célula FG - 3 Turnos'!AB15,'Célula HI - 3 Turnos'!AB15,'Célula JK - 3 Turnos'!AB15)/5)</f>
        <v>14.836499999999997</v>
      </c>
      <c r="AC13" s="153">
        <f>IF(AC10="-","-",AVERAGE('Célula AB - 3 Turnos'!AC15,'Célula CD - 3 Turnos'!AC15,'Célula FG - 3 Turnos'!AC15,'Célula HI - 3 Turnos'!AC15,'Célula JK - 3 Turnos'!AC15)/5)</f>
        <v>14.836499999999997</v>
      </c>
      <c r="AD13" s="153">
        <f>IF(AD10="-","-",AVERAGE('Célula AB - 3 Turnos'!AD15,'Célula CD - 3 Turnos'!AD15,'Célula FG - 3 Turnos'!AD15,'Célula HI - 3 Turnos'!AD15,'Célula JK - 3 Turnos'!AD15)/5)</f>
        <v>14.836499999999997</v>
      </c>
      <c r="AE13" s="153">
        <f>IF(AE10="-","-",AVERAGE('Célula AB - 3 Turnos'!AE15,'Célula CD - 3 Turnos'!AE15,'Célula FG - 3 Turnos'!AE15,'Célula HI - 3 Turnos'!AE15,'Célula JK - 3 Turnos'!AE15)/5)</f>
        <v>14.836499999999997</v>
      </c>
      <c r="AF13" s="153">
        <f>IF(AF10="-","-",AVERAGE('Célula AB - 3 Turnos'!AF15,'Célula CD - 3 Turnos'!AF15,'Célula FG - 3 Turnos'!AF15,'Célula HI - 3 Turnos'!AF15,'Célula JK - 3 Turnos'!AF15)/5)</f>
        <v>14.836499999999997</v>
      </c>
      <c r="AG13" s="153">
        <f>IF(AG10="-","-",AVERAGE('Célula AB - 3 Turnos'!AG15,'Célula CD - 3 Turnos'!AG15,'Célula FG - 3 Turnos'!AG15,'Célula HI - 3 Turnos'!AG15,'Célula JK - 3 Turnos'!AG15)/5)</f>
        <v>14.836499999999997</v>
      </c>
      <c r="AH13" s="153">
        <f>IF(AH10="-","-",AVERAGE('Célula AB - 3 Turnos'!AH15,'Célula CD - 3 Turnos'!AH15,'Célula FG - 3 Turnos'!AH15,'Célula HI - 3 Turnos'!AH15,'Célula JK - 3 Turnos'!AH15)/5)</f>
        <v>14.836499999999997</v>
      </c>
      <c r="AI13" s="153">
        <f>IF(AI10="-","-",AVERAGE('Célula AB - 3 Turnos'!AI15,'Célula CD - 3 Turnos'!AI15,'Célula FG - 3 Turnos'!AI15,'Célula HI - 3 Turnos'!AI15,'Célula JK - 3 Turnos'!AI15)/5)</f>
        <v>14.836499999999997</v>
      </c>
      <c r="AJ13" s="153">
        <f>IF(AJ10="-","-",AVERAGE('Célula AB - 3 Turnos'!AJ15,'Célula CD - 3 Turnos'!AL15,'Célula FG - 3 Turnos'!AL15,'Célula HI - 3 Turnos'!AL15,'Célula JK - 3 Turnos'!AL15)/5)</f>
        <v>16.05564</v>
      </c>
      <c r="AK13" s="153">
        <f>IF(AK10="-","-",AVERAGE('Célula AB - 3 Turnos'!AK15,'Célula CD - 3 Turnos'!AK15,'Célula FG - 3 Turnos'!AK15,'Célula HI - 3 Turnos'!AK15,'Célula JK - 3 Turnos'!AK15)/5)</f>
        <v>14.836499999999997</v>
      </c>
      <c r="AL13" s="43">
        <f>AVERAGE('Célula AB - 3 Turnos'!AL15,'Célula CD - 3 Turnos'!AL15,'Célula FG - 3 Turnos'!AL15,'Célula HI - 3 Turnos'!AL15,'Célula JK - 3 Turnos'!AL15)/5</f>
        <v>16.05564</v>
      </c>
      <c r="AM13" s="137" t="s">
        <v>244</v>
      </c>
    </row>
    <row r="14" spans="1:39" ht="22.15" customHeight="1">
      <c r="A14" s="149" t="s">
        <v>281</v>
      </c>
      <c r="B14" s="150">
        <f>'Compilado Produção'!Q31</f>
        <v>87380.415283275346</v>
      </c>
      <c r="C14" s="10"/>
      <c r="F14" s="154" t="s">
        <v>246</v>
      </c>
      <c r="G14" s="155">
        <f>AVERAGE('Célula AB - 3 Turnos'!G16,'Célula CD - 3 Turnos'!G16,'Célula FG - 3 Turnos'!G16,'Célula HI - 3 Turnos'!G16,'Célula JK - 3 Turnos'!G16)</f>
        <v>0.82999999999999985</v>
      </c>
      <c r="H14" s="96">
        <f>IF(H10="-","-",SUM('Célula AB - 3 Turnos'!H16,'Célula CD - 3 Turnos'!H16,'Célula FG - 3 Turnos'!H16,'Célula HI - 3 Turnos'!H16,'Célula JK - 3 Turnos'!H16))</f>
        <v>3512.9766477216099</v>
      </c>
      <c r="I14" s="96">
        <f>IF(I10="-","-",SUM('Célula AB - 3 Turnos'!I16,'Célula CD - 3 Turnos'!I16,'Célula FG - 3 Turnos'!I16,'Célula HI - 3 Turnos'!I16,'Célula JK - 3 Turnos'!I16))</f>
        <v>3799.5802910619473</v>
      </c>
      <c r="J14" s="96">
        <f>IF(J10="-","-",SUM('Célula AB - 3 Turnos'!J16,'Célula CD - 3 Turnos'!J16,'Célula FG - 3 Turnos'!J16,'Célula HI - 3 Turnos'!J16,'Célula JK - 3 Turnos'!J16))</f>
        <v>3668.3174719604549</v>
      </c>
      <c r="K14" s="96">
        <f>IF(K10="-","-",SUM('Célula AB - 3 Turnos'!K16,'Célula CD - 3 Turnos'!K16,'Célula FG - 3 Turnos'!K16,'Célula HI - 3 Turnos'!K16,'Célula JK - 3 Turnos'!K16))</f>
        <v>3568.8632403707034</v>
      </c>
      <c r="L14" s="96">
        <f>IF(L10="-","-",SUM('Célula AB - 3 Turnos'!L16,'Célula CD - 3 Turnos'!L16,'Célula FG - 3 Turnos'!L16,'Célula HI - 3 Turnos'!L16,'Célula JK - 3 Turnos'!L16))</f>
        <v>3874.1771091877849</v>
      </c>
      <c r="M14" s="96">
        <f>IF(M10="-","-",SUM('Célula AB - 3 Turnos'!M16,'Célula CD - 3 Turnos'!M16,'Célula FG - 3 Turnos'!M16,'Célula HI - 3 Turnos'!M16,'Célula JK - 3 Turnos'!M16))</f>
        <v>3895.9673878361409</v>
      </c>
      <c r="N14" s="96">
        <f>IF(N10="-","-",SUM('Célula AB - 3 Turnos'!N16,'Célula CD - 3 Turnos'!N16,'Célula FG - 3 Turnos'!N16,'Célula HI - 3 Turnos'!N16,'Célula JK - 3 Turnos'!N16))</f>
        <v>3895.9673878361409</v>
      </c>
      <c r="O14" s="96">
        <f>IF(O10="-","-",SUM('Célula AB - 3 Turnos'!O16,'Célula CD - 3 Turnos'!O16,'Célula FG - 3 Turnos'!O16,'Célula HI - 3 Turnos'!O16,'Célula JK - 3 Turnos'!O16))</f>
        <v>3816.5098688891921</v>
      </c>
      <c r="P14" s="96">
        <f>IF(P10="-","-",SUM('Célula AB - 3 Turnos'!P16,'Célula CD - 3 Turnos'!P16,'Célula FG - 3 Turnos'!P16,'Célula HI - 3 Turnos'!P16,'Célula JK - 3 Turnos'!P16))</f>
        <v>3606.8060975135604</v>
      </c>
      <c r="Q14" s="96">
        <f>IF(Q10="-","-",SUM('Célula AB - 3 Turnos'!Q16,'Célula CD - 3 Turnos'!Q16,'Célula FG - 3 Turnos'!Q16,'Célula HI - 3 Turnos'!Q16,'Célula JK - 3 Turnos'!Q16))</f>
        <v>3851.0697655384365</v>
      </c>
      <c r="R14" s="96">
        <f>IF(R10="-","-",SUM('Célula AB - 3 Turnos'!R16,'Célula CD - 3 Turnos'!R16,'Célula FG - 3 Turnos'!R16,'Célula HI - 3 Turnos'!R16,'Célula JK - 3 Turnos'!R16))</f>
        <v>3647.8088624905185</v>
      </c>
      <c r="S14" s="96">
        <f>IF(S10="-","-",SUM('Célula AB - 3 Turnos'!S16,'Célula CD - 3 Turnos'!S16,'Célula FG - 3 Turnos'!S16,'Célula HI - 3 Turnos'!S16,'Célula JK - 3 Turnos'!S16))</f>
        <v>3782.1388164075693</v>
      </c>
      <c r="T14" s="96">
        <f>IF(T10="-","-",SUM('Célula AB - 3 Turnos'!T16,'Célula CD - 3 Turnos'!T16,'Célula FG - 3 Turnos'!T16,'Célula HI - 3 Turnos'!T16,'Célula JK - 3 Turnos'!T16))</f>
        <v>3895.9673878361409</v>
      </c>
      <c r="U14" s="96">
        <f>IF(U10="-","-",SUM('Célula AB - 3 Turnos'!U16,'Célula CD - 3 Turnos'!U16,'Célula FG - 3 Turnos'!U16,'Célula HI - 3 Turnos'!U16,'Célula JK - 3 Turnos'!U16))</f>
        <v>3895.9673878361409</v>
      </c>
      <c r="V14" s="96">
        <f>IF(V10="-","-",SUM('Célula AB - 3 Turnos'!V16,'Célula CD - 3 Turnos'!V16,'Célula FG - 3 Turnos'!V16,'Célula HI - 3 Turnos'!V16,'Célula JK - 3 Turnos'!V16))</f>
        <v>3657.5948309952955</v>
      </c>
      <c r="W14" s="96">
        <f>IF(W10="-","-",SUM('Célula AB - 3 Turnos'!W16,'Célula CD - 3 Turnos'!W16,'Célula FG - 3 Turnos'!W16,'Célula HI - 3 Turnos'!W16,'Célula JK - 3 Turnos'!W16))</f>
        <v>3944.8451721494589</v>
      </c>
      <c r="X14" s="96">
        <f>IF(X10="-","-",SUM('Célula AB - 3 Turnos'!X16,'Célula CD - 3 Turnos'!X16,'Célula FG - 3 Turnos'!X16,'Célula HI - 3 Turnos'!X16,'Célula JK - 3 Turnos'!X16))</f>
        <v>4422.7005688146637</v>
      </c>
      <c r="Y14" s="96">
        <f>IF(Y10="-","-",SUM('Célula AB - 3 Turnos'!Y16,'Célula CD - 3 Turnos'!Y16,'Célula FG - 3 Turnos'!Y16,'Célula HI - 3 Turnos'!Y16,'Célula JK - 3 Turnos'!Y16))</f>
        <v>4231.5479248404426</v>
      </c>
      <c r="Z14" s="96">
        <f>IF(Z10="-","-",SUM('Célula AB - 3 Turnos'!Z16,'Célula CD - 3 Turnos'!Z16,'Célula FG - 3 Turnos'!Z16,'Célula HI - 3 Turnos'!Z16,'Célula JK - 3 Turnos'!Z16))</f>
        <v>4231.5479248404426</v>
      </c>
      <c r="AA14" s="96">
        <f>IF(AA10="-","-",SUM('Célula AB - 3 Turnos'!AA16,'Célula CD - 3 Turnos'!AA16,'Célula FG - 3 Turnos'!AA16,'Célula HI - 3 Turnos'!AA16,'Célula JK - 3 Turnos'!AA16))</f>
        <v>4231.5479248404426</v>
      </c>
      <c r="AB14" s="96">
        <f>IF(AB10="-","-",SUM('Célula AB - 3 Turnos'!AB16,'Célula CD - 3 Turnos'!AB16,'Célula FG - 3 Turnos'!AB16,'Célula HI - 3 Turnos'!AB16,'Célula JK - 3 Turnos'!AB16))</f>
        <v>4231.5479248404426</v>
      </c>
      <c r="AC14" s="96">
        <f>IF(AC10="-","-",SUM('Célula AB - 3 Turnos'!AC16,'Célula CD - 3 Turnos'!AC16,'Célula FG - 3 Turnos'!AC16,'Célula HI - 3 Turnos'!AC16,'Célula JK - 3 Turnos'!AC16))</f>
        <v>3913.7178490526489</v>
      </c>
      <c r="AD14" s="96">
        <f>IF(AD10="-","-",SUM('Célula AB - 3 Turnos'!AD16,'Célula CD - 3 Turnos'!AD16,'Célula FG - 3 Turnos'!AD16,'Célula HI - 3 Turnos'!AD16,'Célula JK - 3 Turnos'!AD16))</f>
        <v>3845.999537743669</v>
      </c>
      <c r="AE14" s="96">
        <f>IF(AE10="-","-",SUM('Célula AB - 3 Turnos'!AE16,'Célula CD - 3 Turnos'!AE16,'Célula FG - 3 Turnos'!AE16,'Célula HI - 3 Turnos'!AE16,'Célula JK - 3 Turnos'!AE16))</f>
        <v>4175.0105549255895</v>
      </c>
      <c r="AF14" s="96">
        <f>IF(AF10="-","-",SUM('Célula AB - 3 Turnos'!AF16,'Célula CD - 3 Turnos'!AF16,'Célula FG - 3 Turnos'!AF16,'Célula HI - 3 Turnos'!AF16,'Célula JK - 3 Turnos'!AF16))</f>
        <v>3574.3734629737737</v>
      </c>
      <c r="AG14" s="96">
        <f>IF(AG10="-","-",SUM('Célula AB - 3 Turnos'!AG16,'Célula CD - 3 Turnos'!AG16,'Célula FG - 3 Turnos'!AG16,'Célula HI - 3 Turnos'!AG16,'Célula JK - 3 Turnos'!AG16))</f>
        <v>3959.9218500705483</v>
      </c>
      <c r="AH14" s="96">
        <f>IF(AH10="-","-",SUM('Célula AB - 3 Turnos'!AH16,'Célula CD - 3 Turnos'!AH16,'Célula FG - 3 Turnos'!AH16,'Célula HI - 3 Turnos'!AH16,'Célula JK - 3 Turnos'!AH16))</f>
        <v>4231.5479248404426</v>
      </c>
      <c r="AI14" s="96">
        <f>IF(AI10="-","-",SUM('Célula AB - 3 Turnos'!AI16,'Célula CD - 3 Turnos'!AI16,'Célula FG - 3 Turnos'!AI16,'Célula HI - 3 Turnos'!AI16,'Célula JK - 3 Turnos'!AI16))</f>
        <v>4231.5479248404426</v>
      </c>
      <c r="AJ14" s="153">
        <f>IF(AJ11="-","-",AVERAGE('Célula AB - 3 Turnos'!AJ16,'Célula CD - 3 Turnos'!AL16,'Célula FG - 3 Turnos'!AL16,'Célula HI - 3 Turnos'!AL16,'Célula JK - 3 Turnos'!AL16)/5)</f>
        <v>158.71928732467296</v>
      </c>
      <c r="AK14" s="153">
        <f>IF(AK11="-","-",AVERAGE('Célula AB - 3 Turnos'!AK16,'Célula CD - 3 Turnos'!AK16,'Célula FG - 3 Turnos'!AK16,'Célula HI - 3 Turnos'!AK16,'Célula JK - 3 Turnos'!AK16)/5)</f>
        <v>165.40643312264996</v>
      </c>
      <c r="AL14" s="136">
        <f>SUM(H14:AK14)</f>
        <v>109919.69481870197</v>
      </c>
      <c r="AM14" s="137" t="s">
        <v>282</v>
      </c>
    </row>
    <row r="15" spans="1:39" ht="22.15" customHeight="1">
      <c r="A15" s="149" t="s">
        <v>283</v>
      </c>
      <c r="B15" s="151">
        <f>AL17</f>
        <v>94891.098827001493</v>
      </c>
      <c r="C15" s="10"/>
      <c r="F15" s="476" t="s">
        <v>249</v>
      </c>
      <c r="G15" s="476"/>
      <c r="H15" s="163">
        <f>IF(H10="-","-",AVERAGE('Célula AB - 3 Turnos'!H17,'Célula CD - 3 Turnos'!H17,'Célula FG - 3 Turnos'!H17,'Célula HI - 3 Turnos'!H17,'Célula JK - 3 Turnos'!H17))</f>
        <v>1</v>
      </c>
      <c r="I15" s="163">
        <f>IF(I10="-","-",AVERAGE('Célula AB - 3 Turnos'!I17,'Célula CD - 3 Turnos'!I17,'Célula FG - 3 Turnos'!I17,'Célula HI - 3 Turnos'!I17,'Célula JK - 3 Turnos'!I17))</f>
        <v>1</v>
      </c>
      <c r="J15" s="163">
        <f>IF(J10="-","-",AVERAGE('Célula AB - 3 Turnos'!J17,'Célula CD - 3 Turnos'!J17,'Célula FG - 3 Turnos'!J17,'Célula HI - 3 Turnos'!J17,'Célula JK - 3 Turnos'!J17))</f>
        <v>1</v>
      </c>
      <c r="K15" s="163">
        <f>IF(K10="-","-",AVERAGE('Célula AB - 3 Turnos'!K17,'Célula CD - 3 Turnos'!K17,'Célula FG - 3 Turnos'!K17,'Célula HI - 3 Turnos'!K17,'Célula JK - 3 Turnos'!K17))</f>
        <v>1</v>
      </c>
      <c r="L15" s="163">
        <f>IF(L10="-","-",AVERAGE('Célula AB - 3 Turnos'!L17,'Célula CD - 3 Turnos'!L17,'Célula FG - 3 Turnos'!L17,'Célula HI - 3 Turnos'!L17,'Célula JK - 3 Turnos'!L17))</f>
        <v>0.94000000000000006</v>
      </c>
      <c r="M15" s="163">
        <f>IF(M10="-","-",AVERAGE('Célula AB - 3 Turnos'!M17,'Célula CD - 3 Turnos'!M17,'Célula FG - 3 Turnos'!M17,'Célula HI - 3 Turnos'!M17,'Célula JK - 3 Turnos'!M17))</f>
        <v>0.4</v>
      </c>
      <c r="N15" s="163">
        <f>IF(N10="-","-",AVERAGE('Célula AB - 3 Turnos'!N17,'Célula CD - 3 Turnos'!N17,'Célula FG - 3 Turnos'!N17,'Célula HI - 3 Turnos'!N17,'Célula JK - 3 Turnos'!N17))</f>
        <v>1</v>
      </c>
      <c r="O15" s="163">
        <f>IF(O10="-","-",AVERAGE('Célula AB - 3 Turnos'!O17,'Célula CD - 3 Turnos'!O17,'Célula FG - 3 Turnos'!O17,'Célula HI - 3 Turnos'!O17,'Célula JK - 3 Turnos'!O17))</f>
        <v>1</v>
      </c>
      <c r="P15" s="163">
        <f>IF(P10="-","-",AVERAGE('Célula AB - 3 Turnos'!P17,'Célula CD - 3 Turnos'!P17,'Célula FG - 3 Turnos'!P17,'Célula HI - 3 Turnos'!P17,'Célula JK - 3 Turnos'!P17))</f>
        <v>1</v>
      </c>
      <c r="Q15" s="163">
        <f>IF(Q10="-","-",AVERAGE('Célula AB - 3 Turnos'!Q17,'Célula CD - 3 Turnos'!Q17,'Célula FG - 3 Turnos'!Q17,'Célula HI - 3 Turnos'!Q17,'Célula JK - 3 Turnos'!Q17))</f>
        <v>1</v>
      </c>
      <c r="R15" s="163">
        <f>IF(R10="-","-",AVERAGE('Célula AB - 3 Turnos'!R17,'Célula CD - 3 Turnos'!R17,'Célula FG - 3 Turnos'!R17,'Célula HI - 3 Turnos'!R17,'Célula JK - 3 Turnos'!R17))</f>
        <v>1</v>
      </c>
      <c r="S15" s="163">
        <f>IF(S10="-","-",AVERAGE('Célula AB - 3 Turnos'!S17,'Célula CD - 3 Turnos'!S17,'Célula FG - 3 Turnos'!S17,'Célula HI - 3 Turnos'!S17,'Célula JK - 3 Turnos'!S17))</f>
        <v>0.94000000000000006</v>
      </c>
      <c r="T15" s="163">
        <f>IF(T10="-","-",AVERAGE('Célula AB - 3 Turnos'!T17,'Célula CD - 3 Turnos'!T17,'Célula FG - 3 Turnos'!T17,'Célula HI - 3 Turnos'!T17,'Célula JK - 3 Turnos'!T17))</f>
        <v>0.4</v>
      </c>
      <c r="U15" s="163">
        <f>IF(U10="-","-",AVERAGE('Célula AB - 3 Turnos'!U17,'Célula CD - 3 Turnos'!U17,'Célula FG - 3 Turnos'!U17,'Célula HI - 3 Turnos'!U17,'Célula JK - 3 Turnos'!U17))</f>
        <v>1</v>
      </c>
      <c r="V15" s="163">
        <f>IF(V10="-","-",AVERAGE('Célula AB - 3 Turnos'!V17,'Célula CD - 3 Turnos'!V17,'Célula FG - 3 Turnos'!V17,'Célula HI - 3 Turnos'!V17,'Célula JK - 3 Turnos'!V17))</f>
        <v>1</v>
      </c>
      <c r="W15" s="163">
        <f>IF(W10="-","-",AVERAGE('Célula AB - 3 Turnos'!W17,'Célula CD - 3 Turnos'!W17,'Célula FG - 3 Turnos'!W17,'Célula HI - 3 Turnos'!W17,'Célula JK - 3 Turnos'!W17))</f>
        <v>1</v>
      </c>
      <c r="X15" s="163">
        <f>IF(X10="-","-",AVERAGE('Célula AB - 3 Turnos'!X17,'Célula CD - 3 Turnos'!X17,'Célula FG - 3 Turnos'!X17,'Célula HI - 3 Turnos'!X17,'Célula JK - 3 Turnos'!X17))</f>
        <v>1</v>
      </c>
      <c r="Y15" s="163">
        <f>IF(Y10="-","-",AVERAGE('Célula AB - 3 Turnos'!Y17,'Célula CD - 3 Turnos'!Y17,'Célula FG - 3 Turnos'!Y17,'Célula HI - 3 Turnos'!Y17,'Célula JK - 3 Turnos'!Y17))</f>
        <v>0</v>
      </c>
      <c r="Z15" s="163">
        <f>IF(Z10="-","-",AVERAGE('Célula AB - 3 Turnos'!Z17,'Célula CD - 3 Turnos'!Z17,'Célula FG - 3 Turnos'!Z17,'Célula HI - 3 Turnos'!Z17,'Célula JK - 3 Turnos'!Z17))</f>
        <v>0</v>
      </c>
      <c r="AA15" s="163">
        <f>IF(AA10="-","-",AVERAGE('Célula AB - 3 Turnos'!AA17,'Célula CD - 3 Turnos'!AA17,'Célula FG - 3 Turnos'!AA17,'Célula HI - 3 Turnos'!AA17,'Célula JK - 3 Turnos'!AA17))</f>
        <v>0</v>
      </c>
      <c r="AB15" s="163">
        <f>IF(AB10="-","-",AVERAGE('Célula AB - 3 Turnos'!AB17,'Célula CD - 3 Turnos'!AB17,'Célula FG - 3 Turnos'!AB17,'Célula HI - 3 Turnos'!AB17,'Célula JK - 3 Turnos'!AB17))</f>
        <v>0</v>
      </c>
      <c r="AC15" s="163">
        <f>IF(AC10="-","-",AVERAGE('Célula AB - 3 Turnos'!AC17,'Célula CD - 3 Turnos'!AC17,'Célula FG - 3 Turnos'!AC17,'Célula HI - 3 Turnos'!AC17,'Célula JK - 3 Turnos'!AC17))</f>
        <v>1</v>
      </c>
      <c r="AD15" s="163">
        <f>IF(AD10="-","-",AVERAGE('Célula AB - 3 Turnos'!AD17,'Célula CD - 3 Turnos'!AD17,'Célula FG - 3 Turnos'!AD17,'Célula HI - 3 Turnos'!AD17,'Célula JK - 3 Turnos'!AD17))</f>
        <v>1</v>
      </c>
      <c r="AE15" s="163">
        <f>IF(AE10="-","-",AVERAGE('Célula AB - 3 Turnos'!AE17,'Célula CD - 3 Turnos'!AE17,'Célula FG - 3 Turnos'!AE17,'Célula HI - 3 Turnos'!AE17,'Célula JK - 3 Turnos'!AE17))</f>
        <v>1</v>
      </c>
      <c r="AF15" s="163">
        <f>IF(AF10="-","-",AVERAGE('Célula AB - 3 Turnos'!AF17,'Célula CD - 3 Turnos'!AF17,'Célula FG - 3 Turnos'!AF17,'Célula HI - 3 Turnos'!AF17,'Célula JK - 3 Turnos'!AF17))</f>
        <v>1</v>
      </c>
      <c r="AG15" s="163">
        <f>IF(AG10="-","-",AVERAGE('Célula AB - 3 Turnos'!AG17,'Célula CD - 3 Turnos'!AG17,'Célula FG - 3 Turnos'!AG17,'Célula HI - 3 Turnos'!AG17,'Célula JK - 3 Turnos'!AG17))</f>
        <v>0.94000000000000006</v>
      </c>
      <c r="AH15" s="163">
        <f>IF(AH10="-","-",AVERAGE('Célula AB - 3 Turnos'!AH17,'Célula CD - 3 Turnos'!AH17,'Célula FG - 3 Turnos'!AH17,'Célula HI - 3 Turnos'!AH17,'Célula JK - 3 Turnos'!AH17))</f>
        <v>0</v>
      </c>
      <c r="AI15" s="163">
        <f>IF(AI10="-","-",AVERAGE('Célula AB - 3 Turnos'!AI17,'Célula CD - 3 Turnos'!AI17,'Célula FG - 3 Turnos'!AI17,'Célula HI - 3 Turnos'!AI17,'Célula JK - 3 Turnos'!AI17))</f>
        <v>1</v>
      </c>
      <c r="AJ15" s="163">
        <f>IF(AJ10="-","-",AVERAGE('Célula AB - 3 Turnos'!AJ17,'Célula CD - 3 Turnos'!AJ17,'Célula FG - 3 Turnos'!AJ17,'Célula HI - 3 Turnos'!AJ17,'Célula JK - 3 Turnos'!AJ17))</f>
        <v>1</v>
      </c>
      <c r="AK15" s="163">
        <f>IF(AK10="-","-",AVERAGE('Célula AB - 3 Turnos'!AK17,'Célula CD - 3 Turnos'!AK17,'Célula FG - 3 Turnos'!AK17,'Célula HI - 3 Turnos'!AK17,'Célula JK - 3 Turnos'!AK17))</f>
        <v>1</v>
      </c>
      <c r="AL15" s="155">
        <f>AVERAGE(H15:AK15)</f>
        <v>0.78733333333333333</v>
      </c>
      <c r="AM15" s="137" t="s">
        <v>250</v>
      </c>
    </row>
    <row r="16" spans="1:39" ht="22.15" customHeight="1">
      <c r="A16" s="149" t="s">
        <v>284</v>
      </c>
      <c r="B16" s="209">
        <f>B15-B14</f>
        <v>7510.683543726147</v>
      </c>
      <c r="C16" s="10"/>
      <c r="F16" s="164"/>
      <c r="G16" s="10"/>
      <c r="H16" s="162"/>
      <c r="I16" s="162"/>
      <c r="J16" s="162"/>
      <c r="K16" s="162"/>
      <c r="L16" s="162"/>
      <c r="M16" s="162"/>
      <c r="N16" s="493" t="s">
        <v>267</v>
      </c>
      <c r="O16" s="493"/>
      <c r="P16" s="493"/>
      <c r="Q16" s="493"/>
      <c r="R16" s="493"/>
      <c r="S16" s="493"/>
      <c r="T16" s="493"/>
      <c r="U16" s="493"/>
      <c r="V16" s="162"/>
      <c r="W16" s="312" t="s">
        <v>285</v>
      </c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0"/>
      <c r="AM16" s="9"/>
    </row>
    <row r="17" spans="1:40" s="10" customFormat="1" ht="22.15" customHeight="1">
      <c r="A17" s="149" t="s">
        <v>179</v>
      </c>
      <c r="B17" s="151">
        <f>'Compilado Produção'!Q32</f>
        <v>24757.349353034537</v>
      </c>
      <c r="F17" s="471" t="s">
        <v>286</v>
      </c>
      <c r="G17" s="471"/>
      <c r="H17" s="96">
        <f>'Célula AB - 3 Turnos'!H19+'Célula CD - 3 Turnos'!H19+'Célula FG - 3 Turnos'!H19+'Célula HI - 3 Turnos'!H19+'Célula JK - 3 Turnos'!H19</f>
        <v>3512.9766477216099</v>
      </c>
      <c r="I17" s="96">
        <f>'Célula AB - 3 Turnos'!I19+'Célula CD - 3 Turnos'!I19+'Célula FG - 3 Turnos'!I19+'Célula HI - 3 Turnos'!I19+'Célula JK - 3 Turnos'!I19</f>
        <v>3799.5802910619473</v>
      </c>
      <c r="J17" s="96">
        <f>'Célula AB - 3 Turnos'!J19+'Célula CD - 3 Turnos'!J19+'Célula FG - 3 Turnos'!J19+'Célula HI - 3 Turnos'!J19+'Célula JK - 3 Turnos'!J19</f>
        <v>3668.3174719604549</v>
      </c>
      <c r="K17" s="96">
        <f>'Célula AB - 3 Turnos'!K19+'Célula CD - 3 Turnos'!K19+'Célula FG - 3 Turnos'!K19+'Célula HI - 3 Turnos'!K19+'Célula JK - 3 Turnos'!K19</f>
        <v>3568.8632403707034</v>
      </c>
      <c r="L17" s="96">
        <f>'Célula AB - 3 Turnos'!L19+'Célula CD - 3 Turnos'!L19+'Célula FG - 3 Turnos'!L19+'Célula HI - 3 Turnos'!L19+'Célula JK - 3 Turnos'!L19</f>
        <v>3613.402788060243</v>
      </c>
      <c r="M17" s="96">
        <f>'Célula AB - 3 Turnos'!M19+'Célula CD - 3 Turnos'!M19+'Célula FG - 3 Turnos'!M19+'Célula HI - 3 Turnos'!M19+'Célula JK - 3 Turnos'!M19</f>
        <v>1738.4954741836152</v>
      </c>
      <c r="N17" s="305">
        <f>'Célula AB - 3 Turnos'!N19+'Célula CD - 3 Turnos'!N19+'Célula FG - 3 Turnos'!N19+'Célula HI - 3 Turnos'!N19+'Célula JK - 3 Turnos'!N19</f>
        <v>3895.9673878361409</v>
      </c>
      <c r="O17" s="305">
        <f>'Célula AB - 3 Turnos'!O19+'Célula CD - 3 Turnos'!O19+'Célula FG - 3 Turnos'!O19+'Célula HI - 3 Turnos'!O19+'Célula JK - 3 Turnos'!O19</f>
        <v>3816.5098688891921</v>
      </c>
      <c r="P17" s="305">
        <f>'Célula AB - 3 Turnos'!P19+'Célula CD - 3 Turnos'!P19+'Célula FG - 3 Turnos'!P19+'Célula HI - 3 Turnos'!P19+'Célula JK - 3 Turnos'!P19</f>
        <v>3606.8060975135604</v>
      </c>
      <c r="Q17" s="305">
        <f>'Célula AB - 3 Turnos'!Q19+'Célula CD - 3 Turnos'!Q19+'Célula FG - 3 Turnos'!Q19+'Célula HI - 3 Turnos'!Q19+'Célula JK - 3 Turnos'!Q19</f>
        <v>3851.0697655384365</v>
      </c>
      <c r="R17" s="305">
        <f>'Célula AB - 3 Turnos'!R19+'Célula CD - 3 Turnos'!R19+'Célula FG - 3 Turnos'!R19+'Célula HI - 3 Turnos'!R19+'Célula JK - 3 Turnos'!R19</f>
        <v>3647.8088624905185</v>
      </c>
      <c r="S17" s="305">
        <f>'Célula AB - 3 Turnos'!S19+'Célula CD - 3 Turnos'!S19+'Célula FG - 3 Turnos'!S19+'Célula HI - 3 Turnos'!S19+'Célula JK - 3 Turnos'!S19</f>
        <v>3521.3644952800273</v>
      </c>
      <c r="T17" s="305">
        <f>'Célula AB - 3 Turnos'!T19+'Célula CD - 3 Turnos'!T19+'Célula FG - 3 Turnos'!T19+'Célula HI - 3 Turnos'!T19+'Célula JK - 3 Turnos'!T19</f>
        <v>1738.4954741836152</v>
      </c>
      <c r="U17" s="305">
        <f>'Célula AB - 3 Turnos'!U19+'Célula CD - 3 Turnos'!U19+'Célula FG - 3 Turnos'!U19+'Célula HI - 3 Turnos'!U19+'Célula JK - 3 Turnos'!U19</f>
        <v>3895.9673878361409</v>
      </c>
      <c r="V17" s="96">
        <f>'Célula AB - 3 Turnos'!V19+'Célula CD - 3 Turnos'!V19+'Célula FG - 3 Turnos'!V19+'Célula HI - 3 Turnos'!V19+'Célula JK - 3 Turnos'!V19</f>
        <v>3657.5948309952955</v>
      </c>
      <c r="W17" s="305">
        <f>'Célula AB - 3 Turnos'!W19+'Célula CD - 3 Turnos'!W19+'Célula FG - 3 Turnos'!W19+'Célula HI - 3 Turnos'!W19+'Célula JK - 3 Turnos'!W19</f>
        <v>3944.8451721494589</v>
      </c>
      <c r="X17" s="96">
        <f>'Célula AB - 3 Turnos'!X19+'Célula CD - 3 Turnos'!X19+'Célula FG - 3 Turnos'!X19+'Célula HI - 3 Turnos'!X19+'Célula JK - 3 Turnos'!X19</f>
        <v>4422.7005688146637</v>
      </c>
      <c r="Y17" s="96">
        <f>'Célula AB - 3 Turnos'!Y19+'Célula CD - 3 Turnos'!Y19+'Célula FG - 3 Turnos'!Y19+'Célula HI - 3 Turnos'!Y19+'Célula JK - 3 Turnos'!Y19</f>
        <v>0</v>
      </c>
      <c r="Z17" s="96">
        <f>'Célula AB - 3 Turnos'!Z19+'Célula CD - 3 Turnos'!Z19+'Célula FG - 3 Turnos'!Z19+'Célula HI - 3 Turnos'!Z19+'Célula JK - 3 Turnos'!Z19</f>
        <v>0</v>
      </c>
      <c r="AA17" s="96">
        <f>'Célula AB - 3 Turnos'!AA19+'Célula CD - 3 Turnos'!AA19+'Célula FG - 3 Turnos'!AA19+'Célula HI - 3 Turnos'!AA19+'Célula JK - 3 Turnos'!AA19</f>
        <v>0</v>
      </c>
      <c r="AB17" s="96">
        <f>'Célula AB - 3 Turnos'!AB19+'Célula CD - 3 Turnos'!AB19+'Célula FG - 3 Turnos'!AB19+'Célula HI - 3 Turnos'!AB19+'Célula JK - 3 Turnos'!AB19</f>
        <v>0</v>
      </c>
      <c r="AC17" s="96">
        <f>'Célula AB - 3 Turnos'!AC19+'Célula CD - 3 Turnos'!AC19+'Célula FG - 3 Turnos'!AC19+'Célula HI - 3 Turnos'!AC19+'Célula JK - 3 Turnos'!AC19</f>
        <v>3913.7178490526489</v>
      </c>
      <c r="AD17" s="96">
        <f>'Célula AB - 3 Turnos'!AD19+'Célula CD - 3 Turnos'!AD19+'Célula FG - 3 Turnos'!AD19+'Célula HI - 3 Turnos'!AD19+'Célula JK - 3 Turnos'!AD19</f>
        <v>3845.999537743669</v>
      </c>
      <c r="AE17" s="96">
        <f>'Célula AB - 3 Turnos'!AE19+'Célula CD - 3 Turnos'!AE19+'Célula FG - 3 Turnos'!AE19+'Célula HI - 3 Turnos'!AE19+'Célula JK - 3 Turnos'!AE19</f>
        <v>4175.0105549255895</v>
      </c>
      <c r="AF17" s="96">
        <f>'Célula AB - 3 Turnos'!AF19+'Célula CD - 3 Turnos'!AF19+'Célula FG - 3 Turnos'!AF19+'Célula HI - 3 Turnos'!AF19+'Célula JK - 3 Turnos'!AF19</f>
        <v>3574.3734629737737</v>
      </c>
      <c r="AG17" s="96">
        <f>'Célula AB - 3 Turnos'!AG19+'Célula CD - 3 Turnos'!AG19+'Célula FG - 3 Turnos'!AG19+'Célula HI - 3 Turnos'!AG19+'Célula JK - 3 Turnos'!AG19</f>
        <v>3728.4324386200033</v>
      </c>
      <c r="AH17" s="96">
        <f>'Célula AB - 3 Turnos'!AH19+'Célula CD - 3 Turnos'!AH19+'Célula FG - 3 Turnos'!AH19+'Célula HI - 3 Turnos'!AH19+'Célula JK - 3 Turnos'!AH19</f>
        <v>0</v>
      </c>
      <c r="AI17" s="96">
        <f>'Célula AB - 3 Turnos'!AI19+'Célula CD - 3 Turnos'!AI19+'Célula FG - 3 Turnos'!AI19+'Célula HI - 3 Turnos'!AI19+'Célula JK - 3 Turnos'!AI19</f>
        <v>4231.5479248404426</v>
      </c>
      <c r="AJ17" s="96">
        <f>'Célula AB - 3 Turnos'!AJ19+'Célula CD - 3 Turnos'!AJ19+'Célula FG - 3 Turnos'!AJ19+'Célula HI - 3 Turnos'!AJ19+'Célula JK - 3 Turnos'!AJ19</f>
        <v>4152.0904058934939</v>
      </c>
      <c r="AK17" s="96">
        <f>'Célula AB - 3 Turnos'!AK19+'Célula CD - 3 Turnos'!AK19+'Célula FG - 3 Turnos'!AK19+'Célula HI - 3 Turnos'!AK19+'Célula JK - 3 Turnos'!AK19</f>
        <v>4135.1608280662495</v>
      </c>
      <c r="AL17" s="136">
        <f>AL21</f>
        <v>94891.098827001493</v>
      </c>
      <c r="AM17" s="137" t="s">
        <v>252</v>
      </c>
    </row>
    <row r="18" spans="1:40" ht="22.15" customHeight="1">
      <c r="A18" s="149" t="s">
        <v>287</v>
      </c>
      <c r="B18" s="151">
        <f>'Célula LMN - 3 Turnos'!B21</f>
        <v>18698.563106796115</v>
      </c>
      <c r="C18" s="497"/>
      <c r="D18" s="450"/>
      <c r="F18" s="165"/>
      <c r="G18" s="135" t="s">
        <v>171</v>
      </c>
      <c r="H18" s="96">
        <f>'Célula LMN - 3 Turnos'!H23</f>
        <v>1011.26213592233</v>
      </c>
      <c r="I18" s="96">
        <f>'Célula LMN - 3 Turnos'!I23</f>
        <v>913.39805825242706</v>
      </c>
      <c r="J18" s="96">
        <f>'Célula LMN - 3 Turnos'!J23</f>
        <v>1011.26213592233</v>
      </c>
      <c r="K18" s="96">
        <f>'Célula LMN - 3 Turnos'!K23</f>
        <v>1011.26213592233</v>
      </c>
      <c r="L18" s="96">
        <f>'Célula LMN - 3 Turnos'!L23</f>
        <v>110.91262135922329</v>
      </c>
      <c r="M18" s="96">
        <f>'Célula LMN - 3 Turnos'!M23</f>
        <v>0</v>
      </c>
      <c r="N18" s="96">
        <f>'Célula LMN - 3 Turnos'!N23</f>
        <v>717.6699029126213</v>
      </c>
      <c r="O18" s="96">
        <f>'Célula LMN - 3 Turnos'!O23</f>
        <v>1011.26213592233</v>
      </c>
      <c r="P18" s="96">
        <f>'Célula LMN - 3 Turnos'!P23</f>
        <v>619.80582524271847</v>
      </c>
      <c r="Q18" s="96">
        <f>'Célula LMN - 3 Turnos'!Q23</f>
        <v>1011.26213592233</v>
      </c>
      <c r="R18" s="96">
        <f>'Célula LMN - 3 Turnos'!R23</f>
        <v>1011.26213592233</v>
      </c>
      <c r="S18" s="96">
        <f>'Célula LMN - 3 Turnos'!S23</f>
        <v>110.91262135922329</v>
      </c>
      <c r="T18" s="96">
        <f>'Célula LMN - 3 Turnos'!T23</f>
        <v>0</v>
      </c>
      <c r="U18" s="96">
        <f>'Célula LMN - 3 Turnos'!U23</f>
        <v>717.6699029126213</v>
      </c>
      <c r="V18" s="96">
        <f>'Célula LMN - 3 Turnos'!V23</f>
        <v>913.39805825242706</v>
      </c>
      <c r="W18" s="96">
        <f>'Célula LMN - 3 Turnos'!W23</f>
        <v>1011.26213592233</v>
      </c>
      <c r="X18" s="96">
        <f>'Célula LMN - 3 Turnos'!X23</f>
        <v>1011.26213592233</v>
      </c>
      <c r="Y18" s="96">
        <f>'Célula LMN - 3 Turnos'!Y23</f>
        <v>0</v>
      </c>
      <c r="Z18" s="96">
        <f>'Célula LMN - 3 Turnos'!Z23</f>
        <v>0</v>
      </c>
      <c r="AA18" s="96">
        <f>'Célula LMN - 3 Turnos'!AA23</f>
        <v>0</v>
      </c>
      <c r="AB18" s="96">
        <f>'Célula LMN - 3 Turnos'!AB23</f>
        <v>0</v>
      </c>
      <c r="AC18" s="96">
        <f>'Célula LMN - 3 Turnos'!AC23</f>
        <v>1011.26213592233</v>
      </c>
      <c r="AD18" s="96">
        <f>'Célula LMN - 3 Turnos'!AD23</f>
        <v>717.6699029126213</v>
      </c>
      <c r="AE18" s="96">
        <f>'Célula LMN - 3 Turnos'!AE23</f>
        <v>1011.26213592233</v>
      </c>
      <c r="AF18" s="96">
        <f>'Célula LMN - 3 Turnos'!AF23</f>
        <v>1011.26213592233</v>
      </c>
      <c r="AG18" s="96">
        <f>'Célula LMN - 3 Turnos'!AG23</f>
        <v>110.91262135922329</v>
      </c>
      <c r="AH18" s="96">
        <f>'Célula LMN - 3 Turnos'!AH23</f>
        <v>0</v>
      </c>
      <c r="AI18" s="96">
        <f>'Célula LMN - 3 Turnos'!AI23</f>
        <v>717.6699029126213</v>
      </c>
      <c r="AJ18" s="96">
        <f>'Célula LMN - 3 Turnos'!AJ23</f>
        <v>913.39805825242706</v>
      </c>
      <c r="AK18" s="96">
        <f>'Célula LMN - 3 Turnos'!AK23</f>
        <v>1011.26213592233</v>
      </c>
      <c r="AL18" s="147">
        <f>SUM(H18:AK18)</f>
        <v>18698.563106796115</v>
      </c>
    </row>
    <row r="19" spans="1:40" ht="22.15" customHeight="1">
      <c r="A19" s="149" t="s">
        <v>288</v>
      </c>
      <c r="B19" s="166">
        <f>(B15+B18)-(B14+B17)</f>
        <v>1451.8972974877397</v>
      </c>
      <c r="C19" s="498"/>
      <c r="D19" s="450"/>
      <c r="F19" s="499" t="s">
        <v>289</v>
      </c>
      <c r="G19" s="499"/>
      <c r="H19" s="96">
        <v>432</v>
      </c>
      <c r="I19" s="96">
        <v>432</v>
      </c>
      <c r="J19" s="96">
        <v>432</v>
      </c>
      <c r="K19" s="96">
        <v>432</v>
      </c>
      <c r="L19" s="96">
        <v>144</v>
      </c>
      <c r="M19" s="96"/>
      <c r="N19" s="96">
        <v>432</v>
      </c>
      <c r="O19" s="96">
        <v>432</v>
      </c>
      <c r="P19" s="96">
        <v>432</v>
      </c>
      <c r="Q19" s="96">
        <v>432</v>
      </c>
      <c r="R19" s="96">
        <v>432</v>
      </c>
      <c r="S19" s="96">
        <v>144</v>
      </c>
      <c r="T19" s="96"/>
      <c r="U19" s="96">
        <v>432</v>
      </c>
      <c r="V19" s="96">
        <v>432</v>
      </c>
      <c r="W19" s="96">
        <v>432</v>
      </c>
      <c r="X19" s="96">
        <v>432</v>
      </c>
      <c r="Y19" s="96"/>
      <c r="Z19" s="96"/>
      <c r="AA19" s="96"/>
      <c r="AB19" s="96"/>
      <c r="AC19" s="96">
        <v>432</v>
      </c>
      <c r="AD19" s="96">
        <v>432</v>
      </c>
      <c r="AE19" s="96">
        <v>432</v>
      </c>
      <c r="AF19" s="96">
        <v>432</v>
      </c>
      <c r="AG19" s="96">
        <v>144</v>
      </c>
      <c r="AH19" s="96"/>
      <c r="AI19" s="96">
        <v>432</v>
      </c>
      <c r="AJ19" s="96">
        <v>432</v>
      </c>
      <c r="AK19" s="96">
        <v>432</v>
      </c>
      <c r="AL19" s="147"/>
    </row>
    <row r="20" spans="1:40" ht="22.15" customHeight="1">
      <c r="A20" s="133"/>
      <c r="B20" s="168"/>
      <c r="F20" s="165"/>
      <c r="G20" s="9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167"/>
    </row>
    <row r="21" spans="1:40" ht="22.15" customHeight="1">
      <c r="A21" s="149" t="s">
        <v>251</v>
      </c>
      <c r="B21" s="152">
        <v>1</v>
      </c>
      <c r="C21" s="169"/>
      <c r="D21" s="170"/>
      <c r="E21" s="170"/>
      <c r="F21" s="451" t="s">
        <v>290</v>
      </c>
      <c r="G21" s="451"/>
      <c r="H21" s="273">
        <f>H17+H19</f>
        <v>3944.9766477216099</v>
      </c>
      <c r="I21" s="273">
        <f t="shared" ref="I21:AK21" si="17">I17+I19</f>
        <v>4231.5802910619477</v>
      </c>
      <c r="J21" s="273">
        <f t="shared" si="17"/>
        <v>4100.3174719604549</v>
      </c>
      <c r="K21" s="273">
        <f t="shared" si="17"/>
        <v>4000.8632403707034</v>
      </c>
      <c r="L21" s="273">
        <f t="shared" si="17"/>
        <v>3757.402788060243</v>
      </c>
      <c r="M21" s="273">
        <f t="shared" si="17"/>
        <v>1738.4954741836152</v>
      </c>
      <c r="N21" s="273">
        <f t="shared" si="17"/>
        <v>4327.9673878361409</v>
      </c>
      <c r="O21" s="273">
        <f t="shared" si="17"/>
        <v>4248.5098688891921</v>
      </c>
      <c r="P21" s="273">
        <f t="shared" si="17"/>
        <v>4038.8060975135604</v>
      </c>
      <c r="Q21" s="273">
        <f t="shared" si="17"/>
        <v>4283.0697655384365</v>
      </c>
      <c r="R21" s="273">
        <f t="shared" si="17"/>
        <v>4079.8088624905185</v>
      </c>
      <c r="S21" s="273">
        <f t="shared" si="17"/>
        <v>3665.3644952800273</v>
      </c>
      <c r="T21" s="273">
        <f t="shared" si="17"/>
        <v>1738.4954741836152</v>
      </c>
      <c r="U21" s="273">
        <f t="shared" si="17"/>
        <v>4327.9673878361409</v>
      </c>
      <c r="V21" s="273">
        <f t="shared" si="17"/>
        <v>4089.5948309952955</v>
      </c>
      <c r="W21" s="273">
        <f t="shared" si="17"/>
        <v>4376.8451721494584</v>
      </c>
      <c r="X21" s="273">
        <f t="shared" si="17"/>
        <v>4854.7005688146637</v>
      </c>
      <c r="Y21" s="273">
        <f t="shared" si="17"/>
        <v>0</v>
      </c>
      <c r="Z21" s="273">
        <f t="shared" si="17"/>
        <v>0</v>
      </c>
      <c r="AA21" s="273">
        <f t="shared" si="17"/>
        <v>0</v>
      </c>
      <c r="AB21" s="273">
        <f t="shared" si="17"/>
        <v>0</v>
      </c>
      <c r="AC21" s="273">
        <f t="shared" si="17"/>
        <v>4345.7178490526494</v>
      </c>
      <c r="AD21" s="273">
        <f t="shared" si="17"/>
        <v>4277.999537743669</v>
      </c>
      <c r="AE21" s="273">
        <f t="shared" si="17"/>
        <v>4607.0105549255895</v>
      </c>
      <c r="AF21" s="273">
        <f t="shared" si="17"/>
        <v>4006.3734629737737</v>
      </c>
      <c r="AG21" s="273">
        <f t="shared" si="17"/>
        <v>3872.4324386200033</v>
      </c>
      <c r="AH21" s="273">
        <f t="shared" si="17"/>
        <v>0</v>
      </c>
      <c r="AI21" s="273">
        <f t="shared" si="17"/>
        <v>4663.5479248404426</v>
      </c>
      <c r="AJ21" s="273">
        <f t="shared" si="17"/>
        <v>4584.0904058934939</v>
      </c>
      <c r="AK21" s="273">
        <f t="shared" si="17"/>
        <v>4567.1608280662495</v>
      </c>
      <c r="AL21" s="235">
        <f>'Célula AB - 3 Turnos'!AL19+'Célula CD - 3 Turnos'!AL19+'Célula FG - 3 Turnos'!AL19+'Célula HI - 3 Turnos'!AL19+'Célula JK - 3 Turnos'!AL19</f>
        <v>94891.098827001493</v>
      </c>
      <c r="AM21" s="494" t="s">
        <v>291</v>
      </c>
      <c r="AN21" s="494"/>
    </row>
    <row r="22" spans="1:40" ht="22.15" customHeight="1">
      <c r="A22" s="149" t="s">
        <v>253</v>
      </c>
      <c r="B22" s="152">
        <v>0.85</v>
      </c>
      <c r="C22" s="4"/>
      <c r="D22" s="10"/>
      <c r="E22" s="10"/>
      <c r="F22" s="451" t="s">
        <v>292</v>
      </c>
      <c r="G22" s="451"/>
      <c r="H22" s="273">
        <f>H18-H19</f>
        <v>579.26213592233</v>
      </c>
      <c r="I22" s="273">
        <f t="shared" ref="I22:AK22" si="18">I18-I19</f>
        <v>481.39805825242706</v>
      </c>
      <c r="J22" s="273">
        <f t="shared" si="18"/>
        <v>579.26213592233</v>
      </c>
      <c r="K22" s="273">
        <f t="shared" si="18"/>
        <v>579.26213592233</v>
      </c>
      <c r="L22" s="273">
        <f>L18-L19+33</f>
        <v>-8.7378640776705652E-2</v>
      </c>
      <c r="M22" s="273">
        <f t="shared" si="18"/>
        <v>0</v>
      </c>
      <c r="N22" s="273">
        <f t="shared" si="18"/>
        <v>285.6699029126213</v>
      </c>
      <c r="O22" s="273">
        <f t="shared" si="18"/>
        <v>579.26213592233</v>
      </c>
      <c r="P22" s="273">
        <f t="shared" si="18"/>
        <v>187.80582524271847</v>
      </c>
      <c r="Q22" s="273">
        <f t="shared" si="18"/>
        <v>579.26213592233</v>
      </c>
      <c r="R22" s="273">
        <f t="shared" si="18"/>
        <v>579.26213592233</v>
      </c>
      <c r="S22" s="273">
        <f>S18-S19+33</f>
        <v>-8.7378640776705652E-2</v>
      </c>
      <c r="T22" s="273">
        <f t="shared" si="18"/>
        <v>0</v>
      </c>
      <c r="U22" s="273">
        <f t="shared" si="18"/>
        <v>285.6699029126213</v>
      </c>
      <c r="V22" s="273">
        <f t="shared" si="18"/>
        <v>481.39805825242706</v>
      </c>
      <c r="W22" s="273">
        <f t="shared" si="18"/>
        <v>579.26213592233</v>
      </c>
      <c r="X22" s="273">
        <f t="shared" si="18"/>
        <v>579.26213592233</v>
      </c>
      <c r="Y22" s="273">
        <f t="shared" si="18"/>
        <v>0</v>
      </c>
      <c r="Z22" s="273">
        <f t="shared" si="18"/>
        <v>0</v>
      </c>
      <c r="AA22" s="273">
        <f t="shared" si="18"/>
        <v>0</v>
      </c>
      <c r="AB22" s="273">
        <f t="shared" si="18"/>
        <v>0</v>
      </c>
      <c r="AC22" s="273">
        <f t="shared" si="18"/>
        <v>579.26213592233</v>
      </c>
      <c r="AD22" s="273">
        <f t="shared" si="18"/>
        <v>285.6699029126213</v>
      </c>
      <c r="AE22" s="273">
        <f t="shared" si="18"/>
        <v>579.26213592233</v>
      </c>
      <c r="AF22" s="273">
        <f t="shared" si="18"/>
        <v>579.26213592233</v>
      </c>
      <c r="AG22" s="273">
        <f>AG18-AG19+33</f>
        <v>-8.7378640776705652E-2</v>
      </c>
      <c r="AH22" s="273">
        <f t="shared" si="18"/>
        <v>0</v>
      </c>
      <c r="AI22" s="273">
        <f t="shared" si="18"/>
        <v>285.6699029126213</v>
      </c>
      <c r="AJ22" s="273">
        <f t="shared" si="18"/>
        <v>481.39805825242706</v>
      </c>
      <c r="AK22" s="273">
        <f t="shared" si="18"/>
        <v>579.26213592233</v>
      </c>
      <c r="AL22" s="235">
        <f>SUM(H22:AK22)</f>
        <v>9725.5631067961149</v>
      </c>
      <c r="AM22" s="494"/>
      <c r="AN22" s="494"/>
    </row>
    <row r="23" spans="1:40" ht="22.15" customHeight="1">
      <c r="A23" s="149" t="s">
        <v>254</v>
      </c>
      <c r="B23" s="152">
        <v>1</v>
      </c>
      <c r="F23" s="162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4"/>
      <c r="AA23" s="234"/>
      <c r="AB23" s="234"/>
      <c r="AC23" s="234"/>
      <c r="AD23" s="234"/>
      <c r="AE23" s="186"/>
      <c r="AF23" s="186"/>
      <c r="AG23" s="186"/>
      <c r="AH23" s="186"/>
      <c r="AI23" s="186"/>
      <c r="AJ23" s="186"/>
      <c r="AK23" s="186"/>
      <c r="AL23" s="186"/>
    </row>
    <row r="24" spans="1:40" ht="22.15" customHeight="1">
      <c r="A24" s="149" t="s">
        <v>255</v>
      </c>
      <c r="B24" s="152">
        <v>0</v>
      </c>
      <c r="F24" s="471" t="s">
        <v>293</v>
      </c>
      <c r="G24" s="471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5">
        <f>SUM(H24:AI24)</f>
        <v>0</v>
      </c>
      <c r="AM24" s="233"/>
    </row>
    <row r="25" spans="1:40" ht="22.15" customHeight="1">
      <c r="A25" s="149" t="s">
        <v>256</v>
      </c>
      <c r="B25" s="152">
        <v>0</v>
      </c>
      <c r="F25" s="162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4"/>
      <c r="AD25" s="234"/>
      <c r="AE25" s="186"/>
      <c r="AF25" s="186"/>
      <c r="AG25" s="186"/>
      <c r="AH25" s="186"/>
      <c r="AI25" s="186"/>
      <c r="AJ25" s="186"/>
      <c r="AK25" s="186"/>
      <c r="AL25" s="186"/>
    </row>
    <row r="26" spans="1:40" ht="22.15" customHeight="1">
      <c r="A26" s="149" t="s">
        <v>294</v>
      </c>
      <c r="B26" s="152">
        <v>1</v>
      </c>
      <c r="F26" s="471" t="s">
        <v>295</v>
      </c>
      <c r="G26" s="471"/>
      <c r="H26" s="232">
        <f>H21+H22-H24</f>
        <v>4524.2387836439402</v>
      </c>
      <c r="I26" s="232">
        <f t="shared" ref="I26:AI26" si="19">I21+I22-I24</f>
        <v>4712.978349314375</v>
      </c>
      <c r="J26" s="232">
        <f t="shared" si="19"/>
        <v>4679.5796078827852</v>
      </c>
      <c r="K26" s="232">
        <f t="shared" si="19"/>
        <v>4580.1253762930337</v>
      </c>
      <c r="L26" s="232">
        <f t="shared" si="19"/>
        <v>3757.3154094194661</v>
      </c>
      <c r="M26" s="232">
        <f t="shared" si="19"/>
        <v>1738.4954741836152</v>
      </c>
      <c r="N26" s="232">
        <f t="shared" si="19"/>
        <v>4613.6372907487621</v>
      </c>
      <c r="O26" s="232">
        <f t="shared" si="19"/>
        <v>4827.7720048115225</v>
      </c>
      <c r="P26" s="232">
        <f t="shared" si="19"/>
        <v>4226.6119227562785</v>
      </c>
      <c r="Q26" s="232">
        <f t="shared" si="19"/>
        <v>4862.3319014607669</v>
      </c>
      <c r="R26" s="232">
        <f t="shared" si="19"/>
        <v>4659.0709984128489</v>
      </c>
      <c r="S26" s="232">
        <f t="shared" si="19"/>
        <v>3665.2771166392504</v>
      </c>
      <c r="T26" s="232">
        <f t="shared" si="19"/>
        <v>1738.4954741836152</v>
      </c>
      <c r="U26" s="232">
        <f t="shared" si="19"/>
        <v>4613.6372907487621</v>
      </c>
      <c r="V26" s="232">
        <f t="shared" si="19"/>
        <v>4570.9928892477228</v>
      </c>
      <c r="W26" s="232">
        <f t="shared" si="19"/>
        <v>4956.1073080717888</v>
      </c>
      <c r="X26" s="232">
        <f t="shared" si="19"/>
        <v>5433.9627047369941</v>
      </c>
      <c r="Y26" s="232">
        <f t="shared" si="19"/>
        <v>0</v>
      </c>
      <c r="Z26" s="232">
        <f t="shared" si="19"/>
        <v>0</v>
      </c>
      <c r="AA26" s="232">
        <f t="shared" si="19"/>
        <v>0</v>
      </c>
      <c r="AB26" s="232">
        <f t="shared" si="19"/>
        <v>0</v>
      </c>
      <c r="AC26" s="232">
        <f t="shared" si="19"/>
        <v>4924.9799849749797</v>
      </c>
      <c r="AD26" s="232">
        <f t="shared" si="19"/>
        <v>4563.6694406562901</v>
      </c>
      <c r="AE26" s="232">
        <f t="shared" si="19"/>
        <v>5186.2726908479199</v>
      </c>
      <c r="AF26" s="232">
        <f t="shared" si="19"/>
        <v>4585.6355988961041</v>
      </c>
      <c r="AG26" s="232">
        <f t="shared" si="19"/>
        <v>3872.3450599792268</v>
      </c>
      <c r="AH26" s="232">
        <f t="shared" si="19"/>
        <v>0</v>
      </c>
      <c r="AI26" s="232">
        <f t="shared" si="19"/>
        <v>4949.2178277530638</v>
      </c>
      <c r="AJ26" s="232">
        <f t="shared" ref="AJ26:AK26" si="20">AJ21+AJ22-AJ24</f>
        <v>5065.4884641459212</v>
      </c>
      <c r="AK26" s="232">
        <f t="shared" si="20"/>
        <v>5146.4229639885798</v>
      </c>
      <c r="AL26" s="235">
        <f>SUM(H26:AI26)</f>
        <v>100242.75050566311</v>
      </c>
    </row>
    <row r="27" spans="1:40" ht="22.15" customHeight="1">
      <c r="F27" s="496"/>
      <c r="G27" s="356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69"/>
      <c r="T27" s="309"/>
      <c r="U27" s="309"/>
      <c r="V27" s="309"/>
      <c r="W27" s="309"/>
      <c r="X27" s="309"/>
      <c r="Y27" s="309"/>
      <c r="Z27" s="309"/>
      <c r="AA27" s="309"/>
      <c r="AB27" s="309"/>
      <c r="AC27" s="309"/>
      <c r="AD27" s="309"/>
      <c r="AE27" s="309"/>
      <c r="AF27" s="309"/>
      <c r="AG27" s="309"/>
      <c r="AH27" s="309"/>
      <c r="AI27" s="309"/>
      <c r="AJ27" s="69"/>
      <c r="AK27" s="69"/>
      <c r="AL27" s="167"/>
    </row>
    <row r="28" spans="1:40" ht="22.15" customHeight="1">
      <c r="A28" s="149" t="s">
        <v>280</v>
      </c>
      <c r="B28" s="225">
        <v>105000</v>
      </c>
      <c r="F28" s="139"/>
      <c r="G28" s="139"/>
      <c r="H28" s="171"/>
      <c r="I28" s="171"/>
      <c r="J28" s="10"/>
      <c r="K28" s="210"/>
      <c r="L28" s="210"/>
      <c r="M28" s="210"/>
      <c r="N28" s="210"/>
      <c r="O28" s="210"/>
      <c r="P28" s="210"/>
      <c r="Q28" s="210"/>
      <c r="R28" s="210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165"/>
    </row>
    <row r="29" spans="1:40" ht="22.15" customHeight="1">
      <c r="A29" s="149" t="s">
        <v>55</v>
      </c>
      <c r="B29" s="225">
        <f>B15+B18-B28</f>
        <v>8589.6619337976153</v>
      </c>
      <c r="F29" s="139"/>
      <c r="G29" s="239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165"/>
    </row>
    <row r="30" spans="1:40" ht="22.15" customHeight="1">
      <c r="A30" s="149" t="s">
        <v>55</v>
      </c>
      <c r="B30" s="225">
        <f>B16+B19-B29</f>
        <v>372.9189074162714</v>
      </c>
      <c r="F30" s="139"/>
      <c r="G30" s="239"/>
      <c r="H30" s="171"/>
      <c r="I30" s="171"/>
      <c r="J30" s="10"/>
      <c r="K30" s="210"/>
      <c r="L30" s="210"/>
      <c r="M30" s="210"/>
      <c r="N30" s="210"/>
      <c r="O30" s="210"/>
      <c r="P30" s="210"/>
      <c r="Q30" s="210"/>
      <c r="R30" s="210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165"/>
    </row>
    <row r="31" spans="1:40" ht="22.15" customHeight="1">
      <c r="F31" s="139"/>
      <c r="G31" s="239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165"/>
    </row>
    <row r="32" spans="1:40">
      <c r="F32" s="139"/>
      <c r="G32" s="139"/>
      <c r="H32" s="171"/>
      <c r="I32" s="171"/>
      <c r="J32" s="10"/>
      <c r="K32" s="210"/>
      <c r="L32" s="210"/>
      <c r="M32" s="210"/>
      <c r="N32" s="210"/>
      <c r="O32" s="210"/>
      <c r="P32" s="210"/>
      <c r="Q32" s="210"/>
      <c r="R32" s="210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</row>
    <row r="33" spans="1:37">
      <c r="F33" s="139"/>
      <c r="G33" s="139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</row>
    <row r="34" spans="1:37">
      <c r="A34" s="237">
        <f>3/5</f>
        <v>0.6</v>
      </c>
      <c r="H34" s="171"/>
      <c r="I34" s="171"/>
      <c r="J34" s="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</row>
    <row r="35" spans="1:37">
      <c r="H35" s="171"/>
      <c r="I35" s="171"/>
      <c r="J35" s="10"/>
      <c r="K35" s="162"/>
      <c r="L35" s="162"/>
      <c r="M35" s="69"/>
      <c r="N35" s="69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</row>
    <row r="36" spans="1:37">
      <c r="H36" s="171"/>
      <c r="I36" s="171"/>
      <c r="J36" s="10"/>
      <c r="K36" s="162"/>
      <c r="L36" s="162"/>
      <c r="M36" s="69"/>
      <c r="N36" s="69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62"/>
    </row>
    <row r="37" spans="1:37">
      <c r="H37" s="171"/>
      <c r="I37" s="171"/>
      <c r="J37" s="10"/>
      <c r="K37" s="162"/>
      <c r="L37" s="162"/>
      <c r="M37" s="69"/>
      <c r="N37" s="8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62"/>
    </row>
    <row r="38" spans="1:37">
      <c r="H38" s="171"/>
      <c r="I38" s="171"/>
      <c r="J38" s="10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</row>
    <row r="39" spans="1:37">
      <c r="H39" s="171"/>
      <c r="I39" s="171"/>
      <c r="J39" s="10"/>
    </row>
    <row r="40" spans="1:37">
      <c r="H40" s="171"/>
      <c r="I40" s="171"/>
      <c r="J40" s="10"/>
    </row>
    <row r="41" spans="1:37">
      <c r="H41" s="171"/>
      <c r="I41" s="171"/>
      <c r="J41" s="10"/>
    </row>
    <row r="42" spans="1:37">
      <c r="H42" s="171"/>
      <c r="I42" s="171"/>
      <c r="J42" s="10"/>
    </row>
    <row r="43" spans="1:37">
      <c r="H43" s="171"/>
      <c r="I43" s="171"/>
      <c r="J43" s="10"/>
    </row>
    <row r="44" spans="1:37">
      <c r="H44" s="171"/>
      <c r="I44" s="171"/>
      <c r="J44" s="10"/>
    </row>
    <row r="45" spans="1:37">
      <c r="H45" s="171"/>
      <c r="I45" s="171"/>
      <c r="J45" s="10"/>
      <c r="K45" s="171"/>
      <c r="L45" s="171"/>
    </row>
    <row r="46" spans="1:37">
      <c r="H46" s="171"/>
      <c r="I46" s="171"/>
      <c r="J46" s="10"/>
      <c r="K46" s="171"/>
      <c r="L46" s="171"/>
    </row>
    <row r="47" spans="1:37">
      <c r="H47" s="171"/>
      <c r="I47" s="171"/>
      <c r="J47" s="10"/>
      <c r="K47" s="171"/>
      <c r="L47" s="171"/>
    </row>
    <row r="48" spans="1:37">
      <c r="J48" s="10"/>
    </row>
    <row r="49" spans="7:13">
      <c r="J49" s="10"/>
    </row>
    <row r="50" spans="7:13">
      <c r="J50" s="10"/>
    </row>
    <row r="51" spans="7:13">
      <c r="G51" s="356"/>
      <c r="H51" s="171"/>
      <c r="I51" s="171"/>
      <c r="J51" s="10"/>
      <c r="K51" s="171"/>
      <c r="L51" s="171"/>
      <c r="M51" s="171"/>
    </row>
    <row r="52" spans="7:13">
      <c r="G52" s="356"/>
      <c r="H52" s="171"/>
      <c r="I52" s="171"/>
      <c r="J52" s="10"/>
      <c r="K52" s="171"/>
      <c r="L52" s="171"/>
      <c r="M52" s="171"/>
    </row>
    <row r="53" spans="7:13">
      <c r="G53" s="356"/>
      <c r="H53" s="495"/>
      <c r="I53" s="495"/>
      <c r="J53" s="10"/>
      <c r="K53" s="171"/>
      <c r="L53" s="171"/>
      <c r="M53" s="171"/>
    </row>
    <row r="54" spans="7:13">
      <c r="H54" s="171"/>
      <c r="I54" s="171"/>
      <c r="J54" s="10"/>
      <c r="K54" s="171"/>
      <c r="L54" s="171"/>
      <c r="M54" s="171"/>
    </row>
    <row r="55" spans="7:13">
      <c r="H55" s="171"/>
      <c r="I55" s="171"/>
      <c r="J55" s="10"/>
      <c r="K55" s="171"/>
      <c r="L55" s="171"/>
      <c r="M55" s="171"/>
    </row>
    <row r="56" spans="7:13">
      <c r="H56" s="171"/>
      <c r="I56" s="171"/>
      <c r="J56" s="10"/>
      <c r="K56" s="171"/>
      <c r="L56" s="171"/>
      <c r="M56" s="171"/>
    </row>
    <row r="57" spans="7:13">
      <c r="H57" s="171"/>
      <c r="I57" s="171"/>
      <c r="J57" s="10"/>
      <c r="K57" s="171"/>
      <c r="L57" s="171"/>
      <c r="M57" s="171"/>
    </row>
  </sheetData>
  <customSheetViews>
    <customSheetView guid="{0B9E0B6F-9A51-43A6-98CC-45FAF0A79CBF}" scale="55" showGridLines="0">
      <selection activeCell="H14" sqref="H14"/>
    </customSheetView>
  </customSheetViews>
  <mergeCells count="30">
    <mergeCell ref="G51:G53"/>
    <mergeCell ref="H53:I53"/>
    <mergeCell ref="F27:G27"/>
    <mergeCell ref="A2:D2"/>
    <mergeCell ref="F2:G3"/>
    <mergeCell ref="F4:G4"/>
    <mergeCell ref="F5:G5"/>
    <mergeCell ref="F21:G21"/>
    <mergeCell ref="C18:D18"/>
    <mergeCell ref="C19:D19"/>
    <mergeCell ref="F19:G19"/>
    <mergeCell ref="F17:G17"/>
    <mergeCell ref="F15:G15"/>
    <mergeCell ref="F13:G13"/>
    <mergeCell ref="F10:G10"/>
    <mergeCell ref="F24:G24"/>
    <mergeCell ref="F26:G26"/>
    <mergeCell ref="F22:G22"/>
    <mergeCell ref="N16:U16"/>
    <mergeCell ref="AM21:AN22"/>
    <mergeCell ref="F11:G11"/>
    <mergeCell ref="O1:P1"/>
    <mergeCell ref="H1:J1"/>
    <mergeCell ref="F7:G7"/>
    <mergeCell ref="F8:G8"/>
    <mergeCell ref="F9:G9"/>
    <mergeCell ref="F6:G6"/>
    <mergeCell ref="K1:L1"/>
    <mergeCell ref="F1:G1"/>
    <mergeCell ref="M1:N1"/>
  </mergeCells>
  <conditionalFormatting sqref="H4:AK10 H14:AI14 H15:AK15 H17:AK17">
    <cfRule type="expression" dxfId="3" priority="14">
      <formula>IF(OR(H$2=1,H$2=7,#REF!="Sim"),1)</formula>
    </cfRule>
  </conditionalFormatting>
  <conditionalFormatting sqref="H26:AK26">
    <cfRule type="cellIs" dxfId="2" priority="1" operator="lessThan">
      <formula>0</formula>
    </cfRule>
  </conditionalFormatting>
  <pageMargins left="0.51181102362204722" right="0.51181102362204722" top="0.78740157480314965" bottom="0.78740157480314965" header="0.31496062992125984" footer="0.31496062992125984"/>
  <pageSetup paperSize="9" scale="24" orientation="portrait" r:id="rId1"/>
  <colBreaks count="1" manualBreakCount="1">
    <brk id="42" max="102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9280-72D5-4E4F-AFDA-37791928262C}">
  <sheetPr>
    <tabColor theme="2" tint="-0.249977111117893"/>
  </sheetPr>
  <dimension ref="A1:AM35"/>
  <sheetViews>
    <sheetView showGridLines="0" zoomScale="70" zoomScaleNormal="70" workbookViewId="0">
      <pane xSplit="7" ySplit="1" topLeftCell="H2" activePane="bottomRight" state="frozen"/>
      <selection pane="bottomRight" activeCell="T43" sqref="T43"/>
      <selection pane="bottomLeft" activeCell="A2" sqref="A2"/>
      <selection pane="topRight" activeCell="H1" sqref="H1"/>
    </sheetView>
  </sheetViews>
  <sheetFormatPr defaultRowHeight="12.75"/>
  <cols>
    <col min="1" max="1" width="34.140625" bestFit="1" customWidth="1"/>
    <col min="2" max="2" width="8.28515625" bestFit="1" customWidth="1"/>
    <col min="3" max="4" width="7.7109375" customWidth="1"/>
    <col min="5" max="5" width="2.7109375" customWidth="1"/>
    <col min="6" max="6" width="28.5703125" customWidth="1"/>
    <col min="7" max="7" width="20" customWidth="1"/>
    <col min="8" max="37" width="14.7109375" customWidth="1"/>
    <col min="39" max="39" width="12.7109375" customWidth="1"/>
  </cols>
  <sheetData>
    <row r="1" spans="1:38" ht="49.15" customHeight="1">
      <c r="A1" s="464" t="s">
        <v>296</v>
      </c>
      <c r="B1" s="464"/>
      <c r="C1" s="464"/>
      <c r="D1" s="464"/>
      <c r="E1" s="464"/>
      <c r="F1" s="464"/>
      <c r="G1" s="464"/>
      <c r="H1" s="478" t="s">
        <v>213</v>
      </c>
      <c r="I1" s="478"/>
      <c r="J1" s="478"/>
      <c r="K1" s="231">
        <f>'Célula AK - 3 Turnos'!K1</f>
        <v>45748</v>
      </c>
      <c r="L1" s="131"/>
      <c r="M1" s="478" t="s">
        <v>214</v>
      </c>
      <c r="N1" s="478"/>
      <c r="O1" s="480">
        <v>1440</v>
      </c>
      <c r="P1" s="480"/>
      <c r="Q1" s="5"/>
      <c r="R1" s="5"/>
      <c r="S1" s="292" t="s">
        <v>215</v>
      </c>
      <c r="T1" s="5"/>
      <c r="U1" s="5"/>
      <c r="V1" s="5"/>
      <c r="W1" s="5"/>
      <c r="X1" s="5"/>
      <c r="Y1" s="515" t="s">
        <v>216</v>
      </c>
      <c r="Z1" s="515"/>
      <c r="AA1" s="515"/>
      <c r="AB1" s="515"/>
      <c r="AC1" s="5"/>
      <c r="AD1" s="5"/>
      <c r="AE1" s="5"/>
      <c r="AF1" s="5"/>
      <c r="AG1" s="5"/>
      <c r="AH1" s="5"/>
      <c r="AI1" s="5"/>
      <c r="AJ1" s="5"/>
      <c r="AK1" s="5"/>
    </row>
    <row r="2" spans="1:38" ht="27" customHeight="1">
      <c r="A2" s="73"/>
      <c r="B2" s="73"/>
      <c r="C2" s="73"/>
      <c r="D2" s="73"/>
      <c r="E2" s="73"/>
      <c r="F2" s="462" t="s">
        <v>297</v>
      </c>
      <c r="G2" s="462"/>
      <c r="H2" s="276"/>
      <c r="I2" s="277"/>
      <c r="J2" s="277"/>
      <c r="K2" s="277"/>
      <c r="L2" s="277" t="s">
        <v>219</v>
      </c>
      <c r="M2" s="277" t="s">
        <v>219</v>
      </c>
      <c r="N2" s="277"/>
      <c r="O2" s="277"/>
      <c r="P2" s="277"/>
      <c r="Q2" s="277"/>
      <c r="R2" s="277"/>
      <c r="S2" s="277"/>
      <c r="T2" s="277" t="s">
        <v>219</v>
      </c>
      <c r="U2" s="277"/>
      <c r="V2" s="277"/>
      <c r="W2" s="277"/>
      <c r="X2" s="277"/>
      <c r="Y2" s="277" t="s">
        <v>219</v>
      </c>
      <c r="Z2" s="277" t="s">
        <v>219</v>
      </c>
      <c r="AA2" s="277" t="s">
        <v>219</v>
      </c>
      <c r="AB2" s="277" t="s">
        <v>219</v>
      </c>
      <c r="AC2" s="277"/>
      <c r="AD2" s="277"/>
      <c r="AE2" s="277"/>
      <c r="AF2" s="277"/>
      <c r="AG2" s="277"/>
      <c r="AH2" s="277"/>
      <c r="AI2" s="277"/>
      <c r="AJ2" s="277"/>
      <c r="AK2" s="277"/>
    </row>
    <row r="3" spans="1:38" s="8" customFormat="1" ht="20.25">
      <c r="A3" s="465" t="s">
        <v>221</v>
      </c>
      <c r="B3" s="465"/>
      <c r="C3" s="465"/>
      <c r="D3" s="465"/>
      <c r="F3" s="466" t="s">
        <v>222</v>
      </c>
      <c r="G3" s="466"/>
      <c r="H3" s="278">
        <f>IF(H4="-","-",WEEKDAY(H4))</f>
        <v>3</v>
      </c>
      <c r="I3" s="278">
        <f t="shared" ref="I3:AK3" si="0">IF(I4="-","-",WEEKDAY(I4))</f>
        <v>4</v>
      </c>
      <c r="J3" s="278">
        <f t="shared" si="0"/>
        <v>5</v>
      </c>
      <c r="K3" s="278">
        <f t="shared" si="0"/>
        <v>6</v>
      </c>
      <c r="L3" s="278">
        <f t="shared" si="0"/>
        <v>7</v>
      </c>
      <c r="M3" s="278">
        <f t="shared" si="0"/>
        <v>1</v>
      </c>
      <c r="N3" s="278">
        <f t="shared" si="0"/>
        <v>2</v>
      </c>
      <c r="O3" s="278">
        <f t="shared" si="0"/>
        <v>3</v>
      </c>
      <c r="P3" s="278">
        <f t="shared" si="0"/>
        <v>4</v>
      </c>
      <c r="Q3" s="278">
        <f t="shared" si="0"/>
        <v>5</v>
      </c>
      <c r="R3" s="278">
        <f t="shared" si="0"/>
        <v>6</v>
      </c>
      <c r="S3" s="278">
        <f t="shared" si="0"/>
        <v>7</v>
      </c>
      <c r="T3" s="278">
        <f t="shared" si="0"/>
        <v>1</v>
      </c>
      <c r="U3" s="278">
        <f t="shared" si="0"/>
        <v>2</v>
      </c>
      <c r="V3" s="278">
        <f t="shared" si="0"/>
        <v>3</v>
      </c>
      <c r="W3" s="278">
        <f t="shared" si="0"/>
        <v>4</v>
      </c>
      <c r="X3" s="278">
        <f t="shared" si="0"/>
        <v>5</v>
      </c>
      <c r="Y3" s="278">
        <f t="shared" si="0"/>
        <v>6</v>
      </c>
      <c r="Z3" s="278">
        <f t="shared" si="0"/>
        <v>7</v>
      </c>
      <c r="AA3" s="278">
        <f t="shared" si="0"/>
        <v>1</v>
      </c>
      <c r="AB3" s="278">
        <f t="shared" si="0"/>
        <v>2</v>
      </c>
      <c r="AC3" s="278">
        <f t="shared" si="0"/>
        <v>3</v>
      </c>
      <c r="AD3" s="278">
        <f t="shared" si="0"/>
        <v>4</v>
      </c>
      <c r="AE3" s="278">
        <f t="shared" si="0"/>
        <v>5</v>
      </c>
      <c r="AF3" s="278">
        <f t="shared" si="0"/>
        <v>6</v>
      </c>
      <c r="AG3" s="278">
        <f t="shared" si="0"/>
        <v>7</v>
      </c>
      <c r="AH3" s="278">
        <f t="shared" si="0"/>
        <v>1</v>
      </c>
      <c r="AI3" s="278">
        <f t="shared" si="0"/>
        <v>2</v>
      </c>
      <c r="AJ3" s="278">
        <f t="shared" si="0"/>
        <v>3</v>
      </c>
      <c r="AK3" s="278">
        <f t="shared" si="0"/>
        <v>4</v>
      </c>
      <c r="AL3"/>
    </row>
    <row r="4" spans="1:38" s="8" customFormat="1" ht="18">
      <c r="A4" s="148" t="s">
        <v>223</v>
      </c>
      <c r="B4" s="101" t="s">
        <v>224</v>
      </c>
      <c r="C4" s="101" t="s">
        <v>225</v>
      </c>
      <c r="D4" s="101" t="s">
        <v>226</v>
      </c>
      <c r="F4" s="466"/>
      <c r="G4" s="466"/>
      <c r="H4" s="279">
        <f>K1</f>
        <v>45748</v>
      </c>
      <c r="I4" s="279">
        <f>IF(MONTH(H4+1)=MONTH(H4),H4+1,"-")</f>
        <v>45749</v>
      </c>
      <c r="J4" s="279">
        <f t="shared" ref="J4:AH4" si="1">IF(MONTH(I4+1)=MONTH(I4),I4+1,"-")</f>
        <v>45750</v>
      </c>
      <c r="K4" s="279">
        <f t="shared" si="1"/>
        <v>45751</v>
      </c>
      <c r="L4" s="279">
        <f t="shared" si="1"/>
        <v>45752</v>
      </c>
      <c r="M4" s="279">
        <f t="shared" si="1"/>
        <v>45753</v>
      </c>
      <c r="N4" s="279">
        <f t="shared" si="1"/>
        <v>45754</v>
      </c>
      <c r="O4" s="279">
        <f t="shared" si="1"/>
        <v>45755</v>
      </c>
      <c r="P4" s="279">
        <f t="shared" si="1"/>
        <v>45756</v>
      </c>
      <c r="Q4" s="279">
        <f t="shared" si="1"/>
        <v>45757</v>
      </c>
      <c r="R4" s="279">
        <f t="shared" si="1"/>
        <v>45758</v>
      </c>
      <c r="S4" s="279">
        <f t="shared" si="1"/>
        <v>45759</v>
      </c>
      <c r="T4" s="279">
        <f t="shared" si="1"/>
        <v>45760</v>
      </c>
      <c r="U4" s="279">
        <f t="shared" si="1"/>
        <v>45761</v>
      </c>
      <c r="V4" s="279">
        <f t="shared" si="1"/>
        <v>45762</v>
      </c>
      <c r="W4" s="279">
        <f t="shared" si="1"/>
        <v>45763</v>
      </c>
      <c r="X4" s="279">
        <f t="shared" si="1"/>
        <v>45764</v>
      </c>
      <c r="Y4" s="279">
        <f t="shared" si="1"/>
        <v>45765</v>
      </c>
      <c r="Z4" s="279">
        <f t="shared" si="1"/>
        <v>45766</v>
      </c>
      <c r="AA4" s="279">
        <f t="shared" si="1"/>
        <v>45767</v>
      </c>
      <c r="AB4" s="279">
        <f t="shared" si="1"/>
        <v>45768</v>
      </c>
      <c r="AC4" s="279">
        <f t="shared" si="1"/>
        <v>45769</v>
      </c>
      <c r="AD4" s="279">
        <f t="shared" si="1"/>
        <v>45770</v>
      </c>
      <c r="AE4" s="279">
        <f t="shared" si="1"/>
        <v>45771</v>
      </c>
      <c r="AF4" s="279">
        <f t="shared" si="1"/>
        <v>45772</v>
      </c>
      <c r="AG4" s="279">
        <f t="shared" si="1"/>
        <v>45773</v>
      </c>
      <c r="AH4" s="279">
        <f t="shared" si="1"/>
        <v>45774</v>
      </c>
      <c r="AI4" s="279">
        <f t="shared" ref="AI4" si="2">IF(MONTH(AH4+1)=MONTH(AH4),AH4+1,"-")</f>
        <v>45775</v>
      </c>
      <c r="AJ4" s="279">
        <f t="shared" ref="AJ4" si="3">IF(MONTH(AI4+1)=MONTH(AI4),AI4+1,"-")</f>
        <v>45776</v>
      </c>
      <c r="AK4" s="279">
        <f t="shared" ref="AK4" si="4">IF(MONTH(AJ4+1)=MONTH(AJ4),AJ4+1,"-")</f>
        <v>45777</v>
      </c>
      <c r="AL4"/>
    </row>
    <row r="5" spans="1:38" s="8" customFormat="1" ht="15">
      <c r="A5" s="102" t="s">
        <v>227</v>
      </c>
      <c r="B5" s="68">
        <v>5</v>
      </c>
      <c r="C5" s="68">
        <v>5</v>
      </c>
      <c r="D5" s="68">
        <v>5</v>
      </c>
      <c r="F5" s="512" t="s">
        <v>228</v>
      </c>
      <c r="G5" s="512"/>
      <c r="H5" s="280">
        <f>IF(H4="-","-",SUM($B$12:$D$12))</f>
        <v>200</v>
      </c>
      <c r="I5" s="280">
        <f t="shared" ref="I5:AK5" si="5">IF(I4="-","-",SUM($B$12:$D$12))</f>
        <v>200</v>
      </c>
      <c r="J5" s="280">
        <f t="shared" si="5"/>
        <v>200</v>
      </c>
      <c r="K5" s="280">
        <f>IF(K4="-","-",SUM($B$12:$D$12))</f>
        <v>200</v>
      </c>
      <c r="L5" s="280">
        <v>80</v>
      </c>
      <c r="M5" s="280">
        <f t="shared" si="5"/>
        <v>200</v>
      </c>
      <c r="N5" s="280">
        <f t="shared" si="5"/>
        <v>200</v>
      </c>
      <c r="O5" s="280">
        <f t="shared" si="5"/>
        <v>200</v>
      </c>
      <c r="P5" s="280">
        <f t="shared" si="5"/>
        <v>200</v>
      </c>
      <c r="Q5" s="280">
        <f t="shared" si="5"/>
        <v>200</v>
      </c>
      <c r="R5" s="280">
        <f t="shared" si="5"/>
        <v>200</v>
      </c>
      <c r="S5" s="280">
        <v>80</v>
      </c>
      <c r="T5" s="280">
        <f t="shared" si="5"/>
        <v>200</v>
      </c>
      <c r="U5" s="280">
        <f t="shared" si="5"/>
        <v>200</v>
      </c>
      <c r="V5" s="280">
        <f t="shared" si="5"/>
        <v>200</v>
      </c>
      <c r="W5" s="280">
        <f t="shared" si="5"/>
        <v>200</v>
      </c>
      <c r="X5" s="280">
        <f t="shared" si="5"/>
        <v>200</v>
      </c>
      <c r="Y5" s="280">
        <f t="shared" si="5"/>
        <v>200</v>
      </c>
      <c r="Z5" s="280">
        <f t="shared" si="5"/>
        <v>200</v>
      </c>
      <c r="AA5" s="280">
        <f t="shared" si="5"/>
        <v>200</v>
      </c>
      <c r="AB5" s="280">
        <f t="shared" si="5"/>
        <v>200</v>
      </c>
      <c r="AC5" s="280">
        <f t="shared" si="5"/>
        <v>200</v>
      </c>
      <c r="AD5" s="280">
        <f t="shared" si="5"/>
        <v>200</v>
      </c>
      <c r="AE5" s="280">
        <f t="shared" si="5"/>
        <v>200</v>
      </c>
      <c r="AF5" s="280">
        <f t="shared" si="5"/>
        <v>200</v>
      </c>
      <c r="AG5" s="280">
        <v>80</v>
      </c>
      <c r="AH5" s="280">
        <f t="shared" si="5"/>
        <v>200</v>
      </c>
      <c r="AI5" s="280">
        <f t="shared" si="5"/>
        <v>200</v>
      </c>
      <c r="AJ5" s="280">
        <f t="shared" si="5"/>
        <v>200</v>
      </c>
      <c r="AK5" s="280">
        <f t="shared" si="5"/>
        <v>200</v>
      </c>
      <c r="AL5"/>
    </row>
    <row r="6" spans="1:38" ht="15">
      <c r="A6" s="102" t="s">
        <v>229</v>
      </c>
      <c r="B6" s="68">
        <v>5</v>
      </c>
      <c r="C6" s="68">
        <v>5</v>
      </c>
      <c r="D6" s="68">
        <v>5</v>
      </c>
      <c r="F6" s="513" t="s">
        <v>230</v>
      </c>
      <c r="G6" s="513"/>
      <c r="H6" s="172"/>
      <c r="I6" s="301">
        <v>120</v>
      </c>
      <c r="J6" s="172"/>
      <c r="K6" s="172"/>
      <c r="L6" s="172"/>
      <c r="M6" s="172"/>
      <c r="N6" s="172"/>
      <c r="O6" s="172"/>
      <c r="P6" s="302">
        <v>480</v>
      </c>
      <c r="Q6" s="172"/>
      <c r="R6" s="172"/>
      <c r="S6" s="172"/>
      <c r="T6" s="172"/>
      <c r="U6" s="172"/>
      <c r="V6" s="301">
        <v>120</v>
      </c>
      <c r="W6" s="172"/>
      <c r="X6" s="172"/>
      <c r="Y6" s="172"/>
      <c r="Z6" s="172"/>
      <c r="AA6" s="172"/>
      <c r="AB6" s="172"/>
      <c r="AC6" s="172"/>
      <c r="AD6" s="300">
        <v>360</v>
      </c>
      <c r="AE6" s="172"/>
      <c r="AF6" s="172"/>
      <c r="AG6" s="172"/>
      <c r="AH6" s="172"/>
      <c r="AI6" s="172"/>
      <c r="AJ6" s="301">
        <v>120</v>
      </c>
      <c r="AK6" s="172"/>
    </row>
    <row r="7" spans="1:38" ht="15">
      <c r="A7" s="102" t="s">
        <v>231</v>
      </c>
      <c r="B7" s="68">
        <v>10</v>
      </c>
      <c r="C7" s="68">
        <v>10</v>
      </c>
      <c r="D7" s="68">
        <v>0</v>
      </c>
      <c r="F7" s="514" t="s">
        <v>232</v>
      </c>
      <c r="G7" s="514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</row>
    <row r="8" spans="1:38" ht="15">
      <c r="A8" s="102" t="s">
        <v>233</v>
      </c>
      <c r="B8" s="68">
        <v>10</v>
      </c>
      <c r="C8" s="68">
        <v>10</v>
      </c>
      <c r="D8" s="68">
        <v>10</v>
      </c>
      <c r="F8" s="511" t="s">
        <v>234</v>
      </c>
      <c r="G8" s="511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</row>
    <row r="9" spans="1:38" ht="15">
      <c r="A9" s="102"/>
      <c r="B9" s="68"/>
      <c r="C9" s="68"/>
      <c r="D9" s="68"/>
      <c r="F9" s="500" t="s">
        <v>258</v>
      </c>
      <c r="G9" s="500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</row>
    <row r="10" spans="1:38" ht="15">
      <c r="A10" s="102" t="s">
        <v>236</v>
      </c>
      <c r="B10" s="68">
        <v>60</v>
      </c>
      <c r="C10" s="68">
        <v>60</v>
      </c>
      <c r="D10" s="68">
        <v>0</v>
      </c>
      <c r="F10" s="501" t="s">
        <v>237</v>
      </c>
      <c r="G10" s="501"/>
      <c r="H10" s="281">
        <f>IF(H4="-","-",$O$1)</f>
        <v>1440</v>
      </c>
      <c r="I10" s="281">
        <f t="shared" ref="I10:AK10" si="6">IF(I4="-","-",$O$1)</f>
        <v>1440</v>
      </c>
      <c r="J10" s="281">
        <f t="shared" si="6"/>
        <v>1440</v>
      </c>
      <c r="K10" s="281">
        <f t="shared" si="6"/>
        <v>1440</v>
      </c>
      <c r="L10" s="281">
        <f t="shared" si="6"/>
        <v>1440</v>
      </c>
      <c r="M10" s="281">
        <f t="shared" si="6"/>
        <v>1440</v>
      </c>
      <c r="N10" s="281">
        <f>IF(N4="-","-",$O$1)-360</f>
        <v>1080</v>
      </c>
      <c r="O10" s="281">
        <f t="shared" si="6"/>
        <v>1440</v>
      </c>
      <c r="P10" s="281">
        <f t="shared" si="6"/>
        <v>1440</v>
      </c>
      <c r="Q10" s="281">
        <f t="shared" si="6"/>
        <v>1440</v>
      </c>
      <c r="R10" s="281">
        <f t="shared" si="6"/>
        <v>1440</v>
      </c>
      <c r="S10" s="281">
        <f t="shared" si="6"/>
        <v>1440</v>
      </c>
      <c r="T10" s="281">
        <f t="shared" si="6"/>
        <v>1440</v>
      </c>
      <c r="U10" s="281">
        <f>IF(U4="-","-",$O$1)-360</f>
        <v>1080</v>
      </c>
      <c r="V10" s="281">
        <f t="shared" si="6"/>
        <v>1440</v>
      </c>
      <c r="W10" s="281">
        <f t="shared" si="6"/>
        <v>1440</v>
      </c>
      <c r="X10" s="281">
        <f t="shared" si="6"/>
        <v>1440</v>
      </c>
      <c r="Y10" s="281">
        <f t="shared" si="6"/>
        <v>1440</v>
      </c>
      <c r="Z10" s="281">
        <f t="shared" si="6"/>
        <v>1440</v>
      </c>
      <c r="AA10" s="281">
        <f t="shared" si="6"/>
        <v>1440</v>
      </c>
      <c r="AB10" s="281">
        <f t="shared" si="6"/>
        <v>1440</v>
      </c>
      <c r="AC10" s="281">
        <f t="shared" si="6"/>
        <v>1440</v>
      </c>
      <c r="AD10" s="281">
        <f t="shared" si="6"/>
        <v>1440</v>
      </c>
      <c r="AE10" s="281">
        <f t="shared" si="6"/>
        <v>1440</v>
      </c>
      <c r="AF10" s="281">
        <f t="shared" si="6"/>
        <v>1440</v>
      </c>
      <c r="AG10" s="281">
        <f t="shared" si="6"/>
        <v>1440</v>
      </c>
      <c r="AH10" s="281">
        <f t="shared" si="6"/>
        <v>1440</v>
      </c>
      <c r="AI10" s="281">
        <f>IF(AI4="-","-",$O$1)-360</f>
        <v>1080</v>
      </c>
      <c r="AJ10" s="281">
        <f t="shared" si="6"/>
        <v>1440</v>
      </c>
      <c r="AK10" s="281">
        <f t="shared" si="6"/>
        <v>1440</v>
      </c>
    </row>
    <row r="11" spans="1:38" ht="15">
      <c r="A11" s="267" t="s">
        <v>238</v>
      </c>
      <c r="B11" s="68">
        <v>0</v>
      </c>
      <c r="C11" s="68">
        <v>0</v>
      </c>
      <c r="D11" s="68">
        <v>0</v>
      </c>
      <c r="F11" s="502" t="s">
        <v>48</v>
      </c>
      <c r="G11" s="502"/>
      <c r="H11" s="282">
        <f>IF(H4="-","-",H10-SUM(H5:H9))</f>
        <v>1240</v>
      </c>
      <c r="I11" s="282">
        <f t="shared" ref="I11:AI11" si="7">IF(I4="-","-",I10-SUM(I5:I9))</f>
        <v>1120</v>
      </c>
      <c r="J11" s="282">
        <f t="shared" si="7"/>
        <v>1240</v>
      </c>
      <c r="K11" s="282">
        <f t="shared" si="7"/>
        <v>1240</v>
      </c>
      <c r="L11" s="282">
        <f t="shared" si="7"/>
        <v>1360</v>
      </c>
      <c r="M11" s="282">
        <f t="shared" si="7"/>
        <v>1240</v>
      </c>
      <c r="N11" s="282">
        <f t="shared" si="7"/>
        <v>880</v>
      </c>
      <c r="O11" s="282">
        <f t="shared" si="7"/>
        <v>1240</v>
      </c>
      <c r="P11" s="282">
        <f t="shared" si="7"/>
        <v>760</v>
      </c>
      <c r="Q11" s="282">
        <f t="shared" si="7"/>
        <v>1240</v>
      </c>
      <c r="R11" s="282">
        <f t="shared" si="7"/>
        <v>1240</v>
      </c>
      <c r="S11" s="282">
        <f t="shared" si="7"/>
        <v>1360</v>
      </c>
      <c r="T11" s="282">
        <f t="shared" si="7"/>
        <v>1240</v>
      </c>
      <c r="U11" s="282">
        <f t="shared" si="7"/>
        <v>880</v>
      </c>
      <c r="V11" s="282">
        <f t="shared" si="7"/>
        <v>1120</v>
      </c>
      <c r="W11" s="282">
        <f t="shared" si="7"/>
        <v>1240</v>
      </c>
      <c r="X11" s="282">
        <f t="shared" si="7"/>
        <v>1240</v>
      </c>
      <c r="Y11" s="282">
        <f t="shared" si="7"/>
        <v>1240</v>
      </c>
      <c r="Z11" s="282">
        <f t="shared" ref="Z11" si="8">IF(Z4="-","-",Z10-SUM(Z5:Z9))</f>
        <v>1240</v>
      </c>
      <c r="AA11" s="282">
        <f t="shared" si="7"/>
        <v>1240</v>
      </c>
      <c r="AB11" s="282">
        <f t="shared" si="7"/>
        <v>1240</v>
      </c>
      <c r="AC11" s="282">
        <f t="shared" si="7"/>
        <v>1240</v>
      </c>
      <c r="AD11" s="282">
        <f t="shared" si="7"/>
        <v>880</v>
      </c>
      <c r="AE11" s="282">
        <f t="shared" si="7"/>
        <v>1240</v>
      </c>
      <c r="AF11" s="282">
        <f t="shared" si="7"/>
        <v>1240</v>
      </c>
      <c r="AG11" s="282">
        <f t="shared" si="7"/>
        <v>1360</v>
      </c>
      <c r="AH11" s="282">
        <f t="shared" si="7"/>
        <v>1240</v>
      </c>
      <c r="AI11" s="282">
        <f t="shared" si="7"/>
        <v>880</v>
      </c>
      <c r="AJ11" s="282">
        <f t="shared" ref="AJ11:AK11" si="9">IF(AJ4="-","-",AJ10-SUM(AJ5:AJ9))</f>
        <v>1120</v>
      </c>
      <c r="AK11" s="282">
        <f t="shared" si="9"/>
        <v>1240</v>
      </c>
    </row>
    <row r="12" spans="1:38">
      <c r="A12" s="102" t="s">
        <v>239</v>
      </c>
      <c r="B12" s="145">
        <f t="shared" ref="B12:C12" si="10">SUM(B5:B11)</f>
        <v>90</v>
      </c>
      <c r="C12" s="145">
        <f t="shared" si="10"/>
        <v>90</v>
      </c>
      <c r="D12" s="145">
        <f>SUM(D5:D11)</f>
        <v>20</v>
      </c>
      <c r="F12" s="503"/>
      <c r="G12" s="503"/>
      <c r="H12" s="8">
        <f>19*60</f>
        <v>1140</v>
      </c>
      <c r="I12" s="8">
        <f t="shared" ref="I12:AK12" si="11">19*60</f>
        <v>1140</v>
      </c>
      <c r="J12" s="8">
        <f t="shared" si="11"/>
        <v>1140</v>
      </c>
      <c r="K12" s="8">
        <f t="shared" si="11"/>
        <v>1140</v>
      </c>
      <c r="L12" s="8">
        <f t="shared" si="11"/>
        <v>1140</v>
      </c>
      <c r="M12" s="8">
        <f t="shared" si="11"/>
        <v>1140</v>
      </c>
      <c r="N12" s="8">
        <f t="shared" si="11"/>
        <v>1140</v>
      </c>
      <c r="O12" s="8">
        <f t="shared" si="11"/>
        <v>1140</v>
      </c>
      <c r="P12" s="8">
        <f t="shared" si="11"/>
        <v>1140</v>
      </c>
      <c r="Q12" s="8">
        <f t="shared" si="11"/>
        <v>1140</v>
      </c>
      <c r="R12" s="121">
        <f t="shared" si="11"/>
        <v>1140</v>
      </c>
      <c r="S12" s="121">
        <f t="shared" si="11"/>
        <v>1140</v>
      </c>
      <c r="T12" s="8">
        <f t="shared" si="11"/>
        <v>1140</v>
      </c>
      <c r="U12" s="8">
        <f t="shared" si="11"/>
        <v>1140</v>
      </c>
      <c r="V12" s="8">
        <f t="shared" si="11"/>
        <v>1140</v>
      </c>
      <c r="W12" s="8">
        <f t="shared" si="11"/>
        <v>1140</v>
      </c>
      <c r="X12" s="8">
        <f t="shared" si="11"/>
        <v>1140</v>
      </c>
      <c r="Y12" s="8">
        <f t="shared" si="11"/>
        <v>1140</v>
      </c>
      <c r="Z12" s="8">
        <f t="shared" si="11"/>
        <v>1140</v>
      </c>
      <c r="AA12" s="8">
        <f t="shared" si="11"/>
        <v>1140</v>
      </c>
      <c r="AB12" s="8">
        <f t="shared" si="11"/>
        <v>1140</v>
      </c>
      <c r="AC12" s="8">
        <f t="shared" si="11"/>
        <v>1140</v>
      </c>
      <c r="AD12" s="8">
        <f t="shared" si="11"/>
        <v>1140</v>
      </c>
      <c r="AE12" s="8">
        <f t="shared" si="11"/>
        <v>1140</v>
      </c>
      <c r="AF12" s="8">
        <f t="shared" si="11"/>
        <v>1140</v>
      </c>
      <c r="AG12" s="8">
        <f t="shared" si="11"/>
        <v>1140</v>
      </c>
      <c r="AH12" s="8">
        <f t="shared" si="11"/>
        <v>1140</v>
      </c>
      <c r="AI12" s="8">
        <f t="shared" si="11"/>
        <v>1140</v>
      </c>
      <c r="AJ12" s="8">
        <f t="shared" si="11"/>
        <v>1140</v>
      </c>
      <c r="AK12" s="8">
        <f t="shared" si="11"/>
        <v>1140</v>
      </c>
    </row>
    <row r="13" spans="1:38" ht="30.4" customHeight="1">
      <c r="B13" s="69"/>
      <c r="C13" s="69"/>
      <c r="D13" s="69"/>
      <c r="F13" s="504"/>
      <c r="G13" s="504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</row>
    <row r="14" spans="1:38" ht="30.4" customHeight="1">
      <c r="C14" s="4"/>
      <c r="F14" s="505" t="s">
        <v>298</v>
      </c>
      <c r="G14" s="505"/>
      <c r="H14" s="294" t="str" cm="1">
        <f t="array" ref="H14">IF(H10="-","-",IFERROR(INDEX('Plano de Setup'!$AF$5:$AF$204,IF(AND(INDEX('Plano de Setup'!$AH$5:$AH$204,MATCH('Célula LMN - 3 Turnos'!H4,'Plano de Setup'!$AH$5:$AH$204,0))&lt;='Célula LMN - 3 Turnos'!H4,INDEX('Plano de Setup'!$AI$5:$AI$204,MATCH('Célula LMN - 3 Turnos'!H4,'Plano de Setup'!$AH$5:$AH$204,0))&gt;='Célula LMN - 3 Turnos'!H4),MATCH('Célula LMN - 3 Turnos'!H4,'Plano de Setup'!$AH$5:$AH$204))),"erro"))</f>
        <v>TIER - F00RJ02606</v>
      </c>
      <c r="I14" s="294" t="str" cm="1">
        <f t="array" ref="I14">IF(I10="-","-",IFERROR(INDEX('Plano de Setup'!$AF$5:$AF$204,IF(AND(INDEX('Plano de Setup'!$AH$5:$AH$204,MATCH('Célula LMN - 3 Turnos'!I4,'Plano de Setup'!$AH$5:$AH$204,0))&lt;='Célula LMN - 3 Turnos'!I4,INDEX('Plano de Setup'!$AI$5:$AI$204,MATCH('Célula LMN - 3 Turnos'!I4,'Plano de Setup'!$AH$5:$AH$204,0))&gt;='Célula LMN - 3 Turnos'!I4),MATCH('Célula LMN - 3 Turnos'!I4,'Plano de Setup'!$AH$5:$AH$204))),H14))</f>
        <v>TIER - F00RJ02606</v>
      </c>
      <c r="J14" s="294" t="str" cm="1">
        <f t="array" ref="J14">IF(J10="-","-",IFERROR(INDEX('Plano de Setup'!$AF$5:$AF$204,IF(AND(INDEX('Plano de Setup'!$AH$5:$AH$204,MATCH('Célula LMN - 3 Turnos'!J4,'Plano de Setup'!$AH$5:$AH$204,0))&lt;='Célula LMN - 3 Turnos'!J4,INDEX('Plano de Setup'!$AI$5:$AI$204,MATCH('Célula LMN - 3 Turnos'!J4,'Plano de Setup'!$AH$5:$AH$204,0))&gt;='Célula LMN - 3 Turnos'!J4),MATCH('Célula LMN - 3 Turnos'!J4,'Plano de Setup'!$AH$5:$AH$204))),I14))</f>
        <v>TIER - F00RJ02606</v>
      </c>
      <c r="K14" s="294" t="str" cm="1">
        <f t="array" ref="K14">IF(K10="-","-",IFERROR(INDEX('Plano de Setup'!$AF$5:$AF$204,IF(AND(INDEX('Plano de Setup'!$AH$5:$AH$204,MATCH('Célula LMN - 3 Turnos'!K4,'Plano de Setup'!$AH$5:$AH$204,0))&lt;='Célula LMN - 3 Turnos'!K4,INDEX('Plano de Setup'!$AI$5:$AI$204,MATCH('Célula LMN - 3 Turnos'!K4,'Plano de Setup'!$AH$5:$AH$204,0))&gt;='Célula LMN - 3 Turnos'!K4),MATCH('Célula LMN - 3 Turnos'!K4,'Plano de Setup'!$AH$5:$AH$204))),J14))</f>
        <v>TIER - F00RJ02606</v>
      </c>
      <c r="L14" s="294" t="str" cm="1">
        <f t="array" ref="L14">IF(L10="-","-",IFERROR(INDEX('Plano de Setup'!$AF$5:$AF$204,IF(AND(INDEX('Plano de Setup'!$AH$5:$AH$204,MATCH('Célula LMN - 3 Turnos'!L4,'Plano de Setup'!$AH$5:$AH$204,0))&lt;='Célula LMN - 3 Turnos'!L4,INDEX('Plano de Setup'!$AI$5:$AI$204,MATCH('Célula LMN - 3 Turnos'!L4,'Plano de Setup'!$AH$5:$AH$204,0))&gt;='Célula LMN - 3 Turnos'!L4),MATCH('Célula LMN - 3 Turnos'!L4,'Plano de Setup'!$AH$5:$AH$204))),K14))</f>
        <v>TIER - F00RJ02606</v>
      </c>
      <c r="M14" s="294" t="str" cm="1">
        <f t="array" ref="M14">IF(M10="-","-",IFERROR(INDEX('Plano de Setup'!$AF$5:$AF$204,IF(AND(INDEX('Plano de Setup'!$AH$5:$AH$204,MATCH('Célula LMN - 3 Turnos'!M4,'Plano de Setup'!$AH$5:$AH$204,0))&lt;='Célula LMN - 3 Turnos'!M4,INDEX('Plano de Setup'!$AI$5:$AI$204,MATCH('Célula LMN - 3 Turnos'!M4,'Plano de Setup'!$AH$5:$AH$204,0))&gt;='Célula LMN - 3 Turnos'!M4),MATCH('Célula LMN - 3 Turnos'!M4,'Plano de Setup'!$AH$5:$AH$204))),L14))</f>
        <v>TIER - F00RJ02606</v>
      </c>
      <c r="N14" s="294" t="str" cm="1">
        <f t="array" ref="N14">IF(N10="-","-",IFERROR(INDEX('Plano de Setup'!$AF$5:$AF$204,IF(AND(INDEX('Plano de Setup'!$AH$5:$AH$204,MATCH('Célula LMN - 3 Turnos'!N4,'Plano de Setup'!$AH$5:$AH$204,0))&lt;='Célula LMN - 3 Turnos'!N4,INDEX('Plano de Setup'!$AI$5:$AI$204,MATCH('Célula LMN - 3 Turnos'!N4,'Plano de Setup'!$AH$5:$AH$204,0))&gt;='Célula LMN - 3 Turnos'!N4),MATCH('Célula LMN - 3 Turnos'!N4,'Plano de Setup'!$AH$5:$AH$204))),M14))</f>
        <v>TIER - F00RJ02606</v>
      </c>
      <c r="O14" s="294" t="str" cm="1">
        <f t="array" ref="O14">IF(O10="-","-",IFERROR(INDEX('Plano de Setup'!$AF$5:$AF$204,IF(AND(INDEX('Plano de Setup'!$AH$5:$AH$204,MATCH('Célula LMN - 3 Turnos'!O4,'Plano de Setup'!$AH$5:$AH$204,0))&lt;='Célula LMN - 3 Turnos'!O4,INDEX('Plano de Setup'!$AI$5:$AI$204,MATCH('Célula LMN - 3 Turnos'!O4,'Plano de Setup'!$AH$5:$AH$204,0))&gt;='Célula LMN - 3 Turnos'!O4),MATCH('Célula LMN - 3 Turnos'!O4,'Plano de Setup'!$AH$5:$AH$204))),N14))</f>
        <v>TIER - F00RJ02606</v>
      </c>
      <c r="P14" s="294" t="str" cm="1">
        <f t="array" ref="P14">IF(P10="-","-",IFERROR(INDEX('Plano de Setup'!$AF$5:$AF$204,IF(AND(INDEX('Plano de Setup'!$AH$5:$AH$204,MATCH('Célula LMN - 3 Turnos'!P4,'Plano de Setup'!$AH$5:$AH$204,0))&lt;='Célula LMN - 3 Turnos'!P4,INDEX('Plano de Setup'!$AI$5:$AI$204,MATCH('Célula LMN - 3 Turnos'!P4,'Plano de Setup'!$AH$5:$AH$204,0))&gt;='Célula LMN - 3 Turnos'!P4),MATCH('Célula LMN - 3 Turnos'!P4,'Plano de Setup'!$AH$5:$AH$204))),O14))</f>
        <v>TIER - F00RJ02606</v>
      </c>
      <c r="Q14" s="294" t="str" cm="1">
        <f t="array" ref="Q14">IF(Q10="-","-",IFERROR(INDEX('Plano de Setup'!$AF$5:$AF$204,IF(AND(INDEX('Plano de Setup'!$AH$5:$AH$204,MATCH('Célula LMN - 3 Turnos'!Q4,'Plano de Setup'!$AH$5:$AH$204,0))&lt;='Célula LMN - 3 Turnos'!Q4,INDEX('Plano de Setup'!$AI$5:$AI$204,MATCH('Célula LMN - 3 Turnos'!Q4,'Plano de Setup'!$AH$5:$AH$204,0))&gt;='Célula LMN - 3 Turnos'!Q4),MATCH('Célula LMN - 3 Turnos'!Q4,'Plano de Setup'!$AH$5:$AH$204))),P14))</f>
        <v>TIER - F00RJ02606</v>
      </c>
      <c r="R14" s="294" t="str" cm="1">
        <f t="array" ref="R14">IF(R10="-","-",IFERROR(INDEX('Plano de Setup'!$AF$5:$AF$204,IF(AND(INDEX('Plano de Setup'!$AH$5:$AH$204,MATCH('Célula LMN - 3 Turnos'!R4,'Plano de Setup'!$AH$5:$AH$204,0))&lt;='Célula LMN - 3 Turnos'!R4,INDEX('Plano de Setup'!$AI$5:$AI$204,MATCH('Célula LMN - 3 Turnos'!R4,'Plano de Setup'!$AH$5:$AH$204,0))&gt;='Célula LMN - 3 Turnos'!R4),MATCH('Célula LMN - 3 Turnos'!R4,'Plano de Setup'!$AH$5:$AH$204))),Q14))</f>
        <v>TIER - F00RJ02606</v>
      </c>
      <c r="S14" s="294" t="str" cm="1">
        <f t="array" ref="S14">IF(S10="-","-",IFERROR(INDEX('Plano de Setup'!$AF$5:$AF$204,IF(AND(INDEX('Plano de Setup'!$AH$5:$AH$204,MATCH('Célula LMN - 3 Turnos'!S4,'Plano de Setup'!$AH$5:$AH$204,0))&lt;='Célula LMN - 3 Turnos'!S4,INDEX('Plano de Setup'!$AI$5:$AI$204,MATCH('Célula LMN - 3 Turnos'!S4,'Plano de Setup'!$AH$5:$AH$204,0))&gt;='Célula LMN - 3 Turnos'!S4),MATCH('Célula LMN - 3 Turnos'!S4,'Plano de Setup'!$AH$5:$AH$204))),R14))</f>
        <v>TIER - F00RJ02606</v>
      </c>
      <c r="T14" s="294" t="str" cm="1">
        <f t="array" ref="T14">IF(T10="-","-",IFERROR(INDEX('Plano de Setup'!$AF$5:$AF$204,IF(AND(INDEX('Plano de Setup'!$AH$5:$AH$204,MATCH('Célula LMN - 3 Turnos'!T4,'Plano de Setup'!$AH$5:$AH$204,0))&lt;='Célula LMN - 3 Turnos'!T4,INDEX('Plano de Setup'!$AI$5:$AI$204,MATCH('Célula LMN - 3 Turnos'!T4,'Plano de Setup'!$AH$5:$AH$204,0))&gt;='Célula LMN - 3 Turnos'!T4),MATCH('Célula LMN - 3 Turnos'!T4,'Plano de Setup'!$AH$5:$AH$204))),S14))</f>
        <v>TIER - F00RJ02606</v>
      </c>
      <c r="U14" s="294" t="str" cm="1">
        <f t="array" ref="U14">IF(U10="-","-",IFERROR(INDEX('Plano de Setup'!$AF$5:$AF$204,IF(AND(INDEX('Plano de Setup'!$AH$5:$AH$204,MATCH('Célula LMN - 3 Turnos'!U4,'Plano de Setup'!$AH$5:$AH$204,0))&lt;='Célula LMN - 3 Turnos'!U4,INDEX('Plano de Setup'!$AI$5:$AI$204,MATCH('Célula LMN - 3 Turnos'!U4,'Plano de Setup'!$AH$5:$AH$204,0))&gt;='Célula LMN - 3 Turnos'!U4),MATCH('Célula LMN - 3 Turnos'!U4,'Plano de Setup'!$AH$5:$AH$204))),T14))</f>
        <v>TIER - F00RJ02606</v>
      </c>
      <c r="V14" s="294" t="str" cm="1">
        <f t="array" ref="V14">IF(V10="-","-",IFERROR(INDEX('Plano de Setup'!$AF$5:$AF$204,IF(AND(INDEX('Plano de Setup'!$AH$5:$AH$204,MATCH('Célula LMN - 3 Turnos'!V4,'Plano de Setup'!$AH$5:$AH$204,0))&lt;='Célula LMN - 3 Turnos'!V4,INDEX('Plano de Setup'!$AI$5:$AI$204,MATCH('Célula LMN - 3 Turnos'!V4,'Plano de Setup'!$AH$5:$AH$204,0))&gt;='Célula LMN - 3 Turnos'!V4),MATCH('Célula LMN - 3 Turnos'!V4,'Plano de Setup'!$AH$5:$AH$204))),U14))</f>
        <v>TIER - F00RJ02606</v>
      </c>
      <c r="W14" s="294" t="str" cm="1">
        <f t="array" ref="W14">IF(W10="-","-",IFERROR(INDEX('Plano de Setup'!$AF$5:$AF$204,IF(AND(INDEX('Plano de Setup'!$AH$5:$AH$204,MATCH('Célula LMN - 3 Turnos'!W4,'Plano de Setup'!$AH$5:$AH$204,0))&lt;='Célula LMN - 3 Turnos'!W4,INDEX('Plano de Setup'!$AI$5:$AI$204,MATCH('Célula LMN - 3 Turnos'!W4,'Plano de Setup'!$AH$5:$AH$204,0))&gt;='Célula LMN - 3 Turnos'!W4),MATCH('Célula LMN - 3 Turnos'!W4,'Plano de Setup'!$AH$5:$AH$204))),V14))</f>
        <v>TIER - F00RJ02606</v>
      </c>
      <c r="X14" s="294" t="str" cm="1">
        <f t="array" ref="X14">IF(X10="-","-",IFERROR(INDEX('Plano de Setup'!$AF$5:$AF$204,IF(AND(INDEX('Plano de Setup'!$AH$5:$AH$204,MATCH('Célula LMN - 3 Turnos'!X4,'Plano de Setup'!$AH$5:$AH$204,0))&lt;='Célula LMN - 3 Turnos'!X4,INDEX('Plano de Setup'!$AI$5:$AI$204,MATCH('Célula LMN - 3 Turnos'!X4,'Plano de Setup'!$AH$5:$AH$204,0))&gt;='Célula LMN - 3 Turnos'!X4),MATCH('Célula LMN - 3 Turnos'!X4,'Plano de Setup'!$AH$5:$AH$204))),W14))</f>
        <v>TIER - F00RJ02606</v>
      </c>
      <c r="Y14" s="294" t="str" cm="1">
        <f t="array" ref="Y14">IF(Y10="-","-",IFERROR(INDEX('Plano de Setup'!$AF$5:$AF$204,IF(AND(INDEX('Plano de Setup'!$AH$5:$AH$204,MATCH('Célula LMN - 3 Turnos'!Y4,'Plano de Setup'!$AH$5:$AH$204,0))&lt;='Célula LMN - 3 Turnos'!Y4,INDEX('Plano de Setup'!$AI$5:$AI$204,MATCH('Célula LMN - 3 Turnos'!Y4,'Plano de Setup'!$AH$5:$AH$204,0))&gt;='Célula LMN - 3 Turnos'!Y4),MATCH('Célula LMN - 3 Turnos'!Y4,'Plano de Setup'!$AH$5:$AH$204))),X14))</f>
        <v>TIER - F00RJ02606</v>
      </c>
      <c r="Z14" s="294" t="str" cm="1">
        <f t="array" ref="Z14">IF(Z10="-","-",IFERROR(INDEX('Plano de Setup'!$AF$5:$AF$204,IF(AND(INDEX('Plano de Setup'!$AH$5:$AH$204,MATCH('Célula LMN - 3 Turnos'!Z4,'Plano de Setup'!$AH$5:$AH$204,0))&lt;='Célula LMN - 3 Turnos'!Z4,INDEX('Plano de Setup'!$AI$5:$AI$204,MATCH('Célula LMN - 3 Turnos'!Z4,'Plano de Setup'!$AH$5:$AH$204,0))&gt;='Célula LMN - 3 Turnos'!Z4),MATCH('Célula LMN - 3 Turnos'!Z4,'Plano de Setup'!$AH$5:$AH$204))),Y14))</f>
        <v>TIER - F00RJ02606</v>
      </c>
      <c r="AA14" s="294" t="str" cm="1">
        <f t="array" ref="AA14">IF(AA10="-","-",IFERROR(INDEX('Plano de Setup'!$AF$5:$AF$204,IF(AND(INDEX('Plano de Setup'!$AH$5:$AH$204,MATCH('Célula LMN - 3 Turnos'!AA4,'Plano de Setup'!$AH$5:$AH$204,0))&lt;='Célula LMN - 3 Turnos'!AA4,INDEX('Plano de Setup'!$AI$5:$AI$204,MATCH('Célula LMN - 3 Turnos'!AA4,'Plano de Setup'!$AH$5:$AH$204,0))&gt;='Célula LMN - 3 Turnos'!AA4),MATCH('Célula LMN - 3 Turnos'!AA4,'Plano de Setup'!$AH$5:$AH$204))),Z14))</f>
        <v>TIER - F00RJ02606</v>
      </c>
      <c r="AB14" s="294" t="str" cm="1">
        <f t="array" ref="AB14">IF(AB10="-","-",IFERROR(INDEX('Plano de Setup'!$AF$5:$AF$204,IF(AND(INDEX('Plano de Setup'!$AH$5:$AH$204,MATCH('Célula LMN - 3 Turnos'!AB4,'Plano de Setup'!$AH$5:$AH$204,0))&lt;='Célula LMN - 3 Turnos'!AB4,INDEX('Plano de Setup'!$AI$5:$AI$204,MATCH('Célula LMN - 3 Turnos'!AB4,'Plano de Setup'!$AH$5:$AH$204,0))&gt;='Célula LMN - 3 Turnos'!AB4),MATCH('Célula LMN - 3 Turnos'!AB4,'Plano de Setup'!$AH$5:$AH$204))),AA14))</f>
        <v>TIER - F00RJ02606</v>
      </c>
      <c r="AC14" s="294" t="str" cm="1">
        <f t="array" ref="AC14">IF(AC10="-","-",IFERROR(INDEX('Plano de Setup'!$AF$5:$AF$204,IF(AND(INDEX('Plano de Setup'!$AH$5:$AH$204,MATCH('Célula LMN - 3 Turnos'!AC4,'Plano de Setup'!$AH$5:$AH$204,0))&lt;='Célula LMN - 3 Turnos'!AC4,INDEX('Plano de Setup'!$AI$5:$AI$204,MATCH('Célula LMN - 3 Turnos'!AC4,'Plano de Setup'!$AH$5:$AH$204,0))&gt;='Célula LMN - 3 Turnos'!AC4),MATCH('Célula LMN - 3 Turnos'!AC4,'Plano de Setup'!$AH$5:$AH$204))),AB14))</f>
        <v>TIER - F00RJ02606</v>
      </c>
      <c r="AD14" s="294" t="str" cm="1">
        <f t="array" ref="AD14">IF(AD10="-","-",IFERROR(INDEX('Plano de Setup'!$AF$5:$AF$204,IF(AND(INDEX('Plano de Setup'!$AH$5:$AH$204,MATCH('Célula LMN - 3 Turnos'!AD4,'Plano de Setup'!$AH$5:$AH$204,0))&lt;='Célula LMN - 3 Turnos'!AD4,INDEX('Plano de Setup'!$AI$5:$AI$204,MATCH('Célula LMN - 3 Turnos'!AD4,'Plano de Setup'!$AH$5:$AH$204,0))&gt;='Célula LMN - 3 Turnos'!AD4),MATCH('Célula LMN - 3 Turnos'!AD4,'Plano de Setup'!$AH$5:$AH$204))),AC14))</f>
        <v>TIER - F00RJ02606</v>
      </c>
      <c r="AE14" s="294" t="str" cm="1">
        <f t="array" ref="AE14">IF(AE10="-","-",IFERROR(INDEX('Plano de Setup'!$AF$5:$AF$204,IF(AND(INDEX('Plano de Setup'!$AH$5:$AH$204,MATCH('Célula LMN - 3 Turnos'!AE4,'Plano de Setup'!$AH$5:$AH$204,0))&lt;='Célula LMN - 3 Turnos'!AE4,INDEX('Plano de Setup'!$AI$5:$AI$204,MATCH('Célula LMN - 3 Turnos'!AE4,'Plano de Setup'!$AH$5:$AH$204,0))&gt;='Célula LMN - 3 Turnos'!AE4),MATCH('Célula LMN - 3 Turnos'!AE4,'Plano de Setup'!$AH$5:$AH$204))),AD14))</f>
        <v>TIER - F00RJ02606</v>
      </c>
      <c r="AF14" s="294" t="str" cm="1">
        <f t="array" ref="AF14">IF(AF10="-","-",IFERROR(INDEX('Plano de Setup'!$AF$5:$AF$204,IF(AND(INDEX('Plano de Setup'!$AH$5:$AH$204,MATCH('Célula LMN - 3 Turnos'!AF4,'Plano de Setup'!$AH$5:$AH$204,0))&lt;='Célula LMN - 3 Turnos'!AF4,INDEX('Plano de Setup'!$AI$5:$AI$204,MATCH('Célula LMN - 3 Turnos'!AF4,'Plano de Setup'!$AH$5:$AH$204,0))&gt;='Célula LMN - 3 Turnos'!AF4),MATCH('Célula LMN - 3 Turnos'!AF4,'Plano de Setup'!$AH$5:$AH$204))),AE14))</f>
        <v>TIER - F00RJ02606</v>
      </c>
      <c r="AG14" s="294" t="str" cm="1">
        <f t="array" ref="AG14">IF(AG10="-","-",IFERROR(INDEX('Plano de Setup'!$AF$5:$AF$204,IF(AND(INDEX('Plano de Setup'!$AH$5:$AH$204,MATCH('Célula LMN - 3 Turnos'!AG4,'Plano de Setup'!$AH$5:$AH$204,0))&lt;='Célula LMN - 3 Turnos'!AG4,INDEX('Plano de Setup'!$AI$5:$AI$204,MATCH('Célula LMN - 3 Turnos'!AG4,'Plano de Setup'!$AH$5:$AH$204,0))&gt;='Célula LMN - 3 Turnos'!AG4),MATCH('Célula LMN - 3 Turnos'!AG4,'Plano de Setup'!$AH$5:$AH$204))),AF14))</f>
        <v>TIER - F00RJ02606</v>
      </c>
      <c r="AH14" s="294" t="str" cm="1">
        <f t="array" ref="AH14">IF(AH10="-","-",IFERROR(INDEX('Plano de Setup'!$AF$5:$AF$204,IF(AND(INDEX('Plano de Setup'!$AH$5:$AH$204,MATCH('Célula LMN - 3 Turnos'!AH4,'Plano de Setup'!$AH$5:$AH$204,0))&lt;='Célula LMN - 3 Turnos'!AH4,INDEX('Plano de Setup'!$AI$5:$AI$204,MATCH('Célula LMN - 3 Turnos'!AH4,'Plano de Setup'!$AH$5:$AH$204,0))&gt;='Célula LMN - 3 Turnos'!AH4),MATCH('Célula LMN - 3 Turnos'!AH4,'Plano de Setup'!$AH$5:$AH$204))),AG14))</f>
        <v>TIER - F00RJ02606</v>
      </c>
      <c r="AI14" s="294" t="str" cm="1">
        <f t="array" ref="AI14">IF(AI10="-","-",IFERROR(INDEX('Plano de Setup'!$AF$5:$AF$204,IF(AND(INDEX('Plano de Setup'!$AH$5:$AH$204,MATCH('Célula LMN - 3 Turnos'!AI4,'Plano de Setup'!$AH$5:$AH$204,0))&lt;='Célula LMN - 3 Turnos'!AI4,INDEX('Plano de Setup'!$AI$5:$AI$204,MATCH('Célula LMN - 3 Turnos'!AI4,'Plano de Setup'!$AH$5:$AH$204,0))&gt;='Célula LMN - 3 Turnos'!AI4),MATCH('Célula LMN - 3 Turnos'!AI4,'Plano de Setup'!$AH$5:$AH$204))),AH14))</f>
        <v>TIER - F00RJ02606</v>
      </c>
      <c r="AJ14" s="294" t="str" cm="1">
        <f t="array" ref="AJ14">IF(AJ10="-","-",IFERROR(INDEX('Plano de Setup'!$AF$5:$AF$204,IF(AND(INDEX('Plano de Setup'!$AH$5:$AH$204,MATCH('Célula LMN - 3 Turnos'!AJ4,'Plano de Setup'!$AH$5:$AH$204,0))&lt;='Célula LMN - 3 Turnos'!AJ4,INDEX('Plano de Setup'!$AI$5:$AI$204,MATCH('Célula LMN - 3 Turnos'!AJ4,'Plano de Setup'!$AH$5:$AH$204,0))&gt;='Célula LMN - 3 Turnos'!AJ4),MATCH('Célula LMN - 3 Turnos'!AJ4,'Plano de Setup'!$AH$5:$AH$204))),AI14))</f>
        <v>TIER - F00RJ02606</v>
      </c>
      <c r="AK14" s="294" t="str" cm="1">
        <f t="array" ref="AK14">IF(AK10="-","-",IFERROR(INDEX('Plano de Setup'!$AF$5:$AF$204,IF(AND(INDEX('Plano de Setup'!$AH$5:$AH$204,MATCH('Célula LMN - 3 Turnos'!AK4,'Plano de Setup'!$AH$5:$AH$204,0))&lt;='Célula LMN - 3 Turnos'!AK4,INDEX('Plano de Setup'!$AI$5:$AI$204,MATCH('Célula LMN - 3 Turnos'!AK4,'Plano de Setup'!$AH$5:$AH$204,0))&gt;='Célula LMN - 3 Turnos'!AK4),MATCH('Célula LMN - 3 Turnos'!AK4,'Plano de Setup'!$AH$5:$AH$204))),AJ14))</f>
        <v>TIER - F00RJ02606</v>
      </c>
    </row>
    <row r="15" spans="1:38" ht="30.4" customHeight="1">
      <c r="C15" s="4"/>
      <c r="F15" s="506" t="s">
        <v>299</v>
      </c>
      <c r="G15" s="506"/>
      <c r="H15" s="296" t="str" cm="1">
        <f t="array" ref="H15">IF(H10="-","-",IFERROR(INDEX('Plano de Setup'!$AK$5:$AK$204,IF(AND(INDEX('Plano de Setup'!$AM$5:$AM$204,MATCH('Célula LMN - 3 Turnos'!H4,'Plano de Setup'!$AM$5:$AM$204,0))&lt;='Célula LMN - 3 Turnos'!H4,INDEX('Plano de Setup'!$AN$5:$AN$204,MATCH('Célula LMN - 3 Turnos'!H4,'Plano de Setup'!$AM$5:$AM$204,0))&gt;='Célula LMN - 3 Turnos'!H4),MATCH('Célula LMN - 3 Turnos'!H4,'Plano de Setup'!$AM$5:$AM$204))),"erro"))</f>
        <v>CUMMINS N1 - F00RJ02827</v>
      </c>
      <c r="I15" s="296" t="str" cm="1">
        <f t="array" ref="I15">IF(I10="-","-",IFERROR(INDEX('Plano de Setup'!$AK$5:$AK$204,IF(AND(INDEX('Plano de Setup'!$AM$5:$AM$204,MATCH('Célula LMN - 3 Turnos'!I4,'Plano de Setup'!$AM$5:$AM$204,0))&lt;='Célula LMN - 3 Turnos'!I4,INDEX('Plano de Setup'!$AN$5:$AN$204,MATCH('Célula LMN - 3 Turnos'!I4,'Plano de Setup'!$AM$5:$AM$204,0))&gt;='Célula LMN - 3 Turnos'!I4),MATCH('Célula LMN - 3 Turnos'!I4,'Plano de Setup'!$AM$5:$AM$204))),H15))</f>
        <v>CUMMINS N1 - F00RJ02827</v>
      </c>
      <c r="J15" s="296" t="str" cm="1">
        <f t="array" ref="J15">IF(J10="-","-",IFERROR(INDEX('Plano de Setup'!$AK$5:$AK$204,IF(AND(INDEX('Plano de Setup'!$AM$5:$AM$204,MATCH('Célula LMN - 3 Turnos'!J4,'Plano de Setup'!$AM$5:$AM$204,0))&lt;='Célula LMN - 3 Turnos'!J4,INDEX('Plano de Setup'!$AN$5:$AN$204,MATCH('Célula LMN - 3 Turnos'!J4,'Plano de Setup'!$AM$5:$AM$204,0))&gt;='Célula LMN - 3 Turnos'!J4),MATCH('Célula LMN - 3 Turnos'!J4,'Plano de Setup'!$AM$5:$AM$204))),I15))</f>
        <v>CUMMINS N1 - F00RJ02827</v>
      </c>
      <c r="K15" s="296" t="str" cm="1">
        <f t="array" ref="K15">IF(K10="-","-",IFERROR(INDEX('Plano de Setup'!$AK$5:$AK$204,IF(AND(INDEX('Plano de Setup'!$AM$5:$AM$204,MATCH('Célula LMN - 3 Turnos'!K4,'Plano de Setup'!$AM$5:$AM$204,0))&lt;='Célula LMN - 3 Turnos'!K4,INDEX('Plano de Setup'!$AN$5:$AN$204,MATCH('Célula LMN - 3 Turnos'!K4,'Plano de Setup'!$AM$5:$AM$204,0))&gt;='Célula LMN - 3 Turnos'!K4),MATCH('Célula LMN - 3 Turnos'!K4,'Plano de Setup'!$AM$5:$AM$204))),J15))</f>
        <v>CUMMINS N1 - F00RJ02827</v>
      </c>
      <c r="L15" s="296" t="str" cm="1">
        <f t="array" ref="L15">IF(L10="-","-",IFERROR(INDEX('Plano de Setup'!$AK$5:$AK$204,IF(AND(INDEX('Plano de Setup'!$AM$5:$AM$204,MATCH('Célula LMN - 3 Turnos'!L4,'Plano de Setup'!$AM$5:$AM$204,0))&lt;='Célula LMN - 3 Turnos'!L4,INDEX('Plano de Setup'!$AN$5:$AN$204,MATCH('Célula LMN - 3 Turnos'!L4,'Plano de Setup'!$AM$5:$AM$204,0))&gt;='Célula LMN - 3 Turnos'!L4),MATCH('Célula LMN - 3 Turnos'!L4,'Plano de Setup'!$AM$5:$AM$204))),K15))</f>
        <v>CUMMINS N1 - F00RJ02827</v>
      </c>
      <c r="M15" s="296" t="str" cm="1">
        <f t="array" ref="M15">IF(M10="-","-",IFERROR(INDEX('Plano de Setup'!$AK$5:$AK$204,IF(AND(INDEX('Plano de Setup'!$AM$5:$AM$204,MATCH('Célula LMN - 3 Turnos'!M4,'Plano de Setup'!$AM$5:$AM$204,0))&lt;='Célula LMN - 3 Turnos'!M4,INDEX('Plano de Setup'!$AN$5:$AN$204,MATCH('Célula LMN - 3 Turnos'!M4,'Plano de Setup'!$AM$5:$AM$204,0))&gt;='Célula LMN - 3 Turnos'!M4),MATCH('Célula LMN - 3 Turnos'!M4,'Plano de Setup'!$AM$5:$AM$204))),L15))</f>
        <v>CUMMINS N1 - F00RJ02827</v>
      </c>
      <c r="N15" s="296" t="str" cm="1">
        <f t="array" ref="N15">IF(N10="-","-",IFERROR(INDEX('Plano de Setup'!$AK$5:$AK$204,IF(AND(INDEX('Plano de Setup'!$AM$5:$AM$204,MATCH('Célula LMN - 3 Turnos'!N4,'Plano de Setup'!$AM$5:$AM$204,0))&lt;='Célula LMN - 3 Turnos'!N4,INDEX('Plano de Setup'!$AN$5:$AN$204,MATCH('Célula LMN - 3 Turnos'!N4,'Plano de Setup'!$AM$5:$AM$204,0))&gt;='Célula LMN - 3 Turnos'!N4),MATCH('Célula LMN - 3 Turnos'!N4,'Plano de Setup'!$AM$5:$AM$204))),M15))</f>
        <v>CUMMINS N1 - F00RJ02827</v>
      </c>
      <c r="O15" s="296" t="str" cm="1">
        <f t="array" ref="O15">IF(O10="-","-",IFERROR(INDEX('Plano de Setup'!$AK$5:$AK$204,IF(AND(INDEX('Plano de Setup'!$AM$5:$AM$204,MATCH('Célula LMN - 3 Turnos'!O4,'Plano de Setup'!$AM$5:$AM$204,0))&lt;='Célula LMN - 3 Turnos'!O4,INDEX('Plano de Setup'!$AN$5:$AN$204,MATCH('Célula LMN - 3 Turnos'!O4,'Plano de Setup'!$AM$5:$AM$204,0))&gt;='Célula LMN - 3 Turnos'!O4),MATCH('Célula LMN - 3 Turnos'!O4,'Plano de Setup'!$AM$5:$AM$204))),N15))</f>
        <v>CUMMINS N1 - F00RJ02827</v>
      </c>
      <c r="P15" s="296" t="str" cm="1">
        <f t="array" ref="P15">IF(P10="-","-",IFERROR(INDEX('Plano de Setup'!$AK$5:$AK$204,IF(AND(INDEX('Plano de Setup'!$AM$5:$AM$204,MATCH('Célula LMN - 3 Turnos'!P4,'Plano de Setup'!$AM$5:$AM$204,0))&lt;='Célula LMN - 3 Turnos'!P4,INDEX('Plano de Setup'!$AN$5:$AN$204,MATCH('Célula LMN - 3 Turnos'!P4,'Plano de Setup'!$AM$5:$AM$204,0))&gt;='Célula LMN - 3 Turnos'!P4),MATCH('Célula LMN - 3 Turnos'!P4,'Plano de Setup'!$AM$5:$AM$204))),O15))</f>
        <v>CUMMINS N1 - F00RJ02827</v>
      </c>
      <c r="Q15" s="296" t="str" cm="1">
        <f t="array" ref="Q15">IF(Q10="-","-",IFERROR(INDEX('Plano de Setup'!$AK$5:$AK$204,IF(AND(INDEX('Plano de Setup'!$AM$5:$AM$204,MATCH('Célula LMN - 3 Turnos'!Q4,'Plano de Setup'!$AM$5:$AM$204,0))&lt;='Célula LMN - 3 Turnos'!Q4,INDEX('Plano de Setup'!$AN$5:$AN$204,MATCH('Célula LMN - 3 Turnos'!Q4,'Plano de Setup'!$AM$5:$AM$204,0))&gt;='Célula LMN - 3 Turnos'!Q4),MATCH('Célula LMN - 3 Turnos'!Q4,'Plano de Setup'!$AM$5:$AM$204))),P15))</f>
        <v>CUMMINS N1 - F00RJ02827</v>
      </c>
      <c r="R15" s="296" t="str" cm="1">
        <f t="array" ref="R15">IF(R10="-","-",IFERROR(INDEX('Plano de Setup'!$AK$5:$AK$204,IF(AND(INDEX('Plano de Setup'!$AM$5:$AM$204,MATCH('Célula LMN - 3 Turnos'!R4,'Plano de Setup'!$AM$5:$AM$204,0))&lt;='Célula LMN - 3 Turnos'!R4,INDEX('Plano de Setup'!$AN$5:$AN$204,MATCH('Célula LMN - 3 Turnos'!R4,'Plano de Setup'!$AM$5:$AM$204,0))&gt;='Célula LMN - 3 Turnos'!R4),MATCH('Célula LMN - 3 Turnos'!R4,'Plano de Setup'!$AM$5:$AM$204))),Q15))</f>
        <v>CUMMINS N1 - F00RJ02827</v>
      </c>
      <c r="S15" s="296" t="str" cm="1">
        <f t="array" ref="S15">IF(S10="-","-",IFERROR(INDEX('Plano de Setup'!$AK$5:$AK$204,IF(AND(INDEX('Plano de Setup'!$AM$5:$AM$204,MATCH('Célula LMN - 3 Turnos'!S4,'Plano de Setup'!$AM$5:$AM$204,0))&lt;='Célula LMN - 3 Turnos'!S4,INDEX('Plano de Setup'!$AN$5:$AN$204,MATCH('Célula LMN - 3 Turnos'!S4,'Plano de Setup'!$AM$5:$AM$204,0))&gt;='Célula LMN - 3 Turnos'!S4),MATCH('Célula LMN - 3 Turnos'!S4,'Plano de Setup'!$AM$5:$AM$204))),R15))</f>
        <v>CUMMINS N1 - F00RJ02827</v>
      </c>
      <c r="T15" s="296" t="str" cm="1">
        <f t="array" ref="T15">IF(T10="-","-",IFERROR(INDEX('Plano de Setup'!$AK$5:$AK$204,IF(AND(INDEX('Plano de Setup'!$AM$5:$AM$204,MATCH('Célula LMN - 3 Turnos'!T4,'Plano de Setup'!$AM$5:$AM$204,0))&lt;='Célula LMN - 3 Turnos'!T4,INDEX('Plano de Setup'!$AN$5:$AN$204,MATCH('Célula LMN - 3 Turnos'!T4,'Plano de Setup'!$AM$5:$AM$204,0))&gt;='Célula LMN - 3 Turnos'!T4),MATCH('Célula LMN - 3 Turnos'!T4,'Plano de Setup'!$AM$5:$AM$204))),S15))</f>
        <v>CUMMINS N1 - F00RJ02827</v>
      </c>
      <c r="U15" s="296" t="str" cm="1">
        <f t="array" ref="U15">IF(U10="-","-",IFERROR(INDEX('Plano de Setup'!$AK$5:$AK$204,IF(AND(INDEX('Plano de Setup'!$AM$5:$AM$204,MATCH('Célula LMN - 3 Turnos'!U4,'Plano de Setup'!$AM$5:$AM$204,0))&lt;='Célula LMN - 3 Turnos'!U4,INDEX('Plano de Setup'!$AN$5:$AN$204,MATCH('Célula LMN - 3 Turnos'!U4,'Plano de Setup'!$AM$5:$AM$204,0))&gt;='Célula LMN - 3 Turnos'!U4),MATCH('Célula LMN - 3 Turnos'!U4,'Plano de Setup'!$AM$5:$AM$204))),T15))</f>
        <v>CUMMINS N1 - F00RJ02827</v>
      </c>
      <c r="V15" s="296" t="str" cm="1">
        <f t="array" ref="V15">IF(V10="-","-",IFERROR(INDEX('Plano de Setup'!$AK$5:$AK$204,IF(AND(INDEX('Plano de Setup'!$AM$5:$AM$204,MATCH('Célula LMN - 3 Turnos'!V4,'Plano de Setup'!$AM$5:$AM$204,0))&lt;='Célula LMN - 3 Turnos'!V4,INDEX('Plano de Setup'!$AN$5:$AN$204,MATCH('Célula LMN - 3 Turnos'!V4,'Plano de Setup'!$AM$5:$AM$204,0))&gt;='Célula LMN - 3 Turnos'!V4),MATCH('Célula LMN - 3 Turnos'!V4,'Plano de Setup'!$AM$5:$AM$204))),U15))</f>
        <v>CUMMINS N1 - F00RJ02827</v>
      </c>
      <c r="W15" s="296" t="str" cm="1">
        <f t="array" ref="W15">IF(W10="-","-",IFERROR(INDEX('Plano de Setup'!$AK$5:$AK$204,IF(AND(INDEX('Plano de Setup'!$AM$5:$AM$204,MATCH('Célula LMN - 3 Turnos'!W4,'Plano de Setup'!$AM$5:$AM$204,0))&lt;='Célula LMN - 3 Turnos'!W4,INDEX('Plano de Setup'!$AN$5:$AN$204,MATCH('Célula LMN - 3 Turnos'!W4,'Plano de Setup'!$AM$5:$AM$204,0))&gt;='Célula LMN - 3 Turnos'!W4),MATCH('Célula LMN - 3 Turnos'!W4,'Plano de Setup'!$AM$5:$AM$204))),V15))</f>
        <v>CUMMINS N1 - F00RJ02827</v>
      </c>
      <c r="X15" s="296" t="str" cm="1">
        <f t="array" ref="X15">IF(X10="-","-",IFERROR(INDEX('Plano de Setup'!$AK$5:$AK$204,IF(AND(INDEX('Plano de Setup'!$AM$5:$AM$204,MATCH('Célula LMN - 3 Turnos'!X4,'Plano de Setup'!$AM$5:$AM$204,0))&lt;='Célula LMN - 3 Turnos'!X4,INDEX('Plano de Setup'!$AN$5:$AN$204,MATCH('Célula LMN - 3 Turnos'!X4,'Plano de Setup'!$AM$5:$AM$204,0))&gt;='Célula LMN - 3 Turnos'!X4),MATCH('Célula LMN - 3 Turnos'!X4,'Plano de Setup'!$AM$5:$AM$204))),W15))</f>
        <v>CUMMINS N1 - F00RJ02827</v>
      </c>
      <c r="Y15" s="296" t="str" cm="1">
        <f t="array" ref="Y15">IF(Y10="-","-",IFERROR(INDEX('Plano de Setup'!$AK$5:$AK$204,IF(AND(INDEX('Plano de Setup'!$AM$5:$AM$204,MATCH('Célula LMN - 3 Turnos'!Y4,'Plano de Setup'!$AM$5:$AM$204,0))&lt;='Célula LMN - 3 Turnos'!Y4,INDEX('Plano de Setup'!$AN$5:$AN$204,MATCH('Célula LMN - 3 Turnos'!Y4,'Plano de Setup'!$AM$5:$AM$204,0))&gt;='Célula LMN - 3 Turnos'!Y4),MATCH('Célula LMN - 3 Turnos'!Y4,'Plano de Setup'!$AM$5:$AM$204))),X15))</f>
        <v>CUMMINS N1 - F00RJ02827</v>
      </c>
      <c r="Z15" s="296" t="str" cm="1">
        <f t="array" ref="Z15">IF(Z10="-","-",IFERROR(INDEX('Plano de Setup'!$AK$5:$AK$204,IF(AND(INDEX('Plano de Setup'!$AM$5:$AM$204,MATCH('Célula LMN - 3 Turnos'!Z4,'Plano de Setup'!$AM$5:$AM$204,0))&lt;='Célula LMN - 3 Turnos'!Z4,INDEX('Plano de Setup'!$AN$5:$AN$204,MATCH('Célula LMN - 3 Turnos'!Z4,'Plano de Setup'!$AM$5:$AM$204,0))&gt;='Célula LMN - 3 Turnos'!Z4),MATCH('Célula LMN - 3 Turnos'!Z4,'Plano de Setup'!$AM$5:$AM$204))),Y15))</f>
        <v>CUMMINS N1 - F00RJ02827</v>
      </c>
      <c r="AA15" s="296" t="str" cm="1">
        <f t="array" ref="AA15">IF(AA10="-","-",IFERROR(INDEX('Plano de Setup'!$AK$5:$AK$204,IF(AND(INDEX('Plano de Setup'!$AM$5:$AM$204,MATCH('Célula LMN - 3 Turnos'!AA4,'Plano de Setup'!$AM$5:$AM$204,0))&lt;='Célula LMN - 3 Turnos'!AA4,INDEX('Plano de Setup'!$AN$5:$AN$204,MATCH('Célula LMN - 3 Turnos'!AA4,'Plano de Setup'!$AM$5:$AM$204,0))&gt;='Célula LMN - 3 Turnos'!AA4),MATCH('Célula LMN - 3 Turnos'!AA4,'Plano de Setup'!$AM$5:$AM$204))),Z15))</f>
        <v>CUMMINS N1 - F00RJ02827</v>
      </c>
      <c r="AB15" s="296" t="str" cm="1">
        <f t="array" ref="AB15">IF(AB10="-","-",IFERROR(INDEX('Plano de Setup'!$AK$5:$AK$204,IF(AND(INDEX('Plano de Setup'!$AM$5:$AM$204,MATCH('Célula LMN - 3 Turnos'!AB4,'Plano de Setup'!$AM$5:$AM$204,0))&lt;='Célula LMN - 3 Turnos'!AB4,INDEX('Plano de Setup'!$AN$5:$AN$204,MATCH('Célula LMN - 3 Turnos'!AB4,'Plano de Setup'!$AM$5:$AM$204,0))&gt;='Célula LMN - 3 Turnos'!AB4),MATCH('Célula LMN - 3 Turnos'!AB4,'Plano de Setup'!$AM$5:$AM$204))),AA15))</f>
        <v>CUMMINS N1 - F00RJ02827</v>
      </c>
      <c r="AC15" s="296" t="str" cm="1">
        <f t="array" ref="AC15">IF(AC10="-","-",IFERROR(INDEX('Plano de Setup'!$AK$5:$AK$204,IF(AND(INDEX('Plano de Setup'!$AM$5:$AM$204,MATCH('Célula LMN - 3 Turnos'!AC4,'Plano de Setup'!$AM$5:$AM$204,0))&lt;='Célula LMN - 3 Turnos'!AC4,INDEX('Plano de Setup'!$AN$5:$AN$204,MATCH('Célula LMN - 3 Turnos'!AC4,'Plano de Setup'!$AM$5:$AM$204,0))&gt;='Célula LMN - 3 Turnos'!AC4),MATCH('Célula LMN - 3 Turnos'!AC4,'Plano de Setup'!$AM$5:$AM$204))),AB15))</f>
        <v>CUMMINS N1 - F00RJ02827</v>
      </c>
      <c r="AD15" s="296" t="str" cm="1">
        <f t="array" ref="AD15">IF(AD10="-","-",IFERROR(INDEX('Plano de Setup'!$AK$5:$AK$204,IF(AND(INDEX('Plano de Setup'!$AM$5:$AM$204,MATCH('Célula LMN - 3 Turnos'!AD4,'Plano de Setup'!$AM$5:$AM$204,0))&lt;='Célula LMN - 3 Turnos'!AD4,INDEX('Plano de Setup'!$AN$5:$AN$204,MATCH('Célula LMN - 3 Turnos'!AD4,'Plano de Setup'!$AM$5:$AM$204,0))&gt;='Célula LMN - 3 Turnos'!AD4),MATCH('Célula LMN - 3 Turnos'!AD4,'Plano de Setup'!$AM$5:$AM$204))),AC15))</f>
        <v>CUMMINS N1 - F00RJ02827</v>
      </c>
      <c r="AE15" s="296" t="str" cm="1">
        <f t="array" ref="AE15">IF(AE10="-","-",IFERROR(INDEX('Plano de Setup'!$AK$5:$AK$204,IF(AND(INDEX('Plano de Setup'!$AM$5:$AM$204,MATCH('Célula LMN - 3 Turnos'!AE4,'Plano de Setup'!$AM$5:$AM$204,0))&lt;='Célula LMN - 3 Turnos'!AE4,INDEX('Plano de Setup'!$AN$5:$AN$204,MATCH('Célula LMN - 3 Turnos'!AE4,'Plano de Setup'!$AM$5:$AM$204,0))&gt;='Célula LMN - 3 Turnos'!AE4),MATCH('Célula LMN - 3 Turnos'!AE4,'Plano de Setup'!$AM$5:$AM$204))),AD15))</f>
        <v>CUMMINS N1 - F00RJ02827</v>
      </c>
      <c r="AF15" s="296" t="str" cm="1">
        <f t="array" ref="AF15">IF(AF10="-","-",IFERROR(INDEX('Plano de Setup'!$AK$5:$AK$204,IF(AND(INDEX('Plano de Setup'!$AM$5:$AM$204,MATCH('Célula LMN - 3 Turnos'!AF4,'Plano de Setup'!$AM$5:$AM$204,0))&lt;='Célula LMN - 3 Turnos'!AF4,INDEX('Plano de Setup'!$AN$5:$AN$204,MATCH('Célula LMN - 3 Turnos'!AF4,'Plano de Setup'!$AM$5:$AM$204,0))&gt;='Célula LMN - 3 Turnos'!AF4),MATCH('Célula LMN - 3 Turnos'!AF4,'Plano de Setup'!$AM$5:$AM$204))),AE15))</f>
        <v>CUMMINS N1 - F00RJ02827</v>
      </c>
      <c r="AG15" s="296" t="str" cm="1">
        <f t="array" ref="AG15">IF(AG10="-","-",IFERROR(INDEX('Plano de Setup'!$AK$5:$AK$204,IF(AND(INDEX('Plano de Setup'!$AM$5:$AM$204,MATCH('Célula LMN - 3 Turnos'!AG4,'Plano de Setup'!$AM$5:$AM$204,0))&lt;='Célula LMN - 3 Turnos'!AG4,INDEX('Plano de Setup'!$AN$5:$AN$204,MATCH('Célula LMN - 3 Turnos'!AG4,'Plano de Setup'!$AM$5:$AM$204,0))&gt;='Célula LMN - 3 Turnos'!AG4),MATCH('Célula LMN - 3 Turnos'!AG4,'Plano de Setup'!$AM$5:$AM$204))),AF15))</f>
        <v>CUMMINS N1 - F00RJ02827</v>
      </c>
      <c r="AH15" s="296" t="str" cm="1">
        <f t="array" ref="AH15">IF(AH10="-","-",IFERROR(INDEX('Plano de Setup'!$AK$5:$AK$204,IF(AND(INDEX('Plano de Setup'!$AM$5:$AM$204,MATCH('Célula LMN - 3 Turnos'!AH4,'Plano de Setup'!$AM$5:$AM$204,0))&lt;='Célula LMN - 3 Turnos'!AH4,INDEX('Plano de Setup'!$AN$5:$AN$204,MATCH('Célula LMN - 3 Turnos'!AH4,'Plano de Setup'!$AM$5:$AM$204,0))&gt;='Célula LMN - 3 Turnos'!AH4),MATCH('Célula LMN - 3 Turnos'!AH4,'Plano de Setup'!$AM$5:$AM$204))),AG15))</f>
        <v>CUMMINS N1 - F00RJ02827</v>
      </c>
      <c r="AI15" s="296" t="str" cm="1">
        <f t="array" ref="AI15">IF(AI10="-","-",IFERROR(INDEX('Plano de Setup'!$AK$5:$AK$204,IF(AND(INDEX('Plano de Setup'!$AM$5:$AM$204,MATCH('Célula LMN - 3 Turnos'!AI4,'Plano de Setup'!$AM$5:$AM$204,0))&lt;='Célula LMN - 3 Turnos'!AI4,INDEX('Plano de Setup'!$AN$5:$AN$204,MATCH('Célula LMN - 3 Turnos'!AI4,'Plano de Setup'!$AM$5:$AM$204,0))&gt;='Célula LMN - 3 Turnos'!AI4),MATCH('Célula LMN - 3 Turnos'!AI4,'Plano de Setup'!$AM$5:$AM$204))),AH15))</f>
        <v>CUMMINS N1 - F00RJ02827</v>
      </c>
      <c r="AJ15" s="296" t="str" cm="1">
        <f t="array" ref="AJ15">IF(AJ10="-","-",IFERROR(INDEX('Plano de Setup'!$AK$5:$AK$204,IF(AND(INDEX('Plano de Setup'!$AM$5:$AM$204,MATCH('Célula LMN - 3 Turnos'!AJ4,'Plano de Setup'!$AM$5:$AM$204,0))&lt;='Célula LMN - 3 Turnos'!AJ4,INDEX('Plano de Setup'!$AN$5:$AN$204,MATCH('Célula LMN - 3 Turnos'!AJ4,'Plano de Setup'!$AM$5:$AM$204,0))&gt;='Célula LMN - 3 Turnos'!AJ4),MATCH('Célula LMN - 3 Turnos'!AJ4,'Plano de Setup'!$AM$5:$AM$204))),AI15))</f>
        <v>CUMMINS N1 - F00RJ02827</v>
      </c>
      <c r="AK15" s="296" t="str" cm="1">
        <f t="array" ref="AK15">IF(AK10="-","-",IFERROR(INDEX('Plano de Setup'!$AK$5:$AK$204,IF(AND(INDEX('Plano de Setup'!$AM$5:$AM$204,MATCH('Célula LMN - 3 Turnos'!AK4,'Plano de Setup'!$AM$5:$AM$204,0))&lt;='Célula LMN - 3 Turnos'!AK4,INDEX('Plano de Setup'!$AN$5:$AN$204,MATCH('Célula LMN - 3 Turnos'!AK4,'Plano de Setup'!$AM$5:$AM$204,0))&gt;='Célula LMN - 3 Turnos'!AK4),MATCH('Célula LMN - 3 Turnos'!AK4,'Plano de Setup'!$AM$5:$AM$204))),AJ15))</f>
        <v>CUMMINS N1 - F00RJ02827</v>
      </c>
    </row>
    <row r="16" spans="1:38" ht="30.4" customHeight="1">
      <c r="C16" s="4"/>
      <c r="F16" s="507" t="s">
        <v>300</v>
      </c>
      <c r="G16" s="507"/>
      <c r="H16" s="298" t="str" cm="1">
        <f t="array" ref="H16">IF(H9="-","-",IFERROR(INDEX('Plano de Setup'!$AG$5:$AG$204,IF(AND(INDEX('Plano de Setup'!$AH$5:$AH$204,MATCH('Célula LMN - 3 Turnos'!H3,'Plano de Setup'!$AH$5:$AH$204,0))&lt;='Célula LMN - 3 Turnos'!H3,INDEX('Plano de Setup'!$AI$5:$AI$204,MATCH('Célula LMN - 3 Turnos'!H3,'Plano de Setup'!$AH$5:$AH$204,0))&gt;='Célula LMN - 3 Turnos'!H3),MATCH('Célula LMN - 3 Turnos'!H3,'Plano de Setup'!$AH$5:$AH$204))),"erro"))</f>
        <v>erro</v>
      </c>
      <c r="I16" s="298" t="str" cm="1">
        <f t="array" ref="I16">IF(I9="-","-",IFERROR(INDEX('Plano de Setup'!$AG$5:$AG$204,IF(AND(INDEX('Plano de Setup'!$AH$5:$AH$204,MATCH('Célula LMN - 3 Turnos'!I3,'Plano de Setup'!$AH$5:$AH$204,0))&lt;='Célula LMN - 3 Turnos'!I3,INDEX('Plano de Setup'!$AI$5:$AI$204,MATCH('Célula LMN - 3 Turnos'!I3,'Plano de Setup'!$AH$5:$AH$204,0))&gt;='Célula LMN - 3 Turnos'!I3),MATCH('Célula LMN - 3 Turnos'!I3,'Plano de Setup'!$AH$5:$AH$204))),"erro"))</f>
        <v>erro</v>
      </c>
      <c r="J16" s="298" t="str" cm="1">
        <f t="array" ref="J16">IF(J9="-","-",IFERROR(INDEX('Plano de Setup'!$AG$5:$AG$204,IF(AND(INDEX('Plano de Setup'!$AH$5:$AH$204,MATCH('Célula LMN - 3 Turnos'!J3,'Plano de Setup'!$AH$5:$AH$204,0))&lt;='Célula LMN - 3 Turnos'!J3,INDEX('Plano de Setup'!$AI$5:$AI$204,MATCH('Célula LMN - 3 Turnos'!J3,'Plano de Setup'!$AH$5:$AH$204,0))&gt;='Célula LMN - 3 Turnos'!J3),MATCH('Célula LMN - 3 Turnos'!J3,'Plano de Setup'!$AH$5:$AH$204))),"erro"))</f>
        <v>erro</v>
      </c>
      <c r="K16" s="298" t="str" cm="1">
        <f t="array" ref="K16">IF(K9="-","-",IFERROR(INDEX('Plano de Setup'!$AG$5:$AG$204,IF(AND(INDEX('Plano de Setup'!$AH$5:$AH$204,MATCH('Célula LMN - 3 Turnos'!K3,'Plano de Setup'!$AH$5:$AH$204,0))&lt;='Célula LMN - 3 Turnos'!K3,INDEX('Plano de Setup'!$AI$5:$AI$204,MATCH('Célula LMN - 3 Turnos'!K3,'Plano de Setup'!$AH$5:$AH$204,0))&gt;='Célula LMN - 3 Turnos'!K3),MATCH('Célula LMN - 3 Turnos'!K3,'Plano de Setup'!$AH$5:$AH$204))),"erro"))</f>
        <v>erro</v>
      </c>
      <c r="L16" s="298" t="str" cm="1">
        <f t="array" ref="L16">IF(L9="-","-",IFERROR(INDEX('Plano de Setup'!$AG$5:$AG$204,IF(AND(INDEX('Plano de Setup'!$AH$5:$AH$204,MATCH('Célula LMN - 3 Turnos'!L3,'Plano de Setup'!$AH$5:$AH$204,0))&lt;='Célula LMN - 3 Turnos'!L3,INDEX('Plano de Setup'!$AI$5:$AI$204,MATCH('Célula LMN - 3 Turnos'!L3,'Plano de Setup'!$AH$5:$AH$204,0))&gt;='Célula LMN - 3 Turnos'!L3),MATCH('Célula LMN - 3 Turnos'!L3,'Plano de Setup'!$AH$5:$AH$204))),"erro"))</f>
        <v>erro</v>
      </c>
      <c r="M16" s="298" t="str" cm="1">
        <f t="array" ref="M16">IF(M9="-","-",IFERROR(INDEX('Plano de Setup'!$AG$5:$AG$204,IF(AND(INDEX('Plano de Setup'!$AH$5:$AH$204,MATCH('Célula LMN - 3 Turnos'!M3,'Plano de Setup'!$AH$5:$AH$204,0))&lt;='Célula LMN - 3 Turnos'!M3,INDEX('Plano de Setup'!$AI$5:$AI$204,MATCH('Célula LMN - 3 Turnos'!M3,'Plano de Setup'!$AH$5:$AH$204,0))&gt;='Célula LMN - 3 Turnos'!M3),MATCH('Célula LMN - 3 Turnos'!M3,'Plano de Setup'!$AH$5:$AH$204))),"erro"))</f>
        <v>erro</v>
      </c>
      <c r="N16" s="298" t="str" cm="1">
        <f t="array" ref="N16">IF(N9="-","-",IFERROR(INDEX('Plano de Setup'!$AG$5:$AG$204,IF(AND(INDEX('Plano de Setup'!$AH$5:$AH$204,MATCH('Célula LMN - 3 Turnos'!N3,'Plano de Setup'!$AH$5:$AH$204,0))&lt;='Célula LMN - 3 Turnos'!N3,INDEX('Plano de Setup'!$AI$5:$AI$204,MATCH('Célula LMN - 3 Turnos'!N3,'Plano de Setup'!$AH$5:$AH$204,0))&gt;='Célula LMN - 3 Turnos'!N3),MATCH('Célula LMN - 3 Turnos'!N3,'Plano de Setup'!$AH$5:$AH$204))),"erro"))</f>
        <v>erro</v>
      </c>
      <c r="O16" s="298" t="str" cm="1">
        <f t="array" ref="O16">IF(O9="-","-",IFERROR(INDEX('Plano de Setup'!$AG$5:$AG$204,IF(AND(INDEX('Plano de Setup'!$AH$5:$AH$204,MATCH('Célula LMN - 3 Turnos'!O3,'Plano de Setup'!$AH$5:$AH$204,0))&lt;='Célula LMN - 3 Turnos'!O3,INDEX('Plano de Setup'!$AI$5:$AI$204,MATCH('Célula LMN - 3 Turnos'!O3,'Plano de Setup'!$AH$5:$AH$204,0))&gt;='Célula LMN - 3 Turnos'!O3),MATCH('Célula LMN - 3 Turnos'!O3,'Plano de Setup'!$AH$5:$AH$204))),"erro"))</f>
        <v>erro</v>
      </c>
      <c r="P16" s="298" t="str" cm="1">
        <f t="array" ref="P16">IF(P9="-","-",IFERROR(INDEX('Plano de Setup'!$AG$5:$AG$204,IF(AND(INDEX('Plano de Setup'!$AH$5:$AH$204,MATCH('Célula LMN - 3 Turnos'!P3,'Plano de Setup'!$AH$5:$AH$204,0))&lt;='Célula LMN - 3 Turnos'!P3,INDEX('Plano de Setup'!$AI$5:$AI$204,MATCH('Célula LMN - 3 Turnos'!P3,'Plano de Setup'!$AH$5:$AH$204,0))&gt;='Célula LMN - 3 Turnos'!P3),MATCH('Célula LMN - 3 Turnos'!P3,'Plano de Setup'!$AH$5:$AH$204))),"erro"))</f>
        <v>erro</v>
      </c>
      <c r="Q16" s="298" t="str" cm="1">
        <f t="array" ref="Q16">IF(Q9="-","-",IFERROR(INDEX('Plano de Setup'!$AG$5:$AG$204,IF(AND(INDEX('Plano de Setup'!$AH$5:$AH$204,MATCH('Célula LMN - 3 Turnos'!Q3,'Plano de Setup'!$AH$5:$AH$204,0))&lt;='Célula LMN - 3 Turnos'!Q3,INDEX('Plano de Setup'!$AI$5:$AI$204,MATCH('Célula LMN - 3 Turnos'!Q3,'Plano de Setup'!$AH$5:$AH$204,0))&gt;='Célula LMN - 3 Turnos'!Q3),MATCH('Célula LMN - 3 Turnos'!Q3,'Plano de Setup'!$AH$5:$AH$204))),"erro"))</f>
        <v>erro</v>
      </c>
      <c r="R16" s="298" t="str" cm="1">
        <f t="array" ref="R16">IF(R9="-","-",IFERROR(INDEX('Plano de Setup'!$AG$5:$AG$204,IF(AND(INDEX('Plano de Setup'!$AH$5:$AH$204,MATCH('Célula LMN - 3 Turnos'!R3,'Plano de Setup'!$AH$5:$AH$204,0))&lt;='Célula LMN - 3 Turnos'!R3,INDEX('Plano de Setup'!$AI$5:$AI$204,MATCH('Célula LMN - 3 Turnos'!R3,'Plano de Setup'!$AH$5:$AH$204,0))&gt;='Célula LMN - 3 Turnos'!R3),MATCH('Célula LMN - 3 Turnos'!R3,'Plano de Setup'!$AH$5:$AH$204))),"erro"))</f>
        <v>erro</v>
      </c>
      <c r="S16" s="298" t="str" cm="1">
        <f t="array" ref="S16">IF(S9="-","-",IFERROR(INDEX('Plano de Setup'!$AG$5:$AG$204,IF(AND(INDEX('Plano de Setup'!$AH$5:$AH$204,MATCH('Célula LMN - 3 Turnos'!S3,'Plano de Setup'!$AH$5:$AH$204,0))&lt;='Célula LMN - 3 Turnos'!S3,INDEX('Plano de Setup'!$AI$5:$AI$204,MATCH('Célula LMN - 3 Turnos'!S3,'Plano de Setup'!$AH$5:$AH$204,0))&gt;='Célula LMN - 3 Turnos'!S3),MATCH('Célula LMN - 3 Turnos'!S3,'Plano de Setup'!$AH$5:$AH$204))),"erro"))</f>
        <v>erro</v>
      </c>
      <c r="T16" s="298" t="str" cm="1">
        <f t="array" ref="T16">IF(T9="-","-",IFERROR(INDEX('Plano de Setup'!$AG$5:$AG$204,IF(AND(INDEX('Plano de Setup'!$AH$5:$AH$204,MATCH('Célula LMN - 3 Turnos'!T3,'Plano de Setup'!$AH$5:$AH$204,0))&lt;='Célula LMN - 3 Turnos'!T3,INDEX('Plano de Setup'!$AI$5:$AI$204,MATCH('Célula LMN - 3 Turnos'!T3,'Plano de Setup'!$AH$5:$AH$204,0))&gt;='Célula LMN - 3 Turnos'!T3),MATCH('Célula LMN - 3 Turnos'!T3,'Plano de Setup'!$AH$5:$AH$204))),"erro"))</f>
        <v>erro</v>
      </c>
      <c r="U16" s="298" t="str" cm="1">
        <f t="array" ref="U16">IF(U9="-","-",IFERROR(INDEX('Plano de Setup'!$AG$5:$AG$204,IF(AND(INDEX('Plano de Setup'!$AH$5:$AH$204,MATCH('Célula LMN - 3 Turnos'!U3,'Plano de Setup'!$AH$5:$AH$204,0))&lt;='Célula LMN - 3 Turnos'!U3,INDEX('Plano de Setup'!$AI$5:$AI$204,MATCH('Célula LMN - 3 Turnos'!U3,'Plano de Setup'!$AH$5:$AH$204,0))&gt;='Célula LMN - 3 Turnos'!U3),MATCH('Célula LMN - 3 Turnos'!U3,'Plano de Setup'!$AH$5:$AH$204))),"erro"))</f>
        <v>erro</v>
      </c>
      <c r="V16" s="298" t="str" cm="1">
        <f t="array" ref="V16">IF(V9="-","-",IFERROR(INDEX('Plano de Setup'!$AG$5:$AG$204,IF(AND(INDEX('Plano de Setup'!$AH$5:$AH$204,MATCH('Célula LMN - 3 Turnos'!V3,'Plano de Setup'!$AH$5:$AH$204,0))&lt;='Célula LMN - 3 Turnos'!V3,INDEX('Plano de Setup'!$AI$5:$AI$204,MATCH('Célula LMN - 3 Turnos'!V3,'Plano de Setup'!$AH$5:$AH$204,0))&gt;='Célula LMN - 3 Turnos'!V3),MATCH('Célula LMN - 3 Turnos'!V3,'Plano de Setup'!$AH$5:$AH$204))),"erro"))</f>
        <v>erro</v>
      </c>
      <c r="W16" s="298" t="str" cm="1">
        <f t="array" ref="W16">IF(W9="-","-",IFERROR(INDEX('Plano de Setup'!$AG$5:$AG$204,IF(AND(INDEX('Plano de Setup'!$AH$5:$AH$204,MATCH('Célula LMN - 3 Turnos'!W3,'Plano de Setup'!$AH$5:$AH$204,0))&lt;='Célula LMN - 3 Turnos'!W3,INDEX('Plano de Setup'!$AI$5:$AI$204,MATCH('Célula LMN - 3 Turnos'!W3,'Plano de Setup'!$AH$5:$AH$204,0))&gt;='Célula LMN - 3 Turnos'!W3),MATCH('Célula LMN - 3 Turnos'!W3,'Plano de Setup'!$AH$5:$AH$204))),"erro"))</f>
        <v>erro</v>
      </c>
      <c r="X16" s="298" t="str" cm="1">
        <f t="array" ref="X16">IF(X9="-","-",IFERROR(INDEX('Plano de Setup'!$AG$5:$AG$204,IF(AND(INDEX('Plano de Setup'!$AH$5:$AH$204,MATCH('Célula LMN - 3 Turnos'!X3,'Plano de Setup'!$AH$5:$AH$204,0))&lt;='Célula LMN - 3 Turnos'!X3,INDEX('Plano de Setup'!$AI$5:$AI$204,MATCH('Célula LMN - 3 Turnos'!X3,'Plano de Setup'!$AH$5:$AH$204,0))&gt;='Célula LMN - 3 Turnos'!X3),MATCH('Célula LMN - 3 Turnos'!X3,'Plano de Setup'!$AH$5:$AH$204))),"erro"))</f>
        <v>erro</v>
      </c>
      <c r="Y16" s="298" t="str" cm="1">
        <f t="array" ref="Y16">IF(Y9="-","-",IFERROR(INDEX('Plano de Setup'!$AG$5:$AG$204,IF(AND(INDEX('Plano de Setup'!$AH$5:$AH$204,MATCH('Célula LMN - 3 Turnos'!Y3,'Plano de Setup'!$AH$5:$AH$204,0))&lt;='Célula LMN - 3 Turnos'!Y3,INDEX('Plano de Setup'!$AI$5:$AI$204,MATCH('Célula LMN - 3 Turnos'!Y3,'Plano de Setup'!$AH$5:$AH$204,0))&gt;='Célula LMN - 3 Turnos'!Y3),MATCH('Célula LMN - 3 Turnos'!Y3,'Plano de Setup'!$AH$5:$AH$204))),"erro"))</f>
        <v>erro</v>
      </c>
      <c r="Z16" s="298" t="str" cm="1">
        <f t="array" ref="Z16">IF(Z9="-","-",IFERROR(INDEX('Plano de Setup'!$AG$5:$AG$204,IF(AND(INDEX('Plano de Setup'!$AH$5:$AH$204,MATCH('Célula LMN - 3 Turnos'!Z3,'Plano de Setup'!$AH$5:$AH$204,0))&lt;='Célula LMN - 3 Turnos'!Z3,INDEX('Plano de Setup'!$AI$5:$AI$204,MATCH('Célula LMN - 3 Turnos'!Z3,'Plano de Setup'!$AH$5:$AH$204,0))&gt;='Célula LMN - 3 Turnos'!Z3),MATCH('Célula LMN - 3 Turnos'!Z3,'Plano de Setup'!$AH$5:$AH$204))),"erro"))</f>
        <v>erro</v>
      </c>
      <c r="AA16" s="298" t="str" cm="1">
        <f t="array" ref="AA16">IF(AA9="-","-",IFERROR(INDEX('Plano de Setup'!$AG$5:$AG$204,IF(AND(INDEX('Plano de Setup'!$AH$5:$AH$204,MATCH('Célula LMN - 3 Turnos'!AA3,'Plano de Setup'!$AH$5:$AH$204,0))&lt;='Célula LMN - 3 Turnos'!AA3,INDEX('Plano de Setup'!$AI$5:$AI$204,MATCH('Célula LMN - 3 Turnos'!AA3,'Plano de Setup'!$AH$5:$AH$204,0))&gt;='Célula LMN - 3 Turnos'!AA3),MATCH('Célula LMN - 3 Turnos'!AA3,'Plano de Setup'!$AH$5:$AH$204))),"erro"))</f>
        <v>erro</v>
      </c>
      <c r="AB16" s="298" t="str" cm="1">
        <f t="array" ref="AB16">IF(AB9="-","-",IFERROR(INDEX('Plano de Setup'!$AG$5:$AG$204,IF(AND(INDEX('Plano de Setup'!$AH$5:$AH$204,MATCH('Célula LMN - 3 Turnos'!AB3,'Plano de Setup'!$AH$5:$AH$204,0))&lt;='Célula LMN - 3 Turnos'!AB3,INDEX('Plano de Setup'!$AI$5:$AI$204,MATCH('Célula LMN - 3 Turnos'!AB3,'Plano de Setup'!$AH$5:$AH$204,0))&gt;='Célula LMN - 3 Turnos'!AB3),MATCH('Célula LMN - 3 Turnos'!AB3,'Plano de Setup'!$AH$5:$AH$204))),"erro"))</f>
        <v>erro</v>
      </c>
      <c r="AC16" s="298" t="str" cm="1">
        <f t="array" ref="AC16">IF(AC9="-","-",IFERROR(INDEX('Plano de Setup'!$AG$5:$AG$204,IF(AND(INDEX('Plano de Setup'!$AH$5:$AH$204,MATCH('Célula LMN - 3 Turnos'!AC3,'Plano de Setup'!$AH$5:$AH$204,0))&lt;='Célula LMN - 3 Turnos'!AC3,INDEX('Plano de Setup'!$AI$5:$AI$204,MATCH('Célula LMN - 3 Turnos'!AC3,'Plano de Setup'!$AH$5:$AH$204,0))&gt;='Célula LMN - 3 Turnos'!AC3),MATCH('Célula LMN - 3 Turnos'!AC3,'Plano de Setup'!$AH$5:$AH$204))),"erro"))</f>
        <v>erro</v>
      </c>
      <c r="AD16" s="298" t="str" cm="1">
        <f t="array" ref="AD16">IF(AD9="-","-",IFERROR(INDEX('Plano de Setup'!$AG$5:$AG$204,IF(AND(INDEX('Plano de Setup'!$AH$5:$AH$204,MATCH('Célula LMN - 3 Turnos'!AD3,'Plano de Setup'!$AH$5:$AH$204,0))&lt;='Célula LMN - 3 Turnos'!AD3,INDEX('Plano de Setup'!$AI$5:$AI$204,MATCH('Célula LMN - 3 Turnos'!AD3,'Plano de Setup'!$AH$5:$AH$204,0))&gt;='Célula LMN - 3 Turnos'!AD3),MATCH('Célula LMN - 3 Turnos'!AD3,'Plano de Setup'!$AH$5:$AH$204))),"erro"))</f>
        <v>erro</v>
      </c>
      <c r="AE16" s="298" t="str" cm="1">
        <f t="array" ref="AE16">IF(AE9="-","-",IFERROR(INDEX('Plano de Setup'!$AG$5:$AG$204,IF(AND(INDEX('Plano de Setup'!$AH$5:$AH$204,MATCH('Célula LMN - 3 Turnos'!AE3,'Plano de Setup'!$AH$5:$AH$204,0))&lt;='Célula LMN - 3 Turnos'!AE3,INDEX('Plano de Setup'!$AI$5:$AI$204,MATCH('Célula LMN - 3 Turnos'!AE3,'Plano de Setup'!$AH$5:$AH$204,0))&gt;='Célula LMN - 3 Turnos'!AE3),MATCH('Célula LMN - 3 Turnos'!AE3,'Plano de Setup'!$AH$5:$AH$204))),"erro"))</f>
        <v>erro</v>
      </c>
      <c r="AF16" s="298" t="str" cm="1">
        <f t="array" ref="AF16">IF(AF9="-","-",IFERROR(INDEX('Plano de Setup'!$AG$5:$AG$204,IF(AND(INDEX('Plano de Setup'!$AH$5:$AH$204,MATCH('Célula LMN - 3 Turnos'!AF3,'Plano de Setup'!$AH$5:$AH$204,0))&lt;='Célula LMN - 3 Turnos'!AF3,INDEX('Plano de Setup'!$AI$5:$AI$204,MATCH('Célula LMN - 3 Turnos'!AF3,'Plano de Setup'!$AH$5:$AH$204,0))&gt;='Célula LMN - 3 Turnos'!AF3),MATCH('Célula LMN - 3 Turnos'!AF3,'Plano de Setup'!$AH$5:$AH$204))),"erro"))</f>
        <v>erro</v>
      </c>
      <c r="AG16" s="298" t="str" cm="1">
        <f t="array" ref="AG16">IF(AG9="-","-",IFERROR(INDEX('Plano de Setup'!$AG$5:$AG$204,IF(AND(INDEX('Plano de Setup'!$AH$5:$AH$204,MATCH('Célula LMN - 3 Turnos'!AG3,'Plano de Setup'!$AH$5:$AH$204,0))&lt;='Célula LMN - 3 Turnos'!AG3,INDEX('Plano de Setup'!$AI$5:$AI$204,MATCH('Célula LMN - 3 Turnos'!AG3,'Plano de Setup'!$AH$5:$AH$204,0))&gt;='Célula LMN - 3 Turnos'!AG3),MATCH('Célula LMN - 3 Turnos'!AG3,'Plano de Setup'!$AH$5:$AH$204))),"erro"))</f>
        <v>erro</v>
      </c>
      <c r="AH16" s="298" t="str" cm="1">
        <f t="array" ref="AH16">IF(AH9="-","-",IFERROR(INDEX('Plano de Setup'!$AG$5:$AG$204,IF(AND(INDEX('Plano de Setup'!$AH$5:$AH$204,MATCH('Célula LMN - 3 Turnos'!AH3,'Plano de Setup'!$AH$5:$AH$204,0))&lt;='Célula LMN - 3 Turnos'!AH3,INDEX('Plano de Setup'!$AI$5:$AI$204,MATCH('Célula LMN - 3 Turnos'!AH3,'Plano de Setup'!$AH$5:$AH$204,0))&gt;='Célula LMN - 3 Turnos'!AH3),MATCH('Célula LMN - 3 Turnos'!AH3,'Plano de Setup'!$AH$5:$AH$204))),"erro"))</f>
        <v>erro</v>
      </c>
      <c r="AI16" s="298" t="str" cm="1">
        <f t="array" ref="AI16">IF(AI9="-","-",IFERROR(INDEX('Plano de Setup'!$AG$5:$AG$204,IF(AND(INDEX('Plano de Setup'!$AH$5:$AH$204,MATCH('Célula LMN - 3 Turnos'!AI3,'Plano de Setup'!$AH$5:$AH$204,0))&lt;='Célula LMN - 3 Turnos'!AI3,INDEX('Plano de Setup'!$AI$5:$AI$204,MATCH('Célula LMN - 3 Turnos'!AI3,'Plano de Setup'!$AH$5:$AH$204,0))&gt;='Célula LMN - 3 Turnos'!AI3),MATCH('Célula LMN - 3 Turnos'!AI3,'Plano de Setup'!$AH$5:$AH$204))),"erro"))</f>
        <v>erro</v>
      </c>
      <c r="AJ16" s="298" t="str" cm="1">
        <f t="array" ref="AJ16">IF(AJ9="-","-",IFERROR(INDEX('Plano de Setup'!$AG$5:$AG$204,IF(AND(INDEX('Plano de Setup'!$AH$5:$AH$204,MATCH('Célula LMN - 3 Turnos'!AJ3,'Plano de Setup'!$AH$5:$AH$204,0))&lt;='Célula LMN - 3 Turnos'!AJ3,INDEX('Plano de Setup'!$AI$5:$AI$204,MATCH('Célula LMN - 3 Turnos'!AJ3,'Plano de Setup'!$AH$5:$AH$204,0))&gt;='Célula LMN - 3 Turnos'!AJ3),MATCH('Célula LMN - 3 Turnos'!AJ3,'Plano de Setup'!$AH$5:$AH$204))),"erro"))</f>
        <v>erro</v>
      </c>
      <c r="AK16" s="298" t="str" cm="1">
        <f t="array" ref="AK16">IF(AK9="-","-",IFERROR(INDEX('Plano de Setup'!$AG$5:$AG$204,IF(AND(INDEX('Plano de Setup'!$AH$5:$AH$204,MATCH('Célula LMN - 3 Turnos'!AK3,'Plano de Setup'!$AH$5:$AH$204,0))&lt;='Célula LMN - 3 Turnos'!AK3,INDEX('Plano de Setup'!$AI$5:$AI$204,MATCH('Célula LMN - 3 Turnos'!AK3,'Plano de Setup'!$AH$5:$AH$204,0))&gt;='Célula LMN - 3 Turnos'!AK3),MATCH('Célula LMN - 3 Turnos'!AK3,'Plano de Setup'!$AH$5:$AH$204))),"erro"))</f>
        <v>erro</v>
      </c>
    </row>
    <row r="17" spans="1:39" ht="28.35" customHeight="1">
      <c r="C17" s="4"/>
      <c r="F17" s="505" t="s">
        <v>301</v>
      </c>
      <c r="G17" s="505"/>
      <c r="H17" s="295" cm="1">
        <f t="array" ref="H17">IF(H10="-","-",IFERROR(INDEX('Plano de Setup'!$AG$5:$AG$204,IF(AND(INDEX('Plano de Setup'!$AH$5:$AH$204,MATCH('Célula LMN - 3 Turnos'!H4,'Plano de Setup'!$AH$5:$AH$204,0))&lt;='Célula LMN - 3 Turnos'!H4,INDEX('Plano de Setup'!$AI$5:$AI$204,MATCH('Célula LMN - 3 Turnos'!H4,'Plano de Setup'!$AH$5:$AH$204,0))&gt;='Célula LMN - 3 Turnos'!H4),MATCH('Célula LMN - 3 Turnos'!H4,'Plano de Setup'!$AH$5:$AH$204))),"erro"))</f>
        <v>103</v>
      </c>
      <c r="I17" s="295" cm="1">
        <f t="array" ref="I17">IF(I12="-","-",IFERROR(INDEX('Plano de Setup'!$AL$5:$AL$204,IF(AND(INDEX('Plano de Setup'!$AM$5:$AM$204,MATCH('Célula LMN - 3 Turnos'!#REF!,'Plano de Setup'!$AM$5:$AM$204,0))&lt;='Célula LMN - 3 Turnos'!#REF!,INDEX('Plano de Setup'!$AN$5:$AN$204,MATCH('Célula LMN - 3 Turnos'!#REF!,'Plano de Setup'!$AM$5:$AM$204,0))&gt;='Célula LMN - 3 Turnos'!#REF!),MATCH('Célula LMN - 3 Turnos'!#REF!,'Plano de Setup'!$AM$5:$AM$204))),H17))</f>
        <v>103</v>
      </c>
      <c r="J17" s="295" cm="1">
        <f t="array" ref="J17">IF(J12="-","-",IFERROR(INDEX('Plano de Setup'!$AL$5:$AL$204,IF(AND(INDEX('Plano de Setup'!$AM$5:$AM$204,MATCH('Célula LMN - 3 Turnos'!I6,'Plano de Setup'!$AM$5:$AM$204,0))&lt;='Célula LMN - 3 Turnos'!I6,INDEX('Plano de Setup'!$AN$5:$AN$204,MATCH('Célula LMN - 3 Turnos'!I6,'Plano de Setup'!$AM$5:$AM$204,0))&gt;='Célula LMN - 3 Turnos'!I6),MATCH('Célula LMN - 3 Turnos'!I6,'Plano de Setup'!$AM$5:$AM$204))),I17))</f>
        <v>103</v>
      </c>
      <c r="K17" s="295" cm="1">
        <f t="array" ref="K17">IF(K12="-","-",IFERROR(INDEX('Plano de Setup'!$AL$5:$AL$204,IF(AND(INDEX('Plano de Setup'!$AM$5:$AM$204,MATCH('Célula LMN - 3 Turnos'!K6,'Plano de Setup'!$AM$5:$AM$204,0))&lt;='Célula LMN - 3 Turnos'!K6,INDEX('Plano de Setup'!$AN$5:$AN$204,MATCH('Célula LMN - 3 Turnos'!K6,'Plano de Setup'!$AM$5:$AM$204,0))&gt;='Célula LMN - 3 Turnos'!K6),MATCH('Célula LMN - 3 Turnos'!K6,'Plano de Setup'!$AM$5:$AM$204))),J17))</f>
        <v>103</v>
      </c>
      <c r="L17" s="295" cm="1">
        <f t="array" ref="L17">IF(L12="-","-",IFERROR(INDEX('Plano de Setup'!$AL$5:$AL$204,IF(AND(INDEX('Plano de Setup'!$AM$5:$AM$204,MATCH('Célula LMN - 3 Turnos'!L6,'Plano de Setup'!$AM$5:$AM$204,0))&lt;='Célula LMN - 3 Turnos'!L6,INDEX('Plano de Setup'!$AN$5:$AN$204,MATCH('Célula LMN - 3 Turnos'!L6,'Plano de Setup'!$AM$5:$AM$204,0))&gt;='Célula LMN - 3 Turnos'!L6),MATCH('Célula LMN - 3 Turnos'!L6,'Plano de Setup'!$AM$5:$AM$204))),K17))</f>
        <v>103</v>
      </c>
      <c r="M17" s="295" cm="1">
        <f t="array" ref="M17">IF(M12="-","-",IFERROR(INDEX('Plano de Setup'!$AL$5:$AL$204,IF(AND(INDEX('Plano de Setup'!$AM$5:$AM$204,MATCH('Célula LMN - 3 Turnos'!M6,'Plano de Setup'!$AM$5:$AM$204,0))&lt;='Célula LMN - 3 Turnos'!M6,INDEX('Plano de Setup'!$AN$5:$AN$204,MATCH('Célula LMN - 3 Turnos'!M6,'Plano de Setup'!$AM$5:$AM$204,0))&gt;='Célula LMN - 3 Turnos'!M6),MATCH('Célula LMN - 3 Turnos'!M6,'Plano de Setup'!$AM$5:$AM$204))),L17))</f>
        <v>103</v>
      </c>
      <c r="N17" s="295" cm="1">
        <f t="array" ref="N17">IF(N12="-","-",IFERROR(INDEX('Plano de Setup'!$AL$5:$AL$204,IF(AND(INDEX('Plano de Setup'!$AM$5:$AM$204,MATCH('Célula LMN - 3 Turnos'!N6,'Plano de Setup'!$AM$5:$AM$204,0))&lt;='Célula LMN - 3 Turnos'!N6,INDEX('Plano de Setup'!$AN$5:$AN$204,MATCH('Célula LMN - 3 Turnos'!N6,'Plano de Setup'!$AM$5:$AM$204,0))&gt;='Célula LMN - 3 Turnos'!N6),MATCH('Célula LMN - 3 Turnos'!N6,'Plano de Setup'!$AM$5:$AM$204))),M17))</f>
        <v>103</v>
      </c>
      <c r="O17" s="295" cm="1">
        <f t="array" ref="O17">IF(O12="-","-",IFERROR(INDEX('Plano de Setup'!$AL$5:$AL$204,IF(AND(INDEX('Plano de Setup'!$AM$5:$AM$204,MATCH('Célula LMN - 3 Turnos'!O6,'Plano de Setup'!$AM$5:$AM$204,0))&lt;='Célula LMN - 3 Turnos'!O6,INDEX('Plano de Setup'!$AN$5:$AN$204,MATCH('Célula LMN - 3 Turnos'!O6,'Plano de Setup'!$AM$5:$AM$204,0))&gt;='Célula LMN - 3 Turnos'!O6),MATCH('Célula LMN - 3 Turnos'!O6,'Plano de Setup'!$AM$5:$AM$204))),N17))</f>
        <v>103</v>
      </c>
      <c r="P17" s="295" cm="1">
        <f t="array" ref="P17">IF(P12="-","-",IFERROR(INDEX('Plano de Setup'!$AL$5:$AL$204,IF(AND(INDEX('Plano de Setup'!$AM$5:$AM$204,MATCH('Célula LMN - 3 Turnos'!#REF!,'Plano de Setup'!$AM$5:$AM$204,0))&lt;='Célula LMN - 3 Turnos'!#REF!,INDEX('Plano de Setup'!$AN$5:$AN$204,MATCH('Célula LMN - 3 Turnos'!#REF!,'Plano de Setup'!$AM$5:$AM$204,0))&gt;='Célula LMN - 3 Turnos'!#REF!),MATCH('Célula LMN - 3 Turnos'!#REF!,'Plano de Setup'!$AM$5:$AM$204))),O17))</f>
        <v>103</v>
      </c>
      <c r="Q17" s="295" cm="1">
        <f t="array" ref="Q17">IF(Q12="-","-",IFERROR(INDEX('Plano de Setup'!$AL$5:$AL$204,IF(AND(INDEX('Plano de Setup'!$AM$5:$AM$204,MATCH('Célula LMN - 3 Turnos'!P6,'Plano de Setup'!$AM$5:$AM$204,0))&lt;='Célula LMN - 3 Turnos'!P6,INDEX('Plano de Setup'!$AN$5:$AN$204,MATCH('Célula LMN - 3 Turnos'!P6,'Plano de Setup'!$AM$5:$AM$204,0))&gt;='Célula LMN - 3 Turnos'!P6),MATCH('Célula LMN - 3 Turnos'!P6,'Plano de Setup'!$AM$5:$AM$204))),P17))</f>
        <v>103</v>
      </c>
      <c r="R17" s="295" cm="1">
        <f t="array" ref="R17">IF(R12="-","-",IFERROR(INDEX('Plano de Setup'!$AL$5:$AL$204,IF(AND(INDEX('Plano de Setup'!$AM$5:$AM$204,MATCH('Célula LMN - 3 Turnos'!R6,'Plano de Setup'!$AM$5:$AM$204,0))&lt;='Célula LMN - 3 Turnos'!R6,INDEX('Plano de Setup'!$AN$5:$AN$204,MATCH('Célula LMN - 3 Turnos'!R6,'Plano de Setup'!$AM$5:$AM$204,0))&gt;='Célula LMN - 3 Turnos'!R6),MATCH('Célula LMN - 3 Turnos'!R6,'Plano de Setup'!$AM$5:$AM$204))),Q17))</f>
        <v>103</v>
      </c>
      <c r="S17" s="295" cm="1">
        <f t="array" ref="S17">IF(S12="-","-",IFERROR(INDEX('Plano de Setup'!$AL$5:$AL$204,IF(AND(INDEX('Plano de Setup'!$AM$5:$AM$204,MATCH('Célula LMN - 3 Turnos'!S6,'Plano de Setup'!$AM$5:$AM$204,0))&lt;='Célula LMN - 3 Turnos'!S6,INDEX('Plano de Setup'!$AN$5:$AN$204,MATCH('Célula LMN - 3 Turnos'!S6,'Plano de Setup'!$AM$5:$AM$204,0))&gt;='Célula LMN - 3 Turnos'!S6),MATCH('Célula LMN - 3 Turnos'!S6,'Plano de Setup'!$AM$5:$AM$204))),R17))</f>
        <v>103</v>
      </c>
      <c r="T17" s="295" cm="1">
        <f t="array" ref="T17">IF(T12="-","-",IFERROR(INDEX('Plano de Setup'!$AL$5:$AL$204,IF(AND(INDEX('Plano de Setup'!$AM$5:$AM$204,MATCH('Célula LMN - 3 Turnos'!T6,'Plano de Setup'!$AM$5:$AM$204,0))&lt;='Célula LMN - 3 Turnos'!T6,INDEX('Plano de Setup'!$AN$5:$AN$204,MATCH('Célula LMN - 3 Turnos'!T6,'Plano de Setup'!$AM$5:$AM$204,0))&gt;='Célula LMN - 3 Turnos'!T6),MATCH('Célula LMN - 3 Turnos'!T6,'Plano de Setup'!$AM$5:$AM$204))),S17))</f>
        <v>103</v>
      </c>
      <c r="U17" s="295" cm="1">
        <f t="array" ref="U17">IF(U12="-","-",IFERROR(INDEX('Plano de Setup'!$AL$5:$AL$204,IF(AND(INDEX('Plano de Setup'!$AM$5:$AM$204,MATCH('Célula LMN - 3 Turnos'!U6,'Plano de Setup'!$AM$5:$AM$204,0))&lt;='Célula LMN - 3 Turnos'!U6,INDEX('Plano de Setup'!$AN$5:$AN$204,MATCH('Célula LMN - 3 Turnos'!U6,'Plano de Setup'!$AM$5:$AM$204,0))&gt;='Célula LMN - 3 Turnos'!U6),MATCH('Célula LMN - 3 Turnos'!U6,'Plano de Setup'!$AM$5:$AM$204))),T17))</f>
        <v>103</v>
      </c>
      <c r="V17" s="295" cm="1">
        <f t="array" ref="V17">IF(V12="-","-",IFERROR(INDEX('Plano de Setup'!$AL$5:$AL$204,IF(AND(INDEX('Plano de Setup'!$AM$5:$AM$204,MATCH('Célula LMN - 3 Turnos'!V6,'Plano de Setup'!$AM$5:$AM$204,0))&lt;='Célula LMN - 3 Turnos'!V6,INDEX('Plano de Setup'!$AN$5:$AN$204,MATCH('Célula LMN - 3 Turnos'!V6,'Plano de Setup'!$AM$5:$AM$204,0))&gt;='Célula LMN - 3 Turnos'!V6),MATCH('Célula LMN - 3 Turnos'!V6,'Plano de Setup'!$AM$5:$AM$204))),U17))</f>
        <v>103</v>
      </c>
      <c r="W17" s="295" cm="1">
        <f t="array" ref="W17">IF(W12="-","-",IFERROR(INDEX('Plano de Setup'!$AL$5:$AL$204,IF(AND(INDEX('Plano de Setup'!$AM$5:$AM$204,MATCH('Célula LMN - 3 Turnos'!W6,'Plano de Setup'!$AM$5:$AM$204,0))&lt;='Célula LMN - 3 Turnos'!W6,INDEX('Plano de Setup'!$AN$5:$AN$204,MATCH('Célula LMN - 3 Turnos'!W6,'Plano de Setup'!$AM$5:$AM$204,0))&gt;='Célula LMN - 3 Turnos'!W6),MATCH('Célula LMN - 3 Turnos'!W6,'Plano de Setup'!$AM$5:$AM$204))),V17))</f>
        <v>103</v>
      </c>
      <c r="X17" s="295" cm="1">
        <f t="array" ref="X17">IF(X12="-","-",IFERROR(INDEX('Plano de Setup'!$AL$5:$AL$204,IF(AND(INDEX('Plano de Setup'!$AM$5:$AM$204,MATCH('Célula LMN - 3 Turnos'!X6,'Plano de Setup'!$AM$5:$AM$204,0))&lt;='Célula LMN - 3 Turnos'!X6,INDEX('Plano de Setup'!$AN$5:$AN$204,MATCH('Célula LMN - 3 Turnos'!X6,'Plano de Setup'!$AM$5:$AM$204,0))&gt;='Célula LMN - 3 Turnos'!X6),MATCH('Célula LMN - 3 Turnos'!X6,'Plano de Setup'!$AM$5:$AM$204))),W17))</f>
        <v>103</v>
      </c>
      <c r="Y17" s="295" cm="1">
        <f t="array" ref="Y17">IF(Y12="-","-",IFERROR(INDEX('Plano de Setup'!$AL$5:$AL$204,IF(AND(INDEX('Plano de Setup'!$AM$5:$AM$204,MATCH('Célula LMN - 3 Turnos'!Y6,'Plano de Setup'!$AM$5:$AM$204,0))&lt;='Célula LMN - 3 Turnos'!Y6,INDEX('Plano de Setup'!$AN$5:$AN$204,MATCH('Célula LMN - 3 Turnos'!Y6,'Plano de Setup'!$AM$5:$AM$204,0))&gt;='Célula LMN - 3 Turnos'!Y6),MATCH('Célula LMN - 3 Turnos'!Y6,'Plano de Setup'!$AM$5:$AM$204))),X17))</f>
        <v>103</v>
      </c>
      <c r="Z17" s="295" cm="1">
        <f t="array" ref="Z17">IF(Z12="-","-",IFERROR(INDEX('Plano de Setup'!$AL$5:$AL$204,IF(AND(INDEX('Plano de Setup'!$AM$5:$AM$204,MATCH('Célula LMN - 3 Turnos'!Z6,'Plano de Setup'!$AM$5:$AM$204,0))&lt;='Célula LMN - 3 Turnos'!Z6,INDEX('Plano de Setup'!$AN$5:$AN$204,MATCH('Célula LMN - 3 Turnos'!Z6,'Plano de Setup'!$AM$5:$AM$204,0))&gt;='Célula LMN - 3 Turnos'!Z6),MATCH('Célula LMN - 3 Turnos'!Z6,'Plano de Setup'!$AM$5:$AM$204))),Y17))</f>
        <v>103</v>
      </c>
      <c r="AA17" s="295" cm="1">
        <f t="array" ref="AA17">IF(AA12="-","-",IFERROR(INDEX('Plano de Setup'!$AL$5:$AL$204,IF(AND(INDEX('Plano de Setup'!$AM$5:$AM$204,MATCH('Célula LMN - 3 Turnos'!AA6,'Plano de Setup'!$AM$5:$AM$204,0))&lt;='Célula LMN - 3 Turnos'!AA6,INDEX('Plano de Setup'!$AN$5:$AN$204,MATCH('Célula LMN - 3 Turnos'!AA6,'Plano de Setup'!$AM$5:$AM$204,0))&gt;='Célula LMN - 3 Turnos'!AA6),MATCH('Célula LMN - 3 Turnos'!AA6,'Plano de Setup'!$AM$5:$AM$204))),Z17))</f>
        <v>103</v>
      </c>
      <c r="AB17" s="295" cm="1">
        <f t="array" ref="AB17">IF(AB12="-","-",IFERROR(INDEX('Plano de Setup'!$AL$5:$AL$204,IF(AND(INDEX('Plano de Setup'!$AM$5:$AM$204,MATCH('Célula LMN - 3 Turnos'!AB6,'Plano de Setup'!$AM$5:$AM$204,0))&lt;='Célula LMN - 3 Turnos'!AB6,INDEX('Plano de Setup'!$AN$5:$AN$204,MATCH('Célula LMN - 3 Turnos'!AB6,'Plano de Setup'!$AM$5:$AM$204,0))&gt;='Célula LMN - 3 Turnos'!AB6),MATCH('Célula LMN - 3 Turnos'!AB6,'Plano de Setup'!$AM$5:$AM$204))),AA17))</f>
        <v>103</v>
      </c>
      <c r="AC17" s="295" cm="1">
        <f t="array" ref="AC17">IF(AC12="-","-",IFERROR(INDEX('Plano de Setup'!$AL$5:$AL$204,IF(AND(INDEX('Plano de Setup'!$AM$5:$AM$204,MATCH('Célula LMN - 3 Turnos'!AC6,'Plano de Setup'!$AM$5:$AM$204,0))&lt;='Célula LMN - 3 Turnos'!AC6,INDEX('Plano de Setup'!$AN$5:$AN$204,MATCH('Célula LMN - 3 Turnos'!AC6,'Plano de Setup'!$AM$5:$AM$204,0))&gt;='Célula LMN - 3 Turnos'!AC6),MATCH('Célula LMN - 3 Turnos'!AC6,'Plano de Setup'!$AM$5:$AM$204))),AB17))</f>
        <v>103</v>
      </c>
      <c r="AD17" s="295" cm="1">
        <f t="array" ref="AD17">IF(AD12="-","-",IFERROR(INDEX('Plano de Setup'!$AL$5:$AL$204,IF(AND(INDEX('Plano de Setup'!$AM$5:$AM$204,MATCH('Célula LMN - 3 Turnos'!AD6,'Plano de Setup'!$AM$5:$AM$204,0))&lt;='Célula LMN - 3 Turnos'!AD6,INDEX('Plano de Setup'!$AN$5:$AN$204,MATCH('Célula LMN - 3 Turnos'!AD6,'Plano de Setup'!$AM$5:$AM$204,0))&gt;='Célula LMN - 3 Turnos'!AD6),MATCH('Célula LMN - 3 Turnos'!AD6,'Plano de Setup'!$AM$5:$AM$204))),AC17))</f>
        <v>103</v>
      </c>
      <c r="AE17" s="295" cm="1">
        <f t="array" ref="AE17">IF(AE12="-","-",IFERROR(INDEX('Plano de Setup'!$AL$5:$AL$204,IF(AND(INDEX('Plano de Setup'!$AM$5:$AM$204,MATCH('Célula LMN - 3 Turnos'!AE6,'Plano de Setup'!$AM$5:$AM$204,0))&lt;='Célula LMN - 3 Turnos'!AE6,INDEX('Plano de Setup'!$AN$5:$AN$204,MATCH('Célula LMN - 3 Turnos'!AE6,'Plano de Setup'!$AM$5:$AM$204,0))&gt;='Célula LMN - 3 Turnos'!AE6),MATCH('Célula LMN - 3 Turnos'!AE6,'Plano de Setup'!$AM$5:$AM$204))),AD17))</f>
        <v>103</v>
      </c>
      <c r="AF17" s="295" cm="1">
        <f t="array" ref="AF17">IF(AF12="-","-",IFERROR(INDEX('Plano de Setup'!$AL$5:$AL$204,IF(AND(INDEX('Plano de Setup'!$AM$5:$AM$204,MATCH('Célula LMN - 3 Turnos'!AF6,'Plano de Setup'!$AM$5:$AM$204,0))&lt;='Célula LMN - 3 Turnos'!AF6,INDEX('Plano de Setup'!$AN$5:$AN$204,MATCH('Célula LMN - 3 Turnos'!AF6,'Plano de Setup'!$AM$5:$AM$204,0))&gt;='Célula LMN - 3 Turnos'!AF6),MATCH('Célula LMN - 3 Turnos'!AF6,'Plano de Setup'!$AM$5:$AM$204))),AE17))</f>
        <v>103</v>
      </c>
      <c r="AG17" s="295" cm="1">
        <f t="array" ref="AG17">IF(AG12="-","-",IFERROR(INDEX('Plano de Setup'!$AL$5:$AL$204,IF(AND(INDEX('Plano de Setup'!$AM$5:$AM$204,MATCH('Célula LMN - 3 Turnos'!AG6,'Plano de Setup'!$AM$5:$AM$204,0))&lt;='Célula LMN - 3 Turnos'!AG6,INDEX('Plano de Setup'!$AN$5:$AN$204,MATCH('Célula LMN - 3 Turnos'!AG6,'Plano de Setup'!$AM$5:$AM$204,0))&gt;='Célula LMN - 3 Turnos'!AG6),MATCH('Célula LMN - 3 Turnos'!AG6,'Plano de Setup'!$AM$5:$AM$204))),AF17))</f>
        <v>103</v>
      </c>
      <c r="AH17" s="295" cm="1">
        <f t="array" ref="AH17">IF(AH12="-","-",IFERROR(INDEX('Plano de Setup'!$AL$5:$AL$204,IF(AND(INDEX('Plano de Setup'!$AM$5:$AM$204,MATCH('Célula LMN - 3 Turnos'!AH6,'Plano de Setup'!$AM$5:$AM$204,0))&lt;='Célula LMN - 3 Turnos'!AH6,INDEX('Plano de Setup'!$AN$5:$AN$204,MATCH('Célula LMN - 3 Turnos'!AH6,'Plano de Setup'!$AM$5:$AM$204,0))&gt;='Célula LMN - 3 Turnos'!AH6),MATCH('Célula LMN - 3 Turnos'!AH6,'Plano de Setup'!$AM$5:$AM$204))),AG17))</f>
        <v>103</v>
      </c>
      <c r="AI17" s="295" cm="1">
        <f t="array" ref="AI17">IF(AI12="-","-",IFERROR(INDEX('Plano de Setup'!$AL$5:$AL$204,IF(AND(INDEX('Plano de Setup'!$AM$5:$AM$204,MATCH('Célula LMN - 3 Turnos'!AI6,'Plano de Setup'!$AM$5:$AM$204,0))&lt;='Célula LMN - 3 Turnos'!AI6,INDEX('Plano de Setup'!$AN$5:$AN$204,MATCH('Célula LMN - 3 Turnos'!AI6,'Plano de Setup'!$AM$5:$AM$204,0))&gt;='Célula LMN - 3 Turnos'!AI6),MATCH('Célula LMN - 3 Turnos'!AI6,'Plano de Setup'!$AM$5:$AM$204))),AH17))</f>
        <v>103</v>
      </c>
      <c r="AJ17" s="295" cm="1">
        <f t="array" ref="AJ17">IF(AJ12="-","-",IFERROR(INDEX('Plano de Setup'!$AL$5:$AL$204,IF(AND(INDEX('Plano de Setup'!$AM$5:$AM$204,MATCH('Célula LMN - 3 Turnos'!AJ6,'Plano de Setup'!$AM$5:$AM$204,0))&lt;='Célula LMN - 3 Turnos'!AJ6,INDEX('Plano de Setup'!$AN$5:$AN$204,MATCH('Célula LMN - 3 Turnos'!AJ6,'Plano de Setup'!$AM$5:$AM$204,0))&gt;='Célula LMN - 3 Turnos'!AJ6),MATCH('Célula LMN - 3 Turnos'!AJ6,'Plano de Setup'!$AM$5:$AM$204))),AI17))</f>
        <v>103</v>
      </c>
      <c r="AK17" s="295" cm="1">
        <f t="array" ref="AK17">IF(AK12="-","-",IFERROR(INDEX('Plano de Setup'!$AL$5:$AL$204,IF(AND(INDEX('Plano de Setup'!$AM$5:$AM$204,MATCH('Célula LMN - 3 Turnos'!AK6,'Plano de Setup'!$AM$5:$AM$204,0))&lt;='Célula LMN - 3 Turnos'!AK6,INDEX('Plano de Setup'!$AN$5:$AN$204,MATCH('Célula LMN - 3 Turnos'!AK6,'Plano de Setup'!$AM$5:$AM$204,0))&gt;='Célula LMN - 3 Turnos'!AK6),MATCH('Célula LMN - 3 Turnos'!AK6,'Plano de Setup'!$AM$5:$AM$204))),AJ17))</f>
        <v>103</v>
      </c>
      <c r="AL17" s="43">
        <f>AVERAGE(H17:AK17)</f>
        <v>103</v>
      </c>
      <c r="AM17" s="508" t="s">
        <v>244</v>
      </c>
    </row>
    <row r="18" spans="1:39" ht="28.35" customHeight="1">
      <c r="C18" s="4"/>
      <c r="F18" s="506" t="s">
        <v>302</v>
      </c>
      <c r="G18" s="506"/>
      <c r="H18" s="297" cm="1">
        <f t="array" ref="H18">IF(H11="-","-",IFERROR(INDEX('Plano de Setup'!$AL$5:$AL$204,IF(AND(INDEX('Plano de Setup'!$AM$5:$AM$204,MATCH('Célula LMN - 3 Turnos'!H4,'Plano de Setup'!$AM$5:$AM$204,0))&lt;='Célula LMN - 3 Turnos'!H4,INDEX('Plano de Setup'!$AN$5:$AN$204,MATCH('Célula LMN - 3 Turnos'!H4,'Plano de Setup'!$AM$5:$AM$204,0))&gt;='Célula LMN - 3 Turnos'!H4),MATCH('Célula LMN - 3 Turnos'!H4,'Plano de Setup'!$AM$5:$AM$204))),"erro"))</f>
        <v>103</v>
      </c>
      <c r="I18" s="297" cm="1">
        <f t="array" ref="I18">IF(I13="-","-",IFERROR(INDEX('Plano de Setup'!$AL$5:$AL$204,IF(AND(INDEX('Plano de Setup'!$AM$5:$AM$204,MATCH('Célula LMN - 3 Turnos'!I7,'Plano de Setup'!$AM$5:$AM$204,0))&lt;='Célula LMN - 3 Turnos'!I7,INDEX('Plano de Setup'!$AN$5:$AN$204,MATCH('Célula LMN - 3 Turnos'!I7,'Plano de Setup'!$AM$5:$AM$204,0))&gt;='Célula LMN - 3 Turnos'!I7),MATCH('Célula LMN - 3 Turnos'!I7,'Plano de Setup'!$AM$5:$AM$204))),H18))</f>
        <v>103</v>
      </c>
      <c r="J18" s="297" cm="1">
        <f t="array" ref="J18">IF(J13="-","-",IFERROR(INDEX('Plano de Setup'!$AL$5:$AL$204,IF(AND(INDEX('Plano de Setup'!$AM$5:$AM$204,MATCH('Célula LMN - 3 Turnos'!J7,'Plano de Setup'!$AM$5:$AM$204,0))&lt;='Célula LMN - 3 Turnos'!J7,INDEX('Plano de Setup'!$AN$5:$AN$204,MATCH('Célula LMN - 3 Turnos'!J7,'Plano de Setup'!$AM$5:$AM$204,0))&gt;='Célula LMN - 3 Turnos'!J7),MATCH('Célula LMN - 3 Turnos'!J7,'Plano de Setup'!$AM$5:$AM$204))),I18))</f>
        <v>103</v>
      </c>
      <c r="K18" s="297" cm="1">
        <f t="array" ref="K18">IF(K13="-","-",IFERROR(INDEX('Plano de Setup'!$AL$5:$AL$204,IF(AND(INDEX('Plano de Setup'!$AM$5:$AM$204,MATCH('Célula LMN - 3 Turnos'!K7,'Plano de Setup'!$AM$5:$AM$204,0))&lt;='Célula LMN - 3 Turnos'!K7,INDEX('Plano de Setup'!$AN$5:$AN$204,MATCH('Célula LMN - 3 Turnos'!K7,'Plano de Setup'!$AM$5:$AM$204,0))&gt;='Célula LMN - 3 Turnos'!K7),MATCH('Célula LMN - 3 Turnos'!K7,'Plano de Setup'!$AM$5:$AM$204))),J18))</f>
        <v>103</v>
      </c>
      <c r="L18" s="297" cm="1">
        <f t="array" ref="L18">IF(L13="-","-",IFERROR(INDEX('Plano de Setup'!$AL$5:$AL$204,IF(AND(INDEX('Plano de Setup'!$AM$5:$AM$204,MATCH('Célula LMN - 3 Turnos'!L7,'Plano de Setup'!$AM$5:$AM$204,0))&lt;='Célula LMN - 3 Turnos'!L7,INDEX('Plano de Setup'!$AN$5:$AN$204,MATCH('Célula LMN - 3 Turnos'!L7,'Plano de Setup'!$AM$5:$AM$204,0))&gt;='Célula LMN - 3 Turnos'!L7),MATCH('Célula LMN - 3 Turnos'!L7,'Plano de Setup'!$AM$5:$AM$204))),K18))</f>
        <v>103</v>
      </c>
      <c r="M18" s="297" cm="1">
        <f t="array" ref="M18">IF(M13="-","-",IFERROR(INDEX('Plano de Setup'!$AL$5:$AL$204,IF(AND(INDEX('Plano de Setup'!$AM$5:$AM$204,MATCH('Célula LMN - 3 Turnos'!M7,'Plano de Setup'!$AM$5:$AM$204,0))&lt;='Célula LMN - 3 Turnos'!M7,INDEX('Plano de Setup'!$AN$5:$AN$204,MATCH('Célula LMN - 3 Turnos'!M7,'Plano de Setup'!$AM$5:$AM$204,0))&gt;='Célula LMN - 3 Turnos'!M7),MATCH('Célula LMN - 3 Turnos'!M7,'Plano de Setup'!$AM$5:$AM$204))),L18))</f>
        <v>103</v>
      </c>
      <c r="N18" s="297" cm="1">
        <f t="array" ref="N18">IF(N13="-","-",IFERROR(INDEX('Plano de Setup'!$AL$5:$AL$204,IF(AND(INDEX('Plano de Setup'!$AM$5:$AM$204,MATCH('Célula LMN - 3 Turnos'!N7,'Plano de Setup'!$AM$5:$AM$204,0))&lt;='Célula LMN - 3 Turnos'!N7,INDEX('Plano de Setup'!$AN$5:$AN$204,MATCH('Célula LMN - 3 Turnos'!N7,'Plano de Setup'!$AM$5:$AM$204,0))&gt;='Célula LMN - 3 Turnos'!N7),MATCH('Célula LMN - 3 Turnos'!N7,'Plano de Setup'!$AM$5:$AM$204))),M18))</f>
        <v>103</v>
      </c>
      <c r="O18" s="297" cm="1">
        <f t="array" ref="O18">IF(O13="-","-",IFERROR(INDEX('Plano de Setup'!$AL$5:$AL$204,IF(AND(INDEX('Plano de Setup'!$AM$5:$AM$204,MATCH('Célula LMN - 3 Turnos'!O7,'Plano de Setup'!$AM$5:$AM$204,0))&lt;='Célula LMN - 3 Turnos'!O7,INDEX('Plano de Setup'!$AN$5:$AN$204,MATCH('Célula LMN - 3 Turnos'!O7,'Plano de Setup'!$AM$5:$AM$204,0))&gt;='Célula LMN - 3 Turnos'!O7),MATCH('Célula LMN - 3 Turnos'!O7,'Plano de Setup'!$AM$5:$AM$204))),N18))</f>
        <v>103</v>
      </c>
      <c r="P18" s="297" cm="1">
        <f t="array" ref="P18">IF(P13="-","-",IFERROR(INDEX('Plano de Setup'!$AL$5:$AL$204,IF(AND(INDEX('Plano de Setup'!$AM$5:$AM$204,MATCH('Célula LMN - 3 Turnos'!P7,'Plano de Setup'!$AM$5:$AM$204,0))&lt;='Célula LMN - 3 Turnos'!P7,INDEX('Plano de Setup'!$AN$5:$AN$204,MATCH('Célula LMN - 3 Turnos'!P7,'Plano de Setup'!$AM$5:$AM$204,0))&gt;='Célula LMN - 3 Turnos'!P7),MATCH('Célula LMN - 3 Turnos'!P7,'Plano de Setup'!$AM$5:$AM$204))),O18))</f>
        <v>103</v>
      </c>
      <c r="Q18" s="297" cm="1">
        <f t="array" ref="Q18">IF(Q13="-","-",IFERROR(INDEX('Plano de Setup'!$AL$5:$AL$204,IF(AND(INDEX('Plano de Setup'!$AM$5:$AM$204,MATCH('Célula LMN - 3 Turnos'!Q7,'Plano de Setup'!$AM$5:$AM$204,0))&lt;='Célula LMN - 3 Turnos'!Q7,INDEX('Plano de Setup'!$AN$5:$AN$204,MATCH('Célula LMN - 3 Turnos'!Q7,'Plano de Setup'!$AM$5:$AM$204,0))&gt;='Célula LMN - 3 Turnos'!Q7),MATCH('Célula LMN - 3 Turnos'!Q7,'Plano de Setup'!$AM$5:$AM$204))),P18))</f>
        <v>103</v>
      </c>
      <c r="R18" s="297" cm="1">
        <f t="array" ref="R18">IF(R13="-","-",IFERROR(INDEX('Plano de Setup'!$AL$5:$AL$204,IF(AND(INDEX('Plano de Setup'!$AM$5:$AM$204,MATCH('Célula LMN - 3 Turnos'!R7,'Plano de Setup'!$AM$5:$AM$204,0))&lt;='Célula LMN - 3 Turnos'!R7,INDEX('Plano de Setup'!$AN$5:$AN$204,MATCH('Célula LMN - 3 Turnos'!R7,'Plano de Setup'!$AM$5:$AM$204,0))&gt;='Célula LMN - 3 Turnos'!R7),MATCH('Célula LMN - 3 Turnos'!R7,'Plano de Setup'!$AM$5:$AM$204))),Q18))</f>
        <v>103</v>
      </c>
      <c r="S18" s="297" cm="1">
        <f t="array" ref="S18">IF(S13="-","-",IFERROR(INDEX('Plano de Setup'!$AL$5:$AL$204,IF(AND(INDEX('Plano de Setup'!$AM$5:$AM$204,MATCH('Célula LMN - 3 Turnos'!S7,'Plano de Setup'!$AM$5:$AM$204,0))&lt;='Célula LMN - 3 Turnos'!S7,INDEX('Plano de Setup'!$AN$5:$AN$204,MATCH('Célula LMN - 3 Turnos'!S7,'Plano de Setup'!$AM$5:$AM$204,0))&gt;='Célula LMN - 3 Turnos'!S7),MATCH('Célula LMN - 3 Turnos'!S7,'Plano de Setup'!$AM$5:$AM$204))),R18))</f>
        <v>103</v>
      </c>
      <c r="T18" s="297" cm="1">
        <f t="array" ref="T18">IF(T13="-","-",IFERROR(INDEX('Plano de Setup'!$AL$5:$AL$204,IF(AND(INDEX('Plano de Setup'!$AM$5:$AM$204,MATCH('Célula LMN - 3 Turnos'!T7,'Plano de Setup'!$AM$5:$AM$204,0))&lt;='Célula LMN - 3 Turnos'!T7,INDEX('Plano de Setup'!$AN$5:$AN$204,MATCH('Célula LMN - 3 Turnos'!T7,'Plano de Setup'!$AM$5:$AM$204,0))&gt;='Célula LMN - 3 Turnos'!T7),MATCH('Célula LMN - 3 Turnos'!T7,'Plano de Setup'!$AM$5:$AM$204))),S18))</f>
        <v>103</v>
      </c>
      <c r="U18" s="297" cm="1">
        <f t="array" ref="U18">IF(U13="-","-",IFERROR(INDEX('Plano de Setup'!$AL$5:$AL$204,IF(AND(INDEX('Plano de Setup'!$AM$5:$AM$204,MATCH('Célula LMN - 3 Turnos'!U7,'Plano de Setup'!$AM$5:$AM$204,0))&lt;='Célula LMN - 3 Turnos'!U7,INDEX('Plano de Setup'!$AN$5:$AN$204,MATCH('Célula LMN - 3 Turnos'!U7,'Plano de Setup'!$AM$5:$AM$204,0))&gt;='Célula LMN - 3 Turnos'!U7),MATCH('Célula LMN - 3 Turnos'!U7,'Plano de Setup'!$AM$5:$AM$204))),T18))</f>
        <v>103</v>
      </c>
      <c r="V18" s="297" cm="1">
        <f t="array" ref="V18">IF(V13="-","-",IFERROR(INDEX('Plano de Setup'!$AL$5:$AL$204,IF(AND(INDEX('Plano de Setup'!$AM$5:$AM$204,MATCH('Célula LMN - 3 Turnos'!V7,'Plano de Setup'!$AM$5:$AM$204,0))&lt;='Célula LMN - 3 Turnos'!V7,INDEX('Plano de Setup'!$AN$5:$AN$204,MATCH('Célula LMN - 3 Turnos'!V7,'Plano de Setup'!$AM$5:$AM$204,0))&gt;='Célula LMN - 3 Turnos'!V7),MATCH('Célula LMN - 3 Turnos'!V7,'Plano de Setup'!$AM$5:$AM$204))),U18))</f>
        <v>103</v>
      </c>
      <c r="W18" s="297" cm="1">
        <f t="array" ref="W18">IF(W13="-","-",IFERROR(INDEX('Plano de Setup'!$AL$5:$AL$204,IF(AND(INDEX('Plano de Setup'!$AM$5:$AM$204,MATCH('Célula LMN - 3 Turnos'!W7,'Plano de Setup'!$AM$5:$AM$204,0))&lt;='Célula LMN - 3 Turnos'!W7,INDEX('Plano de Setup'!$AN$5:$AN$204,MATCH('Célula LMN - 3 Turnos'!W7,'Plano de Setup'!$AM$5:$AM$204,0))&gt;='Célula LMN - 3 Turnos'!W7),MATCH('Célula LMN - 3 Turnos'!W7,'Plano de Setup'!$AM$5:$AM$204))),V18))</f>
        <v>103</v>
      </c>
      <c r="X18" s="297" cm="1">
        <f t="array" ref="X18">IF(X13="-","-",IFERROR(INDEX('Plano de Setup'!$AL$5:$AL$204,IF(AND(INDEX('Plano de Setup'!$AM$5:$AM$204,MATCH('Célula LMN - 3 Turnos'!X7,'Plano de Setup'!$AM$5:$AM$204,0))&lt;='Célula LMN - 3 Turnos'!X7,INDEX('Plano de Setup'!$AN$5:$AN$204,MATCH('Célula LMN - 3 Turnos'!X7,'Plano de Setup'!$AM$5:$AM$204,0))&gt;='Célula LMN - 3 Turnos'!X7),MATCH('Célula LMN - 3 Turnos'!X7,'Plano de Setup'!$AM$5:$AM$204))),W18))</f>
        <v>103</v>
      </c>
      <c r="Y18" s="297" cm="1">
        <f t="array" ref="Y18">IF(Y13="-","-",IFERROR(INDEX('Plano de Setup'!$AL$5:$AL$204,IF(AND(INDEX('Plano de Setup'!$AM$5:$AM$204,MATCH('Célula LMN - 3 Turnos'!Y7,'Plano de Setup'!$AM$5:$AM$204,0))&lt;='Célula LMN - 3 Turnos'!Y7,INDEX('Plano de Setup'!$AN$5:$AN$204,MATCH('Célula LMN - 3 Turnos'!Y7,'Plano de Setup'!$AM$5:$AM$204,0))&gt;='Célula LMN - 3 Turnos'!Y7),MATCH('Célula LMN - 3 Turnos'!Y7,'Plano de Setup'!$AM$5:$AM$204))),X18))</f>
        <v>103</v>
      </c>
      <c r="Z18" s="297" cm="1">
        <f t="array" ref="Z18">IF(Z13="-","-",IFERROR(INDEX('Plano de Setup'!$AL$5:$AL$204,IF(AND(INDEX('Plano de Setup'!$AM$5:$AM$204,MATCH('Célula LMN - 3 Turnos'!Z7,'Plano de Setup'!$AM$5:$AM$204,0))&lt;='Célula LMN - 3 Turnos'!Z7,INDEX('Plano de Setup'!$AN$5:$AN$204,MATCH('Célula LMN - 3 Turnos'!Z7,'Plano de Setup'!$AM$5:$AM$204,0))&gt;='Célula LMN - 3 Turnos'!Z7),MATCH('Célula LMN - 3 Turnos'!Z7,'Plano de Setup'!$AM$5:$AM$204))),Y18))</f>
        <v>103</v>
      </c>
      <c r="AA18" s="297" cm="1">
        <f t="array" ref="AA18">IF(AA13="-","-",IFERROR(INDEX('Plano de Setup'!$AL$5:$AL$204,IF(AND(INDEX('Plano de Setup'!$AM$5:$AM$204,MATCH('Célula LMN - 3 Turnos'!AA7,'Plano de Setup'!$AM$5:$AM$204,0))&lt;='Célula LMN - 3 Turnos'!AA7,INDEX('Plano de Setup'!$AN$5:$AN$204,MATCH('Célula LMN - 3 Turnos'!AA7,'Plano de Setup'!$AM$5:$AM$204,0))&gt;='Célula LMN - 3 Turnos'!AA7),MATCH('Célula LMN - 3 Turnos'!AA7,'Plano de Setup'!$AM$5:$AM$204))),Z18))</f>
        <v>103</v>
      </c>
      <c r="AB18" s="297" cm="1">
        <f t="array" ref="AB18">IF(AB13="-","-",IFERROR(INDEX('Plano de Setup'!$AL$5:$AL$204,IF(AND(INDEX('Plano de Setup'!$AM$5:$AM$204,MATCH('Célula LMN - 3 Turnos'!AB7,'Plano de Setup'!$AM$5:$AM$204,0))&lt;='Célula LMN - 3 Turnos'!AB7,INDEX('Plano de Setup'!$AN$5:$AN$204,MATCH('Célula LMN - 3 Turnos'!AB7,'Plano de Setup'!$AM$5:$AM$204,0))&gt;='Célula LMN - 3 Turnos'!AB7),MATCH('Célula LMN - 3 Turnos'!AB7,'Plano de Setup'!$AM$5:$AM$204))),AA18))</f>
        <v>103</v>
      </c>
      <c r="AC18" s="297" cm="1">
        <f t="array" ref="AC18">IF(AC13="-","-",IFERROR(INDEX('Plano de Setup'!$AL$5:$AL$204,IF(AND(INDEX('Plano de Setup'!$AM$5:$AM$204,MATCH('Célula LMN - 3 Turnos'!AC7,'Plano de Setup'!$AM$5:$AM$204,0))&lt;='Célula LMN - 3 Turnos'!AC7,INDEX('Plano de Setup'!$AN$5:$AN$204,MATCH('Célula LMN - 3 Turnos'!AC7,'Plano de Setup'!$AM$5:$AM$204,0))&gt;='Célula LMN - 3 Turnos'!AC7),MATCH('Célula LMN - 3 Turnos'!AC7,'Plano de Setup'!$AM$5:$AM$204))),AB18))</f>
        <v>103</v>
      </c>
      <c r="AD18" s="297" cm="1">
        <f t="array" ref="AD18">IF(AD13="-","-",IFERROR(INDEX('Plano de Setup'!$AL$5:$AL$204,IF(AND(INDEX('Plano de Setup'!$AM$5:$AM$204,MATCH('Célula LMN - 3 Turnos'!AD7,'Plano de Setup'!$AM$5:$AM$204,0))&lt;='Célula LMN - 3 Turnos'!AD7,INDEX('Plano de Setup'!$AN$5:$AN$204,MATCH('Célula LMN - 3 Turnos'!AD7,'Plano de Setup'!$AM$5:$AM$204,0))&gt;='Célula LMN - 3 Turnos'!AD7),MATCH('Célula LMN - 3 Turnos'!AD7,'Plano de Setup'!$AM$5:$AM$204))),AC18))</f>
        <v>103</v>
      </c>
      <c r="AE18" s="297" cm="1">
        <f t="array" ref="AE18">IF(AE13="-","-",IFERROR(INDEX('Plano de Setup'!$AL$5:$AL$204,IF(AND(INDEX('Plano de Setup'!$AM$5:$AM$204,MATCH('Célula LMN - 3 Turnos'!AE7,'Plano de Setup'!$AM$5:$AM$204,0))&lt;='Célula LMN - 3 Turnos'!AE7,INDEX('Plano de Setup'!$AN$5:$AN$204,MATCH('Célula LMN - 3 Turnos'!AE7,'Plano de Setup'!$AM$5:$AM$204,0))&gt;='Célula LMN - 3 Turnos'!AE7),MATCH('Célula LMN - 3 Turnos'!AE7,'Plano de Setup'!$AM$5:$AM$204))),AD18))</f>
        <v>103</v>
      </c>
      <c r="AF18" s="297" cm="1">
        <f t="array" ref="AF18">IF(AF13="-","-",IFERROR(INDEX('Plano de Setup'!$AL$5:$AL$204,IF(AND(INDEX('Plano de Setup'!$AM$5:$AM$204,MATCH('Célula LMN - 3 Turnos'!AF7,'Plano de Setup'!$AM$5:$AM$204,0))&lt;='Célula LMN - 3 Turnos'!AF7,INDEX('Plano de Setup'!$AN$5:$AN$204,MATCH('Célula LMN - 3 Turnos'!AF7,'Plano de Setup'!$AM$5:$AM$204,0))&gt;='Célula LMN - 3 Turnos'!AF7),MATCH('Célula LMN - 3 Turnos'!AF7,'Plano de Setup'!$AM$5:$AM$204))),AE18))</f>
        <v>103</v>
      </c>
      <c r="AG18" s="297" cm="1">
        <f t="array" ref="AG18">IF(AG13="-","-",IFERROR(INDEX('Plano de Setup'!$AL$5:$AL$204,IF(AND(INDEX('Plano de Setup'!$AM$5:$AM$204,MATCH('Célula LMN - 3 Turnos'!AG7,'Plano de Setup'!$AM$5:$AM$204,0))&lt;='Célula LMN - 3 Turnos'!AG7,INDEX('Plano de Setup'!$AN$5:$AN$204,MATCH('Célula LMN - 3 Turnos'!AG7,'Plano de Setup'!$AM$5:$AM$204,0))&gt;='Célula LMN - 3 Turnos'!AG7),MATCH('Célula LMN - 3 Turnos'!AG7,'Plano de Setup'!$AM$5:$AM$204))),AF18))</f>
        <v>103</v>
      </c>
      <c r="AH18" s="297" cm="1">
        <f t="array" ref="AH18">IF(AH13="-","-",IFERROR(INDEX('Plano de Setup'!$AL$5:$AL$204,IF(AND(INDEX('Plano de Setup'!$AM$5:$AM$204,MATCH('Célula LMN - 3 Turnos'!AH7,'Plano de Setup'!$AM$5:$AM$204,0))&lt;='Célula LMN - 3 Turnos'!AH7,INDEX('Plano de Setup'!$AN$5:$AN$204,MATCH('Célula LMN - 3 Turnos'!AH7,'Plano de Setup'!$AM$5:$AM$204,0))&gt;='Célula LMN - 3 Turnos'!AH7),MATCH('Célula LMN - 3 Turnos'!AH7,'Plano de Setup'!$AM$5:$AM$204))),AG18))</f>
        <v>103</v>
      </c>
      <c r="AI18" s="297" cm="1">
        <f t="array" ref="AI18">IF(AI13="-","-",IFERROR(INDEX('Plano de Setup'!$AL$5:$AL$204,IF(AND(INDEX('Plano de Setup'!$AM$5:$AM$204,MATCH('Célula LMN - 3 Turnos'!AI7,'Plano de Setup'!$AM$5:$AM$204,0))&lt;='Célula LMN - 3 Turnos'!AI7,INDEX('Plano de Setup'!$AN$5:$AN$204,MATCH('Célula LMN - 3 Turnos'!AI7,'Plano de Setup'!$AM$5:$AM$204,0))&gt;='Célula LMN - 3 Turnos'!AI7),MATCH('Célula LMN - 3 Turnos'!AI7,'Plano de Setup'!$AM$5:$AM$204))),AH18))</f>
        <v>103</v>
      </c>
      <c r="AJ18" s="297" cm="1">
        <f t="array" ref="AJ18">IF(AJ13="-","-",IFERROR(INDEX('Plano de Setup'!$AL$5:$AL$204,IF(AND(INDEX('Plano de Setup'!$AM$5:$AM$204,MATCH('Célula LMN - 3 Turnos'!AJ7,'Plano de Setup'!$AM$5:$AM$204,0))&lt;='Célula LMN - 3 Turnos'!AJ7,INDEX('Plano de Setup'!$AN$5:$AN$204,MATCH('Célula LMN - 3 Turnos'!AJ7,'Plano de Setup'!$AM$5:$AM$204,0))&gt;='Célula LMN - 3 Turnos'!AJ7),MATCH('Célula LMN - 3 Turnos'!AJ7,'Plano de Setup'!$AM$5:$AM$204))),AI18))</f>
        <v>103</v>
      </c>
      <c r="AK18" s="297" cm="1">
        <f t="array" ref="AK18">IF(AK13="-","-",IFERROR(INDEX('Plano de Setup'!$AL$5:$AL$204,IF(AND(INDEX('Plano de Setup'!$AM$5:$AM$204,MATCH('Célula LMN - 3 Turnos'!AK7,'Plano de Setup'!$AM$5:$AM$204,0))&lt;='Célula LMN - 3 Turnos'!AK7,INDEX('Plano de Setup'!$AN$5:$AN$204,MATCH('Célula LMN - 3 Turnos'!AK7,'Plano de Setup'!$AM$5:$AM$204,0))&gt;='Célula LMN - 3 Turnos'!AK7),MATCH('Célula LMN - 3 Turnos'!AK7,'Plano de Setup'!$AM$5:$AM$204))),AJ18))</f>
        <v>103</v>
      </c>
      <c r="AL18" s="43">
        <f>AVERAGE(H18:AK18)</f>
        <v>103</v>
      </c>
      <c r="AM18" s="509"/>
    </row>
    <row r="19" spans="1:39" ht="28.35" customHeight="1">
      <c r="C19" s="4"/>
      <c r="F19" s="507" t="s">
        <v>303</v>
      </c>
      <c r="G19" s="507"/>
      <c r="H19" s="298" t="str" cm="1">
        <f t="array" ref="H19">IF(H11="-","-",IFERROR(INDEX('Plano de Setup'!$AQ$5:$AQ$204,IF(AND(INDEX('Plano de Setup'!$AR$5:$AR$204,MATCH('Célula LMN - 3 Turnos'!H4,'Plano de Setup'!$AR$5:$AR$204,0))&lt;='Célula LMN - 3 Turnos'!H4,INDEX('Plano de Setup'!$AS$5:$AS$204,MATCH('Célula LMN - 3 Turnos'!H4,'Plano de Setup'!$AR$5:$AR$204,0))&gt;='Célula LMN - 3 Turnos'!H4),MATCH('Célula LMN - 3 Turnos'!H4,'Plano de Setup'!$AR$5:$AR$204))),"erro"))</f>
        <v>erro</v>
      </c>
      <c r="I19" s="298" t="str" cm="1">
        <f t="array" ref="I19">IF(I14="-","-",IFERROR(INDEX('Plano de Setup'!$AQ$5:$AQ$204,IF(AND(INDEX('Plano de Setup'!$AR$5:$AR$204,MATCH('Célula LMN - 3 Turnos'!I8,'Plano de Setup'!$AR$5:$AR$204,0))&lt;='Célula LMN - 3 Turnos'!I8,INDEX('Plano de Setup'!$AS$5:$AS$204,MATCH('Célula LMN - 3 Turnos'!I8,'Plano de Setup'!$AR$5:$AR$204,0))&gt;='Célula LMN - 3 Turnos'!I8),MATCH('Célula LMN - 3 Turnos'!I8,'Plano de Setup'!$AR$5:$AR$204))),H19))</f>
        <v>erro</v>
      </c>
      <c r="J19" s="298" t="str" cm="1">
        <f t="array" ref="J19">IF(J14="-","-",IFERROR(INDEX('Plano de Setup'!$AQ$5:$AQ$204,IF(AND(INDEX('Plano de Setup'!$AR$5:$AR$204,MATCH('Célula LMN - 3 Turnos'!J8,'Plano de Setup'!$AR$5:$AR$204,0))&lt;='Célula LMN - 3 Turnos'!J8,INDEX('Plano de Setup'!$AS$5:$AS$204,MATCH('Célula LMN - 3 Turnos'!J8,'Plano de Setup'!$AR$5:$AR$204,0))&gt;='Célula LMN - 3 Turnos'!J8),MATCH('Célula LMN - 3 Turnos'!J8,'Plano de Setup'!$AR$5:$AR$204))),I19))</f>
        <v>erro</v>
      </c>
      <c r="K19" s="298" t="str" cm="1">
        <f t="array" ref="K19">IF(K14="-","-",IFERROR(INDEX('Plano de Setup'!$AQ$5:$AQ$204,IF(AND(INDEX('Plano de Setup'!$AR$5:$AR$204,MATCH('Célula LMN - 3 Turnos'!K8,'Plano de Setup'!$AR$5:$AR$204,0))&lt;='Célula LMN - 3 Turnos'!K8,INDEX('Plano de Setup'!$AS$5:$AS$204,MATCH('Célula LMN - 3 Turnos'!K8,'Plano de Setup'!$AR$5:$AR$204,0))&gt;='Célula LMN - 3 Turnos'!K8),MATCH('Célula LMN - 3 Turnos'!K8,'Plano de Setup'!$AR$5:$AR$204))),J19))</f>
        <v>erro</v>
      </c>
      <c r="L19" s="298" t="str" cm="1">
        <f t="array" ref="L19">IF(L14="-","-",IFERROR(INDEX('Plano de Setup'!$AQ$5:$AQ$204,IF(AND(INDEX('Plano de Setup'!$AR$5:$AR$204,MATCH('Célula LMN - 3 Turnos'!L8,'Plano de Setup'!$AR$5:$AR$204,0))&lt;='Célula LMN - 3 Turnos'!L8,INDEX('Plano de Setup'!$AS$5:$AS$204,MATCH('Célula LMN - 3 Turnos'!L8,'Plano de Setup'!$AR$5:$AR$204,0))&gt;='Célula LMN - 3 Turnos'!L8),MATCH('Célula LMN - 3 Turnos'!L8,'Plano de Setup'!$AR$5:$AR$204))),K19))</f>
        <v>erro</v>
      </c>
      <c r="M19" s="298" t="str" cm="1">
        <f t="array" ref="M19">IF(M14="-","-",IFERROR(INDEX('Plano de Setup'!$AQ$5:$AQ$204,IF(AND(INDEX('Plano de Setup'!$AR$5:$AR$204,MATCH('Célula LMN - 3 Turnos'!M8,'Plano de Setup'!$AR$5:$AR$204,0))&lt;='Célula LMN - 3 Turnos'!M8,INDEX('Plano de Setup'!$AS$5:$AS$204,MATCH('Célula LMN - 3 Turnos'!M8,'Plano de Setup'!$AR$5:$AR$204,0))&gt;='Célula LMN - 3 Turnos'!M8),MATCH('Célula LMN - 3 Turnos'!M8,'Plano de Setup'!$AR$5:$AR$204))),L19))</f>
        <v>erro</v>
      </c>
      <c r="N19" s="298" t="str" cm="1">
        <f t="array" ref="N19">IF(N14="-","-",IFERROR(INDEX('Plano de Setup'!$AQ$5:$AQ$204,IF(AND(INDEX('Plano de Setup'!$AR$5:$AR$204,MATCH('Célula LMN - 3 Turnos'!N8,'Plano de Setup'!$AR$5:$AR$204,0))&lt;='Célula LMN - 3 Turnos'!N8,INDEX('Plano de Setup'!$AS$5:$AS$204,MATCH('Célula LMN - 3 Turnos'!N8,'Plano de Setup'!$AR$5:$AR$204,0))&gt;='Célula LMN - 3 Turnos'!N8),MATCH('Célula LMN - 3 Turnos'!N8,'Plano de Setup'!$AR$5:$AR$204))),M19))</f>
        <v>erro</v>
      </c>
      <c r="O19" s="298" t="str" cm="1">
        <f t="array" ref="O19">IF(O14="-","-",IFERROR(INDEX('Plano de Setup'!$AQ$5:$AQ$204,IF(AND(INDEX('Plano de Setup'!$AR$5:$AR$204,MATCH('Célula LMN - 3 Turnos'!O8,'Plano de Setup'!$AR$5:$AR$204,0))&lt;='Célula LMN - 3 Turnos'!O8,INDEX('Plano de Setup'!$AS$5:$AS$204,MATCH('Célula LMN - 3 Turnos'!O8,'Plano de Setup'!$AR$5:$AR$204,0))&gt;='Célula LMN - 3 Turnos'!O8),MATCH('Célula LMN - 3 Turnos'!O8,'Plano de Setup'!$AR$5:$AR$204))),N19))</f>
        <v>erro</v>
      </c>
      <c r="P19" s="298" t="str" cm="1">
        <f t="array" ref="P19">IF(P14="-","-",IFERROR(INDEX('Plano de Setup'!$AQ$5:$AQ$204,IF(AND(INDEX('Plano de Setup'!$AR$5:$AR$204,MATCH('Célula LMN - 3 Turnos'!P8,'Plano de Setup'!$AR$5:$AR$204,0))&lt;='Célula LMN - 3 Turnos'!P8,INDEX('Plano de Setup'!$AS$5:$AS$204,MATCH('Célula LMN - 3 Turnos'!P8,'Plano de Setup'!$AR$5:$AR$204,0))&gt;='Célula LMN - 3 Turnos'!P8),MATCH('Célula LMN - 3 Turnos'!P8,'Plano de Setup'!$AR$5:$AR$204))),O19))</f>
        <v>erro</v>
      </c>
      <c r="Q19" s="298" t="str" cm="1">
        <f t="array" ref="Q19">IF(Q14="-","-",IFERROR(INDEX('Plano de Setup'!$AQ$5:$AQ$204,IF(AND(INDEX('Plano de Setup'!$AR$5:$AR$204,MATCH('Célula LMN - 3 Turnos'!Q8,'Plano de Setup'!$AR$5:$AR$204,0))&lt;='Célula LMN - 3 Turnos'!Q8,INDEX('Plano de Setup'!$AS$5:$AS$204,MATCH('Célula LMN - 3 Turnos'!Q8,'Plano de Setup'!$AR$5:$AR$204,0))&gt;='Célula LMN - 3 Turnos'!Q8),MATCH('Célula LMN - 3 Turnos'!Q8,'Plano de Setup'!$AR$5:$AR$204))),P19))</f>
        <v>erro</v>
      </c>
      <c r="R19" s="298" t="str" cm="1">
        <f t="array" ref="R19">IF(R14="-","-",IFERROR(INDEX('Plano de Setup'!$AQ$5:$AQ$204,IF(AND(INDEX('Plano de Setup'!$AR$5:$AR$204,MATCH('Célula LMN - 3 Turnos'!R8,'Plano de Setup'!$AR$5:$AR$204,0))&lt;='Célula LMN - 3 Turnos'!R8,INDEX('Plano de Setup'!$AS$5:$AS$204,MATCH('Célula LMN - 3 Turnos'!R8,'Plano de Setup'!$AR$5:$AR$204,0))&gt;='Célula LMN - 3 Turnos'!R8),MATCH('Célula LMN - 3 Turnos'!R8,'Plano de Setup'!$AR$5:$AR$204))),Q19))</f>
        <v>erro</v>
      </c>
      <c r="S19" s="298" t="str" cm="1">
        <f t="array" ref="S19">IF(S14="-","-",IFERROR(INDEX('Plano de Setup'!$AQ$5:$AQ$204,IF(AND(INDEX('Plano de Setup'!$AR$5:$AR$204,MATCH('Célula LMN - 3 Turnos'!S8,'Plano de Setup'!$AR$5:$AR$204,0))&lt;='Célula LMN - 3 Turnos'!S8,INDEX('Plano de Setup'!$AS$5:$AS$204,MATCH('Célula LMN - 3 Turnos'!S8,'Plano de Setup'!$AR$5:$AR$204,0))&gt;='Célula LMN - 3 Turnos'!S8),MATCH('Célula LMN - 3 Turnos'!S8,'Plano de Setup'!$AR$5:$AR$204))),R19))</f>
        <v>erro</v>
      </c>
      <c r="T19" s="298" t="str" cm="1">
        <f t="array" ref="T19">IF(T14="-","-",IFERROR(INDEX('Plano de Setup'!$AQ$5:$AQ$204,IF(AND(INDEX('Plano de Setup'!$AR$5:$AR$204,MATCH('Célula LMN - 3 Turnos'!T8,'Plano de Setup'!$AR$5:$AR$204,0))&lt;='Célula LMN - 3 Turnos'!T8,INDEX('Plano de Setup'!$AS$5:$AS$204,MATCH('Célula LMN - 3 Turnos'!T8,'Plano de Setup'!$AR$5:$AR$204,0))&gt;='Célula LMN - 3 Turnos'!T8),MATCH('Célula LMN - 3 Turnos'!T8,'Plano de Setup'!$AR$5:$AR$204))),S19))</f>
        <v>erro</v>
      </c>
      <c r="U19" s="298" t="str" cm="1">
        <f t="array" ref="U19">IF(U14="-","-",IFERROR(INDEX('Plano de Setup'!$AQ$5:$AQ$204,IF(AND(INDEX('Plano de Setup'!$AR$5:$AR$204,MATCH('Célula LMN - 3 Turnos'!U8,'Plano de Setup'!$AR$5:$AR$204,0))&lt;='Célula LMN - 3 Turnos'!U8,INDEX('Plano de Setup'!$AS$5:$AS$204,MATCH('Célula LMN - 3 Turnos'!U8,'Plano de Setup'!$AR$5:$AR$204,0))&gt;='Célula LMN - 3 Turnos'!U8),MATCH('Célula LMN - 3 Turnos'!U8,'Plano de Setup'!$AR$5:$AR$204))),T19))</f>
        <v>erro</v>
      </c>
      <c r="V19" s="298" t="str" cm="1">
        <f t="array" ref="V19">IF(V14="-","-",IFERROR(INDEX('Plano de Setup'!$AQ$5:$AQ$204,IF(AND(INDEX('Plano de Setup'!$AR$5:$AR$204,MATCH('Célula LMN - 3 Turnos'!V8,'Plano de Setup'!$AR$5:$AR$204,0))&lt;='Célula LMN - 3 Turnos'!V8,INDEX('Plano de Setup'!$AS$5:$AS$204,MATCH('Célula LMN - 3 Turnos'!V8,'Plano de Setup'!$AR$5:$AR$204,0))&gt;='Célula LMN - 3 Turnos'!V8),MATCH('Célula LMN - 3 Turnos'!V8,'Plano de Setup'!$AR$5:$AR$204))),U19))</f>
        <v>erro</v>
      </c>
      <c r="W19" s="298" t="str" cm="1">
        <f t="array" ref="W19">IF(W14="-","-",IFERROR(INDEX('Plano de Setup'!$AQ$5:$AQ$204,IF(AND(INDEX('Plano de Setup'!$AR$5:$AR$204,MATCH('Célula LMN - 3 Turnos'!W8,'Plano de Setup'!$AR$5:$AR$204,0))&lt;='Célula LMN - 3 Turnos'!W8,INDEX('Plano de Setup'!$AS$5:$AS$204,MATCH('Célula LMN - 3 Turnos'!W8,'Plano de Setup'!$AR$5:$AR$204,0))&gt;='Célula LMN - 3 Turnos'!W8),MATCH('Célula LMN - 3 Turnos'!W8,'Plano de Setup'!$AR$5:$AR$204))),V19))</f>
        <v>erro</v>
      </c>
      <c r="X19" s="298" t="str" cm="1">
        <f t="array" ref="X19">IF(X14="-","-",IFERROR(INDEX('Plano de Setup'!$AQ$5:$AQ$204,IF(AND(INDEX('Plano de Setup'!$AR$5:$AR$204,MATCH('Célula LMN - 3 Turnos'!X8,'Plano de Setup'!$AR$5:$AR$204,0))&lt;='Célula LMN - 3 Turnos'!X8,INDEX('Plano de Setup'!$AS$5:$AS$204,MATCH('Célula LMN - 3 Turnos'!X8,'Plano de Setup'!$AR$5:$AR$204,0))&gt;='Célula LMN - 3 Turnos'!X8),MATCH('Célula LMN - 3 Turnos'!X8,'Plano de Setup'!$AR$5:$AR$204))),W19))</f>
        <v>erro</v>
      </c>
      <c r="Y19" s="298" t="str" cm="1">
        <f t="array" ref="Y19">IF(Y14="-","-",IFERROR(INDEX('Plano de Setup'!$AQ$5:$AQ$204,IF(AND(INDEX('Plano de Setup'!$AR$5:$AR$204,MATCH('Célula LMN - 3 Turnos'!Y8,'Plano de Setup'!$AR$5:$AR$204,0))&lt;='Célula LMN - 3 Turnos'!Y8,INDEX('Plano de Setup'!$AS$5:$AS$204,MATCH('Célula LMN - 3 Turnos'!Y8,'Plano de Setup'!$AR$5:$AR$204,0))&gt;='Célula LMN - 3 Turnos'!Y8),MATCH('Célula LMN - 3 Turnos'!Y8,'Plano de Setup'!$AR$5:$AR$204))),X19))</f>
        <v>erro</v>
      </c>
      <c r="Z19" s="298" t="str" cm="1">
        <f t="array" ref="Z19">IF(Z14="-","-",IFERROR(INDEX('Plano de Setup'!$AQ$5:$AQ$204,IF(AND(INDEX('Plano de Setup'!$AR$5:$AR$204,MATCH('Célula LMN - 3 Turnos'!Z8,'Plano de Setup'!$AR$5:$AR$204,0))&lt;='Célula LMN - 3 Turnos'!Z8,INDEX('Plano de Setup'!$AS$5:$AS$204,MATCH('Célula LMN - 3 Turnos'!Z8,'Plano de Setup'!$AR$5:$AR$204,0))&gt;='Célula LMN - 3 Turnos'!Z8),MATCH('Célula LMN - 3 Turnos'!Z8,'Plano de Setup'!$AR$5:$AR$204))),Y19))</f>
        <v>erro</v>
      </c>
      <c r="AA19" s="298" t="str" cm="1">
        <f t="array" ref="AA19">IF(AA14="-","-",IFERROR(INDEX('Plano de Setup'!$AQ$5:$AQ$204,IF(AND(INDEX('Plano de Setup'!$AR$5:$AR$204,MATCH('Célula LMN - 3 Turnos'!AA8,'Plano de Setup'!$AR$5:$AR$204,0))&lt;='Célula LMN - 3 Turnos'!AA8,INDEX('Plano de Setup'!$AS$5:$AS$204,MATCH('Célula LMN - 3 Turnos'!AA8,'Plano de Setup'!$AR$5:$AR$204,0))&gt;='Célula LMN - 3 Turnos'!AA8),MATCH('Célula LMN - 3 Turnos'!AA8,'Plano de Setup'!$AR$5:$AR$204))),Z19))</f>
        <v>erro</v>
      </c>
      <c r="AB19" s="298" t="str" cm="1">
        <f t="array" ref="AB19">IF(AB14="-","-",IFERROR(INDEX('Plano de Setup'!$AQ$5:$AQ$204,IF(AND(INDEX('Plano de Setup'!$AR$5:$AR$204,MATCH('Célula LMN - 3 Turnos'!AB8,'Plano de Setup'!$AR$5:$AR$204,0))&lt;='Célula LMN - 3 Turnos'!AB8,INDEX('Plano de Setup'!$AS$5:$AS$204,MATCH('Célula LMN - 3 Turnos'!AB8,'Plano de Setup'!$AR$5:$AR$204,0))&gt;='Célula LMN - 3 Turnos'!AB8),MATCH('Célula LMN - 3 Turnos'!AB8,'Plano de Setup'!$AR$5:$AR$204))),AA19))</f>
        <v>erro</v>
      </c>
      <c r="AC19" s="298" t="str" cm="1">
        <f t="array" ref="AC19">IF(AC14="-","-",IFERROR(INDEX('Plano de Setup'!$AQ$5:$AQ$204,IF(AND(INDEX('Plano de Setup'!$AR$5:$AR$204,MATCH('Célula LMN - 3 Turnos'!AC8,'Plano de Setup'!$AR$5:$AR$204,0))&lt;='Célula LMN - 3 Turnos'!AC8,INDEX('Plano de Setup'!$AS$5:$AS$204,MATCH('Célula LMN - 3 Turnos'!AC8,'Plano de Setup'!$AR$5:$AR$204,0))&gt;='Célula LMN - 3 Turnos'!AC8),MATCH('Célula LMN - 3 Turnos'!AC8,'Plano de Setup'!$AR$5:$AR$204))),AB19))</f>
        <v>erro</v>
      </c>
      <c r="AD19" s="298" t="str" cm="1">
        <f t="array" ref="AD19">IF(AD14="-","-",IFERROR(INDEX('Plano de Setup'!$AQ$5:$AQ$204,IF(AND(INDEX('Plano de Setup'!$AR$5:$AR$204,MATCH('Célula LMN - 3 Turnos'!AD8,'Plano de Setup'!$AR$5:$AR$204,0))&lt;='Célula LMN - 3 Turnos'!AD8,INDEX('Plano de Setup'!$AS$5:$AS$204,MATCH('Célula LMN - 3 Turnos'!AD8,'Plano de Setup'!$AR$5:$AR$204,0))&gt;='Célula LMN - 3 Turnos'!AD8),MATCH('Célula LMN - 3 Turnos'!AD8,'Plano de Setup'!$AR$5:$AR$204))),AC19))</f>
        <v>erro</v>
      </c>
      <c r="AE19" s="298" t="str" cm="1">
        <f t="array" ref="AE19">IF(AE14="-","-",IFERROR(INDEX('Plano de Setup'!$AQ$5:$AQ$204,IF(AND(INDEX('Plano de Setup'!$AR$5:$AR$204,MATCH('Célula LMN - 3 Turnos'!AE8,'Plano de Setup'!$AR$5:$AR$204,0))&lt;='Célula LMN - 3 Turnos'!AE8,INDEX('Plano de Setup'!$AS$5:$AS$204,MATCH('Célula LMN - 3 Turnos'!AE8,'Plano de Setup'!$AR$5:$AR$204,0))&gt;='Célula LMN - 3 Turnos'!AE8),MATCH('Célula LMN - 3 Turnos'!AE8,'Plano de Setup'!$AR$5:$AR$204))),AD19))</f>
        <v>erro</v>
      </c>
      <c r="AF19" s="298" t="str" cm="1">
        <f t="array" ref="AF19">IF(AF14="-","-",IFERROR(INDEX('Plano de Setup'!$AQ$5:$AQ$204,IF(AND(INDEX('Plano de Setup'!$AR$5:$AR$204,MATCH('Célula LMN - 3 Turnos'!AF8,'Plano de Setup'!$AR$5:$AR$204,0))&lt;='Célula LMN - 3 Turnos'!AF8,INDEX('Plano de Setup'!$AS$5:$AS$204,MATCH('Célula LMN - 3 Turnos'!AF8,'Plano de Setup'!$AR$5:$AR$204,0))&gt;='Célula LMN - 3 Turnos'!AF8),MATCH('Célula LMN - 3 Turnos'!AF8,'Plano de Setup'!$AR$5:$AR$204))),AE19))</f>
        <v>erro</v>
      </c>
      <c r="AG19" s="298" t="str" cm="1">
        <f t="array" ref="AG19">IF(AG14="-","-",IFERROR(INDEX('Plano de Setup'!$AQ$5:$AQ$204,IF(AND(INDEX('Plano de Setup'!$AR$5:$AR$204,MATCH('Célula LMN - 3 Turnos'!AG8,'Plano de Setup'!$AR$5:$AR$204,0))&lt;='Célula LMN - 3 Turnos'!AG8,INDEX('Plano de Setup'!$AS$5:$AS$204,MATCH('Célula LMN - 3 Turnos'!AG8,'Plano de Setup'!$AR$5:$AR$204,0))&gt;='Célula LMN - 3 Turnos'!AG8),MATCH('Célula LMN - 3 Turnos'!AG8,'Plano de Setup'!$AR$5:$AR$204))),AF19))</f>
        <v>erro</v>
      </c>
      <c r="AH19" s="298" t="str" cm="1">
        <f t="array" ref="AH19">IF(AH14="-","-",IFERROR(INDEX('Plano de Setup'!$AQ$5:$AQ$204,IF(AND(INDEX('Plano de Setup'!$AR$5:$AR$204,MATCH('Célula LMN - 3 Turnos'!AH8,'Plano de Setup'!$AR$5:$AR$204,0))&lt;='Célula LMN - 3 Turnos'!AH8,INDEX('Plano de Setup'!$AS$5:$AS$204,MATCH('Célula LMN - 3 Turnos'!AH8,'Plano de Setup'!$AR$5:$AR$204,0))&gt;='Célula LMN - 3 Turnos'!AH8),MATCH('Célula LMN - 3 Turnos'!AH8,'Plano de Setup'!$AR$5:$AR$204))),AG19))</f>
        <v>erro</v>
      </c>
      <c r="AI19" s="298" t="str" cm="1">
        <f t="array" ref="AI19">IF(AI14="-","-",IFERROR(INDEX('Plano de Setup'!$AQ$5:$AQ$204,IF(AND(INDEX('Plano de Setup'!$AR$5:$AR$204,MATCH('Célula LMN - 3 Turnos'!AI8,'Plano de Setup'!$AR$5:$AR$204,0))&lt;='Célula LMN - 3 Turnos'!AI8,INDEX('Plano de Setup'!$AS$5:$AS$204,MATCH('Célula LMN - 3 Turnos'!AI8,'Plano de Setup'!$AR$5:$AR$204,0))&gt;='Célula LMN - 3 Turnos'!AI8),MATCH('Célula LMN - 3 Turnos'!AI8,'Plano de Setup'!$AR$5:$AR$204))),AH19))</f>
        <v>erro</v>
      </c>
      <c r="AJ19" s="298" t="str" cm="1">
        <f t="array" ref="AJ19">IF(AJ14="-","-",IFERROR(INDEX('Plano de Setup'!$AQ$5:$AQ$204,IF(AND(INDEX('Plano de Setup'!$AR$5:$AR$204,MATCH('Célula LMN - 3 Turnos'!AJ8,'Plano de Setup'!$AR$5:$AR$204,0))&lt;='Célula LMN - 3 Turnos'!AJ8,INDEX('Plano de Setup'!$AS$5:$AS$204,MATCH('Célula LMN - 3 Turnos'!AJ8,'Plano de Setup'!$AR$5:$AR$204,0))&gt;='Célula LMN - 3 Turnos'!AJ8),MATCH('Célula LMN - 3 Turnos'!AJ8,'Plano de Setup'!$AR$5:$AR$204))),AI19))</f>
        <v>erro</v>
      </c>
      <c r="AK19" s="298" t="str" cm="1">
        <f t="array" ref="AK19">IF(AK14="-","-",IFERROR(INDEX('Plano de Setup'!$AQ$5:$AQ$204,IF(AND(INDEX('Plano de Setup'!$AR$5:$AR$204,MATCH('Célula LMN - 3 Turnos'!AK8,'Plano de Setup'!$AR$5:$AR$204,0))&lt;='Célula LMN - 3 Turnos'!AK8,INDEX('Plano de Setup'!$AS$5:$AS$204,MATCH('Célula LMN - 3 Turnos'!AK8,'Plano de Setup'!$AR$5:$AR$204,0))&gt;='Célula LMN - 3 Turnos'!AK8),MATCH('Célula LMN - 3 Turnos'!AK8,'Plano de Setup'!$AR$5:$AR$204))),AJ19))</f>
        <v>erro</v>
      </c>
      <c r="AL19" s="43" t="e">
        <f>AVERAGE(H19:AK19)</f>
        <v>#DIV/0!</v>
      </c>
      <c r="AM19" s="510"/>
    </row>
    <row r="20" spans="1:39" ht="22.35" customHeight="1">
      <c r="A20" s="149" t="s">
        <v>304</v>
      </c>
      <c r="B20" s="174">
        <f>'Compilado Produção'!O32</f>
        <v>22410</v>
      </c>
      <c r="C20" s="10"/>
      <c r="F20" s="154" t="s">
        <v>246</v>
      </c>
      <c r="G20" s="274">
        <v>0.7</v>
      </c>
      <c r="H20" s="83">
        <f t="shared" ref="H20" si="12">IF(OR(G20="-",H17="erro"),0,((H11*60)/H17)*$G$20) +IF(OR(G20="-",H18="erro"),0,((H11*60)/H18)*$G$20) + IF(OR(G20="-",H19="erro"),0,((H11*60)/H19)*$G$20)</f>
        <v>1011.26213592233</v>
      </c>
      <c r="I20" s="83">
        <f t="shared" ref="I20" si="13">IF(OR(H20="-",I17="erro"),0,((I11*60)/I17)*$G$20) +IF(OR(H20="-",I18="erro"),0,((I11*60)/I18)*$G$20) + IF(OR(H20="-",I19="erro"),0,((I11*60)/I19)*$G$20)</f>
        <v>913.39805825242706</v>
      </c>
      <c r="J20" s="83">
        <f t="shared" ref="J20" si="14">IF(OR(I20="-",J17="erro"),0,((J11*60)/J17)*$G$20) +IF(OR(I20="-",J18="erro"),0,((J11*60)/J18)*$G$20) + IF(OR(I20="-",J19="erro"),0,((J11*60)/J19)*$G$20)</f>
        <v>1011.26213592233</v>
      </c>
      <c r="K20" s="83">
        <f t="shared" ref="K20" si="15">IF(OR(J20="-",K17="erro"),0,((K11*60)/K17)*$G$20) +IF(OR(J20="-",K18="erro"),0,((K11*60)/K18)*$G$20) + IF(OR(J20="-",K19="erro"),0,((K11*60)/K19)*$G$20)</f>
        <v>1011.26213592233</v>
      </c>
      <c r="L20" s="83">
        <f t="shared" ref="L20" si="16">IF(OR(K20="-",L17="erro"),0,((L11*60)/L17)*$G$20) +IF(OR(K20="-",L18="erro"),0,((L11*60)/L18)*$G$20) + IF(OR(K20="-",L19="erro"),0,((L11*60)/L19)*$G$20)</f>
        <v>1109.1262135922329</v>
      </c>
      <c r="M20" s="83">
        <f t="shared" ref="M20:O20" si="17">IF(OR(L20="-",M17="erro"),0,((M11*60)/M17)*$G$20) +IF(OR(L20="-",M18="erro"),0,((M11*60)/M18)*$G$20) + IF(OR(L20="-",M19="erro"),0,((M11*60)/M19)*$G$20)</f>
        <v>1011.26213592233</v>
      </c>
      <c r="N20" s="83">
        <f t="shared" si="17"/>
        <v>717.6699029126213</v>
      </c>
      <c r="O20" s="83">
        <f t="shared" si="17"/>
        <v>1011.26213592233</v>
      </c>
      <c r="P20" s="83">
        <f>IF(OR(O20="-",P17="erro"),0,((P11*60)/P17)*$G$20) +IF(OR(O20="-",P18="erro"),0,((P11*60)/P18)*$G$20) + IF(OR(O20="-",P19="erro"),0,((P11*60)/P19)*$G$20)</f>
        <v>619.80582524271847</v>
      </c>
      <c r="Q20" s="83">
        <f>IF(OR(P20="-",Q17="erro"),0,((Q11*60)/Q17)*$G$20) +IF(OR(P20="-",Q18="erro"),0,((Q11*60)/Q18)*$G$20) + IF(OR(P20="-",Q19="erro"),0,((Q11*60)/Q19)*$G$20)</f>
        <v>1011.26213592233</v>
      </c>
      <c r="R20" s="83">
        <f t="shared" ref="R20:AI20" si="18">IF(OR(Q20="-",R17="erro"),0,((R11*60)/R17)*$G$20) +IF(OR(Q20="-",R18="erro"),0,((R11*60)/R18)*$G$20) + IF(OR(Q20="-",R19="erro"),0,((R11*60)/R19)*$G$20)</f>
        <v>1011.26213592233</v>
      </c>
      <c r="S20" s="83">
        <f t="shared" si="18"/>
        <v>1109.1262135922329</v>
      </c>
      <c r="T20" s="83">
        <f t="shared" si="18"/>
        <v>1011.26213592233</v>
      </c>
      <c r="U20" s="83">
        <f t="shared" si="18"/>
        <v>717.6699029126213</v>
      </c>
      <c r="V20" s="83">
        <f t="shared" si="18"/>
        <v>913.39805825242706</v>
      </c>
      <c r="W20" s="83">
        <f t="shared" si="18"/>
        <v>1011.26213592233</v>
      </c>
      <c r="X20" s="83">
        <f t="shared" si="18"/>
        <v>1011.26213592233</v>
      </c>
      <c r="Y20" s="83">
        <f t="shared" si="18"/>
        <v>1011.26213592233</v>
      </c>
      <c r="Z20" s="83">
        <f t="shared" si="18"/>
        <v>1011.26213592233</v>
      </c>
      <c r="AA20" s="83">
        <f t="shared" si="18"/>
        <v>1011.26213592233</v>
      </c>
      <c r="AB20" s="83">
        <f t="shared" si="18"/>
        <v>1011.26213592233</v>
      </c>
      <c r="AC20" s="83">
        <f t="shared" si="18"/>
        <v>1011.26213592233</v>
      </c>
      <c r="AD20" s="83">
        <f t="shared" si="18"/>
        <v>717.6699029126213</v>
      </c>
      <c r="AE20" s="83">
        <f t="shared" si="18"/>
        <v>1011.26213592233</v>
      </c>
      <c r="AF20" s="83">
        <f t="shared" si="18"/>
        <v>1011.26213592233</v>
      </c>
      <c r="AG20" s="83">
        <f t="shared" si="18"/>
        <v>1109.1262135922329</v>
      </c>
      <c r="AH20" s="83">
        <f t="shared" si="18"/>
        <v>1011.26213592233</v>
      </c>
      <c r="AI20" s="83">
        <f t="shared" si="18"/>
        <v>717.6699029126213</v>
      </c>
      <c r="AJ20" s="83">
        <f t="shared" ref="AJ20" si="19">IF(OR(AI20="-",AJ17="erro"),0,((AJ11*60)/AJ17)*$G$20) +IF(OR(AI20="-",AJ18="erro"),0,((AJ11*60)/AJ18)*$G$20) + IF(OR(AI20="-",AJ19="erro"),0,((AJ11*60)/AJ19)*$G$20)</f>
        <v>913.39805825242706</v>
      </c>
      <c r="AK20" s="83">
        <f t="shared" ref="AK20" si="20">IF(OR(AJ20="-",AK17="erro"),0,((AK11*60)/AK17)*$G$20) +IF(OR(AJ20="-",AK18="erro"),0,((AK11*60)/AK18)*$G$20) + IF(OR(AJ20="-",AK19="erro"),0,((AK11*60)/AK19)*$G$20)</f>
        <v>1011.26213592233</v>
      </c>
      <c r="AL20" s="43">
        <f>AVERAGE(H20:AK20)</f>
        <v>959.06796116504859</v>
      </c>
      <c r="AM20" s="137" t="s">
        <v>282</v>
      </c>
    </row>
    <row r="21" spans="1:39" ht="22.35" customHeight="1">
      <c r="A21" s="149" t="s">
        <v>305</v>
      </c>
      <c r="B21" s="175">
        <f>AL23</f>
        <v>18698.563106796115</v>
      </c>
      <c r="C21" s="10"/>
      <c r="D21" s="2"/>
      <c r="F21" s="476" t="s">
        <v>249</v>
      </c>
      <c r="G21" s="476"/>
      <c r="H21" s="275">
        <f>IF(H11="-","-",IF(OR(H3=1,H3=7),$B$25,IF(OR(H2="Sim",H2="sim"),$B$26,$B$24)))</f>
        <v>1</v>
      </c>
      <c r="I21" s="275">
        <f t="shared" ref="I21:K21" si="21">IF(I11="-","-",IF(OR(I3=1,I3=7),$B$25,IF(OR(I2="Sim",I2="sim"),$B$26,$B$24)))</f>
        <v>1</v>
      </c>
      <c r="J21" s="275">
        <f t="shared" si="21"/>
        <v>1</v>
      </c>
      <c r="K21" s="275">
        <f t="shared" si="21"/>
        <v>1</v>
      </c>
      <c r="L21" s="275">
        <f>IF(L11="-","-",IF(OR(L3=1,L3=7),$B$25,IF(OR(L2="Sim",L2="sim"),$B$26,$B$24)))</f>
        <v>0.1</v>
      </c>
      <c r="M21" s="275">
        <f>IF(M11="-","-",IF(OR(M3=1,M3=7),$C$25,IF(OR(M2="Sim",M2="sim"),$B$26,$C$24)))</f>
        <v>0</v>
      </c>
      <c r="N21" s="275">
        <f t="shared" ref="N21:AI21" si="22">IF(N11="-","-",IF(OR(N3=1,N3=7),$B$25,IF(OR(N2="Sim",N2="sim"),$B$26,$B$24)))</f>
        <v>1</v>
      </c>
      <c r="O21" s="275">
        <f t="shared" si="22"/>
        <v>1</v>
      </c>
      <c r="P21" s="275">
        <f t="shared" si="22"/>
        <v>1</v>
      </c>
      <c r="Q21" s="275">
        <f t="shared" si="22"/>
        <v>1</v>
      </c>
      <c r="R21" s="275">
        <f t="shared" si="22"/>
        <v>1</v>
      </c>
      <c r="S21" s="275">
        <f t="shared" si="22"/>
        <v>0.1</v>
      </c>
      <c r="T21" s="275">
        <f>IF(T11="-","-",IF(OR(T3=1,T3=7),$C$25,IF(OR(T2="Sim",T2="sim"),$B$26,$C$24)))</f>
        <v>0</v>
      </c>
      <c r="U21" s="275">
        <f t="shared" si="22"/>
        <v>1</v>
      </c>
      <c r="V21" s="275">
        <f t="shared" si="22"/>
        <v>1</v>
      </c>
      <c r="W21" s="275">
        <f t="shared" si="22"/>
        <v>1</v>
      </c>
      <c r="X21" s="275">
        <f t="shared" si="22"/>
        <v>1</v>
      </c>
      <c r="Y21" s="275">
        <f>IF(Y11="-","-",IF(OR(Y3=1,Y3=7),$B$25,IF(OR(Y2="Sim",Y2="sim"),$B$26,$B$24)))</f>
        <v>0</v>
      </c>
      <c r="Z21" s="275">
        <f>IF(Z11="-","-",IF(OR(Z3=1,Z3=7),$C$25,IF(OR(Z2="Sim",Z2="sim"),$B$26,$C$24)))</f>
        <v>0</v>
      </c>
      <c r="AA21" s="275">
        <f>IF(AA11="-","-",IF(OR(AA3=1,AA3=7),$C$25,IF(OR(AA2="Sim",AA2="sim"),$B$26,$C$24)))</f>
        <v>0</v>
      </c>
      <c r="AB21" s="275">
        <f t="shared" si="22"/>
        <v>0</v>
      </c>
      <c r="AC21" s="275">
        <f t="shared" si="22"/>
        <v>1</v>
      </c>
      <c r="AD21" s="275">
        <f t="shared" si="22"/>
        <v>1</v>
      </c>
      <c r="AE21" s="275">
        <f t="shared" si="22"/>
        <v>1</v>
      </c>
      <c r="AF21" s="275">
        <f t="shared" si="22"/>
        <v>1</v>
      </c>
      <c r="AG21" s="275">
        <f t="shared" si="22"/>
        <v>0.1</v>
      </c>
      <c r="AH21" s="275">
        <f>IF(AH11="-","-",IF(OR(AH3=1,AH3=7),$C$25,IF(OR(AH2="Sim",AH2="sim"),$B$26,$C$24)))</f>
        <v>0</v>
      </c>
      <c r="AI21" s="275">
        <f t="shared" si="22"/>
        <v>1</v>
      </c>
      <c r="AJ21" s="275">
        <f t="shared" ref="AJ21:AK21" si="23">IF(AJ11="-","-",IF(OR(AJ3=1,AJ3=7),$B$25,IF(OR(AJ2="Sim",AJ2="sim"),$B$26,$B$24)))</f>
        <v>1</v>
      </c>
      <c r="AK21" s="275">
        <f t="shared" si="23"/>
        <v>1</v>
      </c>
      <c r="AL21" s="43">
        <f>AVERAGE(H21:AK21)</f>
        <v>0.67666666666666664</v>
      </c>
      <c r="AM21" s="137" t="s">
        <v>250</v>
      </c>
    </row>
    <row r="22" spans="1:39" s="2" customFormat="1" ht="22.35" customHeight="1">
      <c r="A22" s="149" t="s">
        <v>306</v>
      </c>
      <c r="B22" s="176">
        <f>B21-B20</f>
        <v>-3711.4368932038851</v>
      </c>
      <c r="C22" s="10"/>
      <c r="F22" s="6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10"/>
      <c r="AM22" s="9"/>
    </row>
    <row r="23" spans="1:39" s="10" customFormat="1" ht="24.6" customHeight="1">
      <c r="B23" s="21"/>
      <c r="F23" s="471" t="s">
        <v>239</v>
      </c>
      <c r="G23" s="471"/>
      <c r="H23" s="96">
        <f t="shared" ref="H23:AK23" si="24">IF(H11="-","-",H20*H21)</f>
        <v>1011.26213592233</v>
      </c>
      <c r="I23" s="96">
        <f t="shared" si="24"/>
        <v>913.39805825242706</v>
      </c>
      <c r="J23" s="96">
        <f t="shared" si="24"/>
        <v>1011.26213592233</v>
      </c>
      <c r="K23" s="96">
        <f t="shared" si="24"/>
        <v>1011.26213592233</v>
      </c>
      <c r="L23" s="96">
        <f>IF(L11="-","-",L20*L21)</f>
        <v>110.91262135922329</v>
      </c>
      <c r="M23" s="96">
        <f>IF(M11="-","-",M20*M21)</f>
        <v>0</v>
      </c>
      <c r="N23" s="96">
        <f t="shared" si="24"/>
        <v>717.6699029126213</v>
      </c>
      <c r="O23" s="96">
        <f t="shared" si="24"/>
        <v>1011.26213592233</v>
      </c>
      <c r="P23" s="96">
        <f t="shared" si="24"/>
        <v>619.80582524271847</v>
      </c>
      <c r="Q23" s="96">
        <f t="shared" si="24"/>
        <v>1011.26213592233</v>
      </c>
      <c r="R23" s="96">
        <f t="shared" si="24"/>
        <v>1011.26213592233</v>
      </c>
      <c r="S23" s="96">
        <f t="shared" si="24"/>
        <v>110.91262135922329</v>
      </c>
      <c r="T23" s="96">
        <f t="shared" si="24"/>
        <v>0</v>
      </c>
      <c r="U23" s="96">
        <f t="shared" si="24"/>
        <v>717.6699029126213</v>
      </c>
      <c r="V23" s="96">
        <f t="shared" si="24"/>
        <v>913.39805825242706</v>
      </c>
      <c r="W23" s="96">
        <f t="shared" si="24"/>
        <v>1011.26213592233</v>
      </c>
      <c r="X23" s="96">
        <f t="shared" si="24"/>
        <v>1011.26213592233</v>
      </c>
      <c r="Y23" s="96">
        <f t="shared" si="24"/>
        <v>0</v>
      </c>
      <c r="Z23" s="96">
        <f t="shared" ref="Z23" si="25">IF(Z11="-","-",Z20*Z21)</f>
        <v>0</v>
      </c>
      <c r="AA23" s="96">
        <f t="shared" si="24"/>
        <v>0</v>
      </c>
      <c r="AB23" s="96">
        <f t="shared" si="24"/>
        <v>0</v>
      </c>
      <c r="AC23" s="96">
        <f t="shared" si="24"/>
        <v>1011.26213592233</v>
      </c>
      <c r="AD23" s="96">
        <f t="shared" si="24"/>
        <v>717.6699029126213</v>
      </c>
      <c r="AE23" s="96">
        <f t="shared" si="24"/>
        <v>1011.26213592233</v>
      </c>
      <c r="AF23" s="96">
        <f t="shared" si="24"/>
        <v>1011.26213592233</v>
      </c>
      <c r="AG23" s="96">
        <f t="shared" si="24"/>
        <v>110.91262135922329</v>
      </c>
      <c r="AH23" s="96">
        <f t="shared" si="24"/>
        <v>0</v>
      </c>
      <c r="AI23" s="96">
        <f t="shared" si="24"/>
        <v>717.6699029126213</v>
      </c>
      <c r="AJ23" s="96">
        <f t="shared" si="24"/>
        <v>913.39805825242706</v>
      </c>
      <c r="AK23" s="96">
        <f t="shared" si="24"/>
        <v>1011.26213592233</v>
      </c>
      <c r="AL23" s="136">
        <f>SUM(H23:AK23)</f>
        <v>18698.563106796115</v>
      </c>
      <c r="AM23" s="137" t="s">
        <v>252</v>
      </c>
    </row>
    <row r="24" spans="1:39" ht="18.399999999999999" customHeight="1">
      <c r="A24" s="149" t="s">
        <v>251</v>
      </c>
      <c r="B24" s="152">
        <v>1</v>
      </c>
    </row>
    <row r="25" spans="1:39" ht="18">
      <c r="A25" s="149" t="s">
        <v>253</v>
      </c>
      <c r="B25" s="152">
        <v>0.1</v>
      </c>
    </row>
    <row r="26" spans="1:39" ht="18">
      <c r="A26" s="149" t="s">
        <v>254</v>
      </c>
      <c r="B26" s="152">
        <v>0</v>
      </c>
    </row>
    <row r="27" spans="1:39" ht="18">
      <c r="A27" s="149" t="s">
        <v>255</v>
      </c>
      <c r="B27" s="152">
        <v>0</v>
      </c>
    </row>
    <row r="28" spans="1:39" ht="18">
      <c r="A28" s="149" t="s">
        <v>256</v>
      </c>
      <c r="B28" s="152">
        <v>0</v>
      </c>
    </row>
    <row r="29" spans="1:39" ht="18">
      <c r="A29" s="149" t="s">
        <v>256</v>
      </c>
      <c r="B29" s="152">
        <v>0</v>
      </c>
    </row>
    <row r="35" spans="20:20">
      <c r="T35" s="71"/>
    </row>
  </sheetData>
  <mergeCells count="26">
    <mergeCell ref="AM17:AM19"/>
    <mergeCell ref="O1:P1"/>
    <mergeCell ref="F2:G2"/>
    <mergeCell ref="F8:G8"/>
    <mergeCell ref="A1:G1"/>
    <mergeCell ref="H1:J1"/>
    <mergeCell ref="M1:N1"/>
    <mergeCell ref="A3:D3"/>
    <mergeCell ref="F3:G4"/>
    <mergeCell ref="F5:G5"/>
    <mergeCell ref="F6:G6"/>
    <mergeCell ref="F7:G7"/>
    <mergeCell ref="F17:G17"/>
    <mergeCell ref="Y1:AB1"/>
    <mergeCell ref="F21:G21"/>
    <mergeCell ref="F23:G23"/>
    <mergeCell ref="F9:G9"/>
    <mergeCell ref="F10:G10"/>
    <mergeCell ref="F11:G11"/>
    <mergeCell ref="F12:G12"/>
    <mergeCell ref="F13:G13"/>
    <mergeCell ref="F14:G14"/>
    <mergeCell ref="F15:G15"/>
    <mergeCell ref="F16:G16"/>
    <mergeCell ref="F18:G18"/>
    <mergeCell ref="F19:G19"/>
  </mergeCells>
  <conditionalFormatting sqref="H5:AK5 H6 J6:O6 Q6:AI6 AK6 H7:AK11 H20:AK21 H23:AK23">
    <cfRule type="expression" dxfId="1" priority="2">
      <formula>IF(OR(H$3=1,H$3=7,H$2="Sim"),1)</formula>
    </cfRule>
  </conditionalFormatting>
  <conditionalFormatting sqref="I6 P6 AJ6">
    <cfRule type="expression" dxfId="0" priority="76">
      <formula>IF(OR(J$3=1,J$3=7,J$2="Sim"),1)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K1" unlockedFormula="1"/>
    <ignoredError sqref="M21 AH21" formula="1"/>
  </ignoredError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C2A8-BD57-4229-B994-960031C1D999}">
  <dimension ref="A2:AD29"/>
  <sheetViews>
    <sheetView topLeftCell="D1" workbookViewId="0">
      <selection activeCell="L20" sqref="L20"/>
    </sheetView>
  </sheetViews>
  <sheetFormatPr defaultRowHeight="12.75"/>
  <cols>
    <col min="1" max="1" width="4.7109375" customWidth="1"/>
    <col min="2" max="2" width="18.42578125" customWidth="1"/>
    <col min="3" max="3" width="11.28515625" customWidth="1"/>
    <col min="4" max="4" width="8.42578125" customWidth="1"/>
    <col min="5" max="5" width="10.42578125" customWidth="1"/>
    <col min="6" max="7" width="10.28515625" customWidth="1"/>
    <col min="8" max="8" width="11.28515625" customWidth="1"/>
    <col min="9" max="9" width="7.7109375" customWidth="1"/>
    <col min="10" max="10" width="9.7109375" customWidth="1"/>
    <col min="11" max="11" width="12" customWidth="1"/>
    <col min="12" max="12" width="8.7109375" customWidth="1"/>
    <col min="13" max="13" width="6.7109375" customWidth="1"/>
    <col min="14" max="14" width="11.42578125" customWidth="1"/>
    <col min="15" max="16" width="7.7109375" customWidth="1"/>
    <col min="17" max="17" width="11.140625" customWidth="1"/>
    <col min="18" max="19" width="8.7109375" customWidth="1"/>
    <col min="20" max="22" width="6.28515625" customWidth="1"/>
    <col min="23" max="23" width="10.7109375" customWidth="1"/>
    <col min="24" max="25" width="6.42578125" customWidth="1"/>
    <col min="26" max="28" width="10.7109375" customWidth="1"/>
    <col min="29" max="29" width="11.140625" bestFit="1" customWidth="1"/>
  </cols>
  <sheetData>
    <row r="2" spans="2:30">
      <c r="C2" s="196" t="s">
        <v>307</v>
      </c>
      <c r="D2" s="197"/>
      <c r="E2" s="197"/>
      <c r="F2" s="197"/>
      <c r="G2" s="197"/>
      <c r="H2" s="197"/>
      <c r="I2" s="197"/>
      <c r="J2" s="197"/>
      <c r="K2" s="198"/>
      <c r="L2" s="516" t="s">
        <v>308</v>
      </c>
      <c r="M2" s="517"/>
      <c r="N2" s="517"/>
      <c r="O2" s="517"/>
      <c r="P2" s="517"/>
      <c r="Q2" s="517"/>
      <c r="R2" s="517"/>
      <c r="S2" s="518"/>
      <c r="T2" s="519" t="s">
        <v>309</v>
      </c>
      <c r="U2" s="520"/>
      <c r="V2" s="520"/>
      <c r="W2" s="520"/>
      <c r="X2" s="520"/>
      <c r="Y2" s="520"/>
      <c r="Z2" s="520"/>
      <c r="AA2" s="520"/>
      <c r="AB2" s="520"/>
      <c r="AC2" s="520"/>
    </row>
    <row r="3" spans="2:30">
      <c r="B3" s="187" t="s">
        <v>310</v>
      </c>
      <c r="C3" s="188" t="s">
        <v>311</v>
      </c>
      <c r="D3" s="188" t="s">
        <v>312</v>
      </c>
      <c r="E3" s="188" t="s">
        <v>313</v>
      </c>
      <c r="F3" s="188" t="s">
        <v>314</v>
      </c>
      <c r="G3" s="188" t="s">
        <v>312</v>
      </c>
      <c r="H3" s="188" t="s">
        <v>313</v>
      </c>
      <c r="I3" s="188" t="s">
        <v>315</v>
      </c>
      <c r="J3" s="188" t="s">
        <v>312</v>
      </c>
      <c r="K3" s="188" t="s">
        <v>313</v>
      </c>
      <c r="L3" s="188" t="s">
        <v>316</v>
      </c>
      <c r="M3" s="188" t="s">
        <v>317</v>
      </c>
      <c r="N3" s="188" t="s">
        <v>313</v>
      </c>
      <c r="O3" s="188" t="s">
        <v>318</v>
      </c>
      <c r="P3" s="188" t="s">
        <v>317</v>
      </c>
      <c r="Q3" s="188" t="s">
        <v>313</v>
      </c>
      <c r="R3" s="188" t="s">
        <v>226</v>
      </c>
      <c r="S3" s="188" t="s">
        <v>313</v>
      </c>
      <c r="T3" s="188" t="s">
        <v>226</v>
      </c>
      <c r="U3" s="188" t="s">
        <v>319</v>
      </c>
      <c r="V3" s="188" t="s">
        <v>317</v>
      </c>
      <c r="W3" s="188" t="s">
        <v>313</v>
      </c>
      <c r="X3" s="188" t="s">
        <v>224</v>
      </c>
      <c r="Y3" s="188" t="s">
        <v>317</v>
      </c>
      <c r="Z3" s="188" t="s">
        <v>313</v>
      </c>
      <c r="AA3" s="188" t="s">
        <v>225</v>
      </c>
      <c r="AB3" s="188" t="s">
        <v>317</v>
      </c>
      <c r="AC3" s="188" t="s">
        <v>313</v>
      </c>
    </row>
    <row r="4" spans="2:30">
      <c r="B4" s="102" t="s">
        <v>320</v>
      </c>
      <c r="C4" s="189">
        <v>7</v>
      </c>
      <c r="D4" s="189">
        <v>9</v>
      </c>
      <c r="E4" s="189">
        <v>16</v>
      </c>
      <c r="F4" s="189">
        <f>H4-G4</f>
        <v>8</v>
      </c>
      <c r="G4" s="189">
        <v>8</v>
      </c>
      <c r="H4" s="189">
        <v>16</v>
      </c>
      <c r="I4" s="189">
        <v>4</v>
      </c>
      <c r="J4" s="189"/>
      <c r="K4" s="189"/>
      <c r="L4" s="190">
        <v>7</v>
      </c>
      <c r="M4" s="190">
        <v>3</v>
      </c>
      <c r="N4" s="190">
        <v>14</v>
      </c>
      <c r="O4" s="190">
        <v>14</v>
      </c>
      <c r="P4" s="190"/>
      <c r="Q4" s="190">
        <v>14</v>
      </c>
      <c r="R4" s="190">
        <v>0</v>
      </c>
      <c r="S4" s="190"/>
      <c r="T4" s="191"/>
      <c r="U4" s="191">
        <v>10</v>
      </c>
      <c r="V4" s="191"/>
      <c r="W4" s="191">
        <v>4</v>
      </c>
      <c r="X4" s="191">
        <v>4</v>
      </c>
      <c r="Y4" s="191"/>
      <c r="Z4" s="191">
        <v>4</v>
      </c>
      <c r="AA4" s="191">
        <v>3</v>
      </c>
      <c r="AB4" s="191"/>
      <c r="AC4" s="191">
        <v>4</v>
      </c>
      <c r="AD4" s="195">
        <v>3</v>
      </c>
    </row>
    <row r="5" spans="2:30">
      <c r="B5" s="102" t="s">
        <v>321</v>
      </c>
      <c r="C5" s="189">
        <v>1</v>
      </c>
      <c r="D5" s="189">
        <v>0</v>
      </c>
      <c r="E5" s="189">
        <v>1</v>
      </c>
      <c r="F5" s="189">
        <f t="shared" ref="F5:F11" si="0">H5-G5</f>
        <v>1</v>
      </c>
      <c r="G5" s="189">
        <v>0</v>
      </c>
      <c r="H5" s="189">
        <v>1</v>
      </c>
      <c r="I5" s="189">
        <v>0</v>
      </c>
      <c r="J5" s="189"/>
      <c r="K5" s="189"/>
      <c r="L5" s="190">
        <v>0</v>
      </c>
      <c r="M5" s="190"/>
      <c r="N5" s="190">
        <v>0</v>
      </c>
      <c r="O5" s="190">
        <f t="shared" ref="O5:O12" si="1">Q5-P5</f>
        <v>0</v>
      </c>
      <c r="P5" s="190"/>
      <c r="Q5" s="190">
        <v>0</v>
      </c>
      <c r="R5" s="190">
        <v>0</v>
      </c>
      <c r="S5" s="190"/>
      <c r="T5" s="191"/>
      <c r="U5" s="191"/>
      <c r="V5" s="191"/>
      <c r="W5" s="191">
        <v>0</v>
      </c>
      <c r="X5" s="191">
        <v>0</v>
      </c>
      <c r="Y5" s="191"/>
      <c r="Z5" s="191">
        <v>1</v>
      </c>
      <c r="AA5" s="191">
        <v>0</v>
      </c>
      <c r="AB5" s="191"/>
      <c r="AC5" s="191">
        <v>0</v>
      </c>
    </row>
    <row r="6" spans="2:30">
      <c r="B6" s="102" t="s">
        <v>322</v>
      </c>
      <c r="C6" s="189">
        <v>6</v>
      </c>
      <c r="D6" s="189">
        <v>1</v>
      </c>
      <c r="E6" s="189">
        <v>7</v>
      </c>
      <c r="F6" s="189">
        <f t="shared" si="0"/>
        <v>7</v>
      </c>
      <c r="G6" s="189">
        <v>0</v>
      </c>
      <c r="H6" s="189">
        <v>7</v>
      </c>
      <c r="I6" s="189">
        <v>0</v>
      </c>
      <c r="J6" s="189"/>
      <c r="K6" s="189"/>
      <c r="L6" s="190">
        <v>7</v>
      </c>
      <c r="M6" s="190"/>
      <c r="N6" s="190">
        <v>7</v>
      </c>
      <c r="O6" s="190">
        <f t="shared" si="1"/>
        <v>0</v>
      </c>
      <c r="P6" s="190"/>
      <c r="Q6" s="190">
        <v>0</v>
      </c>
      <c r="R6" s="190">
        <v>0</v>
      </c>
      <c r="S6" s="190"/>
      <c r="T6" s="191"/>
      <c r="U6" s="191"/>
      <c r="V6" s="191"/>
      <c r="W6" s="191">
        <v>7</v>
      </c>
      <c r="X6" s="191">
        <v>1</v>
      </c>
      <c r="Y6" s="191"/>
      <c r="Z6" s="191">
        <v>1</v>
      </c>
      <c r="AA6" s="191">
        <v>0</v>
      </c>
      <c r="AB6" s="191"/>
      <c r="AC6" s="191">
        <v>7</v>
      </c>
    </row>
    <row r="7" spans="2:30">
      <c r="B7" s="102" t="s">
        <v>323</v>
      </c>
      <c r="C7" s="189">
        <v>1</v>
      </c>
      <c r="D7" s="189">
        <v>1</v>
      </c>
      <c r="E7" s="189">
        <v>2</v>
      </c>
      <c r="F7" s="189">
        <f t="shared" si="0"/>
        <v>0</v>
      </c>
      <c r="G7" s="189">
        <v>1</v>
      </c>
      <c r="H7" s="189">
        <v>1</v>
      </c>
      <c r="I7" s="189">
        <v>0</v>
      </c>
      <c r="J7" s="189"/>
      <c r="K7" s="189"/>
      <c r="L7" s="190">
        <v>1</v>
      </c>
      <c r="M7" s="190"/>
      <c r="N7" s="190">
        <v>1</v>
      </c>
      <c r="O7" s="190">
        <f t="shared" si="1"/>
        <v>1</v>
      </c>
      <c r="P7" s="190"/>
      <c r="Q7" s="190">
        <v>1</v>
      </c>
      <c r="R7" s="190">
        <v>1</v>
      </c>
      <c r="S7" s="190"/>
      <c r="T7" s="191"/>
      <c r="U7" s="191"/>
      <c r="V7" s="191"/>
      <c r="W7" s="191">
        <v>1</v>
      </c>
      <c r="X7" s="191">
        <v>0</v>
      </c>
      <c r="Y7" s="191"/>
      <c r="Z7" s="191">
        <v>0</v>
      </c>
      <c r="AA7" s="191">
        <v>0</v>
      </c>
      <c r="AB7" s="191"/>
      <c r="AC7" s="191">
        <v>1</v>
      </c>
    </row>
    <row r="8" spans="2:30">
      <c r="B8" s="102" t="s">
        <v>324</v>
      </c>
      <c r="C8" s="189">
        <v>0</v>
      </c>
      <c r="D8" s="189">
        <v>1</v>
      </c>
      <c r="E8" s="189">
        <v>1</v>
      </c>
      <c r="F8" s="189">
        <f t="shared" si="0"/>
        <v>1</v>
      </c>
      <c r="G8" s="189">
        <v>0</v>
      </c>
      <c r="H8" s="189">
        <v>1</v>
      </c>
      <c r="I8" s="189">
        <v>0</v>
      </c>
      <c r="J8" s="189"/>
      <c r="K8" s="189"/>
      <c r="L8" s="190">
        <v>1</v>
      </c>
      <c r="M8" s="190"/>
      <c r="N8" s="190">
        <v>0</v>
      </c>
      <c r="O8" s="190">
        <f t="shared" si="1"/>
        <v>0</v>
      </c>
      <c r="P8" s="190"/>
      <c r="Q8" s="190">
        <v>0</v>
      </c>
      <c r="R8" s="190">
        <v>1</v>
      </c>
      <c r="S8" s="190"/>
      <c r="T8" s="191"/>
      <c r="U8" s="191"/>
      <c r="V8" s="191"/>
      <c r="W8" s="191">
        <v>1</v>
      </c>
      <c r="X8" s="191">
        <v>1</v>
      </c>
      <c r="Y8" s="191"/>
      <c r="Z8" s="191">
        <v>1</v>
      </c>
      <c r="AA8" s="191">
        <v>0</v>
      </c>
      <c r="AB8" s="191"/>
      <c r="AC8" s="191">
        <v>1</v>
      </c>
    </row>
    <row r="9" spans="2:30">
      <c r="B9" s="102" t="s">
        <v>325</v>
      </c>
      <c r="C9" s="189">
        <v>1</v>
      </c>
      <c r="D9" s="189">
        <v>1</v>
      </c>
      <c r="E9" s="189">
        <v>2</v>
      </c>
      <c r="F9" s="189">
        <f t="shared" si="0"/>
        <v>1</v>
      </c>
      <c r="G9" s="189">
        <v>0</v>
      </c>
      <c r="H9" s="189">
        <v>1</v>
      </c>
      <c r="I9" s="189">
        <v>1</v>
      </c>
      <c r="J9" s="189"/>
      <c r="K9" s="189"/>
      <c r="L9" s="190">
        <v>1</v>
      </c>
      <c r="M9" s="190"/>
      <c r="N9" s="190">
        <v>1</v>
      </c>
      <c r="O9" s="190">
        <v>1</v>
      </c>
      <c r="P9" s="190"/>
      <c r="Q9" s="190">
        <v>1</v>
      </c>
      <c r="R9" s="190">
        <v>0</v>
      </c>
      <c r="S9" s="190"/>
      <c r="T9" s="191"/>
      <c r="U9" s="191"/>
      <c r="V9" s="191"/>
      <c r="W9" s="191">
        <v>2</v>
      </c>
      <c r="X9" s="191">
        <v>0</v>
      </c>
      <c r="Y9" s="191"/>
      <c r="Z9" s="191">
        <v>0</v>
      </c>
      <c r="AA9" s="191">
        <v>0</v>
      </c>
      <c r="AB9" s="191"/>
      <c r="AC9" s="191">
        <v>2</v>
      </c>
      <c r="AD9" s="195">
        <v>1</v>
      </c>
    </row>
    <row r="10" spans="2:30">
      <c r="B10" s="102" t="s">
        <v>326</v>
      </c>
      <c r="C10" s="189">
        <v>2</v>
      </c>
      <c r="D10" s="189">
        <v>1</v>
      </c>
      <c r="E10" s="189">
        <v>3</v>
      </c>
      <c r="F10" s="189">
        <f t="shared" si="0"/>
        <v>2</v>
      </c>
      <c r="G10" s="189">
        <v>1</v>
      </c>
      <c r="H10" s="189">
        <v>3</v>
      </c>
      <c r="I10" s="189">
        <v>0</v>
      </c>
      <c r="J10" s="189"/>
      <c r="K10" s="189"/>
      <c r="L10" s="190">
        <v>2</v>
      </c>
      <c r="M10" s="190"/>
      <c r="N10" s="190">
        <v>3</v>
      </c>
      <c r="O10" s="190">
        <v>0</v>
      </c>
      <c r="P10" s="190"/>
      <c r="Q10" s="190">
        <v>3</v>
      </c>
      <c r="R10" s="190">
        <v>0</v>
      </c>
      <c r="S10" s="190"/>
      <c r="T10" s="191"/>
      <c r="U10" s="191">
        <v>1</v>
      </c>
      <c r="V10" s="191"/>
      <c r="W10" s="191">
        <v>2</v>
      </c>
      <c r="X10" s="191">
        <v>1</v>
      </c>
      <c r="Y10" s="191"/>
      <c r="Z10" s="191">
        <v>0</v>
      </c>
      <c r="AA10" s="191">
        <v>0</v>
      </c>
      <c r="AB10" s="191"/>
      <c r="AC10" s="191">
        <v>2</v>
      </c>
    </row>
    <row r="11" spans="2:30">
      <c r="B11" s="102" t="s">
        <v>327</v>
      </c>
      <c r="C11" s="189">
        <v>0</v>
      </c>
      <c r="D11" s="189">
        <v>1</v>
      </c>
      <c r="E11" s="189">
        <v>1</v>
      </c>
      <c r="F11" s="189">
        <f t="shared" si="0"/>
        <v>0</v>
      </c>
      <c r="G11" s="189">
        <v>1</v>
      </c>
      <c r="H11" s="189">
        <v>1</v>
      </c>
      <c r="I11" s="189">
        <v>0</v>
      </c>
      <c r="J11" s="189"/>
      <c r="K11" s="189"/>
      <c r="L11" s="190">
        <v>1</v>
      </c>
      <c r="M11" s="190"/>
      <c r="N11" s="190">
        <v>1</v>
      </c>
      <c r="O11" s="190">
        <v>0</v>
      </c>
      <c r="P11" s="190"/>
      <c r="Q11" s="190">
        <v>1</v>
      </c>
      <c r="R11" s="190">
        <v>1</v>
      </c>
      <c r="S11" s="190"/>
      <c r="T11" s="191"/>
      <c r="U11" s="191"/>
      <c r="V11" s="191"/>
      <c r="W11" s="191">
        <v>1</v>
      </c>
      <c r="X11" s="191">
        <v>0</v>
      </c>
      <c r="Y11" s="191"/>
      <c r="Z11" s="191">
        <v>1</v>
      </c>
      <c r="AA11" s="191">
        <v>0</v>
      </c>
      <c r="AB11" s="191"/>
      <c r="AC11" s="191">
        <v>1</v>
      </c>
    </row>
    <row r="12" spans="2:30">
      <c r="B12" s="102" t="s">
        <v>328</v>
      </c>
      <c r="C12" s="189">
        <v>3</v>
      </c>
      <c r="D12" s="189">
        <v>0</v>
      </c>
      <c r="E12" s="189">
        <v>3</v>
      </c>
      <c r="F12" s="189">
        <v>1</v>
      </c>
      <c r="G12" s="189">
        <v>0</v>
      </c>
      <c r="H12" s="189">
        <v>2</v>
      </c>
      <c r="I12" s="189">
        <v>0</v>
      </c>
      <c r="J12" s="189"/>
      <c r="K12" s="189"/>
      <c r="L12" s="190">
        <v>0</v>
      </c>
      <c r="M12" s="190"/>
      <c r="N12" s="190">
        <v>0</v>
      </c>
      <c r="O12" s="190">
        <f t="shared" si="1"/>
        <v>0</v>
      </c>
      <c r="P12" s="190"/>
      <c r="Q12" s="190">
        <v>0</v>
      </c>
      <c r="R12" s="190">
        <v>0</v>
      </c>
      <c r="S12" s="190"/>
      <c r="T12" s="191"/>
      <c r="U12" s="191"/>
      <c r="V12" s="191"/>
      <c r="W12" s="191">
        <v>0</v>
      </c>
      <c r="X12" s="191">
        <v>0</v>
      </c>
      <c r="Y12" s="191"/>
      <c r="Z12" s="191">
        <v>0</v>
      </c>
      <c r="AA12" s="191">
        <v>0</v>
      </c>
      <c r="AB12" s="191"/>
      <c r="AC12" s="191">
        <v>0</v>
      </c>
    </row>
    <row r="13" spans="2:30">
      <c r="B13" s="102" t="s">
        <v>329</v>
      </c>
      <c r="C13" s="193">
        <f>SUM(C4:C12)</f>
        <v>21</v>
      </c>
      <c r="D13" s="193">
        <f>SUM(D4:D12)</f>
        <v>15</v>
      </c>
      <c r="E13" s="193">
        <f>SUM(E4:E12)</f>
        <v>36</v>
      </c>
      <c r="F13" s="193">
        <f>SUM(F4:F12)</f>
        <v>21</v>
      </c>
      <c r="G13" s="193">
        <f t="shared" ref="G13:H13" si="2">SUM(G4:G12)</f>
        <v>11</v>
      </c>
      <c r="H13" s="193">
        <f t="shared" si="2"/>
        <v>33</v>
      </c>
      <c r="I13" s="193">
        <f>SUM(I4:I12)</f>
        <v>5</v>
      </c>
      <c r="J13" s="193"/>
      <c r="K13" s="193"/>
      <c r="L13" s="193">
        <f t="shared" ref="L13:R13" si="3">SUM(L4:L12)</f>
        <v>20</v>
      </c>
      <c r="M13" s="193">
        <f t="shared" si="3"/>
        <v>3</v>
      </c>
      <c r="N13" s="193">
        <f t="shared" si="3"/>
        <v>27</v>
      </c>
      <c r="O13" s="193">
        <f t="shared" si="3"/>
        <v>16</v>
      </c>
      <c r="P13" s="193">
        <f t="shared" si="3"/>
        <v>0</v>
      </c>
      <c r="Q13" s="194">
        <f t="shared" si="3"/>
        <v>20</v>
      </c>
      <c r="R13" s="193">
        <f t="shared" si="3"/>
        <v>3</v>
      </c>
      <c r="S13" s="193"/>
      <c r="T13" s="193">
        <f t="shared" ref="T13:AC13" si="4">SUM(T4:T12)</f>
        <v>0</v>
      </c>
      <c r="U13" s="193"/>
      <c r="V13" s="193">
        <f t="shared" si="4"/>
        <v>0</v>
      </c>
      <c r="W13" s="194">
        <f t="shared" si="4"/>
        <v>18</v>
      </c>
      <c r="X13" s="193">
        <f t="shared" si="4"/>
        <v>7</v>
      </c>
      <c r="Y13" s="193">
        <f t="shared" si="4"/>
        <v>0</v>
      </c>
      <c r="Z13" s="194">
        <f t="shared" si="4"/>
        <v>8</v>
      </c>
      <c r="AA13" s="193">
        <f t="shared" si="4"/>
        <v>3</v>
      </c>
      <c r="AB13" s="193">
        <f t="shared" si="4"/>
        <v>0</v>
      </c>
      <c r="AC13" s="194">
        <f t="shared" si="4"/>
        <v>18</v>
      </c>
    </row>
    <row r="14" spans="2:30">
      <c r="E14" s="192">
        <f>D13+C13-SUM(E4:E12)</f>
        <v>0</v>
      </c>
      <c r="H14" s="192">
        <f>F13+G13-H13</f>
        <v>-1</v>
      </c>
      <c r="K14" s="192"/>
      <c r="N14" s="192">
        <f>M13+L13-SUM(N4:N12)</f>
        <v>-4</v>
      </c>
      <c r="Q14" s="192">
        <f>P13+O13-SUM(Q4:Q12)</f>
        <v>-4</v>
      </c>
      <c r="W14" s="191">
        <f>T13+V13-SUM(W4:W12)</f>
        <v>-18</v>
      </c>
      <c r="Z14" s="191">
        <f>Y13+X13-Z13</f>
        <v>-1</v>
      </c>
      <c r="AC14" s="191">
        <f>AA13+AB13-SUM(AC4:AC12)</f>
        <v>-15</v>
      </c>
    </row>
    <row r="16" spans="2:30" ht="13.5" thickBot="1"/>
    <row r="17" spans="1:10">
      <c r="E17" s="524" t="s">
        <v>330</v>
      </c>
      <c r="F17" s="525"/>
      <c r="G17" s="525"/>
      <c r="H17" s="525"/>
      <c r="I17" s="525"/>
      <c r="J17" s="526"/>
    </row>
    <row r="18" spans="1:10">
      <c r="E18" s="521" t="s">
        <v>331</v>
      </c>
      <c r="F18" s="522"/>
      <c r="G18" s="522"/>
      <c r="H18" s="522" t="s">
        <v>332</v>
      </c>
      <c r="I18" s="522"/>
      <c r="J18" s="523"/>
    </row>
    <row r="19" spans="1:10">
      <c r="E19" s="199" t="s">
        <v>333</v>
      </c>
      <c r="F19" s="101" t="s">
        <v>334</v>
      </c>
      <c r="G19" s="101" t="s">
        <v>335</v>
      </c>
      <c r="H19" s="101" t="s">
        <v>333</v>
      </c>
      <c r="I19" s="101" t="s">
        <v>334</v>
      </c>
      <c r="J19" s="200" t="s">
        <v>335</v>
      </c>
    </row>
    <row r="20" spans="1:10" ht="13.5" thickBot="1">
      <c r="E20" s="201">
        <v>5</v>
      </c>
      <c r="F20" s="202">
        <v>21</v>
      </c>
      <c r="G20" s="202">
        <v>31</v>
      </c>
      <c r="H20" s="202">
        <v>0</v>
      </c>
      <c r="I20" s="202">
        <v>27</v>
      </c>
      <c r="J20" s="203">
        <v>16</v>
      </c>
    </row>
    <row r="23" spans="1:10">
      <c r="B23" t="s">
        <v>336</v>
      </c>
    </row>
    <row r="24" spans="1:10">
      <c r="B24" t="s">
        <v>337</v>
      </c>
    </row>
    <row r="25" spans="1:10">
      <c r="B25" t="s">
        <v>338</v>
      </c>
    </row>
    <row r="26" spans="1:10">
      <c r="A26" t="s">
        <v>312</v>
      </c>
      <c r="B26" t="s">
        <v>339</v>
      </c>
    </row>
    <row r="27" spans="1:10">
      <c r="A27" t="s">
        <v>312</v>
      </c>
      <c r="B27" t="s">
        <v>340</v>
      </c>
    </row>
    <row r="28" spans="1:10">
      <c r="B28" t="s">
        <v>341</v>
      </c>
    </row>
    <row r="29" spans="1:10">
      <c r="B29" t="s">
        <v>342</v>
      </c>
    </row>
  </sheetData>
  <mergeCells count="5">
    <mergeCell ref="L2:S2"/>
    <mergeCell ref="T2:AC2"/>
    <mergeCell ref="E18:G18"/>
    <mergeCell ref="H18:J18"/>
    <mergeCell ref="E17:J17"/>
  </mergeCells>
  <pageMargins left="0.511811024" right="0.511811024" top="0.78740157499999996" bottom="0.78740157499999996" header="0.31496062000000002" footer="0.3149606200000000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3AF0-613F-4583-A39E-C26002467F5C}">
  <dimension ref="E12:S20"/>
  <sheetViews>
    <sheetView workbookViewId="0">
      <selection activeCell="V18" sqref="V18"/>
    </sheetView>
  </sheetViews>
  <sheetFormatPr defaultRowHeight="12.75"/>
  <cols>
    <col min="5" max="10" width="5.7109375" customWidth="1"/>
    <col min="14" max="19" width="5.7109375" customWidth="1"/>
  </cols>
  <sheetData>
    <row r="12" spans="5:10">
      <c r="E12" s="522" t="s">
        <v>331</v>
      </c>
      <c r="F12" s="522"/>
      <c r="G12" s="522"/>
      <c r="H12" s="522" t="s">
        <v>332</v>
      </c>
      <c r="I12" s="522"/>
      <c r="J12" s="522"/>
    </row>
    <row r="13" spans="5:10">
      <c r="E13" s="101" t="s">
        <v>333</v>
      </c>
      <c r="F13" s="101" t="s">
        <v>334</v>
      </c>
      <c r="G13" s="101" t="s">
        <v>335</v>
      </c>
      <c r="H13" s="101" t="s">
        <v>333</v>
      </c>
      <c r="I13" s="101" t="s">
        <v>334</v>
      </c>
      <c r="J13" s="101" t="s">
        <v>335</v>
      </c>
    </row>
    <row r="14" spans="5:10">
      <c r="E14" s="101">
        <v>5</v>
      </c>
      <c r="F14" s="101">
        <v>21</v>
      </c>
      <c r="G14" s="101">
        <v>20</v>
      </c>
      <c r="H14" s="101">
        <v>0</v>
      </c>
      <c r="I14" s="101">
        <v>20</v>
      </c>
      <c r="J14" s="101">
        <v>5</v>
      </c>
    </row>
    <row r="16" spans="5:10" ht="13.5" thickBot="1"/>
    <row r="17" spans="14:19" ht="13.5" thickBot="1">
      <c r="N17" s="527" t="s">
        <v>330</v>
      </c>
      <c r="O17" s="528"/>
      <c r="P17" s="528"/>
      <c r="Q17" s="528"/>
      <c r="R17" s="528"/>
      <c r="S17" s="529"/>
    </row>
    <row r="18" spans="14:19">
      <c r="N18" s="530" t="s">
        <v>331</v>
      </c>
      <c r="O18" s="531"/>
      <c r="P18" s="532"/>
      <c r="Q18" s="533" t="s">
        <v>332</v>
      </c>
      <c r="R18" s="531"/>
      <c r="S18" s="532"/>
    </row>
    <row r="19" spans="14:19">
      <c r="N19" s="199" t="s">
        <v>333</v>
      </c>
      <c r="O19" s="101" t="s">
        <v>334</v>
      </c>
      <c r="P19" s="200" t="s">
        <v>335</v>
      </c>
      <c r="Q19" s="204" t="s">
        <v>333</v>
      </c>
      <c r="R19" s="101" t="s">
        <v>334</v>
      </c>
      <c r="S19" s="200" t="s">
        <v>335</v>
      </c>
    </row>
    <row r="20" spans="14:19" ht="13.5" thickBot="1">
      <c r="N20" s="201">
        <v>5</v>
      </c>
      <c r="O20" s="202">
        <v>21</v>
      </c>
      <c r="P20" s="203">
        <v>31</v>
      </c>
      <c r="Q20" s="205">
        <v>0</v>
      </c>
      <c r="R20" s="202">
        <v>27</v>
      </c>
      <c r="S20" s="203">
        <v>16</v>
      </c>
    </row>
  </sheetData>
  <mergeCells count="5">
    <mergeCell ref="E12:G12"/>
    <mergeCell ref="H12:J12"/>
    <mergeCell ref="N17:S17"/>
    <mergeCell ref="N18:P18"/>
    <mergeCell ref="Q18:S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BOSCH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Trzaskos Marcio (CtP/MSI22)</dc:creator>
  <cp:keywords/>
  <dc:description/>
  <cp:lastModifiedBy>Goncalves Donathan (SO/OPM-TS21-BR)</cp:lastModifiedBy>
  <cp:revision/>
  <dcterms:created xsi:type="dcterms:W3CDTF">2020-07-29T14:23:01Z</dcterms:created>
  <dcterms:modified xsi:type="dcterms:W3CDTF">2025-04-16T19:29:49Z</dcterms:modified>
  <cp:category/>
  <cp:contentStatus/>
</cp:coreProperties>
</file>