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ix\Documents\GitHub\ES\ScrumDocs\Sprint 4\"/>
    </mc:Choice>
  </mc:AlternateContent>
  <bookViews>
    <workbookView xWindow="0" yWindow="0" windowWidth="28800" windowHeight="12210" tabRatio="842"/>
  </bookViews>
  <sheets>
    <sheet name="Sp3" sheetId="4" r:id="rId1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0">'Sp3'!$D$6</definedName>
    <definedName name="DoneDays">#REF!</definedName>
    <definedName name="ImplementationDays" localSheetId="0">'Sp3'!$B$4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RealValues" localSheetId="0">OFFSET('Sp3'!$F$5,0,0,1,'Sp3'!DoneDays)</definedName>
    <definedName name="Sprint">#REF!</definedName>
    <definedName name="SprintCount">#REF!</definedName>
    <definedName name="SprintsInTrend">#REF!</definedName>
    <definedName name="SprintTasks" localSheetId="0">'Sp3'!$A$9:$AD$36</definedName>
    <definedName name="SprintTasks">#REF!</definedName>
    <definedName name="Status">#REF!</definedName>
    <definedName name="StoryName">#REF!</definedName>
    <definedName name="TaskRows" localSheetId="0">'Sp3'!$B$6</definedName>
    <definedName name="TaskRows">#REF!</definedName>
    <definedName name="TaskStatus" localSheetId="0">'Sp3'!$D$9:$D$29</definedName>
    <definedName name="TaskStatus">#REF!</definedName>
    <definedName name="TaskStoryID" localSheetId="0">'Sp3'!$B$9:$B$28</definedName>
    <definedName name="TaskStoryID">#REF!</definedName>
    <definedName name="TotalEffort" localSheetId="0">'Sp3'!$E$5</definedName>
    <definedName name="TotalEffort">#REF!</definedName>
    <definedName name="TrendDays" localSheetId="0">'Sp3'!$D$8</definedName>
    <definedName name="TrendDays">#REF!</definedName>
    <definedName name="TrendOffset">#REF!</definedName>
    <definedName name="TrendSprintCount">#REF!</definedName>
    <definedName name="Z_5F7F427F_6047_7141_B46A_675E052AE2B9_.wvu.Rows" localSheetId="0" hidden="1">'Sp3'!$6:$8</definedName>
  </definedNames>
  <calcPr calcId="171027" concurrentCalc="0"/>
  <customWorkbookViews>
    <customWorkbookView name="Usuario de Microsoft Office - Vista personalizada" guid="{5F7F427F-6047-7141-B46A-675E052AE2B9}" mergeInterval="0" personalView="1" windowWidth="1440" windowHeight="618" tabRatio="842" activeSheetId="4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4" l="1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E1" i="4"/>
  <c r="S1" i="4"/>
  <c r="R1" i="4"/>
  <c r="Q1" i="4"/>
  <c r="P1" i="4"/>
  <c r="O1" i="4"/>
  <c r="N1" i="4"/>
  <c r="M1" i="4"/>
  <c r="L1" i="4"/>
  <c r="K1" i="4"/>
  <c r="J1" i="4"/>
  <c r="I1" i="4"/>
  <c r="H1" i="4"/>
  <c r="F1" i="4"/>
  <c r="G1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G9" i="4"/>
  <c r="Z5" i="4"/>
  <c r="U5" i="4"/>
  <c r="Y5" i="4"/>
  <c r="T5" i="4"/>
  <c r="AB5" i="4"/>
  <c r="V5" i="4"/>
  <c r="X5" i="4"/>
  <c r="AA5" i="4"/>
  <c r="W5" i="4"/>
  <c r="H9" i="4"/>
  <c r="I9" i="4"/>
  <c r="J9" i="4"/>
  <c r="K9" i="4"/>
  <c r="L9" i="4"/>
  <c r="M9" i="4"/>
  <c r="N9" i="4"/>
  <c r="O9" i="4"/>
  <c r="P9" i="4"/>
  <c r="Q9" i="4"/>
  <c r="R9" i="4"/>
  <c r="S9" i="4"/>
  <c r="T9" i="4"/>
  <c r="T6" i="4"/>
  <c r="U9" i="4"/>
  <c r="U6" i="4"/>
  <c r="V9" i="4"/>
  <c r="V6" i="4"/>
  <c r="W9" i="4"/>
  <c r="W6" i="4"/>
  <c r="X9" i="4"/>
  <c r="X6" i="4"/>
  <c r="Y9" i="4"/>
  <c r="Y6" i="4"/>
  <c r="Z9" i="4"/>
  <c r="Z6" i="4"/>
  <c r="AA9" i="4"/>
  <c r="AA6" i="4"/>
  <c r="AB9" i="4"/>
  <c r="AB6" i="4"/>
  <c r="AC9" i="4"/>
  <c r="AC6" i="4"/>
  <c r="AC21" i="4"/>
  <c r="AC19" i="4"/>
  <c r="AC17" i="4"/>
  <c r="AC15" i="4"/>
  <c r="AC22" i="4"/>
  <c r="AC20" i="4"/>
  <c r="AC18" i="4"/>
  <c r="AC16" i="4"/>
  <c r="AC35" i="4"/>
  <c r="AC14" i="4"/>
  <c r="AC36" i="4"/>
  <c r="AC23" i="4"/>
  <c r="AC24" i="4"/>
  <c r="AD6" i="4"/>
  <c r="AC13" i="4"/>
  <c r="AD22" i="4"/>
  <c r="AD20" i="4"/>
  <c r="AD18" i="4"/>
  <c r="AD16" i="4"/>
  <c r="AD19" i="4"/>
  <c r="AD15" i="4"/>
  <c r="AD21" i="4"/>
  <c r="AD17" i="4"/>
  <c r="AD24" i="4"/>
  <c r="AD14" i="4"/>
  <c r="AD35" i="4"/>
  <c r="AD36" i="4"/>
  <c r="AD25" i="4"/>
  <c r="AD13" i="4"/>
  <c r="AD23" i="4"/>
  <c r="D6" i="4"/>
  <c r="F8" i="4"/>
  <c r="D8" i="4"/>
  <c r="W7" i="4"/>
  <c r="R7" i="4"/>
  <c r="U7" i="4"/>
  <c r="M7" i="4"/>
  <c r="S7" i="4"/>
  <c r="P7" i="4"/>
  <c r="AC7" i="4"/>
  <c r="AA7" i="4"/>
  <c r="G7" i="4"/>
  <c r="H7" i="4"/>
  <c r="Q7" i="4"/>
  <c r="V7" i="4"/>
  <c r="X7" i="4"/>
  <c r="I7" i="4"/>
  <c r="AD7" i="4"/>
  <c r="N7" i="4"/>
  <c r="F7" i="4"/>
  <c r="Y7" i="4"/>
  <c r="J7" i="4"/>
  <c r="O7" i="4"/>
  <c r="AB7" i="4"/>
  <c r="L7" i="4"/>
  <c r="K7" i="4"/>
  <c r="Z7" i="4"/>
  <c r="T7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</calcChain>
</file>

<file path=xl/comments1.xml><?xml version="1.0" encoding="utf-8"?>
<comments xmlns="http://schemas.openxmlformats.org/spreadsheetml/2006/main">
  <authors>
    <author>Petri Heiramo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<sst xmlns="http://schemas.openxmlformats.org/spreadsheetml/2006/main" count="116" uniqueCount="61">
  <si>
    <t>Status</t>
  </si>
  <si>
    <t>Task name</t>
  </si>
  <si>
    <t>Responsible</t>
  </si>
  <si>
    <t>Effort</t>
  </si>
  <si>
    <t>Est.</t>
  </si>
  <si>
    <t>Remaining on implementation day…</t>
  </si>
  <si>
    <t>Sprint implementation days</t>
  </si>
  <si>
    <t>Totals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</si>
  <si>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</si>
  <si>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</si>
  <si>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</si>
  <si>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</si>
  <si>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</si>
  <si>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</si>
  <si>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</si>
  <si>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Trend calculated based on last</t>
  </si>
  <si>
    <t>Days</t>
  </si>
  <si>
    <t>Done</t>
  </si>
  <si>
    <t>Ideal</t>
  </si>
  <si>
    <t xml:space="preserve">Task Done </t>
  </si>
  <si>
    <t>Remaining</t>
  </si>
  <si>
    <t>Aina</t>
  </si>
  <si>
    <t>Addició de botó d'Opcions al disseny de la pantalla d'inici</t>
  </si>
  <si>
    <t>Guillem</t>
  </si>
  <si>
    <t>Disseny de pantalla d'opcions</t>
  </si>
  <si>
    <t>Reproducció bàsica de música</t>
  </si>
  <si>
    <t>Albert</t>
  </si>
  <si>
    <t>Fer el cel dinàmic</t>
  </si>
  <si>
    <t>Addició d'efectes de partícules temàtics per les illes del mapa</t>
  </si>
  <si>
    <t>Inventari propi per cada jugador, no compartit</t>
  </si>
  <si>
    <t>Fransisco</t>
  </si>
  <si>
    <t>Implementació de plataformes mòbils</t>
  </si>
  <si>
    <t>Aleix</t>
  </si>
  <si>
    <t>Disseny de plataformes addicionals pel mapa</t>
  </si>
  <si>
    <t>Redistribució de les illes del mapa per millorar la mobilitat</t>
  </si>
  <si>
    <t>Correcció de la direcció de llançament d'objecte per totes les dimensions de radi d'impacte</t>
  </si>
  <si>
    <t>Marc</t>
  </si>
  <si>
    <t>Gestió de diners a la pantalla de selecció de mòduls</t>
  </si>
  <si>
    <t>Efecte visual i sonor quan mor un tòtem</t>
  </si>
  <si>
    <t>Outline/silueta de color diferent pels tòtems de cada equip</t>
  </si>
  <si>
    <t>Alejandro</t>
  </si>
  <si>
    <t>Arreglar el bug de quan comences la segona partida</t>
  </si>
  <si>
    <t>Fer acabar el torn després d'utilitzar un objecte</t>
  </si>
  <si>
    <t>Perfeccionar el disseny de la pantalla de selecció de totems per equip</t>
  </si>
  <si>
    <t>Corregir la barra de vida perquè funcioni correctament tot i que s'ampliï</t>
  </si>
  <si>
    <t>Fer que els móduls modifiquin les estadistiques del totem</t>
  </si>
  <si>
    <t>Millores UI de la pantalla de joc</t>
  </si>
  <si>
    <t>Arreglar problemes de disparar</t>
  </si>
  <si>
    <t>Ongoing</t>
  </si>
  <si>
    <t>Implementar objectes d'atac</t>
  </si>
  <si>
    <t>Nou disseny de fletxa per disparar</t>
  </si>
  <si>
    <t>Miriam</t>
  </si>
  <si>
    <t>No permetre moure el següent personatge mantenint presa la tecla de moure quan s'ha acabat el torn</t>
  </si>
  <si>
    <t>Generar dinàmicament els totems dins el GameManager</t>
  </si>
  <si>
    <t>Eliminar fletxa de disparar quan el personatge mor</t>
  </si>
  <si>
    <t>Francisco</t>
  </si>
  <si>
    <t>Francsico</t>
  </si>
  <si>
    <t>Poder assignar un objecte a un personatge a principi de torn</t>
  </si>
  <si>
    <t>Implementar objectes de defensa</t>
  </si>
  <si>
    <t>Implementar objectes de desplaçament</t>
  </si>
  <si>
    <t>Fer que el personatge pugui portar varis d'objectes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</si>
</sst>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print &quot;#&quot; Backlog&quot;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/>
    <xf numFmtId="164" fontId="3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center" vertical="top"/>
    </xf>
    <xf numFmtId="0" fontId="8" fillId="0" borderId="1" xfId="0" applyFont="1" applyFill="1" applyBorder="1"/>
    <xf numFmtId="0" fontId="8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 vertical="top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42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Burndown</a:t>
            </a:r>
            <a:r>
              <a:rPr lang="es-ES" baseline="0"/>
              <a:t> chart</a:t>
            </a:r>
            <a:endParaRPr lang="es-ES"/>
          </a:p>
        </c:rich>
      </c:tx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9016745431201676E-2"/>
          <c:y val="7.2524161789226993E-2"/>
          <c:w val="0.73216652552790451"/>
          <c:h val="0.82712331009839113"/>
        </c:manualLayout>
      </c:layout>
      <c:barChart>
        <c:barDir val="col"/>
        <c:grouping val="clustered"/>
        <c:varyColors val="0"/>
        <c:ser>
          <c:idx val="5"/>
          <c:order val="5"/>
          <c:tx>
            <c:v>Completed Tasks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F0B-4162-8177-F0DF92A205A3}"/>
              </c:ext>
            </c:extLst>
          </c:dPt>
          <c:val>
            <c:numRef>
              <c:f>'Sp3'!$F$2:$S$2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A-4BE0-87F9-7DBB8EE4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67057024"/>
        <c:axId val="-1967054272"/>
      </c:barChart>
      <c:lineChart>
        <c:grouping val="standard"/>
        <c:varyColors val="0"/>
        <c:ser>
          <c:idx val="0"/>
          <c:order val="0"/>
          <c:tx>
            <c:v>Ideal Burndown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'Sp3'!$F$9:$S$9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'Sp3'!$F$1:$S$1</c:f>
              <c:numCache>
                <c:formatCode>General</c:formatCode>
                <c:ptCount val="14"/>
                <c:pt idx="0">
                  <c:v>110.96428571428571</c:v>
                </c:pt>
                <c:pt idx="1">
                  <c:v>102.42857142857143</c:v>
                </c:pt>
                <c:pt idx="2">
                  <c:v>93.892857142857139</c:v>
                </c:pt>
                <c:pt idx="3">
                  <c:v>85.357142857142861</c:v>
                </c:pt>
                <c:pt idx="4">
                  <c:v>76.821428571428569</c:v>
                </c:pt>
                <c:pt idx="5">
                  <c:v>68.285714285714278</c:v>
                </c:pt>
                <c:pt idx="6">
                  <c:v>59.75</c:v>
                </c:pt>
                <c:pt idx="7">
                  <c:v>51.214285714285708</c:v>
                </c:pt>
                <c:pt idx="8">
                  <c:v>42.678571428571431</c:v>
                </c:pt>
                <c:pt idx="9">
                  <c:v>34.142857142857139</c:v>
                </c:pt>
                <c:pt idx="10">
                  <c:v>25.607142857142861</c:v>
                </c:pt>
                <c:pt idx="11">
                  <c:v>17.071428571428569</c:v>
                </c:pt>
                <c:pt idx="12">
                  <c:v>8.5357142857142918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A-4BE0-87F9-7DBB8EE4411E}"/>
            </c:ext>
          </c:extLst>
        </c:ser>
        <c:ser>
          <c:idx val="1"/>
          <c:order val="1"/>
          <c:tx>
            <c:v>Remaining Efort</c:v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'Sp3'!$F$9:$S$9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'Sp3'!$F$5:$S$5</c:f>
              <c:numCache>
                <c:formatCode>General</c:formatCode>
                <c:ptCount val="14"/>
                <c:pt idx="0">
                  <c:v>119.5</c:v>
                </c:pt>
                <c:pt idx="1">
                  <c:v>89</c:v>
                </c:pt>
                <c:pt idx="2">
                  <c:v>85</c:v>
                </c:pt>
                <c:pt idx="3">
                  <c:v>65.5</c:v>
                </c:pt>
                <c:pt idx="4">
                  <c:v>55.5</c:v>
                </c:pt>
                <c:pt idx="5">
                  <c:v>47.5</c:v>
                </c:pt>
                <c:pt idx="6">
                  <c:v>34</c:v>
                </c:pt>
                <c:pt idx="7">
                  <c:v>28</c:v>
                </c:pt>
                <c:pt idx="8">
                  <c:v>24</c:v>
                </c:pt>
                <c:pt idx="9">
                  <c:v>17</c:v>
                </c:pt>
                <c:pt idx="10">
                  <c:v>12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A-4BE0-87F9-7DBB8EE4411E}"/>
            </c:ext>
          </c:extLst>
        </c:ser>
        <c:ser>
          <c:idx val="2"/>
          <c:order val="2"/>
          <c:spPr>
            <a:ln w="28575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 algn="ctr">
                <a:solidFill>
                  <a:schemeClr val="accent5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'Sp3'!$F$9:$S$9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'Sp3'!$F$6:$S$6</c:f>
            </c:numRef>
          </c:val>
          <c:smooth val="0"/>
          <c:extLst>
            <c:ext xmlns:c16="http://schemas.microsoft.com/office/drawing/2014/chart" uri="{C3380CC4-5D6E-409C-BE32-E72D297353CC}">
              <c16:uniqueId val="{00000003-65FA-4BE0-87F9-7DBB8EE4411E}"/>
            </c:ext>
          </c:extLst>
        </c:ser>
        <c:ser>
          <c:idx val="3"/>
          <c:order val="3"/>
          <c:spPr>
            <a:ln w="28575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'Sp3'!$F$9:$S$9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'Sp3'!$F$7:$S$7</c:f>
            </c:numRef>
          </c:val>
          <c:smooth val="0"/>
          <c:extLst>
            <c:ext xmlns:c16="http://schemas.microsoft.com/office/drawing/2014/chart" uri="{C3380CC4-5D6E-409C-BE32-E72D297353CC}">
              <c16:uniqueId val="{00000004-65FA-4BE0-87F9-7DBB8EE4411E}"/>
            </c:ext>
          </c:extLst>
        </c:ser>
        <c:ser>
          <c:idx val="4"/>
          <c:order val="4"/>
          <c:spPr>
            <a:ln w="28575" cap="rnd" cmpd="sng" algn="ctr">
              <a:solidFill>
                <a:schemeClr val="accent3">
                  <a:lumMod val="6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 cap="flat" cmpd="sng" algn="ctr">
                <a:solidFill>
                  <a:schemeClr val="accent3">
                    <a:lumMod val="60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'Sp3'!$F$9:$S$9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'Sp3'!$F$8:$S$8</c:f>
            </c:numRef>
          </c:val>
          <c:smooth val="0"/>
          <c:extLst>
            <c:ext xmlns:c16="http://schemas.microsoft.com/office/drawing/2014/chart" uri="{C3380CC4-5D6E-409C-BE32-E72D297353CC}">
              <c16:uniqueId val="{00000005-65FA-4BE0-87F9-7DBB8EE4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7064432"/>
        <c:axId val="-1967060960"/>
      </c:lineChart>
      <c:lineChart>
        <c:grouping val="standard"/>
        <c:varyColors val="0"/>
        <c:ser>
          <c:idx val="6"/>
          <c:order val="6"/>
          <c:tx>
            <c:v>Remaining Tasks</c:v>
          </c:tx>
          <c:spPr>
            <a:ln w="28575" cap="rnd" cmpd="sng" algn="ctr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marker>
          <c:val>
            <c:numRef>
              <c:f>'Sp3'!$F$3:$S$3</c:f>
              <c:numCache>
                <c:formatCode>General</c:formatCode>
                <c:ptCount val="14"/>
                <c:pt idx="0">
                  <c:v>32</c:v>
                </c:pt>
                <c:pt idx="1">
                  <c:v>23</c:v>
                </c:pt>
                <c:pt idx="2">
                  <c:v>22</c:v>
                </c:pt>
                <c:pt idx="3">
                  <c:v>16</c:v>
                </c:pt>
                <c:pt idx="4">
                  <c:v>14</c:v>
                </c:pt>
                <c:pt idx="5">
                  <c:v>14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FA-4BE0-87F9-7DBB8EE4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7057024"/>
        <c:axId val="-1967054272"/>
      </c:lineChart>
      <c:catAx>
        <c:axId val="-196706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</a:t>
                </a:r>
              </a:p>
            </c:rich>
          </c:tx>
          <c:overlay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67060960"/>
        <c:crosses val="autoZero"/>
        <c:auto val="1"/>
        <c:lblAlgn val="ctr"/>
        <c:lblOffset val="100"/>
        <c:noMultiLvlLbl val="0"/>
      </c:catAx>
      <c:valAx>
        <c:axId val="-19670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Remaining effort(hours)</a:t>
                </a:r>
              </a:p>
            </c:rich>
          </c:tx>
          <c:overlay val="0"/>
          <c:spPr>
            <a:noFill/>
            <a:ln w="2540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67064432"/>
        <c:crosses val="autoZero"/>
        <c:crossBetween val="between"/>
      </c:valAx>
      <c:catAx>
        <c:axId val="-1967057024"/>
        <c:scaling>
          <c:orientation val="minMax"/>
        </c:scaling>
        <c:delete val="1"/>
        <c:axPos val="b"/>
        <c:majorTickMark val="out"/>
        <c:minorTickMark val="none"/>
        <c:tickLblPos val="nextTo"/>
        <c:crossAx val="-1967054272"/>
        <c:crossesAt val="0"/>
        <c:auto val="1"/>
        <c:lblAlgn val="ctr"/>
        <c:lblOffset val="100"/>
        <c:noMultiLvlLbl val="0"/>
      </c:catAx>
      <c:valAx>
        <c:axId val="-1967054272"/>
        <c:scaling>
          <c:orientation val="minMax"/>
          <c:max val="3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Tasks</a:t>
                </a:r>
              </a:p>
            </c:rich>
          </c:tx>
          <c:overlay val="0"/>
          <c:spPr>
            <a:noFill/>
            <a:ln w="2540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967057024"/>
        <c:crosses val="max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49067705742396"/>
          <c:y val="0.43129371858286197"/>
          <c:w val="0.17348942044417101"/>
          <c:h val="0.21801660499792999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860323</xdr:colOff>
      <xdr:row>55</xdr:row>
      <xdr:rowOff>40968</xdr:rowOff>
    </xdr:from>
    <xdr:to>
      <xdr:col>7</xdr:col>
      <xdr:colOff>97879</xdr:colOff>
      <xdr:row>83</xdr:row>
      <xdr:rowOff>143387</xdr:rowOff>
    </xdr:to>
    <xdr:graphicFrame macro="">
      <xdr:nvGraphicFramePr>
        <xdr:cNvPr id="17662" name="Gráfico 7">
          <a:extLst>
            <a:ext uri="{FF2B5EF4-FFF2-40B4-BE49-F238E27FC236}">
              <a16:creationId xmlns:a16="http://schemas.microsoft.com/office/drawing/2014/main" id="{F87F5D16-2A70-4A2D-AF5F-CE5BAEDAD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92D050"/>
  </sheetPr>
  <dimension ref="A1:AD55"/>
  <sheetViews>
    <sheetView tabSelected="1" zoomScale="93" zoomScaleNormal="90" workbookViewId="0">
      <pane ySplit="9" topLeftCell="A20" activePane="bottomLeft" state="frozenSplit"/>
      <selection activeCell="C1" sqref="C1"/>
      <selection pane="bottomLeft" activeCell="G41" sqref="A41:G41"/>
    </sheetView>
  </sheetViews>
  <sheetFormatPr baseColWidth="10" defaultColWidth="9.140625" defaultRowHeight="12.75" x14ac:dyDescent="0.2"/>
  <cols>
    <col min="1" max="1" width="89.28515625" style="3" bestFit="1" customWidth="1"/>
    <col min="2" max="2" width="8.7109375" style="2" customWidth="1"/>
    <col min="3" max="3" width="24.140625" style="3" customWidth="1"/>
    <col min="4" max="4" width="10.85546875" style="3" customWidth="1"/>
    <col min="5" max="5" width="6.7109375" style="2" customWidth="1"/>
    <col min="6" max="30" width="4.42578125" style="2" customWidth="1"/>
    <col min="31" max="256" width="11.42578125" style="3" customWidth="1"/>
    <col min="257" max="16384" width="9.140625" style="3"/>
  </cols>
  <sheetData>
    <row r="1" spans="1:30" ht="18" x14ac:dyDescent="0.2">
      <c r="A1" s="5">
        <v>4</v>
      </c>
      <c r="B1" s="6"/>
      <c r="D1" s="3" t="s">
        <v>18</v>
      </c>
      <c r="E1" s="2">
        <f>E5</f>
        <v>119.5</v>
      </c>
      <c r="F1" s="2">
        <f>E1-F9*E1/14</f>
        <v>110.96428571428571</v>
      </c>
      <c r="G1" s="2">
        <f>E1-G9*E1/14</f>
        <v>102.42857142857143</v>
      </c>
      <c r="H1" s="2">
        <f>E1-H9*E1/14</f>
        <v>93.892857142857139</v>
      </c>
      <c r="I1" s="2">
        <f>E1-I9*E1/14</f>
        <v>85.357142857142861</v>
      </c>
      <c r="J1" s="2">
        <f>E1-J9*E1/14</f>
        <v>76.821428571428569</v>
      </c>
      <c r="K1" s="2">
        <f>E1-K9*E1/14</f>
        <v>68.285714285714278</v>
      </c>
      <c r="L1" s="2">
        <f>E1-L9*E1/14</f>
        <v>59.75</v>
      </c>
      <c r="M1" s="2">
        <f>E1-M9*E1/14</f>
        <v>51.214285714285708</v>
      </c>
      <c r="N1" s="2">
        <f>E1-N9*E1/14</f>
        <v>42.678571428571431</v>
      </c>
      <c r="O1" s="2">
        <f>E1-O9*E1/14</f>
        <v>34.142857142857139</v>
      </c>
      <c r="P1" s="2">
        <f>E1-P9*E1/14</f>
        <v>25.607142857142861</v>
      </c>
      <c r="Q1" s="2">
        <f>E1-Q9*E1/14</f>
        <v>17.071428571428569</v>
      </c>
      <c r="R1" s="2">
        <f>E1-R9*E1/14</f>
        <v>8.5357142857142918</v>
      </c>
      <c r="S1" s="2">
        <f>E1-S9*E1/14</f>
        <v>0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8" x14ac:dyDescent="0.2">
      <c r="A2" s="5"/>
      <c r="B2" s="6"/>
      <c r="D2" s="3" t="s">
        <v>19</v>
      </c>
      <c r="E2" s="2">
        <f>COUNTIF(E10:E41,0)</f>
        <v>0</v>
      </c>
      <c r="F2" s="2">
        <f>COUNTIF(F10:F41,0)</f>
        <v>0</v>
      </c>
      <c r="G2" s="2">
        <f>COUNTIF(G10:G41,0)</f>
        <v>9</v>
      </c>
      <c r="H2" s="2">
        <f>COUNTIF(H10:H41,0)</f>
        <v>1</v>
      </c>
      <c r="I2" s="2">
        <f>COUNTIF(I10:I41,0)</f>
        <v>6</v>
      </c>
      <c r="J2" s="2">
        <f>COUNTIF(J10:J41,0)</f>
        <v>2</v>
      </c>
      <c r="K2" s="2">
        <f>COUNTIF(K10:K41,0)</f>
        <v>0</v>
      </c>
      <c r="L2" s="2">
        <f>COUNTIF(L10:L41,0)</f>
        <v>4</v>
      </c>
      <c r="M2" s="2">
        <f>COUNTIF(M10:M41,0)</f>
        <v>1</v>
      </c>
      <c r="N2" s="2">
        <f>COUNTIF(N10:N41,0)</f>
        <v>0</v>
      </c>
      <c r="O2" s="2">
        <f>COUNTIF(O10:O41,0)</f>
        <v>2</v>
      </c>
      <c r="P2" s="2">
        <f>COUNTIF(P10:P41,0)</f>
        <v>2</v>
      </c>
      <c r="Q2" s="2">
        <f>COUNTIF(Q10:Q41,0)</f>
        <v>4</v>
      </c>
      <c r="R2" s="2">
        <f>COUNTIF(R10:R41,0)</f>
        <v>0</v>
      </c>
      <c r="S2" s="2">
        <f>COUNTIF(S10:S41,0)</f>
        <v>0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8" x14ac:dyDescent="0.2">
      <c r="A3" s="5"/>
      <c r="B3" s="6"/>
      <c r="D3" s="3" t="s">
        <v>20</v>
      </c>
      <c r="E3" s="2">
        <v>32</v>
      </c>
      <c r="F3" s="2">
        <f>E3-F2</f>
        <v>32</v>
      </c>
      <c r="G3" s="2">
        <f t="shared" ref="G3:S3" si="0">F3-G2</f>
        <v>23</v>
      </c>
      <c r="H3" s="2">
        <f t="shared" si="0"/>
        <v>22</v>
      </c>
      <c r="I3" s="2">
        <f t="shared" si="0"/>
        <v>16</v>
      </c>
      <c r="J3" s="2">
        <f t="shared" si="0"/>
        <v>14</v>
      </c>
      <c r="K3" s="2">
        <f t="shared" si="0"/>
        <v>14</v>
      </c>
      <c r="L3" s="2">
        <f t="shared" si="0"/>
        <v>10</v>
      </c>
      <c r="M3" s="2">
        <f t="shared" si="0"/>
        <v>9</v>
      </c>
      <c r="N3" s="2">
        <f t="shared" si="0"/>
        <v>9</v>
      </c>
      <c r="O3" s="2">
        <f t="shared" si="0"/>
        <v>7</v>
      </c>
      <c r="P3" s="2">
        <f t="shared" si="0"/>
        <v>5</v>
      </c>
      <c r="Q3" s="2">
        <f t="shared" si="0"/>
        <v>1</v>
      </c>
      <c r="R3" s="2">
        <f t="shared" si="0"/>
        <v>1</v>
      </c>
      <c r="S3" s="2">
        <f t="shared" si="0"/>
        <v>1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">
      <c r="A4" s="7" t="s">
        <v>6</v>
      </c>
      <c r="B4" s="8">
        <v>14</v>
      </c>
      <c r="C4" s="7"/>
      <c r="D4" s="9"/>
      <c r="E4" s="7" t="s">
        <v>3</v>
      </c>
      <c r="F4" s="7" t="s">
        <v>5</v>
      </c>
      <c r="G4" s="7"/>
      <c r="H4" s="7"/>
      <c r="I4" s="7"/>
      <c r="J4" s="7"/>
      <c r="K4" s="7"/>
      <c r="L4" s="7"/>
      <c r="M4" s="9"/>
      <c r="N4" s="9"/>
      <c r="O4" s="9"/>
      <c r="P4" s="9"/>
      <c r="Q4" s="9"/>
      <c r="R4" s="9"/>
      <c r="S4" s="9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x14ac:dyDescent="0.2">
      <c r="A5" s="7" t="s">
        <v>15</v>
      </c>
      <c r="B5" s="8">
        <v>14</v>
      </c>
      <c r="C5" s="7" t="s">
        <v>16</v>
      </c>
      <c r="D5" s="7" t="s">
        <v>7</v>
      </c>
      <c r="E5" s="10">
        <f>SUM(E10:E41)</f>
        <v>119.5</v>
      </c>
      <c r="F5" s="10">
        <f>SUM(F10:F41)</f>
        <v>119.5</v>
      </c>
      <c r="G5" s="10">
        <f>SUM(G10:G41)</f>
        <v>89</v>
      </c>
      <c r="H5" s="10">
        <f>SUM(H10:H41)</f>
        <v>85</v>
      </c>
      <c r="I5" s="10">
        <f>SUM(I10:I41)</f>
        <v>65.5</v>
      </c>
      <c r="J5" s="10">
        <f>SUM(J10:J41)</f>
        <v>55.5</v>
      </c>
      <c r="K5" s="10">
        <f>SUM(K10:K41)</f>
        <v>47.5</v>
      </c>
      <c r="L5" s="10">
        <f>SUM(L10:L41)</f>
        <v>34</v>
      </c>
      <c r="M5" s="10">
        <f>SUM(M10:M41)</f>
        <v>28</v>
      </c>
      <c r="N5" s="10">
        <f>SUM(N10:N41)</f>
        <v>24</v>
      </c>
      <c r="O5" s="10">
        <f>SUM(O10:O41)</f>
        <v>17</v>
      </c>
      <c r="P5" s="10">
        <f>SUM(P10:P41)</f>
        <v>12</v>
      </c>
      <c r="Q5" s="10">
        <f>SUM(Q10:Q41)</f>
        <v>3</v>
      </c>
      <c r="R5" s="10">
        <f>SUM(R10:R41)</f>
        <v>3</v>
      </c>
      <c r="S5" s="10">
        <f>SUM(S10:S41)</f>
        <v>0</v>
      </c>
      <c r="T5" s="13" t="str">
        <f t="shared" ref="T5:AB5" ca="1" si="1">IF(AND(SUM(OFFSET(T9,1,0,TaskRows,1))=0),"",SUM(OFFSET(T9,1,0,TaskRows,1)))</f>
        <v/>
      </c>
      <c r="U5" s="13" t="str">
        <f t="shared" ca="1" si="1"/>
        <v/>
      </c>
      <c r="V5" s="13" t="str">
        <f t="shared" ca="1" si="1"/>
        <v/>
      </c>
      <c r="W5" s="13" t="str">
        <f t="shared" ca="1" si="1"/>
        <v/>
      </c>
      <c r="X5" s="13" t="str">
        <f t="shared" ca="1" si="1"/>
        <v/>
      </c>
      <c r="Y5" s="13" t="str">
        <f t="shared" ca="1" si="1"/>
        <v/>
      </c>
      <c r="Z5" s="13" t="str">
        <f t="shared" ca="1" si="1"/>
        <v/>
      </c>
      <c r="AA5" s="13" t="str">
        <f t="shared" ca="1" si="1"/>
        <v/>
      </c>
      <c r="AB5" s="13" t="str">
        <f t="shared" ca="1" si="1"/>
        <v/>
      </c>
      <c r="AC5" s="13"/>
      <c r="AD5" s="13"/>
    </row>
    <row r="6" spans="1:30" customFormat="1" hidden="1" x14ac:dyDescent="0.2">
      <c r="A6" t="s">
        <v>9</v>
      </c>
      <c r="B6" s="1">
        <v>3</v>
      </c>
      <c r="C6" t="s">
        <v>10</v>
      </c>
      <c r="D6" s="1">
        <f ca="1">IF(COUNTIF(F5:AD5,"&gt;0")=0,1,COUNTIF(F5:AD5,"&gt;0"))</f>
        <v>13</v>
      </c>
      <c r="E6" s="1"/>
      <c r="F6" s="1">
        <f>IF(F9="","",$E5-$E5/($B4-1)*(F9-1))</f>
        <v>119.5</v>
      </c>
      <c r="G6" s="1">
        <f t="shared" ref="G6:AD6" si="2">IF(G9="","",TotalEffort-TotalEffort/(ImplementationDays)*(G9-1))</f>
        <v>110.96428571428571</v>
      </c>
      <c r="H6" s="1">
        <f t="shared" si="2"/>
        <v>102.42857142857143</v>
      </c>
      <c r="I6" s="1">
        <f t="shared" si="2"/>
        <v>93.892857142857139</v>
      </c>
      <c r="J6" s="1">
        <f t="shared" si="2"/>
        <v>85.357142857142861</v>
      </c>
      <c r="K6" s="1">
        <f t="shared" si="2"/>
        <v>76.821428571428569</v>
      </c>
      <c r="L6" s="1">
        <f t="shared" si="2"/>
        <v>68.285714285714278</v>
      </c>
      <c r="M6" s="1">
        <f t="shared" si="2"/>
        <v>59.749999999999993</v>
      </c>
      <c r="N6" s="1">
        <f t="shared" si="2"/>
        <v>51.214285714285708</v>
      </c>
      <c r="O6" s="1">
        <f t="shared" si="2"/>
        <v>42.678571428571416</v>
      </c>
      <c r="P6" s="1">
        <f t="shared" si="2"/>
        <v>34.142857142857139</v>
      </c>
      <c r="Q6" s="1">
        <f t="shared" si="2"/>
        <v>25.607142857142847</v>
      </c>
      <c r="R6" s="1">
        <f t="shared" si="2"/>
        <v>17.071428571428555</v>
      </c>
      <c r="S6" s="1">
        <f t="shared" si="2"/>
        <v>8.5357142857142776</v>
      </c>
      <c r="T6" s="14" t="str">
        <f t="shared" si="2"/>
        <v/>
      </c>
      <c r="U6" s="14" t="str">
        <f t="shared" si="2"/>
        <v/>
      </c>
      <c r="V6" s="14" t="str">
        <f t="shared" si="2"/>
        <v/>
      </c>
      <c r="W6" s="14" t="str">
        <f t="shared" si="2"/>
        <v/>
      </c>
      <c r="X6" s="14" t="str">
        <f t="shared" si="2"/>
        <v/>
      </c>
      <c r="Y6" s="14" t="str">
        <f t="shared" si="2"/>
        <v/>
      </c>
      <c r="Z6" s="14" t="str">
        <f t="shared" si="2"/>
        <v/>
      </c>
      <c r="AA6" s="14" t="str">
        <f t="shared" si="2"/>
        <v/>
      </c>
      <c r="AB6" s="14" t="str">
        <f t="shared" si="2"/>
        <v/>
      </c>
      <c r="AC6" s="14" t="str">
        <f t="shared" si="2"/>
        <v/>
      </c>
      <c r="AD6" s="14" t="str">
        <f t="shared" si="2"/>
        <v/>
      </c>
    </row>
    <row r="7" spans="1:30" customFormat="1" hidden="1" x14ac:dyDescent="0.2">
      <c r="A7" s="4" t="s">
        <v>13</v>
      </c>
      <c r="C7" t="s">
        <v>11</v>
      </c>
      <c r="D7" s="1"/>
      <c r="E7" s="1"/>
      <c r="F7" s="1">
        <f t="shared" ref="F7:AD7" ca="1" si="3">IF(TREND(OFFSET($F5,0,DoneDays-TrendDays,1,TrendDays),OFFSET($F8,0,DoneDays-TrendDays,1,TrendDays),F8)&lt;0,"",TREND(OFFSET($F5,0,DoneDays-TrendDays,1,TrendDays),OFFSET($F8,0,DoneDays-TrendDays,1,TrendDays),F8))</f>
        <v>99.208791208791183</v>
      </c>
      <c r="G7" s="1">
        <f t="shared" ca="1" si="3"/>
        <v>90.148351648351635</v>
      </c>
      <c r="H7" s="1">
        <f t="shared" ca="1" si="3"/>
        <v>81.087912087912073</v>
      </c>
      <c r="I7" s="1">
        <f t="shared" ca="1" si="3"/>
        <v>72.027472527472526</v>
      </c>
      <c r="J7" s="1">
        <f t="shared" ca="1" si="3"/>
        <v>62.967032967032964</v>
      </c>
      <c r="K7" s="1">
        <f t="shared" ca="1" si="3"/>
        <v>53.906593406593402</v>
      </c>
      <c r="L7" s="1">
        <f t="shared" ca="1" si="3"/>
        <v>44.846153846153847</v>
      </c>
      <c r="M7" s="1">
        <f t="shared" ca="1" si="3"/>
        <v>35.785714285714292</v>
      </c>
      <c r="N7" s="1">
        <f t="shared" ca="1" si="3"/>
        <v>26.72527472527473</v>
      </c>
      <c r="O7" s="1">
        <f t="shared" ca="1" si="3"/>
        <v>17.664835164835182</v>
      </c>
      <c r="P7" s="1">
        <f t="shared" ca="1" si="3"/>
        <v>8.60439560439562</v>
      </c>
      <c r="Q7" s="1" t="str">
        <f t="shared" ca="1" si="3"/>
        <v/>
      </c>
      <c r="R7" s="1" t="str">
        <f t="shared" ca="1" si="3"/>
        <v/>
      </c>
      <c r="S7" s="1" t="str">
        <f t="shared" ca="1" si="3"/>
        <v/>
      </c>
      <c r="T7" s="14" t="str">
        <f t="shared" ca="1" si="3"/>
        <v/>
      </c>
      <c r="U7" s="14" t="str">
        <f t="shared" ca="1" si="3"/>
        <v/>
      </c>
      <c r="V7" s="14" t="str">
        <f t="shared" ca="1" si="3"/>
        <v/>
      </c>
      <c r="W7" s="14" t="str">
        <f t="shared" ca="1" si="3"/>
        <v/>
      </c>
      <c r="X7" s="14" t="str">
        <f t="shared" ca="1" si="3"/>
        <v/>
      </c>
      <c r="Y7" s="14" t="str">
        <f t="shared" ca="1" si="3"/>
        <v/>
      </c>
      <c r="Z7" s="14" t="str">
        <f t="shared" ca="1" si="3"/>
        <v/>
      </c>
      <c r="AA7" s="14" t="str">
        <f t="shared" ca="1" si="3"/>
        <v/>
      </c>
      <c r="AB7" s="14" t="str">
        <f t="shared" ca="1" si="3"/>
        <v/>
      </c>
      <c r="AC7" s="14" t="str">
        <f t="shared" ca="1" si="3"/>
        <v/>
      </c>
      <c r="AD7" s="14" t="str">
        <f t="shared" ca="1" si="3"/>
        <v/>
      </c>
    </row>
    <row r="8" spans="1:30" customFormat="1" hidden="1" x14ac:dyDescent="0.2">
      <c r="A8" s="4" t="s">
        <v>14</v>
      </c>
      <c r="C8" t="s">
        <v>12</v>
      </c>
      <c r="D8" s="1">
        <f ca="1">IF(DoneDays&gt;B5,B5,DoneDays)</f>
        <v>13</v>
      </c>
      <c r="E8" s="1"/>
      <c r="F8" s="1">
        <f ca="1">IF(DoneDays&gt;E8,E8+1,"")</f>
        <v>1</v>
      </c>
      <c r="G8" s="1">
        <v>2</v>
      </c>
      <c r="H8" s="1">
        <v>3</v>
      </c>
      <c r="I8" s="1">
        <v>4</v>
      </c>
      <c r="J8" s="1">
        <v>5</v>
      </c>
      <c r="K8" s="1">
        <v>6</v>
      </c>
      <c r="L8" s="1">
        <v>7</v>
      </c>
      <c r="M8" s="1">
        <v>8</v>
      </c>
      <c r="N8" s="1">
        <v>9</v>
      </c>
      <c r="O8" s="1">
        <v>10</v>
      </c>
      <c r="P8" s="1">
        <v>11</v>
      </c>
      <c r="Q8" s="1">
        <v>12</v>
      </c>
      <c r="R8" s="1">
        <v>13</v>
      </c>
      <c r="S8" s="1">
        <v>14</v>
      </c>
      <c r="T8" s="14">
        <v>15</v>
      </c>
      <c r="U8" s="14">
        <v>16</v>
      </c>
      <c r="V8" s="14">
        <v>17</v>
      </c>
      <c r="W8" s="14">
        <v>18</v>
      </c>
      <c r="X8" s="14">
        <v>19</v>
      </c>
      <c r="Y8" s="14">
        <v>20</v>
      </c>
      <c r="Z8" s="14">
        <v>21</v>
      </c>
      <c r="AA8" s="14">
        <v>22</v>
      </c>
      <c r="AB8" s="14">
        <v>23</v>
      </c>
      <c r="AC8" s="14">
        <v>24</v>
      </c>
      <c r="AD8" s="14">
        <v>25</v>
      </c>
    </row>
    <row r="9" spans="1:30" x14ac:dyDescent="0.2">
      <c r="A9" s="7" t="s">
        <v>1</v>
      </c>
      <c r="B9" s="11" t="s">
        <v>8</v>
      </c>
      <c r="C9" s="7" t="s">
        <v>2</v>
      </c>
      <c r="D9" s="7" t="s">
        <v>0</v>
      </c>
      <c r="E9" s="11" t="s">
        <v>4</v>
      </c>
      <c r="F9" s="11">
        <v>1</v>
      </c>
      <c r="G9" s="11">
        <f t="shared" ref="G9:AC9" si="4">IF($B$4&gt;F9,F9+1,"")</f>
        <v>2</v>
      </c>
      <c r="H9" s="11">
        <f t="shared" si="4"/>
        <v>3</v>
      </c>
      <c r="I9" s="11">
        <f t="shared" si="4"/>
        <v>4</v>
      </c>
      <c r="J9" s="11">
        <f t="shared" si="4"/>
        <v>5</v>
      </c>
      <c r="K9" s="11">
        <f t="shared" si="4"/>
        <v>6</v>
      </c>
      <c r="L9" s="11">
        <f t="shared" si="4"/>
        <v>7</v>
      </c>
      <c r="M9" s="11">
        <f t="shared" si="4"/>
        <v>8</v>
      </c>
      <c r="N9" s="11">
        <f t="shared" si="4"/>
        <v>9</v>
      </c>
      <c r="O9" s="11">
        <f t="shared" si="4"/>
        <v>10</v>
      </c>
      <c r="P9" s="11">
        <f t="shared" si="4"/>
        <v>11</v>
      </c>
      <c r="Q9" s="11">
        <f t="shared" si="4"/>
        <v>12</v>
      </c>
      <c r="R9" s="11">
        <f t="shared" si="4"/>
        <v>13</v>
      </c>
      <c r="S9" s="11">
        <f t="shared" si="4"/>
        <v>14</v>
      </c>
      <c r="T9" s="13" t="str">
        <f t="shared" si="4"/>
        <v/>
      </c>
      <c r="U9" s="13" t="str">
        <f t="shared" si="4"/>
        <v/>
      </c>
      <c r="V9" s="13" t="str">
        <f t="shared" si="4"/>
        <v/>
      </c>
      <c r="W9" s="13" t="str">
        <f t="shared" si="4"/>
        <v/>
      </c>
      <c r="X9" s="13" t="str">
        <f t="shared" si="4"/>
        <v/>
      </c>
      <c r="Y9" s="13" t="str">
        <f t="shared" si="4"/>
        <v/>
      </c>
      <c r="Z9" s="13" t="str">
        <f t="shared" si="4"/>
        <v/>
      </c>
      <c r="AA9" s="13" t="str">
        <f t="shared" si="4"/>
        <v/>
      </c>
      <c r="AB9" s="13" t="str">
        <f t="shared" si="4"/>
        <v/>
      </c>
      <c r="AC9" s="13" t="str">
        <f t="shared" si="4"/>
        <v/>
      </c>
      <c r="AD9" s="13"/>
    </row>
    <row r="10" spans="1:30" x14ac:dyDescent="0.2">
      <c r="A10" s="18" t="s">
        <v>22</v>
      </c>
      <c r="B10" s="15">
        <v>153</v>
      </c>
      <c r="C10" s="18" t="s">
        <v>23</v>
      </c>
      <c r="D10" s="16" t="s">
        <v>17</v>
      </c>
      <c r="E10" s="17">
        <v>2</v>
      </c>
      <c r="F10" s="17">
        <v>2</v>
      </c>
      <c r="G10" s="17">
        <v>2</v>
      </c>
      <c r="H10" s="17">
        <v>2</v>
      </c>
      <c r="I10" s="17">
        <v>0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x14ac:dyDescent="0.2">
      <c r="A11" s="18" t="s">
        <v>24</v>
      </c>
      <c r="B11" s="15">
        <v>152</v>
      </c>
      <c r="C11" s="18" t="s">
        <v>23</v>
      </c>
      <c r="D11" s="16" t="s">
        <v>17</v>
      </c>
      <c r="E11" s="17">
        <v>5</v>
      </c>
      <c r="F11" s="17">
        <v>5</v>
      </c>
      <c r="G11" s="17">
        <v>5</v>
      </c>
      <c r="H11" s="17">
        <v>5</v>
      </c>
      <c r="I11" s="17">
        <v>0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x14ac:dyDescent="0.2">
      <c r="A12" s="19" t="s">
        <v>25</v>
      </c>
      <c r="B12" s="17">
        <v>150</v>
      </c>
      <c r="C12" s="18" t="s">
        <v>26</v>
      </c>
      <c r="D12" s="16" t="s">
        <v>17</v>
      </c>
      <c r="E12" s="17">
        <v>1</v>
      </c>
      <c r="F12" s="17">
        <v>1</v>
      </c>
      <c r="G12" s="17">
        <v>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x14ac:dyDescent="0.2">
      <c r="A13" s="18" t="s">
        <v>27</v>
      </c>
      <c r="B13" s="15">
        <v>148</v>
      </c>
      <c r="C13" s="18" t="s">
        <v>26</v>
      </c>
      <c r="D13" s="16" t="s">
        <v>17</v>
      </c>
      <c r="E13" s="17">
        <v>1</v>
      </c>
      <c r="F13" s="17">
        <v>1</v>
      </c>
      <c r="G13" s="17"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8"/>
      <c r="U13" s="8"/>
      <c r="V13" s="8"/>
      <c r="W13" s="8"/>
      <c r="X13" s="8"/>
      <c r="Y13" s="8"/>
      <c r="Z13" s="8"/>
      <c r="AA13" s="8"/>
      <c r="AB13" s="8"/>
      <c r="AC13" s="8" t="str">
        <f>IF(OR(AC$9="",$E18=""),"",AB13)</f>
        <v/>
      </c>
      <c r="AD13" s="8" t="str">
        <f>IF(OR(AD$9="",$E18=""),"",AC13)</f>
        <v/>
      </c>
    </row>
    <row r="14" spans="1:30" x14ac:dyDescent="0.2">
      <c r="A14" s="18" t="s">
        <v>28</v>
      </c>
      <c r="B14" s="15">
        <v>144</v>
      </c>
      <c r="C14" s="18" t="s">
        <v>26</v>
      </c>
      <c r="D14" s="16" t="s">
        <v>17</v>
      </c>
      <c r="E14" s="17">
        <v>5</v>
      </c>
      <c r="F14" s="17">
        <v>5</v>
      </c>
      <c r="G14" s="17">
        <v>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8"/>
      <c r="U14" s="8"/>
      <c r="V14" s="8"/>
      <c r="W14" s="8"/>
      <c r="X14" s="8"/>
      <c r="Y14" s="8"/>
      <c r="Z14" s="8"/>
      <c r="AA14" s="8"/>
      <c r="AB14" s="8"/>
      <c r="AC14" s="8" t="str">
        <f>IF(OR(AC$9="",$E19=""),"",AB14)</f>
        <v/>
      </c>
      <c r="AD14" s="8" t="str">
        <f>IF(OR(AD$9="",$E19=""),"",AC14)</f>
        <v/>
      </c>
    </row>
    <row r="15" spans="1:30" x14ac:dyDescent="0.2">
      <c r="A15" s="18" t="s">
        <v>29</v>
      </c>
      <c r="B15" s="15">
        <v>142</v>
      </c>
      <c r="C15" s="18" t="s">
        <v>30</v>
      </c>
      <c r="D15" s="16" t="s">
        <v>17</v>
      </c>
      <c r="E15" s="17">
        <v>1</v>
      </c>
      <c r="F15" s="17">
        <v>1</v>
      </c>
      <c r="G15" s="17">
        <v>1</v>
      </c>
      <c r="H15" s="17">
        <v>1</v>
      </c>
      <c r="I15" s="17">
        <v>1</v>
      </c>
      <c r="J15" s="17">
        <v>1</v>
      </c>
      <c r="K15" s="17">
        <v>1</v>
      </c>
      <c r="L15" s="17">
        <v>0</v>
      </c>
      <c r="M15" s="17"/>
      <c r="N15" s="17"/>
      <c r="O15" s="17"/>
      <c r="P15" s="17"/>
      <c r="Q15" s="17"/>
      <c r="R15" s="17"/>
      <c r="S15" s="17"/>
      <c r="T15" s="8"/>
      <c r="U15" s="8"/>
      <c r="V15" s="8"/>
      <c r="W15" s="8"/>
      <c r="X15" s="8"/>
      <c r="Y15" s="8"/>
      <c r="Z15" s="8"/>
      <c r="AA15" s="8"/>
      <c r="AB15" s="8"/>
      <c r="AC15" s="8" t="str">
        <f>IF(OR(AC$9="",$E17=""),"",AB15)</f>
        <v/>
      </c>
      <c r="AD15" s="8" t="str">
        <f>IF(OR(AD$9="",$E17=""),"",AC15)</f>
        <v/>
      </c>
    </row>
    <row r="16" spans="1:30" x14ac:dyDescent="0.2">
      <c r="A16" s="18" t="s">
        <v>31</v>
      </c>
      <c r="B16" s="15">
        <v>143</v>
      </c>
      <c r="C16" s="18" t="s">
        <v>32</v>
      </c>
      <c r="D16" s="16" t="s">
        <v>17</v>
      </c>
      <c r="E16" s="17">
        <v>6</v>
      </c>
      <c r="F16" s="17">
        <v>6</v>
      </c>
      <c r="G16" s="17">
        <v>6</v>
      </c>
      <c r="H16" s="17">
        <v>6</v>
      </c>
      <c r="I16" s="17">
        <v>6</v>
      </c>
      <c r="J16" s="17">
        <v>6</v>
      </c>
      <c r="K16" s="17">
        <v>3</v>
      </c>
      <c r="L16" s="17">
        <v>0</v>
      </c>
      <c r="M16" s="17"/>
      <c r="N16" s="17"/>
      <c r="O16" s="17"/>
      <c r="P16" s="17"/>
      <c r="Q16" s="17"/>
      <c r="R16" s="17"/>
      <c r="S16" s="17"/>
      <c r="T16" s="8"/>
      <c r="U16" s="8"/>
      <c r="V16" s="8"/>
      <c r="W16" s="8"/>
      <c r="X16" s="8"/>
      <c r="Y16" s="8"/>
      <c r="Z16" s="8"/>
      <c r="AA16" s="8"/>
      <c r="AB16" s="8"/>
      <c r="AC16" s="8" t="str">
        <f t="shared" ref="AC16:AD18" si="5">IF(OR(AC$9="",$E13=""),"",AB16)</f>
        <v/>
      </c>
      <c r="AD16" s="8" t="str">
        <f t="shared" si="5"/>
        <v/>
      </c>
    </row>
    <row r="17" spans="1:30" x14ac:dyDescent="0.2">
      <c r="A17" s="18" t="s">
        <v>33</v>
      </c>
      <c r="B17" s="15">
        <v>141</v>
      </c>
      <c r="C17" s="18" t="s">
        <v>26</v>
      </c>
      <c r="D17" s="16" t="s">
        <v>17</v>
      </c>
      <c r="E17" s="17">
        <v>4</v>
      </c>
      <c r="F17" s="17">
        <v>4</v>
      </c>
      <c r="G17" s="17">
        <v>0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8"/>
      <c r="U17" s="8"/>
      <c r="V17" s="8"/>
      <c r="W17" s="8"/>
      <c r="X17" s="8"/>
      <c r="Y17" s="8"/>
      <c r="Z17" s="8"/>
      <c r="AA17" s="8"/>
      <c r="AB17" s="8"/>
      <c r="AC17" s="8" t="str">
        <f t="shared" si="5"/>
        <v/>
      </c>
      <c r="AD17" s="8" t="str">
        <f t="shared" si="5"/>
        <v/>
      </c>
    </row>
    <row r="18" spans="1:30" x14ac:dyDescent="0.2">
      <c r="A18" s="18" t="s">
        <v>34</v>
      </c>
      <c r="B18" s="15">
        <v>140</v>
      </c>
      <c r="C18" s="18" t="s">
        <v>26</v>
      </c>
      <c r="D18" s="16" t="s">
        <v>17</v>
      </c>
      <c r="E18" s="17">
        <v>3</v>
      </c>
      <c r="F18" s="17">
        <v>3</v>
      </c>
      <c r="G18" s="17">
        <v>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8"/>
      <c r="U18" s="8"/>
      <c r="V18" s="8"/>
      <c r="W18" s="8"/>
      <c r="X18" s="8"/>
      <c r="Y18" s="8"/>
      <c r="Z18" s="8"/>
      <c r="AA18" s="8"/>
      <c r="AB18" s="8"/>
      <c r="AC18" s="8" t="str">
        <f t="shared" si="5"/>
        <v/>
      </c>
      <c r="AD18" s="8" t="str">
        <f t="shared" si="5"/>
        <v/>
      </c>
    </row>
    <row r="19" spans="1:30" x14ac:dyDescent="0.2">
      <c r="A19" s="18" t="s">
        <v>35</v>
      </c>
      <c r="B19" s="15">
        <v>137</v>
      </c>
      <c r="C19" s="18" t="s">
        <v>36</v>
      </c>
      <c r="D19" s="16" t="s">
        <v>17</v>
      </c>
      <c r="E19" s="17">
        <v>5</v>
      </c>
      <c r="F19" s="17">
        <v>5</v>
      </c>
      <c r="G19" s="17">
        <v>5</v>
      </c>
      <c r="H19" s="17">
        <v>5</v>
      </c>
      <c r="I19" s="17">
        <v>5</v>
      </c>
      <c r="J19" s="17">
        <v>0</v>
      </c>
      <c r="K19" s="17"/>
      <c r="L19" s="17"/>
      <c r="M19" s="17"/>
      <c r="N19" s="17"/>
      <c r="O19" s="17"/>
      <c r="P19" s="17"/>
      <c r="Q19" s="17"/>
      <c r="R19" s="17"/>
      <c r="S19" s="17"/>
      <c r="T19" s="8"/>
      <c r="U19" s="8"/>
      <c r="V19" s="8"/>
      <c r="W19" s="8"/>
      <c r="X19" s="8"/>
      <c r="Y19" s="8"/>
      <c r="Z19" s="8"/>
      <c r="AA19" s="8"/>
      <c r="AB19" s="8"/>
      <c r="AC19" s="8" t="str">
        <f t="shared" ref="AC19:AD23" si="6">IF(OR(AC$9="",$E20=""),"",AB19)</f>
        <v/>
      </c>
      <c r="AD19" s="8" t="str">
        <f t="shared" si="6"/>
        <v/>
      </c>
    </row>
    <row r="20" spans="1:30" x14ac:dyDescent="0.2">
      <c r="A20" s="18" t="s">
        <v>37</v>
      </c>
      <c r="B20" s="15">
        <v>138</v>
      </c>
      <c r="C20" s="18" t="s">
        <v>21</v>
      </c>
      <c r="D20" s="16" t="s">
        <v>17</v>
      </c>
      <c r="E20" s="17">
        <v>4</v>
      </c>
      <c r="F20" s="17">
        <v>4</v>
      </c>
      <c r="G20" s="17">
        <v>4</v>
      </c>
      <c r="H20" s="17">
        <v>4</v>
      </c>
      <c r="I20" s="17">
        <v>4</v>
      </c>
      <c r="J20" s="17">
        <v>4</v>
      </c>
      <c r="K20" s="17">
        <v>4</v>
      </c>
      <c r="L20" s="17">
        <v>4</v>
      </c>
      <c r="M20" s="17">
        <v>0</v>
      </c>
      <c r="N20" s="17"/>
      <c r="O20" s="17"/>
      <c r="P20" s="17"/>
      <c r="Q20" s="17"/>
      <c r="R20" s="17"/>
      <c r="S20" s="17"/>
      <c r="T20" s="8"/>
      <c r="U20" s="8"/>
      <c r="V20" s="8"/>
      <c r="W20" s="8"/>
      <c r="X20" s="8"/>
      <c r="Y20" s="8"/>
      <c r="Z20" s="8"/>
      <c r="AA20" s="8"/>
      <c r="AB20" s="8"/>
      <c r="AC20" s="8" t="str">
        <f t="shared" si="6"/>
        <v/>
      </c>
      <c r="AD20" s="8" t="str">
        <f t="shared" si="6"/>
        <v/>
      </c>
    </row>
    <row r="21" spans="1:30" x14ac:dyDescent="0.2">
      <c r="A21" s="18" t="s">
        <v>38</v>
      </c>
      <c r="B21" s="15">
        <v>136</v>
      </c>
      <c r="C21" s="18" t="s">
        <v>26</v>
      </c>
      <c r="D21" s="16" t="s">
        <v>17</v>
      </c>
      <c r="E21" s="17">
        <v>6</v>
      </c>
      <c r="F21" s="17">
        <v>6</v>
      </c>
      <c r="G21" s="17">
        <v>0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8"/>
      <c r="U21" s="8"/>
      <c r="V21" s="8"/>
      <c r="W21" s="8"/>
      <c r="X21" s="8"/>
      <c r="Y21" s="8"/>
      <c r="Z21" s="8"/>
      <c r="AA21" s="8"/>
      <c r="AB21" s="8"/>
      <c r="AC21" s="8" t="str">
        <f t="shared" si="6"/>
        <v/>
      </c>
      <c r="AD21" s="8" t="str">
        <f t="shared" si="6"/>
        <v/>
      </c>
    </row>
    <row r="22" spans="1:30" x14ac:dyDescent="0.2">
      <c r="A22" s="18" t="s">
        <v>38</v>
      </c>
      <c r="B22" s="15">
        <v>136</v>
      </c>
      <c r="C22" s="18" t="s">
        <v>32</v>
      </c>
      <c r="D22" s="16" t="s">
        <v>17</v>
      </c>
      <c r="E22" s="17">
        <v>3</v>
      </c>
      <c r="F22" s="17">
        <v>3</v>
      </c>
      <c r="G22" s="17">
        <v>3</v>
      </c>
      <c r="H22" s="17">
        <v>3</v>
      </c>
      <c r="I22" s="17">
        <v>0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8"/>
      <c r="U22" s="8"/>
      <c r="V22" s="8"/>
      <c r="W22" s="8"/>
      <c r="X22" s="8"/>
      <c r="Y22" s="8"/>
      <c r="Z22" s="8"/>
      <c r="AA22" s="8"/>
      <c r="AB22" s="8"/>
      <c r="AC22" s="8" t="str">
        <f t="shared" si="6"/>
        <v/>
      </c>
      <c r="AD22" s="8" t="str">
        <f t="shared" si="6"/>
        <v/>
      </c>
    </row>
    <row r="23" spans="1:30" x14ac:dyDescent="0.2">
      <c r="A23" s="18" t="s">
        <v>39</v>
      </c>
      <c r="B23" s="15">
        <v>135</v>
      </c>
      <c r="C23" s="18" t="s">
        <v>40</v>
      </c>
      <c r="D23" s="16" t="s">
        <v>17</v>
      </c>
      <c r="E23" s="17">
        <v>6</v>
      </c>
      <c r="F23" s="17">
        <v>6</v>
      </c>
      <c r="G23" s="17">
        <v>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AC23" s="2" t="str">
        <f t="shared" si="6"/>
        <v/>
      </c>
      <c r="AD23" s="2" t="str">
        <f t="shared" si="6"/>
        <v/>
      </c>
    </row>
    <row r="24" spans="1:30" x14ac:dyDescent="0.2">
      <c r="A24" s="19" t="s">
        <v>41</v>
      </c>
      <c r="B24" s="17">
        <v>134</v>
      </c>
      <c r="C24" s="18" t="s">
        <v>32</v>
      </c>
      <c r="D24" s="16" t="s">
        <v>17</v>
      </c>
      <c r="E24" s="17">
        <v>0.5</v>
      </c>
      <c r="F24" s="17">
        <v>0.5</v>
      </c>
      <c r="G24" s="17">
        <v>0.5</v>
      </c>
      <c r="H24" s="17">
        <v>0.5</v>
      </c>
      <c r="I24" s="17">
        <v>0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AC24" s="2" t="str">
        <f>IF(OR(AC$9="",$E1=""),"",AB24)</f>
        <v/>
      </c>
      <c r="AD24" s="2" t="str">
        <f>IF(OR(AD$9="",$E1=""),"",AC24)</f>
        <v/>
      </c>
    </row>
    <row r="25" spans="1:30" x14ac:dyDescent="0.2">
      <c r="A25" s="18" t="s">
        <v>42</v>
      </c>
      <c r="B25" s="15">
        <v>105</v>
      </c>
      <c r="C25" s="18" t="s">
        <v>36</v>
      </c>
      <c r="D25" s="16" t="s">
        <v>17</v>
      </c>
      <c r="E25" s="17">
        <v>2.5</v>
      </c>
      <c r="F25" s="17">
        <v>2.5</v>
      </c>
      <c r="G25" s="17">
        <v>2.5</v>
      </c>
      <c r="H25" s="17">
        <v>2.5</v>
      </c>
      <c r="I25" s="20">
        <v>2.5</v>
      </c>
      <c r="J25" s="17">
        <v>2.5</v>
      </c>
      <c r="K25" s="17">
        <v>2.5</v>
      </c>
      <c r="L25" s="17">
        <v>2</v>
      </c>
      <c r="M25" s="17">
        <v>2</v>
      </c>
      <c r="N25" s="17">
        <v>2</v>
      </c>
      <c r="O25" s="17">
        <v>2</v>
      </c>
      <c r="P25" s="17">
        <v>0</v>
      </c>
      <c r="Q25" s="17"/>
      <c r="R25" s="17"/>
      <c r="S25" s="17"/>
      <c r="AD25" s="2" t="str">
        <f>IF(OR(AD$9="",$E12=""),"",AC25)</f>
        <v/>
      </c>
    </row>
    <row r="26" spans="1:30" x14ac:dyDescent="0.2">
      <c r="A26" s="19" t="s">
        <v>43</v>
      </c>
      <c r="B26" s="17">
        <v>132</v>
      </c>
      <c r="C26" s="18" t="s">
        <v>21</v>
      </c>
      <c r="D26" s="16" t="s">
        <v>17</v>
      </c>
      <c r="E26" s="17">
        <v>2</v>
      </c>
      <c r="F26" s="17">
        <v>2</v>
      </c>
      <c r="G26" s="17">
        <v>2</v>
      </c>
      <c r="H26" s="17">
        <v>2</v>
      </c>
      <c r="I26" s="17">
        <v>2</v>
      </c>
      <c r="J26" s="17">
        <v>0</v>
      </c>
      <c r="K26" s="17"/>
      <c r="L26" s="17"/>
      <c r="M26" s="17"/>
      <c r="N26" s="17"/>
      <c r="O26" s="17"/>
      <c r="P26" s="17"/>
      <c r="Q26" s="17"/>
      <c r="R26" s="17"/>
      <c r="S26" s="17"/>
    </row>
    <row r="27" spans="1:30" x14ac:dyDescent="0.2">
      <c r="A27" s="19" t="s">
        <v>43</v>
      </c>
      <c r="B27" s="17">
        <v>132</v>
      </c>
      <c r="C27" s="18" t="s">
        <v>23</v>
      </c>
      <c r="D27" s="16" t="s">
        <v>17</v>
      </c>
      <c r="E27" s="17">
        <v>2</v>
      </c>
      <c r="F27" s="17">
        <v>2</v>
      </c>
      <c r="G27" s="17">
        <v>2</v>
      </c>
      <c r="H27" s="17">
        <v>2</v>
      </c>
      <c r="I27" s="17"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1:30" x14ac:dyDescent="0.2">
      <c r="A28" s="19" t="s">
        <v>44</v>
      </c>
      <c r="B28" s="17">
        <v>131</v>
      </c>
      <c r="C28" s="18" t="s">
        <v>40</v>
      </c>
      <c r="D28" s="16" t="s">
        <v>17</v>
      </c>
      <c r="E28" s="17">
        <v>2</v>
      </c>
      <c r="F28" s="17">
        <v>2</v>
      </c>
      <c r="G28" s="17">
        <v>2</v>
      </c>
      <c r="H28" s="17">
        <v>0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1:30" x14ac:dyDescent="0.2">
      <c r="A29" s="19" t="s">
        <v>45</v>
      </c>
      <c r="B29" s="17">
        <v>133</v>
      </c>
      <c r="C29" s="18" t="s">
        <v>21</v>
      </c>
      <c r="D29" s="16" t="s">
        <v>17</v>
      </c>
      <c r="E29" s="17">
        <v>4</v>
      </c>
      <c r="F29" s="17">
        <v>4</v>
      </c>
      <c r="G29" s="17">
        <v>0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1:30" x14ac:dyDescent="0.2">
      <c r="A30" s="19" t="s">
        <v>46</v>
      </c>
      <c r="B30" s="17">
        <v>131</v>
      </c>
      <c r="C30" s="18" t="s">
        <v>30</v>
      </c>
      <c r="D30" s="16" t="s">
        <v>17</v>
      </c>
      <c r="E30" s="17">
        <v>2</v>
      </c>
      <c r="F30" s="17">
        <v>2</v>
      </c>
      <c r="G30" s="17">
        <v>2</v>
      </c>
      <c r="H30" s="17">
        <v>2</v>
      </c>
      <c r="I30" s="17">
        <v>2</v>
      </c>
      <c r="J30" s="17">
        <v>2</v>
      </c>
      <c r="K30" s="17">
        <v>2</v>
      </c>
      <c r="L30" s="17">
        <v>2</v>
      </c>
      <c r="M30" s="17">
        <v>2</v>
      </c>
      <c r="N30" s="17">
        <v>2</v>
      </c>
      <c r="O30" s="17">
        <v>2</v>
      </c>
      <c r="P30" s="17">
        <v>2</v>
      </c>
      <c r="Q30" s="17">
        <v>0</v>
      </c>
      <c r="R30" s="17"/>
      <c r="S30" s="17"/>
    </row>
    <row r="31" spans="1:30" x14ac:dyDescent="0.2">
      <c r="A31" s="19" t="s">
        <v>47</v>
      </c>
      <c r="B31" s="17">
        <v>89</v>
      </c>
      <c r="C31" s="18" t="s">
        <v>36</v>
      </c>
      <c r="D31" s="16" t="s">
        <v>17</v>
      </c>
      <c r="E31" s="17">
        <v>3</v>
      </c>
      <c r="F31" s="17">
        <v>3</v>
      </c>
      <c r="G31" s="17">
        <v>3</v>
      </c>
      <c r="H31" s="17">
        <v>3</v>
      </c>
      <c r="I31" s="17">
        <v>3</v>
      </c>
      <c r="J31" s="17">
        <v>3</v>
      </c>
      <c r="K31" s="17">
        <v>3</v>
      </c>
      <c r="L31" s="17">
        <v>3</v>
      </c>
      <c r="M31" s="17">
        <v>3</v>
      </c>
      <c r="N31" s="17">
        <v>3</v>
      </c>
      <c r="O31" s="17">
        <v>3</v>
      </c>
      <c r="P31" s="17">
        <v>3</v>
      </c>
      <c r="Q31" s="17">
        <v>0</v>
      </c>
      <c r="R31" s="17"/>
      <c r="S31" s="17"/>
    </row>
    <row r="32" spans="1:30" x14ac:dyDescent="0.2">
      <c r="A32" s="19" t="s">
        <v>49</v>
      </c>
      <c r="B32" s="17">
        <v>91</v>
      </c>
      <c r="C32" s="18" t="s">
        <v>36</v>
      </c>
      <c r="D32" s="16" t="s">
        <v>17</v>
      </c>
      <c r="E32" s="17">
        <v>5</v>
      </c>
      <c r="F32" s="17">
        <v>5</v>
      </c>
      <c r="G32" s="17">
        <v>5</v>
      </c>
      <c r="H32" s="17">
        <v>5</v>
      </c>
      <c r="I32" s="17">
        <v>5</v>
      </c>
      <c r="J32" s="17">
        <v>5</v>
      </c>
      <c r="K32" s="17">
        <v>5</v>
      </c>
      <c r="L32" s="17">
        <v>5</v>
      </c>
      <c r="M32" s="17">
        <v>5</v>
      </c>
      <c r="N32" s="17">
        <v>3</v>
      </c>
      <c r="O32" s="17">
        <v>3</v>
      </c>
      <c r="P32" s="17">
        <v>3</v>
      </c>
      <c r="Q32" s="17">
        <v>0</v>
      </c>
      <c r="R32" s="17"/>
      <c r="S32" s="17"/>
    </row>
    <row r="33" spans="1:30" x14ac:dyDescent="0.2">
      <c r="A33" s="19" t="s">
        <v>50</v>
      </c>
      <c r="B33" s="17">
        <v>87</v>
      </c>
      <c r="C33" s="18" t="s">
        <v>51</v>
      </c>
      <c r="D33" s="16" t="s">
        <v>48</v>
      </c>
      <c r="E33" s="17">
        <v>3</v>
      </c>
      <c r="F33" s="17">
        <v>3</v>
      </c>
      <c r="G33" s="17">
        <v>3</v>
      </c>
      <c r="H33" s="17">
        <v>3</v>
      </c>
      <c r="I33" s="17">
        <v>3</v>
      </c>
      <c r="J33" s="17">
        <v>3</v>
      </c>
      <c r="K33" s="17">
        <v>3</v>
      </c>
      <c r="L33" s="17">
        <v>3</v>
      </c>
      <c r="M33" s="17">
        <v>3</v>
      </c>
      <c r="N33" s="17">
        <v>3</v>
      </c>
      <c r="O33" s="17">
        <v>3</v>
      </c>
      <c r="P33" s="17">
        <v>3</v>
      </c>
      <c r="Q33" s="17">
        <v>3</v>
      </c>
      <c r="R33" s="17">
        <v>3</v>
      </c>
      <c r="S33" s="17"/>
    </row>
    <row r="34" spans="1:30" x14ac:dyDescent="0.2">
      <c r="A34" s="19" t="s">
        <v>54</v>
      </c>
      <c r="B34" s="17">
        <v>86</v>
      </c>
      <c r="C34" s="18" t="s">
        <v>40</v>
      </c>
      <c r="D34" s="16" t="s">
        <v>17</v>
      </c>
      <c r="E34" s="17">
        <v>0.5</v>
      </c>
      <c r="F34" s="17">
        <v>0.5</v>
      </c>
      <c r="G34" s="17">
        <v>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1:30" x14ac:dyDescent="0.2">
      <c r="A35" s="19" t="s">
        <v>52</v>
      </c>
      <c r="B35" s="17">
        <v>147</v>
      </c>
      <c r="C35" s="18" t="s">
        <v>51</v>
      </c>
      <c r="D35" s="16" t="s">
        <v>17</v>
      </c>
      <c r="E35" s="17">
        <v>4</v>
      </c>
      <c r="F35" s="17">
        <v>4</v>
      </c>
      <c r="G35" s="17">
        <v>4</v>
      </c>
      <c r="H35" s="17">
        <v>4</v>
      </c>
      <c r="I35" s="17">
        <v>4</v>
      </c>
      <c r="J35" s="17">
        <v>4</v>
      </c>
      <c r="K35" s="17">
        <v>4</v>
      </c>
      <c r="L35" s="17">
        <v>4</v>
      </c>
      <c r="M35" s="17">
        <v>4</v>
      </c>
      <c r="N35" s="17">
        <v>4</v>
      </c>
      <c r="O35" s="17">
        <v>0</v>
      </c>
      <c r="P35" s="17"/>
      <c r="Q35" s="17"/>
      <c r="R35" s="17"/>
      <c r="S35" s="17"/>
      <c r="AC35" s="2" t="str">
        <f>IF(OR(AC$9="",$E30=""),"",AB35)</f>
        <v/>
      </c>
      <c r="AD35" s="2" t="str">
        <f>IF(OR(AD$9="",$E30=""),"",AC35)</f>
        <v/>
      </c>
    </row>
    <row r="36" spans="1:30" x14ac:dyDescent="0.2">
      <c r="A36" s="19" t="s">
        <v>53</v>
      </c>
      <c r="B36" s="17">
        <v>165</v>
      </c>
      <c r="C36" s="18" t="s">
        <v>51</v>
      </c>
      <c r="D36" s="16" t="s">
        <v>17</v>
      </c>
      <c r="E36" s="17">
        <v>4</v>
      </c>
      <c r="F36" s="17">
        <v>4</v>
      </c>
      <c r="G36" s="17">
        <v>4</v>
      </c>
      <c r="H36" s="17">
        <v>4</v>
      </c>
      <c r="I36" s="17">
        <v>4</v>
      </c>
      <c r="J36" s="17">
        <v>4</v>
      </c>
      <c r="K36" s="17">
        <v>4</v>
      </c>
      <c r="L36" s="17">
        <v>0</v>
      </c>
      <c r="M36" s="17"/>
      <c r="N36" s="17"/>
      <c r="O36" s="17"/>
      <c r="P36" s="17"/>
      <c r="Q36" s="17"/>
      <c r="R36" s="17"/>
      <c r="S36" s="17"/>
      <c r="AC36" s="2" t="str">
        <f>IF(OR(AC$9="",$E31=""),"",AB36)</f>
        <v/>
      </c>
      <c r="AD36" s="2" t="str">
        <f>IF(OR(AD$9="",$E31=""),"",AC36)</f>
        <v/>
      </c>
    </row>
    <row r="37" spans="1:30" x14ac:dyDescent="0.2">
      <c r="A37" s="19" t="s">
        <v>46</v>
      </c>
      <c r="B37" s="17">
        <v>131</v>
      </c>
      <c r="C37" s="18" t="s">
        <v>23</v>
      </c>
      <c r="D37" s="16" t="s">
        <v>17</v>
      </c>
      <c r="E37" s="17">
        <v>1</v>
      </c>
      <c r="F37" s="17">
        <v>1</v>
      </c>
      <c r="G37" s="17">
        <v>1</v>
      </c>
      <c r="H37" s="17">
        <v>1</v>
      </c>
      <c r="I37" s="17">
        <v>1</v>
      </c>
      <c r="J37" s="17">
        <v>1</v>
      </c>
      <c r="K37" s="17">
        <v>1</v>
      </c>
      <c r="L37" s="17">
        <v>1</v>
      </c>
      <c r="M37" s="17">
        <v>1</v>
      </c>
      <c r="N37" s="17">
        <v>1</v>
      </c>
      <c r="O37" s="17">
        <v>1</v>
      </c>
      <c r="P37" s="17">
        <v>1</v>
      </c>
      <c r="Q37" s="17">
        <v>0</v>
      </c>
      <c r="R37" s="17"/>
      <c r="S37" s="17"/>
    </row>
    <row r="38" spans="1:30" x14ac:dyDescent="0.2">
      <c r="A38" s="19" t="s">
        <v>58</v>
      </c>
      <c r="B38" s="17">
        <v>92</v>
      </c>
      <c r="C38" s="18" t="s">
        <v>55</v>
      </c>
      <c r="D38" s="16" t="s">
        <v>17</v>
      </c>
      <c r="E38" s="17">
        <v>15</v>
      </c>
      <c r="F38" s="17">
        <v>15</v>
      </c>
      <c r="G38" s="17">
        <v>15</v>
      </c>
      <c r="H38" s="17">
        <v>15</v>
      </c>
      <c r="I38" s="17">
        <v>12</v>
      </c>
      <c r="J38" s="17">
        <v>12</v>
      </c>
      <c r="K38" s="17">
        <v>7</v>
      </c>
      <c r="L38" s="17">
        <v>7</v>
      </c>
      <c r="M38" s="17">
        <v>5</v>
      </c>
      <c r="N38" s="17">
        <v>3</v>
      </c>
      <c r="O38" s="17">
        <v>0</v>
      </c>
      <c r="P38" s="17"/>
      <c r="Q38" s="17"/>
      <c r="R38" s="17"/>
      <c r="S38" s="17"/>
    </row>
    <row r="39" spans="1:30" x14ac:dyDescent="0.2">
      <c r="A39" s="19" t="s">
        <v>57</v>
      </c>
      <c r="B39" s="17">
        <v>104</v>
      </c>
      <c r="C39" s="18" t="s">
        <v>56</v>
      </c>
      <c r="D39" s="16" t="s">
        <v>17</v>
      </c>
      <c r="E39" s="17">
        <v>3</v>
      </c>
      <c r="F39" s="17">
        <v>3</v>
      </c>
      <c r="G39" s="17">
        <v>3</v>
      </c>
      <c r="H39" s="17">
        <v>3</v>
      </c>
      <c r="I39" s="17">
        <v>3</v>
      </c>
      <c r="J39" s="17">
        <v>3</v>
      </c>
      <c r="K39" s="17">
        <v>3</v>
      </c>
      <c r="L39" s="17">
        <v>0</v>
      </c>
      <c r="M39" s="17"/>
      <c r="N39" s="17"/>
      <c r="O39" s="17"/>
      <c r="P39" s="17"/>
      <c r="Q39" s="17"/>
      <c r="R39" s="17"/>
      <c r="S39" s="17"/>
    </row>
    <row r="40" spans="1:30" x14ac:dyDescent="0.2">
      <c r="A40" s="19" t="s">
        <v>59</v>
      </c>
      <c r="B40" s="17">
        <v>93</v>
      </c>
      <c r="C40" s="18" t="s">
        <v>21</v>
      </c>
      <c r="D40" s="16" t="s">
        <v>17</v>
      </c>
      <c r="E40" s="17">
        <v>10</v>
      </c>
      <c r="F40" s="17">
        <v>10</v>
      </c>
      <c r="G40" s="17">
        <v>10</v>
      </c>
      <c r="H40" s="17">
        <v>8</v>
      </c>
      <c r="I40" s="17">
        <v>8</v>
      </c>
      <c r="J40" s="17">
        <v>5</v>
      </c>
      <c r="K40" s="17">
        <v>5</v>
      </c>
      <c r="L40" s="17">
        <v>3</v>
      </c>
      <c r="M40" s="17">
        <v>3</v>
      </c>
      <c r="N40" s="17">
        <v>3</v>
      </c>
      <c r="O40" s="17">
        <v>3</v>
      </c>
      <c r="P40" s="17">
        <v>0</v>
      </c>
      <c r="Q40" s="17"/>
      <c r="R40" s="17"/>
      <c r="S40" s="17"/>
    </row>
    <row r="41" spans="1:30" x14ac:dyDescent="0.2">
      <c r="A41" s="19" t="s">
        <v>60</v>
      </c>
      <c r="B41" s="17">
        <v>90</v>
      </c>
      <c r="C41" s="18" t="s">
        <v>32</v>
      </c>
      <c r="D41" s="16" t="s">
        <v>17</v>
      </c>
      <c r="E41" s="17">
        <v>4</v>
      </c>
      <c r="F41" s="17">
        <v>4</v>
      </c>
      <c r="G41" s="17">
        <v>4</v>
      </c>
      <c r="H41" s="17">
        <v>4</v>
      </c>
      <c r="I41" s="17">
        <v>0</v>
      </c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1:30" x14ac:dyDescent="0.2">
      <c r="C42"/>
    </row>
    <row r="43" spans="1:30" x14ac:dyDescent="0.2">
      <c r="C43"/>
    </row>
    <row r="44" spans="1:30" x14ac:dyDescent="0.2">
      <c r="C44"/>
    </row>
    <row r="45" spans="1:30" x14ac:dyDescent="0.2">
      <c r="C45"/>
    </row>
    <row r="46" spans="1:30" x14ac:dyDescent="0.2">
      <c r="C46"/>
    </row>
    <row r="47" spans="1:30" x14ac:dyDescent="0.2">
      <c r="C47"/>
    </row>
    <row r="48" spans="1:30" x14ac:dyDescent="0.2">
      <c r="C48"/>
    </row>
    <row r="49" spans="3:3" x14ac:dyDescent="0.2">
      <c r="C49"/>
    </row>
    <row r="50" spans="3:3" x14ac:dyDescent="0.2">
      <c r="C50"/>
    </row>
    <row r="51" spans="3:3" x14ac:dyDescent="0.2">
      <c r="C51"/>
    </row>
    <row r="52" spans="3:3" x14ac:dyDescent="0.2">
      <c r="C52"/>
    </row>
    <row r="53" spans="3:3" x14ac:dyDescent="0.2">
      <c r="C53"/>
    </row>
    <row r="54" spans="3:3" x14ac:dyDescent="0.2">
      <c r="C54"/>
    </row>
    <row r="55" spans="3:3" x14ac:dyDescent="0.2">
      <c r="C55"/>
    </row>
  </sheetData>
  <customSheetViews>
    <customSheetView guid="{5F7F427F-6047-7141-B46A-675E052AE2B9}" scale="90" hiddenRows="1">
      <pane ySplit="9" topLeftCell="A10" activePane="bottomLeft" state="frozenSplit"/>
      <selection pane="bottomLeft" activeCell="O14" sqref="N14:O14"/>
      <pageMargins left="0.75" right="0.75" top="1" bottom="1" header="0.5" footer="0.5"/>
      <pageSetup paperSize="9" orientation="portrait" r:id="rId1"/>
      <headerFooter alignWithMargins="0"/>
    </customSheetView>
  </customSheetViews>
  <phoneticPr fontId="2" type="noConversion"/>
  <conditionalFormatting sqref="B18:C18 A17:C17 A19:C24 D17:S24 A11:S15 D1:S3">
    <cfRule type="expression" dxfId="41" priority="124" stopIfTrue="1">
      <formula>$D1="Done"</formula>
    </cfRule>
    <cfRule type="expression" dxfId="40" priority="125" stopIfTrue="1">
      <formula>$D1="Ongoing"</formula>
    </cfRule>
  </conditionalFormatting>
  <conditionalFormatting sqref="A18">
    <cfRule type="expression" dxfId="39" priority="99" stopIfTrue="1">
      <formula>$D11="Done"</formula>
    </cfRule>
    <cfRule type="expression" dxfId="38" priority="100" stopIfTrue="1">
      <formula>$D11="Ongoing"</formula>
    </cfRule>
  </conditionalFormatting>
  <conditionalFormatting sqref="D1:D3">
    <cfRule type="expression" dxfId="37" priority="143" stopIfTrue="1">
      <formula>$D1048550="Done"</formula>
    </cfRule>
    <cfRule type="expression" dxfId="36" priority="144" stopIfTrue="1">
      <formula>$D1048550="Ongoing"</formula>
    </cfRule>
  </conditionalFormatting>
  <conditionalFormatting sqref="A25:S26">
    <cfRule type="expression" dxfId="35" priority="37" stopIfTrue="1">
      <formula>$D25="Done"</formula>
    </cfRule>
    <cfRule type="expression" dxfId="34" priority="38" stopIfTrue="1">
      <formula>$D25="Ongoing"</formula>
    </cfRule>
  </conditionalFormatting>
  <conditionalFormatting sqref="A16:S16">
    <cfRule type="expression" dxfId="33" priority="35" stopIfTrue="1">
      <formula>$D16="Done"</formula>
    </cfRule>
    <cfRule type="expression" dxfId="32" priority="36" stopIfTrue="1">
      <formula>$D16="Ongoing"</formula>
    </cfRule>
  </conditionalFormatting>
  <conditionalFormatting sqref="A10:S10">
    <cfRule type="expression" dxfId="31" priority="33" stopIfTrue="1">
      <formula>$D10="Done"</formula>
    </cfRule>
    <cfRule type="expression" dxfId="30" priority="34" stopIfTrue="1">
      <formula>$D10="Ongoing"</formula>
    </cfRule>
  </conditionalFormatting>
  <conditionalFormatting sqref="A27:S27">
    <cfRule type="expression" dxfId="29" priority="31" stopIfTrue="1">
      <formula>$D27="Done"</formula>
    </cfRule>
    <cfRule type="expression" dxfId="28" priority="32" stopIfTrue="1">
      <formula>$D27="Ongoing"</formula>
    </cfRule>
  </conditionalFormatting>
  <conditionalFormatting sqref="A28:S28">
    <cfRule type="expression" dxfId="27" priority="29" stopIfTrue="1">
      <formula>$D28="Done"</formula>
    </cfRule>
    <cfRule type="expression" dxfId="26" priority="30" stopIfTrue="1">
      <formula>$D28="Ongoing"</formula>
    </cfRule>
  </conditionalFormatting>
  <conditionalFormatting sqref="A29:S29">
    <cfRule type="expression" dxfId="25" priority="27" stopIfTrue="1">
      <formula>$D29="Done"</formula>
    </cfRule>
    <cfRule type="expression" dxfId="24" priority="28" stopIfTrue="1">
      <formula>$D29="Ongoing"</formula>
    </cfRule>
  </conditionalFormatting>
  <conditionalFormatting sqref="A30:S30">
    <cfRule type="expression" dxfId="23" priority="25" stopIfTrue="1">
      <formula>$D30="Done"</formula>
    </cfRule>
    <cfRule type="expression" dxfId="22" priority="26" stopIfTrue="1">
      <formula>$D30="Ongoing"</formula>
    </cfRule>
  </conditionalFormatting>
  <conditionalFormatting sqref="A31:S31">
    <cfRule type="expression" dxfId="21" priority="23" stopIfTrue="1">
      <formula>$D31="Done"</formula>
    </cfRule>
    <cfRule type="expression" dxfId="20" priority="24" stopIfTrue="1">
      <formula>$D31="Ongoing"</formula>
    </cfRule>
  </conditionalFormatting>
  <conditionalFormatting sqref="A32:S32">
    <cfRule type="expression" dxfId="19" priority="21" stopIfTrue="1">
      <formula>$D32="Done"</formula>
    </cfRule>
    <cfRule type="expression" dxfId="18" priority="22" stopIfTrue="1">
      <formula>$D32="Ongoing"</formula>
    </cfRule>
  </conditionalFormatting>
  <conditionalFormatting sqref="A33:S33">
    <cfRule type="expression" dxfId="17" priority="19" stopIfTrue="1">
      <formula>$D33="Done"</formula>
    </cfRule>
    <cfRule type="expression" dxfId="16" priority="20" stopIfTrue="1">
      <formula>$D33="Ongoing"</formula>
    </cfRule>
  </conditionalFormatting>
  <conditionalFormatting sqref="A34:S34">
    <cfRule type="expression" dxfId="15" priority="17" stopIfTrue="1">
      <formula>$D34="Done"</formula>
    </cfRule>
    <cfRule type="expression" dxfId="14" priority="18" stopIfTrue="1">
      <formula>$D34="Ongoing"</formula>
    </cfRule>
  </conditionalFormatting>
  <conditionalFormatting sqref="A35:S35">
    <cfRule type="expression" dxfId="13" priority="15" stopIfTrue="1">
      <formula>$D35="Done"</formula>
    </cfRule>
    <cfRule type="expression" dxfId="12" priority="16" stopIfTrue="1">
      <formula>$D35="Ongoing"</formula>
    </cfRule>
  </conditionalFormatting>
  <conditionalFormatting sqref="A36:S36">
    <cfRule type="expression" dxfId="11" priority="13" stopIfTrue="1">
      <formula>$D36="Done"</formula>
    </cfRule>
    <cfRule type="expression" dxfId="10" priority="14" stopIfTrue="1">
      <formula>$D36="Ongoing"</formula>
    </cfRule>
  </conditionalFormatting>
  <conditionalFormatting sqref="A37:S37">
    <cfRule type="expression" dxfId="9" priority="9" stopIfTrue="1">
      <formula>$D37="Done"</formula>
    </cfRule>
    <cfRule type="expression" dxfId="8" priority="10" stopIfTrue="1">
      <formula>$D37="Ongoing"</formula>
    </cfRule>
  </conditionalFormatting>
  <conditionalFormatting sqref="A38:S38">
    <cfRule type="expression" dxfId="7" priority="7" stopIfTrue="1">
      <formula>$D38="Done"</formula>
    </cfRule>
    <cfRule type="expression" dxfId="6" priority="8" stopIfTrue="1">
      <formula>$D38="Ongoing"</formula>
    </cfRule>
  </conditionalFormatting>
  <conditionalFormatting sqref="A39:S39">
    <cfRule type="expression" dxfId="5" priority="5" stopIfTrue="1">
      <formula>$D39="Done"</formula>
    </cfRule>
    <cfRule type="expression" dxfId="4" priority="6" stopIfTrue="1">
      <formula>$D39="Ongoing"</formula>
    </cfRule>
  </conditionalFormatting>
  <conditionalFormatting sqref="A40:S40">
    <cfRule type="expression" dxfId="3" priority="3" stopIfTrue="1">
      <formula>$D40="Done"</formula>
    </cfRule>
    <cfRule type="expression" dxfId="2" priority="4" stopIfTrue="1">
      <formula>$D40="Ongoing"</formula>
    </cfRule>
  </conditionalFormatting>
  <conditionalFormatting sqref="A41:S41">
    <cfRule type="expression" dxfId="1" priority="1" stopIfTrue="1">
      <formula>$D41="Done"</formula>
    </cfRule>
    <cfRule type="expression" dxfId="0" priority="2" stopIfTrue="1">
      <formula>$D41="Ongoing"</formula>
    </cfRule>
  </conditionalFormatting>
  <dataValidations count="1">
    <dataValidation type="list" allowBlank="1" showInputMessage="1" sqref="D1:D3 D10:D41">
      <formula1>"Planned,Ongoing,Done"</formula1>
    </dataValidation>
  </dataValidations>
  <pageMargins left="0.75" right="0.75" top="1" bottom="1" header="0.5" footer="0.5"/>
  <pageSetup paperSize="9" orientation="portrait" r:id="rId2"/>
  <headerFooter alignWithMargins="0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8</vt:i4>
      </vt:variant>
    </vt:vector>
  </HeadingPairs>
  <TitlesOfParts>
    <vt:vector size="9" baseType="lpstr">
      <vt:lpstr>Sp3</vt:lpstr>
      <vt:lpstr>'Sp3'!DoneDays</vt:lpstr>
      <vt:lpstr>'Sp3'!ImplementationDays</vt:lpstr>
      <vt:lpstr>'Sp3'!SprintTasks</vt:lpstr>
      <vt:lpstr>'Sp3'!TaskRows</vt:lpstr>
      <vt:lpstr>'Sp3'!TaskStatus</vt:lpstr>
      <vt:lpstr>'Sp3'!TaskStoryID</vt:lpstr>
      <vt:lpstr>'Sp3'!TotalEffort</vt:lpstr>
      <vt:lpstr>'Sp3'!TrendDays</vt:lpstr>
    </vt:vector>
  </TitlesOfParts>
  <Company>Vertigo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</dc:title>
  <dc:subject>World Village</dc:subject>
  <dc:creator>Hamed Ordibehesht</dc:creator>
  <dc:description>Version 0.2</dc:description>
  <cp:lastModifiedBy>Aleix Marques Casasnovas</cp:lastModifiedBy>
  <cp:revision>1</cp:revision>
  <cp:lastPrinted>2014-03-25T20:37:33Z</cp:lastPrinted>
  <dcterms:created xsi:type="dcterms:W3CDTF">1998-06-05T11:20:44Z</dcterms:created>
  <dcterms:modified xsi:type="dcterms:W3CDTF">2017-12-12T07:16:55Z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