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Эксперименты\"/>
    </mc:Choice>
  </mc:AlternateContent>
  <xr:revisionPtr revIDLastSave="0" documentId="13_ncr:1_{F8A9294E-AED2-4A86-B965-5091714CF5BB}" xr6:coauthVersionLast="36" xr6:coauthVersionMax="45" xr10:uidLastSave="{00000000-0000-0000-0000-000000000000}"/>
  <bookViews>
    <workbookView xWindow="-108" yWindow="-108" windowWidth="23256" windowHeight="12720" xr2:uid="{B4D95E1D-7DF1-45F9-84A6-56C0FCEE3758}"/>
  </bookViews>
  <sheets>
    <sheet name="Эксперимент" sheetId="1" r:id="rId1"/>
    <sheet name="Расчеты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N5" i="1" s="1"/>
  <c r="M6" i="1"/>
  <c r="M8" i="1"/>
  <c r="O8" i="1" s="1"/>
  <c r="M9" i="1"/>
  <c r="N9" i="1" s="1"/>
  <c r="M10" i="1"/>
  <c r="N10" i="1" s="1"/>
  <c r="M11" i="1"/>
  <c r="N11" i="1" s="1"/>
  <c r="M12" i="1"/>
  <c r="N12" i="1" s="1"/>
  <c r="M13" i="1"/>
  <c r="O13" i="1" s="1"/>
  <c r="O6" i="1"/>
  <c r="O7" i="1"/>
  <c r="N6" i="1"/>
  <c r="N7" i="1"/>
  <c r="O12" i="1" l="1"/>
  <c r="O10" i="1"/>
  <c r="N8" i="1"/>
  <c r="O5" i="1"/>
  <c r="N13" i="1"/>
  <c r="O11" i="1"/>
  <c r="O9" i="1"/>
  <c r="K5" i="1"/>
  <c r="K6" i="1"/>
  <c r="K7" i="1"/>
  <c r="K8" i="1"/>
  <c r="K9" i="1"/>
  <c r="K10" i="1"/>
  <c r="K11" i="1"/>
  <c r="K12" i="1"/>
  <c r="K13" i="1"/>
  <c r="D5" i="1"/>
  <c r="D6" i="1"/>
  <c r="D7" i="1"/>
  <c r="D8" i="1"/>
  <c r="D9" i="1"/>
  <c r="D10" i="1"/>
  <c r="D11" i="1"/>
  <c r="D12" i="1"/>
  <c r="D13" i="1"/>
  <c r="D2" i="2" l="1"/>
  <c r="C2" i="2" l="1"/>
  <c r="F4" i="2"/>
  <c r="F5" i="2"/>
  <c r="F6" i="2"/>
  <c r="F7" i="2"/>
  <c r="F8" i="2"/>
  <c r="F9" i="2"/>
  <c r="F10" i="2"/>
  <c r="F11" i="2"/>
  <c r="F12" i="2"/>
  <c r="C12" i="2"/>
  <c r="E12" i="2" s="1"/>
  <c r="I12" i="2" s="1"/>
  <c r="A4" i="2"/>
  <c r="C4" i="2"/>
  <c r="E4" i="2" s="1"/>
  <c r="I4" i="2" s="1"/>
  <c r="C5" i="2"/>
  <c r="E5" i="2" s="1"/>
  <c r="I5" i="2" s="1"/>
  <c r="C6" i="2"/>
  <c r="E6" i="2" s="1"/>
  <c r="I6" i="2" s="1"/>
  <c r="C7" i="2"/>
  <c r="E7" i="2" s="1"/>
  <c r="I7" i="2" s="1"/>
  <c r="C8" i="2"/>
  <c r="E8" i="2" s="1"/>
  <c r="I8" i="2" s="1"/>
  <c r="C9" i="2"/>
  <c r="E9" i="2" s="1"/>
  <c r="I9" i="2" s="1"/>
  <c r="C10" i="2"/>
  <c r="E10" i="2" s="1"/>
  <c r="I10" i="2" s="1"/>
  <c r="C11" i="2"/>
  <c r="E11" i="2" s="1"/>
  <c r="I11" i="2" s="1"/>
  <c r="G7" i="2" l="1"/>
  <c r="H7" i="2" s="1"/>
  <c r="G4" i="2"/>
  <c r="H4" i="2" s="1"/>
  <c r="G6" i="2"/>
  <c r="H6" i="2" s="1"/>
  <c r="G9" i="2"/>
  <c r="H9" i="2" s="1"/>
  <c r="G8" i="2"/>
  <c r="H8" i="2" s="1"/>
  <c r="G12" i="2"/>
  <c r="H12" i="2" s="1"/>
  <c r="G11" i="2"/>
  <c r="H11" i="2" s="1"/>
  <c r="G5" i="2"/>
  <c r="H5" i="2" s="1"/>
  <c r="G10" i="2"/>
  <c r="H10" i="2" s="1"/>
  <c r="A6" i="1" l="1"/>
  <c r="L6" i="1"/>
  <c r="L9" i="1"/>
  <c r="L10" i="1"/>
  <c r="L11" i="1"/>
  <c r="L12" i="1"/>
  <c r="L13" i="1"/>
  <c r="G6" i="1"/>
  <c r="G7" i="1" s="1"/>
  <c r="G9" i="1" s="1"/>
  <c r="G10" i="1" s="1"/>
  <c r="G11" i="1" s="1"/>
  <c r="G12" i="1" s="1"/>
  <c r="G13" i="1" s="1"/>
  <c r="L8" i="1"/>
  <c r="L5" i="1"/>
  <c r="P5" i="1" s="1"/>
  <c r="L7" i="1"/>
  <c r="A7" i="1" l="1"/>
  <c r="A5" i="2"/>
  <c r="H5" i="1"/>
  <c r="I5" i="1" s="1"/>
  <c r="A8" i="1" l="1"/>
  <c r="A6" i="2"/>
  <c r="E6" i="1"/>
  <c r="B4" i="2"/>
  <c r="F6" i="1"/>
  <c r="H6" i="1" l="1"/>
  <c r="I6" i="1" s="1"/>
  <c r="P6" i="1"/>
  <c r="B5" i="2" s="1"/>
  <c r="A9" i="1"/>
  <c r="A7" i="2"/>
  <c r="A10" i="1" l="1"/>
  <c r="A8" i="2"/>
  <c r="E7" i="1"/>
  <c r="F7" i="1"/>
  <c r="H7" i="1" l="1"/>
  <c r="I7" i="1" s="1"/>
  <c r="P7" i="1"/>
  <c r="E8" i="1" s="1"/>
  <c r="A11" i="1"/>
  <c r="A9" i="2"/>
  <c r="F8" i="1" l="1"/>
  <c r="B6" i="2"/>
  <c r="A12" i="1"/>
  <c r="A10" i="2"/>
  <c r="P8" i="1" l="1"/>
  <c r="E9" i="1" s="1"/>
  <c r="H8" i="1"/>
  <c r="I8" i="1" s="1"/>
  <c r="A13" i="1"/>
  <c r="A12" i="2" s="1"/>
  <c r="A11" i="2"/>
  <c r="B7" i="2" l="1"/>
  <c r="F9" i="1"/>
  <c r="H9" i="1" s="1"/>
  <c r="I9" i="1" s="1"/>
  <c r="P9" i="1" l="1"/>
  <c r="E10" i="1" s="1"/>
  <c r="B8" i="2" l="1"/>
  <c r="F10" i="1"/>
  <c r="P10" i="1" s="1"/>
  <c r="H10" i="1"/>
  <c r="I10" i="1" s="1"/>
  <c r="E11" i="1"/>
  <c r="B9" i="2"/>
  <c r="F11" i="1"/>
  <c r="P11" i="1" s="1"/>
  <c r="H11" i="1" l="1"/>
  <c r="I11" i="1" s="1"/>
  <c r="E12" i="1" l="1"/>
  <c r="B10" i="2"/>
  <c r="F12" i="1"/>
  <c r="P12" i="1" s="1"/>
  <c r="H12" i="1" l="1"/>
  <c r="I12" i="1" s="1"/>
  <c r="E13" i="1" l="1"/>
  <c r="B11" i="2"/>
  <c r="F13" i="1"/>
  <c r="P13" i="1" s="1"/>
  <c r="H13" i="1" l="1"/>
  <c r="I13" i="1" s="1"/>
  <c r="B12" i="2"/>
</calcChain>
</file>

<file path=xl/sharedStrings.xml><?xml version="1.0" encoding="utf-8"?>
<sst xmlns="http://schemas.openxmlformats.org/spreadsheetml/2006/main" count="31" uniqueCount="30">
  <si>
    <t>ro 
спирт</t>
  </si>
  <si>
    <t>m
стакан</t>
  </si>
  <si>
    <t>m0
смесь    
стакан</t>
  </si>
  <si>
    <t>m0
смесь</t>
  </si>
  <si>
    <t>m0
ОКМ</t>
  </si>
  <si>
    <t>m0
спирт</t>
  </si>
  <si>
    <t>m1 
смесь
стакан</t>
  </si>
  <si>
    <t>m1
смеси</t>
  </si>
  <si>
    <t>m+
спирта</t>
  </si>
  <si>
    <t>m+ т
спирт</t>
  </si>
  <si>
    <t>V+ т
спирт</t>
  </si>
  <si>
    <t xml:space="preserve">w%1 т
спирт </t>
  </si>
  <si>
    <t xml:space="preserve">w%1 
</t>
  </si>
  <si>
    <t>#</t>
  </si>
  <si>
    <t>a</t>
  </si>
  <si>
    <t>w</t>
  </si>
  <si>
    <t>T С</t>
  </si>
  <si>
    <t>k Дж/К</t>
  </si>
  <si>
    <t>n Па*с</t>
  </si>
  <si>
    <t>T K</t>
  </si>
  <si>
    <t>D м2/с</t>
  </si>
  <si>
    <t>n cПз</t>
  </si>
  <si>
    <t>с</t>
  </si>
  <si>
    <t>D2 см2/сут
(шар)</t>
  </si>
  <si>
    <t>D0 см2/сут
(просто)</t>
  </si>
  <si>
    <t>Столбец1</t>
  </si>
  <si>
    <t>m2
смесь
стакан</t>
  </si>
  <si>
    <t>m2
смеси</t>
  </si>
  <si>
    <t>m+
ОКМ</t>
  </si>
  <si>
    <t>добавка ОКМ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</si>
</sst>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2" fontId="1" fillId="3" borderId="0" xfId="0" applyNumberFormat="1" applyFont="1" applyFill="1"/>
    <xf numFmtId="164" fontId="5" fillId="0" borderId="0" xfId="0" applyNumberFormat="1" applyFont="1"/>
    <xf numFmtId="10" fontId="4" fillId="0" borderId="0" xfId="0" applyNumberFormat="1" applyFont="1" applyFill="1"/>
    <xf numFmtId="0" fontId="0" fillId="0" borderId="0" xfId="0" applyProtection="1">
      <protection locked="0"/>
    </xf>
    <xf numFmtId="164" fontId="5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2" fontId="1" fillId="3" borderId="0" xfId="0" applyNumberFormat="1" applyFont="1" applyFill="1" applyProtection="1">
      <protection locked="0"/>
    </xf>
    <xf numFmtId="1" fontId="6" fillId="4" borderId="0" xfId="0" applyNumberFormat="1" applyFont="1" applyFill="1" applyAlignment="1" applyProtection="1">
      <alignment horizontal="center" vertical="center"/>
    </xf>
    <xf numFmtId="164" fontId="0" fillId="4" borderId="1" xfId="0" applyNumberFormat="1" applyFill="1" applyBorder="1" applyProtection="1">
      <protection locked="0"/>
    </xf>
    <xf numFmtId="164" fontId="0" fillId="4" borderId="2" xfId="0" applyNumberFormat="1" applyFill="1" applyBorder="1" applyProtection="1">
      <protection locked="0"/>
    </xf>
    <xf numFmtId="164" fontId="0" fillId="4" borderId="3" xfId="0" applyNumberFormat="1" applyFill="1" applyBorder="1" applyProtection="1">
      <protection locked="0"/>
    </xf>
    <xf numFmtId="10" fontId="4" fillId="2" borderId="1" xfId="0" applyNumberFormat="1" applyFont="1" applyFill="1" applyBorder="1"/>
    <xf numFmtId="10" fontId="4" fillId="2" borderId="2" xfId="0" applyNumberFormat="1" applyFont="1" applyFill="1" applyBorder="1"/>
    <xf numFmtId="10" fontId="4" fillId="2" borderId="2" xfId="0" applyNumberFormat="1" applyFont="1" applyFill="1" applyBorder="1" applyProtection="1">
      <protection locked="0"/>
    </xf>
    <xf numFmtId="10" fontId="4" fillId="2" borderId="3" xfId="0" applyNumberFormat="1" applyFont="1" applyFill="1" applyBorder="1" applyProtection="1">
      <protection locked="0"/>
    </xf>
    <xf numFmtId="11" fontId="0" fillId="0" borderId="0" xfId="0" applyNumberFormat="1"/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11" fontId="0" fillId="0" borderId="4" xfId="0" applyNumberFormat="1" applyFont="1" applyBorder="1"/>
    <xf numFmtId="164" fontId="0" fillId="4" borderId="0" xfId="0" applyNumberFormat="1" applyFill="1"/>
    <xf numFmtId="164" fontId="0" fillId="4" borderId="5" xfId="0" applyNumberFormat="1" applyFont="1" applyFill="1" applyBorder="1"/>
    <xf numFmtId="2" fontId="0" fillId="0" borderId="0" xfId="0" applyNumberFormat="1"/>
    <xf numFmtId="2" fontId="0" fillId="0" borderId="0" xfId="0" applyNumberFormat="1" applyProtection="1">
      <protection locked="0"/>
    </xf>
    <xf numFmtId="164" fontId="0" fillId="0" borderId="0" xfId="0" applyNumberFormat="1" applyFill="1" applyProtection="1">
      <protection locked="0"/>
    </xf>
    <xf numFmtId="164" fontId="0" fillId="0" borderId="0" xfId="0" applyNumberFormat="1" applyFill="1"/>
    <xf numFmtId="164" fontId="0" fillId="5" borderId="5" xfId="0" applyNumberFormat="1" applyFont="1" applyFill="1" applyBorder="1"/>
  </cellXfs>
  <cellStyles count="1">
    <cellStyle name="Обычный" xfId="0" builtinId="0"/>
  </cellStyles>
  <dxfs count="31">
    <dxf>
      <numFmt numFmtId="164" formatCode="0.0000"/>
      <fill>
        <patternFill patternType="none">
          <fgColor indexed="64"/>
          <bgColor auto="1"/>
        </patternFill>
      </fill>
      <protection locked="0" hidden="0"/>
    </dxf>
    <dxf>
      <numFmt numFmtId="164" formatCode="0.0000"/>
      <protection locked="0" hidden="0"/>
    </dxf>
    <dxf>
      <numFmt numFmtId="164" formatCode="0.00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0"/>
      <protection locked="0" hidden="0"/>
    </dxf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65" formatCode="0.0"/>
    </dxf>
    <dxf>
      <numFmt numFmtId="14" formatCode="0.00%"/>
    </dxf>
    <dxf>
      <numFmt numFmtId="1" formatCode="0"/>
    </dxf>
    <dxf>
      <alignment horizontal="center" vertical="center" textRotation="0" indent="0" justifyLastLine="0" shrinkToFit="0" readingOrder="0"/>
    </dxf>
    <dxf>
      <numFmt numFmtId="15" formatCode="0.00E+0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numFmt numFmtId="164" formatCode="0.000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Расчеты!$B$4:$B$12</c:f>
              <c:numCache>
                <c:formatCode>0.00%</c:formatCode>
                <c:ptCount val="9"/>
                <c:pt idx="0">
                  <c:v>0</c:v>
                </c:pt>
                <c:pt idx="1">
                  <c:v>2.3944155058826376E-2</c:v>
                </c:pt>
                <c:pt idx="2">
                  <c:v>2.1915807405558006E-2</c:v>
                </c:pt>
                <c:pt idx="3">
                  <c:v>4.9824267685908662E-2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Расчеты!$I$4:$I$12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97-4F0F-A074-E88CC2A48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53520"/>
        <c:axId val="396831488"/>
      </c:scatterChart>
      <c:valAx>
        <c:axId val="10130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31488"/>
        <c:crosses val="autoZero"/>
        <c:crossBetween val="midCat"/>
      </c:valAx>
      <c:valAx>
        <c:axId val="396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0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135876</xdr:colOff>
      <xdr:row>1</xdr:row>
      <xdr:rowOff>18560</xdr:rowOff>
    </xdr:from>
    <xdr:to>
      <xdr:col>16</xdr:col>
      <xdr:colOff>443273</xdr:colOff>
      <xdr:row>15</xdr:row>
      <xdr:rowOff>10767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EFA06A-5465-4837-B66D-15AA6B6A4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Таблица1" displayName="Таблица1" ref="A4:Q13" totalsRowShown="0" headerRowDxfId="30" dataDxfId="29">
  <autoFilter ref="A4:Q13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</autoFilter>
  <tableColumns count="17">
    <tableColumn id="14" xr3:uid="{77FFFFAD-27FE-4585-A8A5-4920141174AB}" name="#" dataDxfId="28">
      <calculatedColumnFormula>A4+1</calculatedColumnFormula>
    </tableColumn>
    <tableColumn id="12" xr3:uid="{1871877F-C7B7-4C72-AF32-DB1A3FABAFCC}" name="m_x000a_стакан"/>
    <tableColumn id="1" xr3:uid="{6A216FEE-C1E1-40E4-815E-5380A5321732}" name="m0_x000a_смесь    _x000a_стакан" dataDxfId="27"/>
    <tableColumn id="2" xr3:uid="{D1757256-BC6C-420E-BEA8-B604BC77F285}" name="m0_x000a_смесь" dataDxfId="26">
      <calculatedColumnFormula>Таблица1[[#This Row],[m0
смесь    
стакан]]-Таблица1[[#This Row],[m
стакан]]</calculatedColumnFormula>
    </tableColumn>
    <tableColumn id="3" xr3:uid="{5E2A2C51-8E70-4FD9-9B53-E7837EF2D163}" name="m0_x000a_ОКМ" dataDxfId="25">
      <calculatedColumnFormula>Таблица1[[#This Row],[m0
смесь]]*(1-P4)</calculatedColumnFormula>
    </tableColumn>
    <tableColumn id="4" xr3:uid="{D1940891-C2DF-4AB7-A8E2-AF06FDA60F0D}" name="m0_x000a_спирт" dataDxfId="24">
      <calculatedColumnFormula>Таблица1[[#This Row],[m0
смесь]]*P4</calculatedColumnFormula>
    </tableColumn>
    <tableColumn id="6" xr3:uid="{78FAF393-3070-4836-B8E9-4D79C52F839F}" name="w%1 т_x000a_спирт " dataDxfId="23">
      <calculatedColumnFormula>G4+0.025</calculatedColumnFormula>
    </tableColumn>
    <tableColumn id="7" xr3:uid="{EA5712E3-E93C-456A-9EDE-9A8CA94753D1}" name="m+ т_x000a_спирт" dataDxfId="22">
      <calculatedColumnFormula>(Таблица1[[#This Row],[m0
смесь]]*Таблица1[[#This Row],[w%1 т
спирт ]]-Таблица1[[#This Row],[m0
спирт]])/(1-Таблица1[[#This Row],[w%1 т
спирт ]])</calculatedColumnFormula>
    </tableColumn>
    <tableColumn id="8" xr3:uid="{BCA134A9-8EEF-453E-9616-5112E6D2B5D5}" name="V+ т_x000a_спирт" dataDxfId="21">
      <calculatedColumnFormula>Таблица1[[#This Row],[m+ т
спирт]]/Таблица2[ro 
спирт]*1000</calculatedColumnFormula>
    </tableColumn>
    <tableColumn id="9" xr3:uid="{36EC5429-FC05-4032-BBD0-3C2B1210A8F9}" name="m1 _x000a_смесь_x000a_стакан" dataDxfId="20"/>
    <tableColumn id="10" xr3:uid="{F3443B4E-6300-47B1-8E7C-FC3BF1A5E3CD}" name="m1_x000a_смеси" dataDxfId="19">
      <calculatedColumnFormula>Таблица1[[#This Row],[m1 
смесь
стакан]]-Таблица1[[#This Row],[m
стакан]]</calculatedColumnFormula>
    </tableColumn>
    <tableColumn id="11" xr3:uid="{D23B2127-A60A-4E45-A0EF-767833FF7A03}" name="m+_x000a_спирта" dataDxfId="2">
      <calculatedColumnFormula>Таблица1[[#This Row],[m1 
смесь
стакан]]-Таблица1[[#This Row],[m0
смесь    
стакан]]</calculatedColumnFormula>
    </tableColumn>
    <tableColumn id="15" xr3:uid="{13B47A94-234C-4A1B-B993-FBE523863A83}" name="m2_x000a_смесь_x000a_стакан" dataDxfId="0">
      <calculatedColumnFormula>Таблица1[[#This Row],[m1 
смесь
стакан]]</calculatedColumnFormula>
    </tableColumn>
    <tableColumn id="13" xr3:uid="{22F644F7-5CB7-438A-9D0D-9E88DE87DE4D}" name="m2_x000a_смеси" dataDxfId="1">
      <calculatedColumnFormula>Таблица1[[#This Row],[m2
смесь
стакан]]-Таблица1[[#This Row],[m
стакан]]</calculatedColumnFormula>
    </tableColumn>
    <tableColumn id="16" xr3:uid="{96247A00-C27E-4AC1-85FF-B6D781503BD2}" name="m+_x000a_ОКМ" dataDxfId="5">
      <calculatedColumnFormula>Таблица1[[#This Row],[m2
смесь
стакан]]-Таблица1[[#This Row],[m1 
смесь
стакан]]</calculatedColumnFormula>
    </tableColumn>
    <tableColumn id="5" xr3:uid="{896470BD-9890-41DA-8AB1-D5964728C2BF}" name="w%1 _x000a_" dataDxfId="4">
      <calculatedColumnFormula>(Таблица1[[#This Row],[m0
спирт]]+Таблица1[[#This Row],[m+
спирта]])/Таблица1[[#This Row],[m2
смеси]]</calculatedColumnFormula>
    </tableColumn>
    <tableColumn id="17" xr3:uid="{48747F86-4026-4D8A-857D-4C04ECCD38B1}" name="Столбец1" dataDxf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Таблица2" displayName="Таблица2" ref="B1:B2" totalsRowShown="0" headerRowDxfId="18" dataDxfId="17">
  <autoFilter ref="B1:B2" xr:uid="{FE5521C9-5D13-479F-9E53-564B5B98F3E0}">
    <filterColumn colId="0" hiddenButton="1"/>
  </autoFilter>
  <tableColumns count="1">
    <tableColumn id="2" xr3:uid="{A6AA64F7-0B92-4711-9CE9-3080CD0125E2}" name="ro _x000a_спирт" dataDxfId="16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753743-22A1-4085-8D06-3B2B831F1ED1}" name="Таблица3" displayName="Таблица3" ref="B1:D2" totalsRowShown="0">
  <autoFilter ref="B1:D2" xr:uid="{DF755A78-2234-47B4-A4F0-FDFFE382EF19}">
    <filterColumn colId="0" hiddenButton="1"/>
    <filterColumn colId="1" hiddenButton="1"/>
    <filterColumn colId="2" hiddenButton="1"/>
  </autoFilter>
  <tableColumns count="3">
    <tableColumn id="1" xr3:uid="{3774E3D5-6290-45BF-B35C-03CB2E245F7C}" name="k Дж/К" dataDxfId="15"/>
    <tableColumn id="2" xr3:uid="{55F504B1-719F-4E9C-8CDF-B05309EA8CE7}" name="a">
      <calculatedColumnFormula>130*0.000000001</calculatedColumnFormula>
    </tableColumn>
    <tableColumn id="3" xr3:uid="{056BA55C-CA76-4348-A678-F9A779B4DCD3}" name="с">
      <calculatedColumnFormula>100*60*60*24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C9F090-2D6D-49FD-B846-FB031D4BCBCC}" name="Таблица4" displayName="Таблица4" ref="A3:I12" totalsRowShown="0" headerRowDxfId="14">
  <autoFilter ref="A3:I12" xr:uid="{6314EA84-7A7E-4A64-B28A-92AA3AA50E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6862F0D-0FA5-428B-8BDE-548DB2AB7E13}" name="#" dataDxfId="13">
      <calculatedColumnFormula>Эксперимент!A5</calculatedColumnFormula>
    </tableColumn>
    <tableColumn id="4" xr3:uid="{75F02D5D-53D0-4237-8DD4-E258E5A352D0}" name="w" dataDxfId="12">
      <calculatedColumnFormula>Эксперимент!P5</calculatedColumnFormula>
    </tableColumn>
    <tableColumn id="2" xr3:uid="{89A2AB49-E643-4792-891C-B4B387D04709}" name="n cПз" dataDxfId="11">
      <calculatedColumnFormula>Эксперимент!#REF!</calculatedColumnFormula>
    </tableColumn>
    <tableColumn id="3" xr3:uid="{CA6E2CAA-7252-4CF1-B360-1276BB443A61}" name="T С"/>
    <tableColumn id="8" xr3:uid="{3AE2087B-AA31-4E3C-9AB9-19AF10173DC6}" name="n Па*с" dataDxfId="10">
      <calculatedColumnFormula>Таблица4[[#This Row],[n cПз]]*0.001</calculatedColumnFormula>
    </tableColumn>
    <tableColumn id="7" xr3:uid="{C0B73B63-48A8-4C9C-90A8-771CE2A4E2C3}" name="T K" dataDxfId="9">
      <calculatedColumnFormula>Таблица4[[#This Row],[T С]]+273.15</calculatedColumnFormula>
    </tableColumn>
    <tableColumn id="5" xr3:uid="{F1400D6F-3EFB-4E45-BFB3-9D931FE20A6D}" name="D м2/с" dataDxfId="8">
      <calculatedColumnFormula>Таблица3[k Дж/К]*Таблица4[[#This Row],[T K]]/(6*PI()*Таблица4[[#This Row],[n Па*с]]*Таблица3[a])</calculatedColumnFormula>
    </tableColumn>
    <tableColumn id="6" xr3:uid="{925D8097-425B-433B-8787-4C47A703359F}" name="D2 см2/сут_x000a_(шар)" dataDxfId="7">
      <calculatedColumnFormula>Таблица4[[#This Row],[D м2/с]]</calculatedColumnFormula>
    </tableColumn>
    <tableColumn id="9" xr3:uid="{DC4F818A-DEC1-4A2F-A44C-B7C8B0779905}" name="D0 см2/сут_x000a_(просто)" dataDxfId="6">
      <calculatedColumnFormula>Таблица4[[#This Row],[n Па*с]]/1000*Таблица3[с]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dimension ref="A1:Q144"/>
  <sheetViews>
    <sheetView tabSelected="1" topLeftCell="A2" zoomScale="190" zoomScaleNormal="190" workbookViewId="0">
      <selection activeCell="J2" sqref="J2"/>
    </sheetView>
  </sheetViews>
  <sheetFormatPr defaultRowHeight="14.4" x14ac:dyDescent="0.3"/>
  <cols>
    <col min="1" max="1" width="2.77734375" customWidth="1"/>
    <col min="2" max="12" width="8" customWidth="1"/>
    <col min="13" max="13" width="11.33203125" customWidth="1"/>
  </cols>
  <sheetData>
    <row r="1" spans="1:17" ht="28.8" x14ac:dyDescent="0.3">
      <c r="B1" s="1" t="s">
        <v>0</v>
      </c>
    </row>
    <row r="2" spans="1:17" x14ac:dyDescent="0.3">
      <c r="B2" s="2">
        <v>0.86</v>
      </c>
      <c r="M2" s="28">
        <v>35.976700000000001</v>
      </c>
    </row>
    <row r="4" spans="1:17" s="2" customFormat="1" ht="43.8" thickBot="1" x14ac:dyDescent="0.35">
      <c r="A4" s="1" t="s">
        <v>13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11</v>
      </c>
      <c r="H4" s="1" t="s">
        <v>9</v>
      </c>
      <c r="I4" s="1" t="s">
        <v>10</v>
      </c>
      <c r="J4" s="1" t="s">
        <v>6</v>
      </c>
      <c r="K4" s="1" t="s">
        <v>7</v>
      </c>
      <c r="L4" s="1" t="s">
        <v>8</v>
      </c>
      <c r="M4" s="1" t="s">
        <v>26</v>
      </c>
      <c r="N4" s="1" t="s">
        <v>27</v>
      </c>
      <c r="O4" s="1" t="s">
        <v>28</v>
      </c>
      <c r="P4" s="1" t="s">
        <v>12</v>
      </c>
      <c r="Q4" s="1" t="s">
        <v>25</v>
      </c>
    </row>
    <row r="5" spans="1:17" x14ac:dyDescent="0.3">
      <c r="A5" s="14">
        <v>1</v>
      </c>
      <c r="B5">
        <v>25.568200000000001</v>
      </c>
      <c r="C5" s="15">
        <v>34.882399999999997</v>
      </c>
      <c r="D5" s="7">
        <f>Таблица1[[#This Row],[m0
смесь    
стакан]]-Таблица1[[#This Row],[m
стакан]]</f>
        <v>9.314199999999996</v>
      </c>
      <c r="E5" s="4">
        <v>9.3141999999999996</v>
      </c>
      <c r="F5" s="5">
        <v>0</v>
      </c>
      <c r="G5" s="8">
        <v>0</v>
      </c>
      <c r="H5" s="3">
        <f>(Таблица1[[#This Row],[m0
смесь]]*Таблица1[[#This Row],[w%1 т
спирт ]]-Таблица1[[#This Row],[m0
спирт]])/(1-Таблица1[[#This Row],[w%1 т
спирт ]])</f>
        <v>0</v>
      </c>
      <c r="I5" s="6">
        <f>Таблица1[[#This Row],[m+ т
спирт]]/Таблица2[ro 
спирт]*1000</f>
        <v>0</v>
      </c>
      <c r="J5" s="15">
        <v>34.882399999999997</v>
      </c>
      <c r="K5" s="7">
        <f>Таблица1[[#This Row],[m1 
смесь
стакан]]-Таблица1[[#This Row],[m
стакан]]</f>
        <v>9.314199999999996</v>
      </c>
      <c r="L5" s="3">
        <f>Таблица1[[#This Row],[m1 
смесь
стакан]]-Таблица1[[#This Row],[m0
смесь    
стакан]]</f>
        <v>0</v>
      </c>
      <c r="M5" s="32">
        <f>Таблица1[[#This Row],[m1 
смесь
стакан]]</f>
        <v>34.882399999999997</v>
      </c>
      <c r="N5" s="3">
        <f>Таблица1[[#This Row],[m2
смесь
стакан]]-Таблица1[[#This Row],[m
стакан]]</f>
        <v>9.314199999999996</v>
      </c>
      <c r="O5" s="3">
        <f>Таблица1[[#This Row],[m2
смесь
стакан]]-Таблица1[[#This Row],[m1 
смесь
стакан]]</f>
        <v>0</v>
      </c>
      <c r="P5" s="18">
        <f>(Таблица1[[#This Row],[m0
спирт]]+Таблица1[[#This Row],[m+
спирта]])/Таблица1[[#This Row],[m2
смеси]]</f>
        <v>0</v>
      </c>
      <c r="Q5" s="29"/>
    </row>
    <row r="6" spans="1:17" x14ac:dyDescent="0.3">
      <c r="A6" s="14">
        <f t="shared" ref="A6:A13" si="0">A5+1</f>
        <v>2</v>
      </c>
      <c r="B6">
        <v>26.550599999999999</v>
      </c>
      <c r="C6" s="16">
        <v>35.750999999999998</v>
      </c>
      <c r="D6" s="7">
        <f>Таблица1[[#This Row],[m0
смесь    
стакан]]-Таблица1[[#This Row],[m
стакан]]</f>
        <v>9.2003999999999984</v>
      </c>
      <c r="E6" s="4">
        <f>Таблица1[[#This Row],[m0
смесь]]*(1-P5)</f>
        <v>9.2003999999999984</v>
      </c>
      <c r="F6" s="5">
        <f>Таблица1[[#This Row],[m0
смесь]]*P5</f>
        <v>0</v>
      </c>
      <c r="G6" s="8">
        <f t="shared" ref="G6:G13" si="1">G5+0.025</f>
        <v>2.5000000000000001E-2</v>
      </c>
      <c r="H6" s="3">
        <f>(Таблица1[[#This Row],[m0
смесь]]*Таблица1[[#This Row],[w%1 т
спирт ]]-Таблица1[[#This Row],[m0
спирт]])/(1-Таблица1[[#This Row],[w%1 т
спирт ]])</f>
        <v>0.23590769230769229</v>
      </c>
      <c r="I6" s="6">
        <f>Таблица1[[#This Row],[m+ т
спирт]]/Таблица2[ro 
спирт]*1000</f>
        <v>274.31127012522359</v>
      </c>
      <c r="J6" s="16">
        <v>35.976700000000001</v>
      </c>
      <c r="K6" s="7">
        <f>Таблица1[[#This Row],[m1 
смесь
стакан]]-Таблица1[[#This Row],[m
стакан]]</f>
        <v>9.4261000000000017</v>
      </c>
      <c r="L6" s="3">
        <f>Таблица1[[#This Row],[m1 
смесь
стакан]]-Таблица1[[#This Row],[m0
смесь    
стакан]]</f>
        <v>0.22570000000000334</v>
      </c>
      <c r="M6" s="32">
        <f>Таблица1[[#This Row],[m1 
смесь
стакан]]</f>
        <v>35.976700000000001</v>
      </c>
      <c r="N6" s="3">
        <f>Таблица1[[#This Row],[m2
смесь
стакан]]-Таблица1[[#This Row],[m
стакан]]</f>
        <v>9.4261000000000017</v>
      </c>
      <c r="O6" s="3">
        <f>Таблица1[[#This Row],[m2
смесь
стакан]]-Таблица1[[#This Row],[m1 
смесь
стакан]]</f>
        <v>0</v>
      </c>
      <c r="P6" s="19">
        <f>(Таблица1[[#This Row],[m0
спирт]]+Таблица1[[#This Row],[m+
спирта]])/Таблица1[[#This Row],[m2
смеси]]</f>
        <v>2.3944155058826376E-2</v>
      </c>
      <c r="Q6" s="29"/>
    </row>
    <row r="7" spans="1:17" x14ac:dyDescent="0.3">
      <c r="A7" s="14">
        <f t="shared" si="0"/>
        <v>3</v>
      </c>
      <c r="B7">
        <v>26.550599999999999</v>
      </c>
      <c r="C7" s="16">
        <v>35.178199999999997</v>
      </c>
      <c r="D7" s="7">
        <f>Таблица1[[#This Row],[m0
смесь    
стакан]]-Таблица1[[#This Row],[m
стакан]]</f>
        <v>8.6275999999999975</v>
      </c>
      <c r="E7" s="4">
        <f>Таблица1[[#This Row],[m0
смесь]]*(1-P6)</f>
        <v>8.421019407814466</v>
      </c>
      <c r="F7" s="5">
        <f>Таблица1[[#This Row],[m0
смесь]]*P6</f>
        <v>0.20658059218553038</v>
      </c>
      <c r="G7" s="8">
        <f t="shared" si="1"/>
        <v>0.05</v>
      </c>
      <c r="H7" s="3">
        <f>(Таблица1[[#This Row],[m0
смесь]]*Таблица1[[#This Row],[w%1 т
спирт ]]-Таблица1[[#This Row],[m0
спирт]])/(1-Таблица1[[#This Row],[w%1 т
спирт ]])</f>
        <v>0.23663095559417843</v>
      </c>
      <c r="I7" s="6">
        <f>Таблица1[[#This Row],[m+ т
спирт]]/Таблица2[ro 
спирт]*1000</f>
        <v>275.15227394671911</v>
      </c>
      <c r="J7" s="16">
        <v>35.178199999999997</v>
      </c>
      <c r="K7" s="7">
        <f>Таблица1[[#This Row],[m1 
смесь
стакан]]-Таблица1[[#This Row],[m
стакан]]</f>
        <v>8.6275999999999975</v>
      </c>
      <c r="L7" s="3">
        <f>Таблица1[[#This Row],[m1 
смесь
стакан]]-Таблица1[[#This Row],[m0
смесь    
стакан]]</f>
        <v>0</v>
      </c>
      <c r="M7" s="33">
        <v>35.976700000000001</v>
      </c>
      <c r="N7" s="3">
        <f>Таблица1[[#This Row],[m2
смесь
стакан]]-Таблица1[[#This Row],[m
стакан]]</f>
        <v>9.4261000000000017</v>
      </c>
      <c r="O7" s="3">
        <f>Таблица1[[#This Row],[m2
смесь
стакан]]-Таблица1[[#This Row],[m1 
смесь
стакан]]</f>
        <v>0.79850000000000421</v>
      </c>
      <c r="P7" s="19">
        <f>(Таблица1[[#This Row],[m0
спирт]]+Таблица1[[#This Row],[m+
спирта]])/Таблица1[[#This Row],[m2
смеси]]</f>
        <v>2.1915807405558006E-2</v>
      </c>
      <c r="Q7" s="29" t="s">
        <v>29</v>
      </c>
    </row>
    <row r="8" spans="1:17" x14ac:dyDescent="0.3">
      <c r="A8" s="14">
        <f t="shared" si="0"/>
        <v>4</v>
      </c>
      <c r="B8">
        <v>26.550599999999999</v>
      </c>
      <c r="C8" s="27">
        <v>44.033299999999997</v>
      </c>
      <c r="D8" s="7">
        <f>Таблица1[[#This Row],[m0
смесь    
стакан]]-Таблица1[[#This Row],[m
стакан]]</f>
        <v>17.482699999999998</v>
      </c>
      <c r="E8" s="4">
        <f>Таблица1[[#This Row],[m0
смесь]]*(1-P7)</f>
        <v>17.099552513870851</v>
      </c>
      <c r="F8" s="5">
        <f>Таблица1[[#This Row],[m0
смесь]]*P7</f>
        <v>0.3831474861291489</v>
      </c>
      <c r="G8" s="8">
        <v>0.05</v>
      </c>
      <c r="H8" s="3">
        <f>(Таблица1[[#This Row],[m0
смесь]]*Таблица1[[#This Row],[w%1 т
спирт ]]-Таблица1[[#This Row],[m0
спирт]])/(1-Таблица1[[#This Row],[w%1 т
спирт ]])</f>
        <v>0.51682896196931682</v>
      </c>
      <c r="I8" s="6">
        <f>Таблица1[[#This Row],[m+ т
спирт]]/Таблица2[ro 
спирт]*1000</f>
        <v>600.96390926664742</v>
      </c>
      <c r="J8" s="16">
        <v>44.546799999999998</v>
      </c>
      <c r="K8" s="7">
        <f>Таблица1[[#This Row],[m1 
смесь
стакан]]-Таблица1[[#This Row],[m
стакан]]</f>
        <v>17.996199999999998</v>
      </c>
      <c r="L8" s="3">
        <f>Таблица1[[#This Row],[m1 
смесь
стакан]]-Таблица1[[#This Row],[m0
смесь    
стакан]]</f>
        <v>0.51350000000000051</v>
      </c>
      <c r="M8" s="31">
        <f>Таблица1[[#This Row],[m1 
смесь
стакан]]</f>
        <v>44.546799999999998</v>
      </c>
      <c r="N8" s="3">
        <f>Таблица1[[#This Row],[m2
смесь
стакан]]-Таблица1[[#This Row],[m
стакан]]</f>
        <v>17.996199999999998</v>
      </c>
      <c r="O8" s="3">
        <f>Таблица1[[#This Row],[m2
смесь
стакан]]-Таблица1[[#This Row],[m1 
смесь
стакан]]</f>
        <v>0</v>
      </c>
      <c r="P8" s="19">
        <f>(Таблица1[[#This Row],[m0
спирт]]+Таблица1[[#This Row],[m+
спирта]])/Таблица1[[#This Row],[m2
смеси]]</f>
        <v>4.9824267685908662E-2</v>
      </c>
      <c r="Q8" s="29"/>
    </row>
    <row r="9" spans="1:17" s="9" customFormat="1" x14ac:dyDescent="0.3">
      <c r="A9" s="14">
        <f t="shared" si="0"/>
        <v>5</v>
      </c>
      <c r="B9"/>
      <c r="C9" s="16"/>
      <c r="D9" s="10">
        <f>Таблица1[[#This Row],[m0
смесь    
стакан]]-Таблица1[[#This Row],[m
стакан]]</f>
        <v>0</v>
      </c>
      <c r="E9" s="4">
        <f>Таблица1[[#This Row],[m0
смесь]]*(1-P8)</f>
        <v>0</v>
      </c>
      <c r="F9" s="11">
        <f>Таблица1[[#This Row],[m0
смесь]]*P8</f>
        <v>0</v>
      </c>
      <c r="G9" s="8">
        <f t="shared" si="1"/>
        <v>7.5000000000000011E-2</v>
      </c>
      <c r="H9" s="12">
        <f>(Таблица1[[#This Row],[m0
смесь]]*Таблица1[[#This Row],[w%1 т
спирт ]]-Таблица1[[#This Row],[m0
спирт]])/(1-Таблица1[[#This Row],[w%1 т
спирт ]])</f>
        <v>0</v>
      </c>
      <c r="I9" s="13">
        <f>Таблица1[[#This Row],[m+ т
спирт]]/Таблица2[ro 
спирт]*1000</f>
        <v>0</v>
      </c>
      <c r="J9" s="16"/>
      <c r="K9" s="10">
        <f>Таблица1[[#This Row],[m1 
смесь
стакан]]-Таблица1[[#This Row],[m
стакан]]</f>
        <v>0</v>
      </c>
      <c r="L9" s="12">
        <f>Таблица1[[#This Row],[m1 
смесь
стакан]]-Таблица1[[#This Row],[m0
смесь    
стакан]]</f>
        <v>0</v>
      </c>
      <c r="M9" s="31">
        <f>Таблица1[[#This Row],[m1 
смесь
стакан]]</f>
        <v>0</v>
      </c>
      <c r="N9" s="12">
        <f>Таблица1[[#This Row],[m2
смесь
стакан]]-Таблица1[[#This Row],[m
стакан]]</f>
        <v>0</v>
      </c>
      <c r="O9" s="12">
        <f>Таблица1[[#This Row],[m2
смесь
стакан]]-Таблица1[[#This Row],[m1 
смесь
стакан]]</f>
        <v>0</v>
      </c>
      <c r="P9" s="20" t="e">
        <f>(Таблица1[[#This Row],[m0
спирт]]+Таблица1[[#This Row],[m+
спирта]])/Таблица1[[#This Row],[m2
смеси]]</f>
        <v>#DIV/0!</v>
      </c>
      <c r="Q9" s="30"/>
    </row>
    <row r="10" spans="1:17" s="9" customFormat="1" x14ac:dyDescent="0.3">
      <c r="A10" s="14">
        <f t="shared" si="0"/>
        <v>6</v>
      </c>
      <c r="B10"/>
      <c r="C10" s="16"/>
      <c r="D10" s="10">
        <f>Таблица1[[#This Row],[m0
смесь    
стакан]]-Таблица1[[#This Row],[m
стакан]]</f>
        <v>0</v>
      </c>
      <c r="E10" s="4" t="e">
        <f>Таблица1[[#This Row],[m0
смесь]]*(1-P9)</f>
        <v>#DIV/0!</v>
      </c>
      <c r="F10" s="11" t="e">
        <f>Таблица1[[#This Row],[m0
смесь]]*P9</f>
        <v>#DIV/0!</v>
      </c>
      <c r="G10" s="8">
        <f t="shared" si="1"/>
        <v>0.1</v>
      </c>
      <c r="H10" s="12" t="e">
        <f>(Таблица1[[#This Row],[m0
смесь]]*Таблица1[[#This Row],[w%1 т
спирт ]]-Таблица1[[#This Row],[m0
спирт]])/(1-Таблица1[[#This Row],[w%1 т
спирт ]])</f>
        <v>#DIV/0!</v>
      </c>
      <c r="I10" s="13" t="e">
        <f>Таблица1[[#This Row],[m+ т
спирт]]/Таблица2[ro 
спирт]*1000</f>
        <v>#DIV/0!</v>
      </c>
      <c r="J10" s="16"/>
      <c r="K10" s="10">
        <f>Таблица1[[#This Row],[m1 
смесь
стакан]]-Таблица1[[#This Row],[m
стакан]]</f>
        <v>0</v>
      </c>
      <c r="L10" s="12">
        <f>Таблица1[[#This Row],[m1 
смесь
стакан]]-Таблица1[[#This Row],[m0
смесь    
стакан]]</f>
        <v>0</v>
      </c>
      <c r="M10" s="31">
        <f>Таблица1[[#This Row],[m1 
смесь
стакан]]</f>
        <v>0</v>
      </c>
      <c r="N10" s="12">
        <f>Таблица1[[#This Row],[m2
смесь
стакан]]-Таблица1[[#This Row],[m
стакан]]</f>
        <v>0</v>
      </c>
      <c r="O10" s="12">
        <f>Таблица1[[#This Row],[m2
смесь
стакан]]-Таблица1[[#This Row],[m1 
смесь
стакан]]</f>
        <v>0</v>
      </c>
      <c r="P10" s="20" t="e">
        <f>(Таблица1[[#This Row],[m0
спирт]]+Таблица1[[#This Row],[m+
спирта]])/Таблица1[[#This Row],[m2
смеси]]</f>
        <v>#DIV/0!</v>
      </c>
      <c r="Q10" s="30"/>
    </row>
    <row r="11" spans="1:17" s="9" customFormat="1" x14ac:dyDescent="0.3">
      <c r="A11" s="14">
        <f t="shared" si="0"/>
        <v>7</v>
      </c>
      <c r="B11"/>
      <c r="C11" s="16"/>
      <c r="D11" s="10">
        <f>Таблица1[[#This Row],[m0
смесь    
стакан]]-Таблица1[[#This Row],[m
стакан]]</f>
        <v>0</v>
      </c>
      <c r="E11" s="4" t="e">
        <f>Таблица1[[#This Row],[m0
смесь]]*(1-P10)</f>
        <v>#DIV/0!</v>
      </c>
      <c r="F11" s="11" t="e">
        <f>Таблица1[[#This Row],[m0
смесь]]*P10</f>
        <v>#DIV/0!</v>
      </c>
      <c r="G11" s="8">
        <f t="shared" si="1"/>
        <v>0.125</v>
      </c>
      <c r="H11" s="12" t="e">
        <f>(Таблица1[[#This Row],[m0
смесь]]*Таблица1[[#This Row],[w%1 т
спирт ]]-Таблица1[[#This Row],[m0
спирт]])/(1-Таблица1[[#This Row],[w%1 т
спирт ]])</f>
        <v>#DIV/0!</v>
      </c>
      <c r="I11" s="13" t="e">
        <f>Таблица1[[#This Row],[m+ т
спирт]]/Таблица2[ro 
спирт]*1000</f>
        <v>#DIV/0!</v>
      </c>
      <c r="J11" s="16"/>
      <c r="K11" s="10">
        <f>Таблица1[[#This Row],[m1 
смесь
стакан]]-Таблица1[[#This Row],[m
стакан]]</f>
        <v>0</v>
      </c>
      <c r="L11" s="12">
        <f>Таблица1[[#This Row],[m1 
смесь
стакан]]-Таблица1[[#This Row],[m0
смесь    
стакан]]</f>
        <v>0</v>
      </c>
      <c r="M11" s="31">
        <f>Таблица1[[#This Row],[m1 
смесь
стакан]]</f>
        <v>0</v>
      </c>
      <c r="N11" s="12">
        <f>Таблица1[[#This Row],[m2
смесь
стакан]]-Таблица1[[#This Row],[m
стакан]]</f>
        <v>0</v>
      </c>
      <c r="O11" s="12">
        <f>Таблица1[[#This Row],[m2
смесь
стакан]]-Таблица1[[#This Row],[m1 
смесь
стакан]]</f>
        <v>0</v>
      </c>
      <c r="P11" s="20" t="e">
        <f>(Таблица1[[#This Row],[m0
спирт]]+Таблица1[[#This Row],[m+
спирта]])/Таблица1[[#This Row],[m2
смеси]]</f>
        <v>#DIV/0!</v>
      </c>
      <c r="Q11" s="30"/>
    </row>
    <row r="12" spans="1:17" s="9" customFormat="1" x14ac:dyDescent="0.3">
      <c r="A12" s="14">
        <f t="shared" si="0"/>
        <v>8</v>
      </c>
      <c r="B12"/>
      <c r="C12" s="16"/>
      <c r="D12" s="10">
        <f>Таблица1[[#This Row],[m0
смесь    
стакан]]-Таблица1[[#This Row],[m
стакан]]</f>
        <v>0</v>
      </c>
      <c r="E12" s="4" t="e">
        <f>Таблица1[[#This Row],[m0
смесь]]*(1-P11)</f>
        <v>#DIV/0!</v>
      </c>
      <c r="F12" s="11" t="e">
        <f>Таблица1[[#This Row],[m0
смесь]]*P11</f>
        <v>#DIV/0!</v>
      </c>
      <c r="G12" s="8">
        <f t="shared" si="1"/>
        <v>0.15</v>
      </c>
      <c r="H12" s="12" t="e">
        <f>(Таблица1[[#This Row],[m0
смесь]]*Таблица1[[#This Row],[w%1 т
спирт ]]-Таблица1[[#This Row],[m0
спирт]])/(1-Таблица1[[#This Row],[w%1 т
спирт ]])</f>
        <v>#DIV/0!</v>
      </c>
      <c r="I12" s="13" t="e">
        <f>Таблица1[[#This Row],[m+ т
спирт]]/Таблица2[ro 
спирт]*1000</f>
        <v>#DIV/0!</v>
      </c>
      <c r="J12" s="16"/>
      <c r="K12" s="10">
        <f>Таблица1[[#This Row],[m1 
смесь
стакан]]-Таблица1[[#This Row],[m
стакан]]</f>
        <v>0</v>
      </c>
      <c r="L12" s="12">
        <f>Таблица1[[#This Row],[m1 
смесь
стакан]]-Таблица1[[#This Row],[m0
смесь    
стакан]]</f>
        <v>0</v>
      </c>
      <c r="M12" s="31">
        <f>Таблица1[[#This Row],[m1 
смесь
стакан]]</f>
        <v>0</v>
      </c>
      <c r="N12" s="12">
        <f>Таблица1[[#This Row],[m2
смесь
стакан]]-Таблица1[[#This Row],[m
стакан]]</f>
        <v>0</v>
      </c>
      <c r="O12" s="12">
        <f>Таблица1[[#This Row],[m2
смесь
стакан]]-Таблица1[[#This Row],[m1 
смесь
стакан]]</f>
        <v>0</v>
      </c>
      <c r="P12" s="20" t="e">
        <f>(Таблица1[[#This Row],[m0
спирт]]+Таблица1[[#This Row],[m+
спирта]])/Таблица1[[#This Row],[m2
смеси]]</f>
        <v>#DIV/0!</v>
      </c>
      <c r="Q12" s="30"/>
    </row>
    <row r="13" spans="1:17" s="9" customFormat="1" ht="15" thickBot="1" x14ac:dyDescent="0.35">
      <c r="A13" s="14">
        <f t="shared" si="0"/>
        <v>9</v>
      </c>
      <c r="B13"/>
      <c r="C13" s="17"/>
      <c r="D13" s="10">
        <f>Таблица1[[#This Row],[m0
смесь    
стакан]]-Таблица1[[#This Row],[m
стакан]]</f>
        <v>0</v>
      </c>
      <c r="E13" s="4" t="e">
        <f>Таблица1[[#This Row],[m0
смесь]]*(1-P12)</f>
        <v>#DIV/0!</v>
      </c>
      <c r="F13" s="11" t="e">
        <f>Таблица1[[#This Row],[m0
смесь]]*P12</f>
        <v>#DIV/0!</v>
      </c>
      <c r="G13" s="8">
        <f t="shared" si="1"/>
        <v>0.17499999999999999</v>
      </c>
      <c r="H13" s="12" t="e">
        <f>(Таблица1[[#This Row],[m0
смесь]]*Таблица1[[#This Row],[w%1 т
спирт ]]-Таблица1[[#This Row],[m0
спирт]])/(1-Таблица1[[#This Row],[w%1 т
спирт ]])</f>
        <v>#DIV/0!</v>
      </c>
      <c r="I13" s="13" t="e">
        <f>Таблица1[[#This Row],[m+ т
спирт]]/Таблица2[ro 
спирт]*1000</f>
        <v>#DIV/0!</v>
      </c>
      <c r="J13" s="17"/>
      <c r="K13" s="10">
        <f>Таблица1[[#This Row],[m1 
смесь
стакан]]-Таблица1[[#This Row],[m
стакан]]</f>
        <v>0</v>
      </c>
      <c r="L13" s="12">
        <f>Таблица1[[#This Row],[m1 
смесь
стакан]]-Таблица1[[#This Row],[m0
смесь    
стакан]]</f>
        <v>0</v>
      </c>
      <c r="M13" s="31">
        <f>Таблица1[[#This Row],[m1 
смесь
стакан]]</f>
        <v>0</v>
      </c>
      <c r="N13" s="12">
        <f>Таблица1[[#This Row],[m2
смесь
стакан]]-Таблица1[[#This Row],[m
стакан]]</f>
        <v>0</v>
      </c>
      <c r="O13" s="12">
        <f>Таблица1[[#This Row],[m2
смесь
стакан]]-Таблица1[[#This Row],[m1 
смесь
стакан]]</f>
        <v>0</v>
      </c>
      <c r="P13" s="21" t="e">
        <f>(Таблица1[[#This Row],[m0
спирт]]+Таблица1[[#This Row],[m+
спирта]])/Таблица1[[#This Row],[m2
смеси]]</f>
        <v>#DIV/0!</v>
      </c>
      <c r="Q13" s="30"/>
    </row>
    <row r="14" spans="1:17" s="9" customFormat="1" x14ac:dyDescent="0.3"/>
    <row r="15" spans="1:17" s="9" customFormat="1" x14ac:dyDescent="0.3"/>
    <row r="16" spans="1:17" s="9" customFormat="1" x14ac:dyDescent="0.3"/>
    <row r="17" s="9" customFormat="1" x14ac:dyDescent="0.3"/>
    <row r="18" s="9" customFormat="1" x14ac:dyDescent="0.3"/>
    <row r="19" s="9" customFormat="1" x14ac:dyDescent="0.3"/>
    <row r="20" s="9" customFormat="1" x14ac:dyDescent="0.3"/>
    <row r="21" s="9" customFormat="1" x14ac:dyDescent="0.3"/>
    <row r="22" s="9" customFormat="1" x14ac:dyDescent="0.3"/>
    <row r="23" s="9" customFormat="1" x14ac:dyDescent="0.3"/>
    <row r="24" s="9" customFormat="1" x14ac:dyDescent="0.3"/>
    <row r="25" s="9" customFormat="1" x14ac:dyDescent="0.3"/>
    <row r="26" s="9" customFormat="1" x14ac:dyDescent="0.3"/>
    <row r="27" s="9" customFormat="1" x14ac:dyDescent="0.3"/>
    <row r="28" s="9" customFormat="1" x14ac:dyDescent="0.3"/>
    <row r="29" s="9" customFormat="1" x14ac:dyDescent="0.3"/>
    <row r="30" s="9" customFormat="1" x14ac:dyDescent="0.3"/>
    <row r="31" s="9" customFormat="1" x14ac:dyDescent="0.3"/>
    <row r="32" s="9" customFormat="1" x14ac:dyDescent="0.3"/>
    <row r="33" s="9" customFormat="1" x14ac:dyDescent="0.3"/>
    <row r="34" s="9" customFormat="1" x14ac:dyDescent="0.3"/>
    <row r="35" s="9" customFormat="1" x14ac:dyDescent="0.3"/>
    <row r="36" s="9" customFormat="1" x14ac:dyDescent="0.3"/>
    <row r="37" s="9" customFormat="1" x14ac:dyDescent="0.3"/>
    <row r="38" s="9" customFormat="1" x14ac:dyDescent="0.3"/>
    <row r="39" s="9" customFormat="1" x14ac:dyDescent="0.3"/>
    <row r="40" s="9" customFormat="1" x14ac:dyDescent="0.3"/>
    <row r="41" s="9" customFormat="1" x14ac:dyDescent="0.3"/>
    <row r="42" s="9" customFormat="1" x14ac:dyDescent="0.3"/>
    <row r="43" s="9" customFormat="1" x14ac:dyDescent="0.3"/>
    <row r="44" s="9" customFormat="1" x14ac:dyDescent="0.3"/>
    <row r="45" s="9" customFormat="1" x14ac:dyDescent="0.3"/>
    <row r="46" s="9" customFormat="1" x14ac:dyDescent="0.3"/>
    <row r="47" s="9" customFormat="1" x14ac:dyDescent="0.3"/>
    <row r="48" s="9" customFormat="1" x14ac:dyDescent="0.3"/>
    <row r="49" s="9" customFormat="1" x14ac:dyDescent="0.3"/>
    <row r="50" s="9" customFormat="1" x14ac:dyDescent="0.3"/>
    <row r="51" s="9" customFormat="1" x14ac:dyDescent="0.3"/>
    <row r="52" s="9" customFormat="1" x14ac:dyDescent="0.3"/>
    <row r="53" s="9" customFormat="1" x14ac:dyDescent="0.3"/>
    <row r="54" s="9" customFormat="1" x14ac:dyDescent="0.3"/>
    <row r="55" s="9" customFormat="1" x14ac:dyDescent="0.3"/>
    <row r="56" s="9" customFormat="1" x14ac:dyDescent="0.3"/>
    <row r="57" s="9" customFormat="1" x14ac:dyDescent="0.3"/>
    <row r="58" s="9" customFormat="1" x14ac:dyDescent="0.3"/>
    <row r="59" s="9" customFormat="1" x14ac:dyDescent="0.3"/>
    <row r="60" s="9" customFormat="1" x14ac:dyDescent="0.3"/>
    <row r="61" s="9" customFormat="1" x14ac:dyDescent="0.3"/>
    <row r="62" s="9" customFormat="1" x14ac:dyDescent="0.3"/>
    <row r="63" s="9" customFormat="1" x14ac:dyDescent="0.3"/>
    <row r="64" s="9" customFormat="1" x14ac:dyDescent="0.3"/>
    <row r="65" s="9" customFormat="1" x14ac:dyDescent="0.3"/>
    <row r="66" s="9" customFormat="1" x14ac:dyDescent="0.3"/>
    <row r="67" s="9" customFormat="1" x14ac:dyDescent="0.3"/>
    <row r="68" s="9" customFormat="1" x14ac:dyDescent="0.3"/>
    <row r="69" s="9" customFormat="1" x14ac:dyDescent="0.3"/>
    <row r="70" s="9" customFormat="1" x14ac:dyDescent="0.3"/>
    <row r="71" s="9" customFormat="1" x14ac:dyDescent="0.3"/>
    <row r="72" s="9" customFormat="1" x14ac:dyDescent="0.3"/>
    <row r="73" s="9" customFormat="1" x14ac:dyDescent="0.3"/>
    <row r="74" s="9" customFormat="1" x14ac:dyDescent="0.3"/>
    <row r="75" s="9" customFormat="1" x14ac:dyDescent="0.3"/>
    <row r="76" s="9" customFormat="1" x14ac:dyDescent="0.3"/>
    <row r="77" s="9" customFormat="1" x14ac:dyDescent="0.3"/>
    <row r="78" s="9" customFormat="1" x14ac:dyDescent="0.3"/>
    <row r="79" s="9" customFormat="1" x14ac:dyDescent="0.3"/>
    <row r="80" s="9" customFormat="1" x14ac:dyDescent="0.3"/>
    <row r="81" s="9" customFormat="1" x14ac:dyDescent="0.3"/>
    <row r="82" s="9" customFormat="1" x14ac:dyDescent="0.3"/>
    <row r="83" s="9" customFormat="1" x14ac:dyDescent="0.3"/>
    <row r="84" s="9" customFormat="1" x14ac:dyDescent="0.3"/>
    <row r="85" s="9" customFormat="1" x14ac:dyDescent="0.3"/>
    <row r="86" s="9" customFormat="1" x14ac:dyDescent="0.3"/>
    <row r="87" s="9" customFormat="1" x14ac:dyDescent="0.3"/>
    <row r="88" s="9" customFormat="1" x14ac:dyDescent="0.3"/>
    <row r="89" s="9" customFormat="1" x14ac:dyDescent="0.3"/>
    <row r="90" s="9" customFormat="1" x14ac:dyDescent="0.3"/>
    <row r="91" s="9" customFormat="1" x14ac:dyDescent="0.3"/>
    <row r="92" s="9" customFormat="1" x14ac:dyDescent="0.3"/>
    <row r="93" s="9" customFormat="1" x14ac:dyDescent="0.3"/>
    <row r="94" s="9" customFormat="1" x14ac:dyDescent="0.3"/>
    <row r="95" s="9" customFormat="1" x14ac:dyDescent="0.3"/>
    <row r="96" s="9" customFormat="1" x14ac:dyDescent="0.3"/>
    <row r="97" s="9" customFormat="1" x14ac:dyDescent="0.3"/>
    <row r="98" s="9" customFormat="1" x14ac:dyDescent="0.3"/>
    <row r="99" s="9" customFormat="1" x14ac:dyDescent="0.3"/>
    <row r="100" s="9" customFormat="1" x14ac:dyDescent="0.3"/>
    <row r="101" s="9" customFormat="1" x14ac:dyDescent="0.3"/>
    <row r="102" s="9" customFormat="1" x14ac:dyDescent="0.3"/>
    <row r="103" s="9" customFormat="1" x14ac:dyDescent="0.3"/>
    <row r="104" s="9" customFormat="1" x14ac:dyDescent="0.3"/>
    <row r="105" s="9" customFormat="1" x14ac:dyDescent="0.3"/>
    <row r="106" s="9" customFormat="1" x14ac:dyDescent="0.3"/>
    <row r="107" s="9" customFormat="1" x14ac:dyDescent="0.3"/>
    <row r="108" s="9" customFormat="1" x14ac:dyDescent="0.3"/>
    <row r="109" s="9" customFormat="1" x14ac:dyDescent="0.3"/>
    <row r="110" s="9" customFormat="1" x14ac:dyDescent="0.3"/>
    <row r="111" s="9" customFormat="1" x14ac:dyDescent="0.3"/>
    <row r="112" s="9" customFormat="1" x14ac:dyDescent="0.3"/>
    <row r="113" s="9" customFormat="1" x14ac:dyDescent="0.3"/>
    <row r="114" s="9" customFormat="1" x14ac:dyDescent="0.3"/>
    <row r="115" s="9" customFormat="1" x14ac:dyDescent="0.3"/>
    <row r="116" s="9" customFormat="1" x14ac:dyDescent="0.3"/>
    <row r="117" s="9" customFormat="1" x14ac:dyDescent="0.3"/>
    <row r="118" s="9" customFormat="1" x14ac:dyDescent="0.3"/>
    <row r="119" s="9" customFormat="1" x14ac:dyDescent="0.3"/>
    <row r="120" s="9" customFormat="1" x14ac:dyDescent="0.3"/>
    <row r="121" s="9" customFormat="1" x14ac:dyDescent="0.3"/>
    <row r="122" s="9" customFormat="1" x14ac:dyDescent="0.3"/>
    <row r="123" s="9" customFormat="1" x14ac:dyDescent="0.3"/>
    <row r="124" s="9" customFormat="1" x14ac:dyDescent="0.3"/>
    <row r="125" s="9" customFormat="1" x14ac:dyDescent="0.3"/>
    <row r="126" s="9" customFormat="1" x14ac:dyDescent="0.3"/>
    <row r="127" s="9" customFormat="1" x14ac:dyDescent="0.3"/>
    <row r="128" s="9" customFormat="1" x14ac:dyDescent="0.3"/>
    <row r="129" s="9" customFormat="1" x14ac:dyDescent="0.3"/>
    <row r="130" s="9" customFormat="1" x14ac:dyDescent="0.3"/>
    <row r="131" s="9" customFormat="1" x14ac:dyDescent="0.3"/>
    <row r="132" s="9" customFormat="1" x14ac:dyDescent="0.3"/>
    <row r="133" s="9" customFormat="1" x14ac:dyDescent="0.3"/>
    <row r="134" s="9" customFormat="1" x14ac:dyDescent="0.3"/>
    <row r="135" s="9" customFormat="1" x14ac:dyDescent="0.3"/>
    <row r="136" s="9" customFormat="1" x14ac:dyDescent="0.3"/>
    <row r="137" s="9" customFormat="1" x14ac:dyDescent="0.3"/>
    <row r="138" s="9" customFormat="1" x14ac:dyDescent="0.3"/>
    <row r="139" s="9" customFormat="1" x14ac:dyDescent="0.3"/>
    <row r="140" s="9" customFormat="1" x14ac:dyDescent="0.3"/>
    <row r="141" s="9" customFormat="1" x14ac:dyDescent="0.3"/>
    <row r="142" s="9" customFormat="1" x14ac:dyDescent="0.3"/>
    <row r="143" s="9" customFormat="1" x14ac:dyDescent="0.3"/>
    <row r="144" s="9" customFormat="1" x14ac:dyDescent="0.3"/>
  </sheetData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01CE-5EF8-4DC4-B922-C0ABDEF8ECFD}">
  <dimension ref="A1:I12"/>
  <sheetViews>
    <sheetView topLeftCell="B1" zoomScale="145" zoomScaleNormal="145" workbookViewId="0">
      <selection activeCell="H2" sqref="H2"/>
    </sheetView>
  </sheetViews>
  <sheetFormatPr defaultRowHeight="14.4" x14ac:dyDescent="0.3"/>
  <cols>
    <col min="1" max="1" width="2.5546875" customWidth="1"/>
    <col min="8" max="8" width="15.6640625" bestFit="1" customWidth="1"/>
    <col min="9" max="9" width="10.5546875" bestFit="1" customWidth="1"/>
  </cols>
  <sheetData>
    <row r="1" spans="1:9" x14ac:dyDescent="0.3">
      <c r="B1" t="s">
        <v>17</v>
      </c>
      <c r="C1" t="s">
        <v>14</v>
      </c>
      <c r="D1" t="s">
        <v>22</v>
      </c>
    </row>
    <row r="2" spans="1:9" x14ac:dyDescent="0.3">
      <c r="B2" s="26">
        <v>1.3806490000000001E-23</v>
      </c>
      <c r="C2" s="22">
        <f>130*0.000000001</f>
        <v>1.3E-7</v>
      </c>
      <c r="D2">
        <f>100*60*60*24</f>
        <v>8640000</v>
      </c>
    </row>
    <row r="3" spans="1:9" s="2" customFormat="1" ht="28.8" x14ac:dyDescent="0.3">
      <c r="A3" s="2" t="s">
        <v>13</v>
      </c>
      <c r="B3" s="2" t="s">
        <v>15</v>
      </c>
      <c r="C3" s="2" t="s">
        <v>21</v>
      </c>
      <c r="D3" s="2" t="s">
        <v>16</v>
      </c>
      <c r="E3" s="2" t="s">
        <v>18</v>
      </c>
      <c r="F3" s="2" t="s">
        <v>19</v>
      </c>
      <c r="G3" s="2" t="s">
        <v>20</v>
      </c>
      <c r="H3" s="1" t="s">
        <v>23</v>
      </c>
      <c r="I3" s="1" t="s">
        <v>24</v>
      </c>
    </row>
    <row r="4" spans="1:9" x14ac:dyDescent="0.3">
      <c r="A4" s="24">
        <f>Эксперимент!A5</f>
        <v>1</v>
      </c>
      <c r="B4" s="25">
        <f>Эксперимент!P5</f>
        <v>0</v>
      </c>
      <c r="C4" s="23" t="e">
        <f>Эксперимент!#REF!</f>
        <v>#REF!</v>
      </c>
      <c r="D4">
        <v>24.5</v>
      </c>
      <c r="E4" t="e">
        <f>Таблица4[[#This Row],[n cПз]]*0.001</f>
        <v>#REF!</v>
      </c>
      <c r="F4">
        <f>Таблица4[[#This Row],[T С]]+273.15</f>
        <v>297.64999999999998</v>
      </c>
      <c r="G4" s="22" t="e">
        <f>Таблица3[k Дж/К]*Таблица4[[#This Row],[T K]]/(6*PI()*Таблица4[[#This Row],[n Па*с]]*Таблица3[a])</f>
        <v>#REF!</v>
      </c>
      <c r="H4" s="22" t="e">
        <f>Таблица4[[#This Row],[D м2/с]]</f>
        <v>#REF!</v>
      </c>
      <c r="I4" t="e">
        <f>Таблица4[[#This Row],[n Па*с]]/1000*Таблица3[с]</f>
        <v>#REF!</v>
      </c>
    </row>
    <row r="5" spans="1:9" x14ac:dyDescent="0.3">
      <c r="A5" s="24">
        <f>Эксперимент!A6</f>
        <v>2</v>
      </c>
      <c r="B5" s="25">
        <f>Эксперимент!P6</f>
        <v>2.3944155058826376E-2</v>
      </c>
      <c r="C5" s="23" t="e">
        <f>Эксперимент!#REF!</f>
        <v>#REF!</v>
      </c>
      <c r="D5">
        <v>24.2</v>
      </c>
      <c r="E5" t="e">
        <f>Таблица4[[#This Row],[n cПз]]*0.001</f>
        <v>#REF!</v>
      </c>
      <c r="F5">
        <f>Таблица4[[#This Row],[T С]]+273.15</f>
        <v>297.34999999999997</v>
      </c>
      <c r="G5" s="22" t="e">
        <f>Таблица3[k Дж/К]*Таблица4[[#This Row],[T K]]/(6*PI()*Таблица4[[#This Row],[n Па*с]]*Таблица3[a])</f>
        <v>#REF!</v>
      </c>
      <c r="H5" s="22" t="e">
        <f>Таблица4[[#This Row],[D м2/с]]</f>
        <v>#REF!</v>
      </c>
      <c r="I5" t="e">
        <f>Таблица4[[#This Row],[n Па*с]]/1000*Таблица3[с]</f>
        <v>#REF!</v>
      </c>
    </row>
    <row r="6" spans="1:9" x14ac:dyDescent="0.3">
      <c r="A6" s="24">
        <f>Эксперимент!A7</f>
        <v>3</v>
      </c>
      <c r="B6" s="25">
        <f>Эксперимент!P7</f>
        <v>2.1915807405558006E-2</v>
      </c>
      <c r="C6" s="23" t="e">
        <f>Эксперимент!#REF!</f>
        <v>#REF!</v>
      </c>
      <c r="D6">
        <v>23.9</v>
      </c>
      <c r="E6" t="e">
        <f>Таблица4[[#This Row],[n cПз]]*0.001</f>
        <v>#REF!</v>
      </c>
      <c r="F6">
        <f>Таблица4[[#This Row],[T С]]+273.15</f>
        <v>297.04999999999995</v>
      </c>
      <c r="G6" s="22" t="e">
        <f>Таблица3[k Дж/К]*Таблица4[[#This Row],[T K]]/(6*PI()*Таблица4[[#This Row],[n Па*с]]*Таблица3[a])</f>
        <v>#REF!</v>
      </c>
      <c r="H6" s="22" t="e">
        <f>Таблица4[[#This Row],[D м2/с]]</f>
        <v>#REF!</v>
      </c>
      <c r="I6" t="e">
        <f>Таблица4[[#This Row],[n Па*с]]/1000*Таблица3[с]</f>
        <v>#REF!</v>
      </c>
    </row>
    <row r="7" spans="1:9" x14ac:dyDescent="0.3">
      <c r="A7" s="24">
        <f>Эксперимент!A8</f>
        <v>4</v>
      </c>
      <c r="B7" s="25">
        <f>Эксперимент!P8</f>
        <v>4.9824267685908662E-2</v>
      </c>
      <c r="C7" s="23" t="e">
        <f>Эксперимент!#REF!</f>
        <v>#REF!</v>
      </c>
      <c r="D7">
        <v>23.4</v>
      </c>
      <c r="E7" t="e">
        <f>Таблица4[[#This Row],[n cПз]]*0.001</f>
        <v>#REF!</v>
      </c>
      <c r="F7">
        <f>Таблица4[[#This Row],[T С]]+273.15</f>
        <v>296.54999999999995</v>
      </c>
      <c r="G7" s="22" t="e">
        <f>Таблица3[k Дж/К]*Таблица4[[#This Row],[T K]]/(6*PI()*Таблица4[[#This Row],[n Па*с]]*Таблица3[a])</f>
        <v>#REF!</v>
      </c>
      <c r="H7" s="22" t="e">
        <f>Таблица4[[#This Row],[D м2/с]]</f>
        <v>#REF!</v>
      </c>
      <c r="I7" t="e">
        <f>Таблица4[[#This Row],[n Па*с]]/1000*Таблица3[с]</f>
        <v>#REF!</v>
      </c>
    </row>
    <row r="8" spans="1:9" x14ac:dyDescent="0.3">
      <c r="A8" s="24">
        <f>Эксперимент!A9</f>
        <v>5</v>
      </c>
      <c r="B8" s="25" t="e">
        <f>Эксперимент!P9</f>
        <v>#DIV/0!</v>
      </c>
      <c r="C8" s="23" t="e">
        <f>Эксперимент!#REF!</f>
        <v>#REF!</v>
      </c>
      <c r="D8">
        <v>22.9</v>
      </c>
      <c r="E8" t="e">
        <f>Таблица4[[#This Row],[n cПз]]*0.001</f>
        <v>#REF!</v>
      </c>
      <c r="F8">
        <f>Таблица4[[#This Row],[T С]]+273.15</f>
        <v>296.04999999999995</v>
      </c>
      <c r="G8" s="22" t="e">
        <f>Таблица3[k Дж/К]*Таблица4[[#This Row],[T K]]/(6*PI()*Таблица4[[#This Row],[n Па*с]]*Таблица3[a])</f>
        <v>#REF!</v>
      </c>
      <c r="H8" s="22" t="e">
        <f>Таблица4[[#This Row],[D м2/с]]</f>
        <v>#REF!</v>
      </c>
      <c r="I8" t="e">
        <f>Таблица4[[#This Row],[n Па*с]]/1000*Таблица3[с]</f>
        <v>#REF!</v>
      </c>
    </row>
    <row r="9" spans="1:9" x14ac:dyDescent="0.3">
      <c r="A9" s="24">
        <f>Эксперимент!A10</f>
        <v>6</v>
      </c>
      <c r="B9" s="25" t="e">
        <f>Эксперимент!P10</f>
        <v>#DIV/0!</v>
      </c>
      <c r="C9" s="23" t="e">
        <f>Эксперимент!#REF!</f>
        <v>#REF!</v>
      </c>
      <c r="D9">
        <v>22.9</v>
      </c>
      <c r="E9" t="e">
        <f>Таблица4[[#This Row],[n cПз]]*0.001</f>
        <v>#REF!</v>
      </c>
      <c r="F9">
        <f>Таблица4[[#This Row],[T С]]+273.15</f>
        <v>296.04999999999995</v>
      </c>
      <c r="G9" s="22" t="e">
        <f>Таблица3[k Дж/К]*Таблица4[[#This Row],[T K]]/(6*PI()*Таблица4[[#This Row],[n Па*с]]*Таблица3[a])</f>
        <v>#REF!</v>
      </c>
      <c r="H9" s="22" t="e">
        <f>Таблица4[[#This Row],[D м2/с]]</f>
        <v>#REF!</v>
      </c>
      <c r="I9" t="e">
        <f>Таблица4[[#This Row],[n Па*с]]/1000*Таблица3[с]</f>
        <v>#REF!</v>
      </c>
    </row>
    <row r="10" spans="1:9" x14ac:dyDescent="0.3">
      <c r="A10" s="24">
        <f>Эксперимент!A11</f>
        <v>7</v>
      </c>
      <c r="B10" s="25" t="e">
        <f>Эксперимент!P11</f>
        <v>#DIV/0!</v>
      </c>
      <c r="C10" s="23" t="e">
        <f>Эксперимент!#REF!</f>
        <v>#REF!</v>
      </c>
      <c r="D10">
        <v>23.5</v>
      </c>
      <c r="E10" t="e">
        <f>Таблица4[[#This Row],[n cПз]]*0.001</f>
        <v>#REF!</v>
      </c>
      <c r="F10">
        <f>Таблица4[[#This Row],[T С]]+273.15</f>
        <v>296.64999999999998</v>
      </c>
      <c r="G10" s="22" t="e">
        <f>Таблица3[k Дж/К]*Таблица4[[#This Row],[T K]]/(6*PI()*Таблица4[[#This Row],[n Па*с]]*Таблица3[a])</f>
        <v>#REF!</v>
      </c>
      <c r="H10" s="22" t="e">
        <f>Таблица4[[#This Row],[D м2/с]]</f>
        <v>#REF!</v>
      </c>
      <c r="I10" t="e">
        <f>Таблица4[[#This Row],[n Па*с]]/1000*Таблица3[с]</f>
        <v>#REF!</v>
      </c>
    </row>
    <row r="11" spans="1:9" x14ac:dyDescent="0.3">
      <c r="A11" s="24">
        <f>Эксперимент!A12</f>
        <v>8</v>
      </c>
      <c r="B11" s="25" t="e">
        <f>Эксперимент!P12</f>
        <v>#DIV/0!</v>
      </c>
      <c r="C11" s="23" t="e">
        <f>Эксперимент!#REF!</f>
        <v>#REF!</v>
      </c>
      <c r="D11">
        <v>23.1</v>
      </c>
      <c r="E11" t="e">
        <f>Таблица4[[#This Row],[n cПз]]*0.001</f>
        <v>#REF!</v>
      </c>
      <c r="F11">
        <f>Таблица4[[#This Row],[T С]]+273.15</f>
        <v>296.25</v>
      </c>
      <c r="G11" s="22" t="e">
        <f>Таблица3[k Дж/К]*Таблица4[[#This Row],[T K]]/(6*PI()*Таблица4[[#This Row],[n Па*с]]*Таблица3[a])</f>
        <v>#REF!</v>
      </c>
      <c r="H11" s="22" t="e">
        <f>Таблица4[[#This Row],[D м2/с]]</f>
        <v>#REF!</v>
      </c>
      <c r="I11" t="e">
        <f>Таблица4[[#This Row],[n Па*с]]/1000*Таблица3[с]</f>
        <v>#REF!</v>
      </c>
    </row>
    <row r="12" spans="1:9" x14ac:dyDescent="0.3">
      <c r="A12" s="24">
        <f>Эксперимент!A13</f>
        <v>9</v>
      </c>
      <c r="B12" s="25" t="e">
        <f>Эксперимент!P13</f>
        <v>#DIV/0!</v>
      </c>
      <c r="C12" s="23" t="e">
        <f>Эксперимент!#REF!</f>
        <v>#REF!</v>
      </c>
      <c r="D12">
        <v>21.8</v>
      </c>
      <c r="E12" t="e">
        <f>Таблица4[[#This Row],[n cПз]]*0.001</f>
        <v>#REF!</v>
      </c>
      <c r="F12">
        <f>Таблица4[[#This Row],[T С]]+273.15</f>
        <v>294.95</v>
      </c>
      <c r="G12" s="22" t="e">
        <f>Таблица3[k Дж/К]*Таблица4[[#This Row],[T K]]/(6*PI()*Таблица4[[#This Row],[n Па*с]]*Таблица3[a])</f>
        <v>#REF!</v>
      </c>
      <c r="H12" s="22" t="e">
        <f>Таблица4[[#This Row],[D м2/с]]</f>
        <v>#REF!</v>
      </c>
      <c r="I12" t="e">
        <f>Таблица4[[#This Row],[n Па*с]]/1000*Таблица3[с]</f>
        <v>#REF!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Эксперимент</vt:lpstr>
      <vt:lpstr>Расчеты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2023-10-15T19:56:25Z</dcterms:created>
  <dcterms:modified xsi:type="dcterms:W3CDTF">2023-10-19T12:40:57Z</dcterms:modified>
</cp:coreProperties>
</file>