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PETA,TMAG_viscosity\"/>
    </mc:Choice>
  </mc:AlternateContent>
  <xr:revisionPtr revIDLastSave="0" documentId="13_ncr:1_{23D3A661-7835-41A2-818D-71803F45472D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5" i="1"/>
  <c r="M6" i="1"/>
  <c r="M8" i="1"/>
  <c r="M4" i="1"/>
  <c r="E5" i="1" l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L6" i="1" l="1"/>
  <c r="L5" i="1"/>
  <c r="L7" i="1"/>
  <c r="O7" i="1"/>
  <c r="O8" i="1"/>
  <c r="O5" i="1"/>
  <c r="S4" i="1"/>
  <c r="T4" i="1" s="1"/>
  <c r="N4" i="1" l="1"/>
  <c r="O4" i="1" l="1"/>
  <c r="J4" i="1"/>
  <c r="E4" i="1"/>
  <c r="L4" i="1" l="1"/>
  <c r="P4" i="1" s="1"/>
  <c r="V4" i="1" l="1"/>
  <c r="F5" i="1"/>
  <c r="G5" i="1"/>
  <c r="U4" i="1"/>
  <c r="K4" i="1"/>
  <c r="H4" i="1" s="1"/>
  <c r="P5" i="1" l="1"/>
  <c r="K5" i="1"/>
  <c r="H5" i="1" s="1"/>
  <c r="F6" i="1" l="1"/>
  <c r="U5" i="1"/>
  <c r="V5" i="1"/>
  <c r="G6" i="1"/>
  <c r="P6" i="1" l="1"/>
  <c r="K6" i="1"/>
  <c r="H6" i="1" s="1"/>
  <c r="F7" i="1" l="1"/>
  <c r="G7" i="1"/>
  <c r="V6" i="1"/>
  <c r="U6" i="1"/>
  <c r="P7" i="1" l="1"/>
  <c r="K7" i="1"/>
  <c r="H7" i="1" s="1"/>
  <c r="U7" i="1" l="1"/>
  <c r="V7" i="1"/>
  <c r="G8" i="1"/>
  <c r="F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<sst xmlns="http://schemas.openxmlformats.org/spreadsheetml/2006/main" count="26" uniqueCount="26">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</sst>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</cellXfs>
  <cellStyles count="1">
    <cellStyle name="Обычный" xfId="0" builtinId="0"/>
  </cellStyles>
  <dxfs count="27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26" dataDxfId="25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24"/>
    <tableColumn id="12" xr3:uid="{1871877F-C7B7-4C72-AF32-DB1A3FABAFCC}" name="m_x000a_стакан" dataDxfId="23"/>
    <tableColumn id="1" xr3:uid="{6A216FEE-C1E1-40E4-815E-5380A5321732}" name="m0_x000a_смесь    _x000a_стакан" dataDxfId="22"/>
    <tableColumn id="2" xr3:uid="{D1757256-BC6C-420E-BEA8-B604BC77F285}" name="m0_x000a_смесь" dataDxfId="21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20">
      <calculatedColumnFormula>Эксперимент[[#This Row],[m0
смесь]]*(1-P3)</calculatedColumnFormula>
    </tableColumn>
    <tableColumn id="4" xr3:uid="{D1940891-C2DF-4AB7-A8E2-AF06FDA60F0D}" name="m0_x000a_спирт" dataDxfId="19">
      <calculatedColumnFormula>Эксперимент[[#This Row],[m0
смесь]]*P3</calculatedColumnFormula>
    </tableColumn>
    <tableColumn id="8" xr3:uid="{BCA134A9-8EEF-453E-9616-5112E6D2B5D5}" name="V+ т_x000a_спирт" dataDxfId="18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17"/>
    <tableColumn id="10" xr3:uid="{F3443B4E-6300-47B1-8E7C-FC3BF1A5E3CD}" name="m1_x000a_смесь" dataDxfId="16"/>
    <tableColumn id="7" xr3:uid="{EA5712E3-E93C-456A-9EDE-9A8CA94753D1}" name="m+ т_x000a_спирт" dataDxfId="15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14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13">
      <calculatedColumnFormula>Эксперимент[[#This Row],[m1 
смесь
стакан]]</calculatedColumnFormula>
    </tableColumn>
    <tableColumn id="13" xr3:uid="{22F644F7-5CB7-438A-9D0D-9E88DE87DE4D}" name="m2_x000a_смесь" dataDxfId="12"/>
    <tableColumn id="16" xr3:uid="{96247A00-C27E-4AC1-85FF-B6D781503BD2}" name="m+_x000a_основа" dataDxfId="11"/>
    <tableColumn id="5" xr3:uid="{896470BD-9890-41DA-8AB1-D5964728C2BF}" name="w%1 _x000a_" dataDxfId="10"/>
    <tableColumn id="18" xr3:uid="{0820FB03-01B9-44DB-82B9-D6B83878BDC8}" name="m3 г_x000a_пик" dataDxfId="9"/>
    <tableColumn id="19" xr3:uid="{26D687AE-1683-4A1E-B7EF-88F7CDAEA278}" name="m3 г_x000a_смесь    _x000a_пик " dataDxfId="8"/>
    <tableColumn id="20" xr3:uid="{A0C32414-2F25-4C19-AB7C-56D7E5582549}" name="m3 г_x000a_смесь     " dataDxfId="7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6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5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4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3" dataDxfId="2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0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V138"/>
  <sheetViews>
    <sheetView tabSelected="1" zoomScale="160" zoomScaleNormal="160" workbookViewId="0">
      <selection activeCell="J10" sqref="J10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2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</row>
    <row r="2" spans="1:22" x14ac:dyDescent="0.3">
      <c r="H2" s="2">
        <v>0.86</v>
      </c>
      <c r="L2" s="5"/>
      <c r="Q2">
        <v>5</v>
      </c>
      <c r="R2">
        <v>74.12</v>
      </c>
      <c r="S2">
        <v>298.29000000000002</v>
      </c>
    </row>
    <row r="3" spans="1:22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2" s="17" customFormat="1" ht="15" thickBot="1" x14ac:dyDescent="0.35">
      <c r="A4" s="30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v>9.3141999999999996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4.7405999999999997</v>
      </c>
      <c r="R4" s="11">
        <v>10.7521</v>
      </c>
      <c r="S4" s="13">
        <f>Эксперимент[[#This Row],[m3 г
смесь    
пик ]]-Эксперимент[[#This Row],[m3 г
пик]]</f>
        <v>6.0115000000000007</v>
      </c>
      <c r="T4" s="14">
        <f>Эксперимент[[#This Row],[m3 г
смесь     ]]/Плотности_доп[V пик мл]</f>
        <v>1.2023000000000001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20.153206611016127</v>
      </c>
    </row>
    <row r="5" spans="1:22" s="17" customFormat="1" ht="15" thickBot="1" x14ac:dyDescent="0.35">
      <c r="A5" s="30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4.7407000000000004</v>
      </c>
      <c r="R5" s="11">
        <v>10.624599999999999</v>
      </c>
      <c r="S5" s="13">
        <f>Эксперимент[[#This Row],[m3 г
смесь    
пик ]]-Эксперимент[[#This Row],[m3 г
пик]]</f>
        <v>5.8838999999999988</v>
      </c>
      <c r="T5" s="14">
        <f>Эксперимент[[#This Row],[m3 г
смесь     ]]/Плотности_доп[V пик мл]</f>
        <v>1.1767799999999997</v>
      </c>
      <c r="U5" s="15">
        <f>Эксперимент[[#This Row],[w%1 
]]*Эксперимент[[#This Row],[m3 г
смесь     ]]/Плотности_доп[M спирт г/моль]*1000</f>
        <v>4.6009307234682089</v>
      </c>
      <c r="V5" s="16">
        <f>(1-Эксперимент[[#This Row],[w%1 
]])*Эксперимент[[#This Row],[m3 г
смесь     ]]/Плотности_доп[M PETA г/моль]*1000</f>
        <v>18.582181818956503</v>
      </c>
    </row>
    <row r="6" spans="1:22" s="17" customFormat="1" ht="15" thickBot="1" x14ac:dyDescent="0.35">
      <c r="A6" s="30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>
        <v>4.7340999999999998</v>
      </c>
      <c r="R6" s="11">
        <v>10.5382</v>
      </c>
      <c r="S6" s="13">
        <f>Эксперимент[[#This Row],[m3 г
смесь    
пик ]]-Эксперимент[[#This Row],[m3 г
пик]]</f>
        <v>5.8041</v>
      </c>
      <c r="T6" s="14">
        <f>Эксперимент[[#This Row],[m3 г
смесь     ]]/Плотности_доп[V пик мл]</f>
        <v>1.16082</v>
      </c>
      <c r="U6" s="15">
        <f>Эксперимент[[#This Row],[w%1 
]]*Эксперимент[[#This Row],[m3 г
смесь     ]]/Плотности_доп[M спирт г/моль]*1000</f>
        <v>7.6316208660322333</v>
      </c>
      <c r="V6" s="16">
        <f>(1-Эксперимент[[#This Row],[w%1 
]])*Эксперимент[[#This Row],[m3 г
смесь     ]]/Плотности_доп[M PETA г/моль]*1000</f>
        <v>17.561581888127964</v>
      </c>
    </row>
    <row r="7" spans="1:22" s="17" customFormat="1" ht="15" thickBot="1" x14ac:dyDescent="0.35">
      <c r="A7" s="30"/>
      <c r="B7" s="18">
        <v>0.15</v>
      </c>
      <c r="C7" s="22">
        <v>31.611599999999999</v>
      </c>
      <c r="D7" s="23">
        <v>49.557200000000002</v>
      </c>
      <c r="E7" s="28">
        <f>Эксперимент[[#This Row],[m0
смесь    
стакан]]-Эксперимент[[#This Row],[m
стакан]]</f>
        <v>17.945600000000002</v>
      </c>
      <c r="F7" s="29">
        <f>Эксперимент[[#This Row],[m0
смесь]]*(1-P6)</f>
        <v>16.196658454808457</v>
      </c>
      <c r="G7" s="29">
        <f>Эксперимент[[#This Row],[m0
смесь]]*P6</f>
        <v>1.7489415451915462</v>
      </c>
      <c r="H7" s="10">
        <f>Эксперимент[[#This Row],[m+ т
спирт]]/Эксперимент_доп[ro 
спирт]*1000</f>
        <v>1289.874767179828</v>
      </c>
      <c r="I7" s="7">
        <v>50.643000000000001</v>
      </c>
      <c r="J7" s="9">
        <f>Эксперимент[[#This Row],[m1 
смесь
стакан]]-Эксперимент[[#This Row],[m
стакан]]</f>
        <v>19.031400000000001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1.1092922997746522</v>
      </c>
      <c r="L7" s="20">
        <f>Эксперимент[[#This Row],[m1
смесь]]-Эксперимент[[#This Row],[m0
смесь]]</f>
        <v>1.085799999999999</v>
      </c>
      <c r="M7" s="11">
        <f>Эксперимент[[#This Row],[m1 
смесь
стакан]]</f>
        <v>50.643000000000001</v>
      </c>
      <c r="N7" s="9">
        <f>Эксперимент[[#This Row],[m2
смесь
стакан]]-Эксперимент[[#This Row],[m
стакан]]</f>
        <v>19.031400000000001</v>
      </c>
      <c r="O7" s="21">
        <f>Эксперимент[[#This Row],[m2
смесь
стакан]]-Эксперимент[[#This Row],[m1 
смесь
стакан]]</f>
        <v>0</v>
      </c>
      <c r="P7" s="27">
        <f>(Эксперимент[[#This Row],[m0
спирт]]+Эксперимент[[#This Row],[m+
спирт]])/Эксперимент[[#This Row],[m2
смесь]]</f>
        <v>0.14895076269699262</v>
      </c>
      <c r="Q7" s="12"/>
      <c r="R7" s="11"/>
      <c r="S7" s="13">
        <f>Эксперимент[[#This Row],[m3 г
смесь    
пик ]]-Эксперимент[[#This Row],[m3 г
пик]]</f>
        <v>0</v>
      </c>
      <c r="T7" s="14">
        <f>Эксперимент[[#This Row],[m3 г
смесь     ]]/Плотности_доп[V пик мл]</f>
        <v>0</v>
      </c>
      <c r="U7" s="15">
        <f>Эксперимент[[#This Row],[w%1 
]]*Эксперимент[[#This Row],[m3 г
смесь     ]]/Плотности_доп[M спирт г/моль]*1000</f>
        <v>0</v>
      </c>
      <c r="V7" s="16">
        <f>(1-Эксперимент[[#This Row],[w%1 
]])*Эксперимент[[#This Row],[m3 г
смесь     ]]/Плотности_доп[M PETA г/моль]*1000</f>
        <v>0</v>
      </c>
    </row>
    <row r="8" spans="1:22" s="3" customFormat="1" x14ac:dyDescent="0.3">
      <c r="A8" s="30"/>
      <c r="B8" s="18">
        <v>0.2</v>
      </c>
      <c r="C8" s="22"/>
      <c r="D8" s="23"/>
      <c r="E8" s="28">
        <f>Эксперимент[[#This Row],[m0
смесь    
стакан]]-Эксперимент[[#This Row],[m
стакан]]</f>
        <v>0</v>
      </c>
      <c r="F8" s="29">
        <f>Эксперимент[[#This Row],[m0
смесь]]*(1-P7)</f>
        <v>0</v>
      </c>
      <c r="G8" s="29">
        <f>Эксперимент[[#This Row],[m0
смесь]]*P7</f>
        <v>0</v>
      </c>
      <c r="H8" s="10">
        <f>Эксперимент[[#This Row],[m+ т
спирт]]/Эксперимент_доп[ro 
спирт]*1000</f>
        <v>0</v>
      </c>
      <c r="I8" s="7"/>
      <c r="J8" s="9">
        <f>Эксперимент[[#This Row],[m1 
смесь
стакан]]-Эксперимент[[#This Row],[m
стакан]]</f>
        <v>0</v>
      </c>
      <c r="K8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8" s="20">
        <f>Эксперимент[[#This Row],[m1
смесь]]-Эксперимент[[#This Row],[m0
смесь]]</f>
        <v>0</v>
      </c>
      <c r="M8" s="11">
        <f>Эксперимент[[#This Row],[m1 
смесь
стакан]]</f>
        <v>0</v>
      </c>
      <c r="N8" s="9">
        <f>Эксперимент[[#This Row],[m2
смесь
стакан]]-Эксперимент[[#This Row],[m
стакан]]</f>
        <v>0</v>
      </c>
      <c r="O8" s="21">
        <f>Эксперимент[[#This Row],[m2
смесь
стакан]]-Эксперимент[[#This Row],[m1 
смесь
стакан]]</f>
        <v>0</v>
      </c>
      <c r="P8" s="27" t="e">
        <f>(Эксперимент[[#This Row],[m0
спирт]]+Эксперимент[[#This Row],[m+
спирт]])/Эксперимент[[#This Row],[m2
смесь]]</f>
        <v>#DIV/0!</v>
      </c>
      <c r="Q8" s="12"/>
      <c r="R8" s="11"/>
      <c r="S8" s="13">
        <f>Эксперимент[[#This Row],[m3 г
смесь    
пик ]]-Эксперимент[[#This Row],[m3 г
пик]]</f>
        <v>0</v>
      </c>
      <c r="T8" s="14">
        <f>Эксперимент[[#This Row],[m3 г
смесь     ]]/Плотности_доп[V пик мл]</f>
        <v>0</v>
      </c>
      <c r="U8" s="15" t="e">
        <f>Эксперимент[[#This Row],[w%1 
]]*Эксперимент[[#This Row],[m3 г
смесь     ]]/Плотности_доп[M спирт г/моль]*1000</f>
        <v>#DIV/0!</v>
      </c>
      <c r="V8" s="16" t="e">
        <f>(1-Эксперимент[[#This Row],[w%1 
]])*Эксперимент[[#This Row],[m3 г
смесь     ]]/Плотности_доп[M PETA г/моль]*1000</f>
        <v>#DIV/0!</v>
      </c>
    </row>
    <row r="9" spans="1:22" s="3" customFormat="1" x14ac:dyDescent="0.3"/>
    <row r="10" spans="1:22" s="3" customFormat="1" x14ac:dyDescent="0.3"/>
    <row r="11" spans="1:22" s="3" customFormat="1" x14ac:dyDescent="0.3"/>
    <row r="12" spans="1:22" s="3" customFormat="1" x14ac:dyDescent="0.3"/>
    <row r="13" spans="1:22" s="3" customFormat="1" x14ac:dyDescent="0.3"/>
    <row r="14" spans="1:22" s="3" customFormat="1" x14ac:dyDescent="0.3"/>
    <row r="15" spans="1:22" s="3" customFormat="1" x14ac:dyDescent="0.3"/>
    <row r="16" spans="1:22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1">
    <mergeCell ref="A4:A8"/>
  </mergeCell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2023-11-28T14:28:53Z</dcterms:modified>
</cp:coreProperties>
</file>