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visible" name="Create Drop Down list" sheetId="13" r:id="rId16"/>
    <sheet state="hidden" name="Sheet3" sheetId="14" r:id="rId17"/>
  </sheets>
  <definedNames>
    <definedName name="IMDB">Dataset!$A$1:$G$101</definedName>
    <definedName name="IMDBTEST">Dataset!$A$1:$G$101</definedName>
  </definedNames>
  <calcPr/>
</workbook>
</file>

<file path=xl/sharedStrings.xml><?xml version="1.0" encoding="utf-8"?>
<sst xmlns="http://schemas.openxmlformats.org/spreadsheetml/2006/main" count="932" uniqueCount="389">
  <si>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</si>
  <si>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</si>
  <si>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</si>
  <si>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</si>
  <si>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</si>
  <si>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</si>
  <si>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</si>
  <si>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</si>
  <si>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</si>
  <si>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</si>
  <si>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</si>
  <si>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</si>
  <si>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</si>
  <si>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</si>
  <si>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</si>
  <si>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</si>
  <si>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</si>
  <si>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</si>
  <si>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</si>
  <si>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</si>
  <si>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</si>
  <si>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</si>
  <si>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</si>
  <si>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</si>
  <si>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</si>
  <si>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</si>
  <si>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</si>
  <si>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</si>
  <si>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</si>
  <si>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</si>
  <si>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</si>
  <si>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</si>
  <si>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</si>
  <si>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</si>
  <si>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</si>
  <si>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</si>
  <si>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</si>
  <si>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</si>
  <si>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</si>
  <si>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</si>
  <si>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</si>
  <si>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</si>
  <si>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</si>
  <si>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</si>
  <si>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</si>
  <si>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</si>
  <si>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</si>
  <si>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</si>
  <si>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</si>
  <si>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</si>
  <si>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</si>
  <si>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</si>
  <si>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</si>
  <si>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</si>
  <si>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</si>
  <si>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</si>
  <si>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</si>
  <si>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</si>
  <si>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</si>
  <si>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</si>
  <si>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</si>
  <si>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</si>
  <si>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</si>
  <si>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</si>
  <si>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</si>
  <si>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</si>
  <si>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</si>
  <si>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</si>
  <si>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</si>
  <si>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</si>
  <si>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</si>
  <si>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</si>
  <si>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</si>
  <si>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</si>
  <si>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</si>
  <si>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</si>
  <si>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</si>
  <si>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</si>
  <si>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</si>
  <si>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</si>
  <si>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</si>
  <si>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</si>
  <si>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</si>
  <si>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</si>
  <si>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</si>
  <si>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</si>
  <si>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</si>
  <si>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</si>
  <si>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</si>
  <si>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</si>
  <si>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</si>
  <si>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</si>
  <si>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</si>
  <si>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</si>
  <si>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</si>
  <si>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</si>
  <si>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</si>
  <si>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</si>
  <si>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</si>
  <si>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</si>
  <si>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</si>
  <si>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</si>
  <si>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</si>
  <si>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</si>
  <si>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</si>
  <si>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</si>
  <si>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</si>
  <si>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</si>
  <si>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</si>
  <si>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</si>
  <si>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</si>
  <si>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</si>
  <si>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</si>
  <si>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</si>
  <si>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</si>
  <si>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</si>
  <si>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</si>
  <si>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</si>
  <si>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</si>
  <si>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</si>
  <si>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</si>
  <si>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</si>
  <si>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</si>
  <si>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</si>
  <si>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</si>
  <si>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</si>
  <si>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</si>
  <si>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</si>
  <si>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</si>
  <si>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</si>
  <si>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</si>
  <si>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</si>
  <si>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</si>
  <si>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</si>
  <si>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</si>
  <si>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</si>
  <si>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</si>
  <si>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</si>
  <si>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</si>
  <si>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</si>
  <si>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</si>
  <si>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</si>
  <si>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</si>
  <si>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</si>
  <si>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</si>
  <si>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</si>
  <si>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</si>
  <si>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</si>
  <si>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</si>
  <si>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</si>
  <si>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</si>
  <si>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</si>
  <si>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</si>
  <si>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</si>
  <si>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</si>
  <si>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</si>
  <si>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</si>
  <si>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</si>
  <si>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</si>
  <si>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</si>
  <si>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</si>
  <si>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</si>
  <si>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</si>
  <si>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</si>
  <si>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</si>
  <si>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</si>
  <si>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</si>
  <si>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</si>
  <si>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</si>
  <si>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</si>
  <si>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</si>
  <si>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</si>
  <si>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</si>
  <si>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</si>
  <si>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</si>
  <si>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</si>
  <si>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</si>
  <si>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</si>
  <si>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</si>
  <si>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</si>
  <si>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</si>
  <si>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</si>
  <si>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</si>
  <si>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</si>
  <si>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</si>
  <si>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</si>
  <si>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</si>
  <si>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</si>
  <si>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</si>
  <si>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</si>
  <si>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</si>
  <si>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</si>
  <si>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</si>
  <si>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</si>
  <si>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</si>
  <si>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</si>
  <si>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</si>
  <si>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1. Query ข้อมูลให้เงื่อนไข Rating = 'R'</t>
  </si>
  <si>
    <t>=QUERY(IMDB,"select B,C,D,G where D = 'R'")</t>
  </si>
  <si>
    <t>2. Query ข้อมูลให้เงื่อนไข Rating = 'R' และ Score &gt;= 9</t>
  </si>
  <si>
    <t>=QUERY(IMDB,"select B,C,D,G where D = 'R' and G &gt;= 9")</t>
  </si>
  <si>
    <t>3. ใช้คำสั่ง or</t>
  </si>
  <si>
    <t>=QUERY(IMDB,"select B,C,D,G  where (D = 'R') or (D = 'PG-13')")</t>
  </si>
  <si>
    <t>4. ใช้คำสั่ง like</t>
  </si>
  <si>
    <t>=QUERY(IMDB,"select B,D,F  where F like '%Drama%'")</t>
  </si>
  <si>
    <t>1. Query ที่ใช้ในการดึงค่า NULL</t>
  </si>
  <si>
    <t>=query(IMDB,"select A,B,C,D where D is null")</t>
  </si>
  <si>
    <t>2. Query ที่ใช้ในการดึงค่าที่ไม่ใช่ NULL</t>
  </si>
  <si>
    <t>=query(IMDB,"select A,B,C,D where D is not null")</t>
  </si>
  <si>
    <t>Read more - Query Language Reference (Version 0.7) | Charts | Google Developers</t>
  </si>
  <si>
    <t>Filter NULL values</t>
  </si>
  <si>
    <t>1. Query หาค่าเฉลี่ย , ผลรวม , ค่า max , ค่า min , ค่า Count</t>
  </si>
  <si>
    <t>=QUERY(IMDB,"select avg(E),sum(E),max(E),min(E),count(E)")</t>
  </si>
  <si>
    <t>หมายเหตุ : Function - Count จะนับข้อมูลทั้งหมดที่ไม่ใช่ค่า null</t>
  </si>
  <si>
    <t>Aggregate data (summary stats)</t>
  </si>
  <si>
    <t>ดึงข้อมูลตาม Rating และ ใช้ Aggregate data ซึ่งใช้คำสั่ง Group by มาช่วย</t>
  </si>
  <si>
    <t>=QUERY(IMDB,"select D,avg(E),sum(E),count(E) where D is not null group by D"</t>
  </si>
  <si>
    <t xml:space="preserve">หมายเหตุ ลำดับการวาง where และ group by สำคัญมาก สลับที่กันไม่ได้ </t>
  </si>
  <si>
    <t>Label - change column names</t>
  </si>
  <si>
    <t>1. การเปลี่ยนชื่อ Column ใช้คำสั่ง Label  และ
 วางไว้หลังสุด โดยชื่อใหม่ ใส่ไว้ใน Single Code</t>
  </si>
  <si>
    <t>=query(IMDB,"select A,B,C limit 10 label A 'Movie ID',B 'Movie Name', C 'Released Year'")</t>
  </si>
  <si>
    <t xml:space="preserve">2. การเปลี่ยนชื่อ Column ทีเป็น Aggregate จะวาง
หลังสุด </t>
  </si>
  <si>
    <t>=QUERY(IMDB,"select D,avg(G) where D is not null group by D
            label avg(G) 'Average Score'")</t>
  </si>
  <si>
    <t>หมายเหตุ : ในคำสั่ง สามารถทำให้ Code อ่านง่ายขึ้นโดยการขึ้นบรรทัดใหม่กด Alt + Enter</t>
  </si>
  <si>
    <t>1. คำสั่ง PIVOT คล้ายคำสั่ง GROUP BY + Aggregate แต่เขียนสั้นกว่า ปกติ เมื่อเราใช้คำสั่ง pivot ค่าที่ได้จะเป็นแนวยาว ทำให้เราต้องใช้คำสั่ง Transpose</t>
  </si>
  <si>
    <t>- เริ่มใช้คำสั่ง pivot</t>
  </si>
  <si>
    <t>- แปลง Query ที่ได้เป็น Transpose</t>
  </si>
  <si>
    <t>Pivot Table</t>
  </si>
  <si>
    <t>using aggregate , group by</t>
  </si>
  <si>
    <t>using 'Transpose' , PIVOT</t>
  </si>
  <si>
    <t>avg SCORE</t>
  </si>
  <si>
    <t>Sort/ Order data</t>
  </si>
  <si>
    <t>การใช้คำสั่ง Sort ใช้ ORDER BY 
กรณีต้องการเรียงจากค่ามากไปน้อยใส่ DESC (Descending) ต่อท้าย</t>
  </si>
  <si>
    <t>=QUERY(IMDB,"select B,C,D,E,G where D is not null order by D,E desc"</t>
  </si>
  <si>
    <t>Action</t>
  </si>
  <si>
    <t>1. การใช้ Dynamic Query 
เพื่อปรับเปลี่ยน Query Automatic 
ในที่นี้เราจะเปลี่ยนค่า Genre และ Year 
ตาม Drop Down List</t>
  </si>
  <si>
    <t>=QUERY(IMDB,"select B,C,D,F where F like '%" &amp; C10 &amp; "%'" &amp; " and C &lt; " &amp; D10)</t>
  </si>
  <si>
    <r>
      <rPr>
        <rFont val="Work Sans"/>
      </rPr>
      <t xml:space="preserve">Reference: </t>
    </r>
    <r>
      <rPr>
        <rFont val="Work Sans"/>
        <color rgb="FF1155CC"/>
        <u/>
      </rPr>
      <t>https://en.wikipedia.org/wiki/SQL</t>
    </r>
  </si>
  <si>
    <t>Google Sheets Function List - https://support.google.com/docs/table/25273?hl=en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</si>
  <si>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</si>
  <si>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</si>
  <si>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</si>
  <si>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</si>
  <si>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</si>
  <si>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</si>
  <si>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</si>
  <si>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</si>
  <si>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</si>
  <si>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</si>
  <si>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</si>
  <si>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</si>
  <si>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</si>
  <si>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</si>
  <si>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</si>
  <si>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</si>
  <si>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Apple</t>
  </si>
  <si>
    <t>Grape</t>
  </si>
  <si>
    <t>Banana</t>
  </si>
  <si>
    <t>Orange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</si>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</sst>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17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u/>
      <color rgb="FF0000FF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b/>
      <sz val="10.0"/>
      <color rgb="FF0000FF"/>
      <name val="&quot;Google Sans Mono&quot;"/>
    </font>
    <font>
      <b/>
      <color rgb="FF0000FF"/>
      <name val="Work Sans"/>
    </font>
    <font>
      <u/>
      <color rgb="FF0000FF"/>
      <name val="Work Sans"/>
    </font>
    <font>
      <b/>
      <color rgb="FFFF00FF"/>
      <name val="Work Sans"/>
    </font>
    <font>
      <color rgb="FFFF00FF"/>
      <name val="Work Sans"/>
    </font>
    <font>
      <b/>
      <color rgb="FF0000FF"/>
      <name val="Arial"/>
      <scheme val="minor"/>
    </font>
    <font>
      <color theme="1"/>
      <name val="Arial"/>
      <scheme val="minor"/>
    </font>
    <font>
      <u/>
      <sz val="13.0"/>
      <color rgb="FF5D77A2"/>
      <name val="Raleway"/>
    </font>
    <font>
      <u/>
      <color rgb="FF0000FF"/>
      <name val="Work Sans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left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3" fontId="8" numFmtId="0" xfId="0" applyAlignment="1" applyFill="1" applyFont="1">
      <alignment readingOrder="0"/>
    </xf>
    <xf quotePrefix="1"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2" xfId="0" applyFont="1" applyNumberFormat="1"/>
    <xf borderId="0" fillId="0" fontId="1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Font="1"/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15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chart/interactive/docs/querylanguag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SQL" TargetMode="External"/><Relationship Id="rId2" Type="http://schemas.openxmlformats.org/officeDocument/2006/relationships/hyperlink" Target="https://support.google.com/docs/table/25273?hl=en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6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6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6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6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6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7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'Agg - Group'!A1" ref="B7"/>
    <hyperlink display="Label" location="Label!A1" ref="B8"/>
    <hyperlink display="Pivot" location="Pivot!A1" ref="B9"/>
    <hyperlink display="Order by" location="'Order By'!A1" ref="B10"/>
    <hyperlink display="Dynamic Query" location="'Dynamic Query'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>
        <v>1.0</v>
      </c>
      <c r="B2" s="10" t="s">
        <v>31</v>
      </c>
      <c r="C2" s="11">
        <v>1994.0</v>
      </c>
      <c r="D2" s="12" t="s">
        <v>32</v>
      </c>
      <c r="E2" s="11">
        <v>142.0</v>
      </c>
      <c r="F2" s="12" t="s">
        <v>33</v>
      </c>
      <c r="G2" s="12">
        <v>9.3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2.0</v>
      </c>
      <c r="B3" s="10" t="s">
        <v>34</v>
      </c>
      <c r="C3" s="11">
        <v>1972.0</v>
      </c>
      <c r="D3" s="12" t="s">
        <v>32</v>
      </c>
      <c r="E3" s="11">
        <v>175.0</v>
      </c>
      <c r="F3" s="12" t="s">
        <v>35</v>
      </c>
      <c r="G3" s="12">
        <v>9.2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0">
        <v>3.0</v>
      </c>
      <c r="B4" s="10" t="s">
        <v>36</v>
      </c>
      <c r="C4" s="11">
        <v>2008.0</v>
      </c>
      <c r="D4" s="12" t="s">
        <v>37</v>
      </c>
      <c r="E4" s="11">
        <v>152.0</v>
      </c>
      <c r="F4" s="12" t="s">
        <v>38</v>
      </c>
      <c r="G4" s="12">
        <v>9.0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0">
        <v>4.0</v>
      </c>
      <c r="B5" s="12" t="s">
        <v>39</v>
      </c>
      <c r="C5" s="11">
        <v>1974.0</v>
      </c>
      <c r="D5" s="12" t="s">
        <v>32</v>
      </c>
      <c r="E5" s="11">
        <v>202.0</v>
      </c>
      <c r="F5" s="12" t="s">
        <v>35</v>
      </c>
      <c r="G5" s="12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0">
        <v>5.0</v>
      </c>
      <c r="B6" s="12" t="s">
        <v>40</v>
      </c>
      <c r="C6" s="11">
        <v>2003.0</v>
      </c>
      <c r="D6" s="12" t="s">
        <v>37</v>
      </c>
      <c r="E6" s="11">
        <v>201.0</v>
      </c>
      <c r="F6" s="12" t="s">
        <v>41</v>
      </c>
      <c r="G6" s="12">
        <v>8.9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0">
        <v>6.0</v>
      </c>
      <c r="B7" s="12" t="s">
        <v>42</v>
      </c>
      <c r="C7" s="11">
        <v>1994.0</v>
      </c>
      <c r="D7" s="12" t="s">
        <v>32</v>
      </c>
      <c r="E7" s="11">
        <v>154.0</v>
      </c>
      <c r="F7" s="12" t="s">
        <v>35</v>
      </c>
      <c r="G7" s="12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0">
        <v>7.0</v>
      </c>
      <c r="B8" s="12" t="s">
        <v>43</v>
      </c>
      <c r="C8" s="11">
        <v>1993.0</v>
      </c>
      <c r="D8" s="12" t="s">
        <v>32</v>
      </c>
      <c r="E8" s="11">
        <v>195.0</v>
      </c>
      <c r="F8" s="12" t="s">
        <v>44</v>
      </c>
      <c r="G8" s="12">
        <v>8.9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0">
        <v>8.0</v>
      </c>
      <c r="B9" s="12" t="s">
        <v>45</v>
      </c>
      <c r="C9" s="11">
        <v>1957.0</v>
      </c>
      <c r="D9" s="12" t="s">
        <v>46</v>
      </c>
      <c r="E9" s="11">
        <v>96.0</v>
      </c>
      <c r="F9" s="12" t="s">
        <v>35</v>
      </c>
      <c r="G9" s="12">
        <v>8.9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0">
        <v>9.0</v>
      </c>
      <c r="B10" s="12" t="s">
        <v>47</v>
      </c>
      <c r="C10" s="11">
        <v>2010.0</v>
      </c>
      <c r="D10" s="12" t="s">
        <v>37</v>
      </c>
      <c r="E10" s="11">
        <v>148.0</v>
      </c>
      <c r="F10" s="12" t="s">
        <v>48</v>
      </c>
      <c r="G10" s="12">
        <v>8.8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>
        <v>10.0</v>
      </c>
      <c r="B11" s="12" t="s">
        <v>49</v>
      </c>
      <c r="C11" s="11">
        <v>1999.0</v>
      </c>
      <c r="D11" s="12" t="s">
        <v>32</v>
      </c>
      <c r="E11" s="11">
        <v>139.0</v>
      </c>
      <c r="F11" s="12" t="s">
        <v>33</v>
      </c>
      <c r="G11" s="12">
        <v>8.8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2">
        <v>11.0</v>
      </c>
      <c r="B12" s="12" t="s">
        <v>50</v>
      </c>
      <c r="C12" s="11">
        <v>2001.0</v>
      </c>
      <c r="D12" s="12" t="s">
        <v>37</v>
      </c>
      <c r="E12" s="11">
        <v>178.0</v>
      </c>
      <c r="F12" s="12" t="s">
        <v>41</v>
      </c>
      <c r="G12" s="12">
        <v>8.8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2">
        <v>12.0</v>
      </c>
      <c r="B13" s="12" t="s">
        <v>51</v>
      </c>
      <c r="C13" s="11">
        <v>1994.0</v>
      </c>
      <c r="D13" s="12" t="s">
        <v>37</v>
      </c>
      <c r="E13" s="11">
        <v>142.0</v>
      </c>
      <c r="F13" s="12" t="s">
        <v>52</v>
      </c>
      <c r="G13" s="12">
        <v>8.8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2">
        <v>13.0</v>
      </c>
      <c r="B14" s="12" t="s">
        <v>53</v>
      </c>
      <c r="C14" s="11">
        <v>1966.0</v>
      </c>
      <c r="D14" s="12" t="s">
        <v>32</v>
      </c>
      <c r="E14" s="11">
        <v>178.0</v>
      </c>
      <c r="F14" s="12" t="s">
        <v>54</v>
      </c>
      <c r="G14" s="12">
        <v>8.8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2">
        <v>14.0</v>
      </c>
      <c r="B15" s="12" t="s">
        <v>55</v>
      </c>
      <c r="C15" s="11">
        <v>2020.0</v>
      </c>
      <c r="D15" s="12" t="s">
        <v>37</v>
      </c>
      <c r="E15" s="11">
        <v>160.0</v>
      </c>
      <c r="F15" s="12" t="s">
        <v>44</v>
      </c>
      <c r="G15" s="12">
        <v>8.7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2">
        <v>15.0</v>
      </c>
      <c r="B16" s="12" t="s">
        <v>56</v>
      </c>
      <c r="C16" s="11">
        <v>2002.0</v>
      </c>
      <c r="D16" s="12" t="s">
        <v>37</v>
      </c>
      <c r="E16" s="11">
        <v>179.0</v>
      </c>
      <c r="F16" s="12" t="s">
        <v>41</v>
      </c>
      <c r="G16" s="12">
        <v>8.7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2">
        <v>16.0</v>
      </c>
      <c r="B17" s="12" t="s">
        <v>57</v>
      </c>
      <c r="C17" s="11">
        <v>1999.0</v>
      </c>
      <c r="D17" s="12" t="s">
        <v>32</v>
      </c>
      <c r="E17" s="11">
        <v>136.0</v>
      </c>
      <c r="F17" s="12" t="s">
        <v>58</v>
      </c>
      <c r="G17" s="12">
        <v>8.7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2">
        <v>17.0</v>
      </c>
      <c r="B18" s="12" t="s">
        <v>59</v>
      </c>
      <c r="C18" s="11">
        <v>1990.0</v>
      </c>
      <c r="D18" s="12" t="s">
        <v>32</v>
      </c>
      <c r="E18" s="11">
        <v>146.0</v>
      </c>
      <c r="F18" s="12" t="s">
        <v>60</v>
      </c>
      <c r="G18" s="12">
        <v>8.7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2">
        <v>18.0</v>
      </c>
      <c r="B19" s="12" t="s">
        <v>61</v>
      </c>
      <c r="C19" s="11">
        <v>1980.0</v>
      </c>
      <c r="D19" s="12" t="s">
        <v>62</v>
      </c>
      <c r="E19" s="11">
        <v>124.0</v>
      </c>
      <c r="F19" s="12" t="s">
        <v>63</v>
      </c>
      <c r="G19" s="12">
        <v>8.7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2">
        <v>19.0</v>
      </c>
      <c r="B20" s="12" t="s">
        <v>64</v>
      </c>
      <c r="C20" s="11">
        <v>1975.0</v>
      </c>
      <c r="D20" s="12" t="s">
        <v>32</v>
      </c>
      <c r="E20" s="11">
        <v>133.0</v>
      </c>
      <c r="F20" s="12" t="s">
        <v>33</v>
      </c>
      <c r="G20" s="12">
        <v>8.7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2">
        <v>20.0</v>
      </c>
      <c r="B21" s="12" t="s">
        <v>65</v>
      </c>
      <c r="C21" s="11">
        <v>2019.0</v>
      </c>
      <c r="D21" s="12" t="s">
        <v>32</v>
      </c>
      <c r="E21" s="11">
        <v>132.0</v>
      </c>
      <c r="F21" s="12" t="s">
        <v>66</v>
      </c>
      <c r="G21" s="12">
        <v>8.6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2">
        <v>21.0</v>
      </c>
      <c r="B22" s="12" t="s">
        <v>67</v>
      </c>
      <c r="C22" s="11">
        <v>2014.0</v>
      </c>
      <c r="D22" s="12" t="s">
        <v>37</v>
      </c>
      <c r="E22" s="11">
        <v>169.0</v>
      </c>
      <c r="F22" s="12" t="s">
        <v>68</v>
      </c>
      <c r="G22" s="12">
        <v>8.6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2">
        <v>22.0</v>
      </c>
      <c r="B23" s="12" t="s">
        <v>69</v>
      </c>
      <c r="C23" s="11">
        <v>2002.0</v>
      </c>
      <c r="D23" s="12" t="s">
        <v>32</v>
      </c>
      <c r="E23" s="11">
        <v>130.0</v>
      </c>
      <c r="F23" s="12" t="s">
        <v>35</v>
      </c>
      <c r="G23" s="12">
        <v>8.6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2">
        <v>23.0</v>
      </c>
      <c r="B24" s="12" t="s">
        <v>70</v>
      </c>
      <c r="C24" s="11">
        <v>2001.0</v>
      </c>
      <c r="D24" s="12" t="s">
        <v>62</v>
      </c>
      <c r="E24" s="11">
        <v>125.0</v>
      </c>
      <c r="F24" s="12" t="s">
        <v>71</v>
      </c>
      <c r="G24" s="12">
        <v>8.6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2">
        <v>24.0</v>
      </c>
      <c r="B25" s="12" t="s">
        <v>72</v>
      </c>
      <c r="C25" s="11">
        <v>1998.0</v>
      </c>
      <c r="D25" s="12" t="s">
        <v>32</v>
      </c>
      <c r="E25" s="11">
        <v>169.0</v>
      </c>
      <c r="F25" s="12" t="s">
        <v>73</v>
      </c>
      <c r="G25" s="12">
        <v>8.6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2">
        <v>25.0</v>
      </c>
      <c r="B26" s="12" t="s">
        <v>74</v>
      </c>
      <c r="C26" s="11">
        <v>1999.0</v>
      </c>
      <c r="D26" s="12" t="s">
        <v>32</v>
      </c>
      <c r="E26" s="11">
        <v>189.0</v>
      </c>
      <c r="F26" s="12" t="s">
        <v>75</v>
      </c>
      <c r="G26" s="12">
        <v>8.6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12">
        <v>26.0</v>
      </c>
      <c r="B27" s="12" t="s">
        <v>76</v>
      </c>
      <c r="C27" s="11">
        <v>1997.0</v>
      </c>
      <c r="D27" s="12" t="s">
        <v>37</v>
      </c>
      <c r="E27" s="11">
        <v>116.0</v>
      </c>
      <c r="F27" s="12" t="s">
        <v>77</v>
      </c>
      <c r="G27" s="12">
        <v>8.6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2">
        <v>27.0</v>
      </c>
      <c r="B28" s="12" t="s">
        <v>78</v>
      </c>
      <c r="C28" s="11">
        <v>1995.0</v>
      </c>
      <c r="D28" s="12" t="s">
        <v>32</v>
      </c>
      <c r="E28" s="11">
        <v>127.0</v>
      </c>
      <c r="F28" s="12" t="s">
        <v>79</v>
      </c>
      <c r="G28" s="12">
        <v>8.6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2">
        <v>28.0</v>
      </c>
      <c r="B29" s="12" t="s">
        <v>80</v>
      </c>
      <c r="C29" s="11">
        <v>1991.0</v>
      </c>
      <c r="D29" s="12" t="s">
        <v>32</v>
      </c>
      <c r="E29" s="11">
        <v>118.0</v>
      </c>
      <c r="F29" s="12" t="s">
        <v>81</v>
      </c>
      <c r="G29" s="12">
        <v>8.6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12">
        <v>29.0</v>
      </c>
      <c r="B30" s="12" t="s">
        <v>82</v>
      </c>
      <c r="C30" s="11">
        <v>1977.0</v>
      </c>
      <c r="D30" s="12" t="s">
        <v>62</v>
      </c>
      <c r="E30" s="11">
        <v>121.0</v>
      </c>
      <c r="F30" s="12" t="s">
        <v>63</v>
      </c>
      <c r="G30" s="12">
        <v>8.6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12">
        <v>30.0</v>
      </c>
      <c r="B31" s="12" t="s">
        <v>83</v>
      </c>
      <c r="C31" s="11">
        <v>1962.0</v>
      </c>
      <c r="D31" s="12" t="s">
        <v>84</v>
      </c>
      <c r="E31" s="11">
        <v>133.0</v>
      </c>
      <c r="F31" s="12" t="s">
        <v>85</v>
      </c>
      <c r="G31" s="12">
        <v>8.6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12">
        <v>31.0</v>
      </c>
      <c r="B32" s="12" t="s">
        <v>86</v>
      </c>
      <c r="C32" s="11">
        <v>1954.0</v>
      </c>
      <c r="D32" s="12" t="s">
        <v>84</v>
      </c>
      <c r="E32" s="11">
        <v>207.0</v>
      </c>
      <c r="F32" s="12" t="s">
        <v>41</v>
      </c>
      <c r="G32" s="12">
        <v>8.6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12">
        <v>32.0</v>
      </c>
      <c r="B33" s="12" t="s">
        <v>87</v>
      </c>
      <c r="C33" s="11">
        <v>1946.0</v>
      </c>
      <c r="D33" s="12" t="s">
        <v>62</v>
      </c>
      <c r="E33" s="11">
        <v>130.0</v>
      </c>
      <c r="F33" s="12" t="s">
        <v>88</v>
      </c>
      <c r="G33" s="12">
        <v>8.6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12">
        <v>33.0</v>
      </c>
      <c r="B34" s="12" t="s">
        <v>89</v>
      </c>
      <c r="C34" s="11">
        <v>2019.0</v>
      </c>
      <c r="D34" s="12" t="s">
        <v>32</v>
      </c>
      <c r="E34" s="11">
        <v>122.0</v>
      </c>
      <c r="F34" s="12" t="s">
        <v>81</v>
      </c>
      <c r="G34" s="12">
        <v>8.5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12">
        <v>34.0</v>
      </c>
      <c r="B35" s="12" t="s">
        <v>90</v>
      </c>
      <c r="C35" s="11">
        <v>2014.0</v>
      </c>
      <c r="D35" s="12" t="s">
        <v>32</v>
      </c>
      <c r="E35" s="11">
        <v>106.0</v>
      </c>
      <c r="F35" s="12" t="s">
        <v>91</v>
      </c>
      <c r="G35" s="12">
        <v>8.5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12">
        <v>35.0</v>
      </c>
      <c r="B36" s="12" t="s">
        <v>92</v>
      </c>
      <c r="C36" s="11">
        <v>2011.0</v>
      </c>
      <c r="D36" s="12" t="s">
        <v>32</v>
      </c>
      <c r="E36" s="11">
        <v>112.0</v>
      </c>
      <c r="F36" s="12" t="s">
        <v>93</v>
      </c>
      <c r="G36" s="12">
        <v>8.5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12">
        <v>36.0</v>
      </c>
      <c r="B37" s="12" t="s">
        <v>94</v>
      </c>
      <c r="C37" s="11">
        <v>2006.0</v>
      </c>
      <c r="D37" s="12" t="s">
        <v>37</v>
      </c>
      <c r="E37" s="11">
        <v>130.0</v>
      </c>
      <c r="F37" s="12" t="s">
        <v>95</v>
      </c>
      <c r="G37" s="12">
        <v>8.5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12">
        <v>37.0</v>
      </c>
      <c r="B38" s="12" t="s">
        <v>96</v>
      </c>
      <c r="C38" s="11">
        <v>2006.0</v>
      </c>
      <c r="D38" s="12" t="s">
        <v>32</v>
      </c>
      <c r="E38" s="11">
        <v>151.0</v>
      </c>
      <c r="F38" s="12" t="s">
        <v>81</v>
      </c>
      <c r="G38" s="12">
        <v>8.5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12">
        <v>38.0</v>
      </c>
      <c r="B39" s="12" t="s">
        <v>97</v>
      </c>
      <c r="C39" s="11">
        <v>2002.0</v>
      </c>
      <c r="D39" s="12" t="s">
        <v>32</v>
      </c>
      <c r="E39" s="11">
        <v>150.0</v>
      </c>
      <c r="F39" s="12" t="s">
        <v>98</v>
      </c>
      <c r="G39" s="12">
        <v>8.5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12">
        <v>39.0</v>
      </c>
      <c r="B40" s="12" t="s">
        <v>99</v>
      </c>
      <c r="C40" s="11">
        <v>2000.0</v>
      </c>
      <c r="D40" s="12" t="s">
        <v>32</v>
      </c>
      <c r="E40" s="11">
        <v>155.0</v>
      </c>
      <c r="F40" s="12" t="s">
        <v>41</v>
      </c>
      <c r="G40" s="12">
        <v>8.5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12">
        <v>40.0</v>
      </c>
      <c r="B41" s="12" t="s">
        <v>100</v>
      </c>
      <c r="C41" s="11">
        <v>1998.0</v>
      </c>
      <c r="D41" s="12" t="s">
        <v>32</v>
      </c>
      <c r="E41" s="11">
        <v>119.0</v>
      </c>
      <c r="F41" s="12" t="s">
        <v>33</v>
      </c>
      <c r="G41" s="12">
        <v>8.5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12">
        <v>41.0</v>
      </c>
      <c r="B42" s="12" t="s">
        <v>101</v>
      </c>
      <c r="C42" s="11">
        <v>1995.0</v>
      </c>
      <c r="D42" s="12" t="s">
        <v>32</v>
      </c>
      <c r="E42" s="11">
        <v>106.0</v>
      </c>
      <c r="F42" s="12" t="s">
        <v>102</v>
      </c>
      <c r="G42" s="12">
        <v>8.5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12">
        <v>42.0</v>
      </c>
      <c r="B43" s="12" t="s">
        <v>103</v>
      </c>
      <c r="C43" s="11">
        <v>1994.0</v>
      </c>
      <c r="D43" s="12" t="s">
        <v>32</v>
      </c>
      <c r="E43" s="11">
        <v>110.0</v>
      </c>
      <c r="F43" s="12" t="s">
        <v>38</v>
      </c>
      <c r="G43" s="12">
        <v>8.5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12">
        <v>43.0</v>
      </c>
      <c r="B44" s="12" t="s">
        <v>104</v>
      </c>
      <c r="C44" s="11">
        <v>1994.0</v>
      </c>
      <c r="D44" s="12" t="s">
        <v>105</v>
      </c>
      <c r="E44" s="11">
        <v>88.0</v>
      </c>
      <c r="F44" s="12" t="s">
        <v>106</v>
      </c>
      <c r="G44" s="12">
        <v>8.5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12">
        <v>44.0</v>
      </c>
      <c r="B45" s="12" t="s">
        <v>107</v>
      </c>
      <c r="C45" s="11">
        <v>1991.0</v>
      </c>
      <c r="D45" s="12" t="s">
        <v>32</v>
      </c>
      <c r="E45" s="11">
        <v>137.0</v>
      </c>
      <c r="F45" s="12" t="s">
        <v>58</v>
      </c>
      <c r="G45" s="12">
        <v>8.5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12">
        <v>45.0</v>
      </c>
      <c r="B46" s="12" t="s">
        <v>108</v>
      </c>
      <c r="C46" s="11">
        <v>1988.0</v>
      </c>
      <c r="D46" s="12" t="s">
        <v>32</v>
      </c>
      <c r="E46" s="11">
        <v>155.0</v>
      </c>
      <c r="F46" s="12" t="s">
        <v>33</v>
      </c>
      <c r="G46" s="12">
        <v>8.5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12">
        <v>46.0</v>
      </c>
      <c r="B47" s="12" t="s">
        <v>109</v>
      </c>
      <c r="C47" s="11">
        <v>1988.0</v>
      </c>
      <c r="D47" s="12" t="s">
        <v>84</v>
      </c>
      <c r="E47" s="11">
        <v>89.0</v>
      </c>
      <c r="F47" s="12" t="s">
        <v>110</v>
      </c>
      <c r="G47" s="12">
        <v>8.5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12">
        <v>47.0</v>
      </c>
      <c r="B48" s="12" t="s">
        <v>111</v>
      </c>
      <c r="C48" s="11">
        <v>1985.0</v>
      </c>
      <c r="D48" s="12" t="s">
        <v>62</v>
      </c>
      <c r="E48" s="11">
        <v>116.0</v>
      </c>
      <c r="F48" s="12" t="s">
        <v>112</v>
      </c>
      <c r="G48" s="12">
        <v>8.5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12">
        <v>48.0</v>
      </c>
      <c r="B49" s="12" t="s">
        <v>113</v>
      </c>
      <c r="C49" s="11">
        <v>1971.0</v>
      </c>
      <c r="D49" s="12" t="s">
        <v>84</v>
      </c>
      <c r="E49" s="11">
        <v>122.0</v>
      </c>
      <c r="F49" s="12" t="s">
        <v>114</v>
      </c>
      <c r="G49" s="12">
        <v>8.5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12">
        <v>49.0</v>
      </c>
      <c r="B50" s="12" t="s">
        <v>115</v>
      </c>
      <c r="C50" s="11">
        <v>1968.0</v>
      </c>
      <c r="D50" s="12" t="s">
        <v>37</v>
      </c>
      <c r="E50" s="11">
        <v>165.0</v>
      </c>
      <c r="F50" s="12" t="s">
        <v>54</v>
      </c>
      <c r="G50" s="12">
        <v>8.5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12">
        <v>50.0</v>
      </c>
      <c r="B51" s="12" t="s">
        <v>116</v>
      </c>
      <c r="C51" s="11">
        <v>1960.0</v>
      </c>
      <c r="D51" s="12" t="s">
        <v>32</v>
      </c>
      <c r="E51" s="11">
        <v>109.0</v>
      </c>
      <c r="F51" s="12" t="s">
        <v>117</v>
      </c>
      <c r="G51" s="12">
        <v>8.5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12">
        <v>51.0</v>
      </c>
      <c r="B52" s="12" t="s">
        <v>118</v>
      </c>
      <c r="C52" s="11">
        <v>1942.0</v>
      </c>
      <c r="D52" s="12" t="s">
        <v>62</v>
      </c>
      <c r="E52" s="11">
        <v>102.0</v>
      </c>
      <c r="F52" s="12" t="s">
        <v>119</v>
      </c>
      <c r="G52" s="12">
        <v>8.5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12">
        <v>52.0</v>
      </c>
      <c r="B53" s="12" t="s">
        <v>120</v>
      </c>
      <c r="C53" s="11">
        <v>1936.0</v>
      </c>
      <c r="D53" s="12" t="s">
        <v>105</v>
      </c>
      <c r="E53" s="11">
        <v>87.0</v>
      </c>
      <c r="F53" s="12" t="s">
        <v>121</v>
      </c>
      <c r="G53" s="12">
        <v>8.5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12">
        <v>53.0</v>
      </c>
      <c r="B54" s="12" t="s">
        <v>122</v>
      </c>
      <c r="C54" s="11">
        <v>1931.0</v>
      </c>
      <c r="D54" s="12" t="s">
        <v>105</v>
      </c>
      <c r="E54" s="11">
        <v>87.0</v>
      </c>
      <c r="F54" s="12" t="s">
        <v>77</v>
      </c>
      <c r="G54" s="12">
        <v>8.5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12">
        <v>54.0</v>
      </c>
      <c r="B55" s="12" t="s">
        <v>123</v>
      </c>
      <c r="C55" s="11">
        <v>2018.0</v>
      </c>
      <c r="D55" s="12" t="s">
        <v>32</v>
      </c>
      <c r="E55" s="11">
        <v>126.0</v>
      </c>
      <c r="F55" s="12" t="s">
        <v>33</v>
      </c>
      <c r="G55" s="12">
        <v>8.4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12">
        <v>55.0</v>
      </c>
      <c r="B56" s="12" t="s">
        <v>124</v>
      </c>
      <c r="C56" s="11">
        <v>2017.0</v>
      </c>
      <c r="D56" s="12"/>
      <c r="E56" s="11">
        <v>125.0</v>
      </c>
      <c r="F56" s="12" t="s">
        <v>44</v>
      </c>
      <c r="G56" s="12">
        <v>8.4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12">
        <v>56.0</v>
      </c>
      <c r="B57" s="12" t="s">
        <v>125</v>
      </c>
      <c r="C57" s="11">
        <v>2016.0</v>
      </c>
      <c r="D57" s="12" t="s">
        <v>62</v>
      </c>
      <c r="E57" s="11">
        <v>106.0</v>
      </c>
      <c r="F57" s="12" t="s">
        <v>126</v>
      </c>
      <c r="G57" s="12">
        <v>8.4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12">
        <v>57.0</v>
      </c>
      <c r="B58" s="12" t="s">
        <v>127</v>
      </c>
      <c r="C58" s="11">
        <v>2016.0</v>
      </c>
      <c r="D58" s="12" t="s">
        <v>84</v>
      </c>
      <c r="E58" s="11">
        <v>161.0</v>
      </c>
      <c r="F58" s="12" t="s">
        <v>128</v>
      </c>
      <c r="G58" s="12">
        <v>8.4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12">
        <v>58.0</v>
      </c>
      <c r="B59" s="12" t="s">
        <v>129</v>
      </c>
      <c r="C59" s="11">
        <v>2018.0</v>
      </c>
      <c r="D59" s="12" t="s">
        <v>62</v>
      </c>
      <c r="E59" s="11">
        <v>117.0</v>
      </c>
      <c r="F59" s="12" t="s">
        <v>130</v>
      </c>
      <c r="G59" s="12">
        <v>8.4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12">
        <v>59.0</v>
      </c>
      <c r="B60" s="12" t="s">
        <v>131</v>
      </c>
      <c r="C60" s="11">
        <v>2019.0</v>
      </c>
      <c r="D60" s="12" t="s">
        <v>37</v>
      </c>
      <c r="E60" s="11">
        <v>181.0</v>
      </c>
      <c r="F60" s="12" t="s">
        <v>41</v>
      </c>
      <c r="G60" s="12">
        <v>8.4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12">
        <v>60.0</v>
      </c>
      <c r="B61" s="12" t="s">
        <v>132</v>
      </c>
      <c r="C61" s="11">
        <v>2018.0</v>
      </c>
      <c r="D61" s="12" t="s">
        <v>37</v>
      </c>
      <c r="E61" s="11">
        <v>149.0</v>
      </c>
      <c r="F61" s="12" t="s">
        <v>48</v>
      </c>
      <c r="G61" s="12">
        <v>8.4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12">
        <v>61.0</v>
      </c>
      <c r="B62" s="12" t="s">
        <v>133</v>
      </c>
      <c r="C62" s="11">
        <v>2017.0</v>
      </c>
      <c r="D62" s="12" t="s">
        <v>62</v>
      </c>
      <c r="E62" s="11">
        <v>105.0</v>
      </c>
      <c r="F62" s="12" t="s">
        <v>71</v>
      </c>
      <c r="G62" s="12">
        <v>8.4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12">
        <v>62.0</v>
      </c>
      <c r="B63" s="12" t="s">
        <v>134</v>
      </c>
      <c r="C63" s="11">
        <v>2012.0</v>
      </c>
      <c r="D63" s="12" t="s">
        <v>32</v>
      </c>
      <c r="E63" s="11">
        <v>165.0</v>
      </c>
      <c r="F63" s="12" t="s">
        <v>135</v>
      </c>
      <c r="G63" s="12">
        <v>8.4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12">
        <v>63.0</v>
      </c>
      <c r="B64" s="12" t="s">
        <v>136</v>
      </c>
      <c r="C64" s="11">
        <v>2012.0</v>
      </c>
      <c r="D64" s="12" t="s">
        <v>37</v>
      </c>
      <c r="E64" s="11">
        <v>164.0</v>
      </c>
      <c r="F64" s="12" t="s">
        <v>137</v>
      </c>
      <c r="G64" s="12">
        <v>8.4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12">
        <v>64.0</v>
      </c>
      <c r="B65" s="12" t="s">
        <v>138</v>
      </c>
      <c r="C65" s="11">
        <v>2009.0</v>
      </c>
      <c r="D65" s="12" t="s">
        <v>37</v>
      </c>
      <c r="E65" s="11">
        <v>170.0</v>
      </c>
      <c r="F65" s="12" t="s">
        <v>139</v>
      </c>
      <c r="G65" s="12">
        <v>8.4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12">
        <v>65.0</v>
      </c>
      <c r="B66" s="12" t="s">
        <v>140</v>
      </c>
      <c r="C66" s="11">
        <v>2007.0</v>
      </c>
      <c r="D66" s="12" t="s">
        <v>62</v>
      </c>
      <c r="E66" s="11">
        <v>165.0</v>
      </c>
      <c r="F66" s="12" t="s">
        <v>141</v>
      </c>
      <c r="G66" s="12">
        <v>8.4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12">
        <v>66.0</v>
      </c>
      <c r="B67" s="12" t="s">
        <v>142</v>
      </c>
      <c r="C67" s="11">
        <v>2008.0</v>
      </c>
      <c r="D67" s="12" t="s">
        <v>105</v>
      </c>
      <c r="E67" s="11">
        <v>98.0</v>
      </c>
      <c r="F67" s="12" t="s">
        <v>71</v>
      </c>
      <c r="G67" s="12">
        <v>8.4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12">
        <v>67.0</v>
      </c>
      <c r="B68" s="12" t="s">
        <v>143</v>
      </c>
      <c r="C68" s="11">
        <v>2006.0</v>
      </c>
      <c r="D68" s="12" t="s">
        <v>32</v>
      </c>
      <c r="E68" s="11">
        <v>137.0</v>
      </c>
      <c r="F68" s="12" t="s">
        <v>144</v>
      </c>
      <c r="G68" s="12">
        <v>8.4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12">
        <v>68.0</v>
      </c>
      <c r="B69" s="12" t="s">
        <v>145</v>
      </c>
      <c r="C69" s="11">
        <v>2003.0</v>
      </c>
      <c r="D69" s="12" t="s">
        <v>32</v>
      </c>
      <c r="E69" s="11">
        <v>120.0</v>
      </c>
      <c r="F69" s="12" t="s">
        <v>85</v>
      </c>
      <c r="G69" s="12">
        <v>8.4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12">
        <v>69.0</v>
      </c>
      <c r="B70" s="12" t="s">
        <v>146</v>
      </c>
      <c r="C70" s="11">
        <v>2000.0</v>
      </c>
      <c r="D70" s="12" t="s">
        <v>32</v>
      </c>
      <c r="E70" s="11">
        <v>113.0</v>
      </c>
      <c r="F70" s="12" t="s">
        <v>147</v>
      </c>
      <c r="G70" s="12">
        <v>8.4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12">
        <v>70.0</v>
      </c>
      <c r="B71" s="12" t="s">
        <v>148</v>
      </c>
      <c r="C71" s="11">
        <v>1997.0</v>
      </c>
      <c r="D71" s="12" t="s">
        <v>37</v>
      </c>
      <c r="E71" s="11">
        <v>134.0</v>
      </c>
      <c r="F71" s="12" t="s">
        <v>149</v>
      </c>
      <c r="G71" s="12">
        <v>8.4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12">
        <v>71.0</v>
      </c>
      <c r="B72" s="12" t="s">
        <v>150</v>
      </c>
      <c r="C72" s="11">
        <v>1984.0</v>
      </c>
      <c r="D72" s="12" t="s">
        <v>32</v>
      </c>
      <c r="E72" s="11">
        <v>229.0</v>
      </c>
      <c r="F72" s="12" t="s">
        <v>35</v>
      </c>
      <c r="G72" s="12">
        <v>8.4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12">
        <v>72.0</v>
      </c>
      <c r="B73" s="12" t="s">
        <v>151</v>
      </c>
      <c r="C73" s="11">
        <v>1981.0</v>
      </c>
      <c r="D73" s="12" t="s">
        <v>62</v>
      </c>
      <c r="E73" s="11">
        <v>115.0</v>
      </c>
      <c r="F73" s="12" t="s">
        <v>137</v>
      </c>
      <c r="G73" s="12">
        <v>8.4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12">
        <v>73.0</v>
      </c>
      <c r="B74" s="12" t="s">
        <v>152</v>
      </c>
      <c r="C74" s="11">
        <v>1980.0</v>
      </c>
      <c r="D74" s="12" t="s">
        <v>32</v>
      </c>
      <c r="E74" s="11">
        <v>146.0</v>
      </c>
      <c r="F74" s="12" t="s">
        <v>153</v>
      </c>
      <c r="G74" s="12">
        <v>8.4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12">
        <v>74.0</v>
      </c>
      <c r="B75" s="12" t="s">
        <v>154</v>
      </c>
      <c r="C75" s="11">
        <v>1979.0</v>
      </c>
      <c r="D75" s="12" t="s">
        <v>32</v>
      </c>
      <c r="E75" s="11">
        <v>147.0</v>
      </c>
      <c r="F75" s="12" t="s">
        <v>155</v>
      </c>
      <c r="G75" s="12">
        <v>8.4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12">
        <v>75.0</v>
      </c>
      <c r="B76" s="12" t="s">
        <v>156</v>
      </c>
      <c r="C76" s="11">
        <v>1979.0</v>
      </c>
      <c r="D76" s="12" t="s">
        <v>32</v>
      </c>
      <c r="E76" s="11">
        <v>117.0</v>
      </c>
      <c r="F76" s="12" t="s">
        <v>157</v>
      </c>
      <c r="G76" s="12">
        <v>8.4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12">
        <v>76.0</v>
      </c>
      <c r="B77" s="12" t="s">
        <v>158</v>
      </c>
      <c r="C77" s="11">
        <v>1963.0</v>
      </c>
      <c r="D77" s="12" t="s">
        <v>84</v>
      </c>
      <c r="E77" s="11">
        <v>143.0</v>
      </c>
      <c r="F77" s="12" t="s">
        <v>79</v>
      </c>
      <c r="G77" s="12">
        <v>8.4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12">
        <v>77.0</v>
      </c>
      <c r="B78" s="12" t="s">
        <v>159</v>
      </c>
      <c r="C78" s="11">
        <v>1964.0</v>
      </c>
      <c r="D78" s="12" t="s">
        <v>62</v>
      </c>
      <c r="E78" s="11">
        <v>95.0</v>
      </c>
      <c r="F78" s="12" t="s">
        <v>160</v>
      </c>
      <c r="G78" s="12">
        <v>8.4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12">
        <v>78.0</v>
      </c>
      <c r="B79" s="12" t="s">
        <v>161</v>
      </c>
      <c r="C79" s="11">
        <v>1957.0</v>
      </c>
      <c r="D79" s="12" t="s">
        <v>46</v>
      </c>
      <c r="E79" s="11">
        <v>116.0</v>
      </c>
      <c r="F79" s="12" t="s">
        <v>79</v>
      </c>
      <c r="G79" s="12">
        <v>8.4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12">
        <v>79.0</v>
      </c>
      <c r="B80" s="12" t="s">
        <v>162</v>
      </c>
      <c r="C80" s="11">
        <v>1957.0</v>
      </c>
      <c r="D80" s="12" t="s">
        <v>46</v>
      </c>
      <c r="E80" s="11">
        <v>88.0</v>
      </c>
      <c r="F80" s="12" t="s">
        <v>73</v>
      </c>
      <c r="G80" s="12">
        <v>8.4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12">
        <v>80.0</v>
      </c>
      <c r="B81" s="12" t="s">
        <v>163</v>
      </c>
      <c r="C81" s="11">
        <v>1954.0</v>
      </c>
      <c r="D81" s="12" t="s">
        <v>62</v>
      </c>
      <c r="E81" s="11">
        <v>112.0</v>
      </c>
      <c r="F81" s="12" t="s">
        <v>147</v>
      </c>
      <c r="G81" s="12">
        <v>8.4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12">
        <v>81.0</v>
      </c>
      <c r="B82" s="12" t="s">
        <v>164</v>
      </c>
      <c r="C82" s="11">
        <v>1950.0</v>
      </c>
      <c r="D82" s="12" t="s">
        <v>165</v>
      </c>
      <c r="E82" s="11">
        <v>110.0</v>
      </c>
      <c r="F82" s="12" t="s">
        <v>166</v>
      </c>
      <c r="G82" s="12">
        <v>8.4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12">
        <v>82.0</v>
      </c>
      <c r="B83" s="12" t="s">
        <v>167</v>
      </c>
      <c r="C83" s="11">
        <v>1940.0</v>
      </c>
      <c r="D83" s="12" t="s">
        <v>165</v>
      </c>
      <c r="E83" s="11">
        <v>125.0</v>
      </c>
      <c r="F83" s="12" t="s">
        <v>168</v>
      </c>
      <c r="G83" s="12">
        <v>8.4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12">
        <v>83.0</v>
      </c>
      <c r="B84" s="12">
        <v>1917.0</v>
      </c>
      <c r="C84" s="11">
        <v>2019.0</v>
      </c>
      <c r="D84" s="12" t="s">
        <v>32</v>
      </c>
      <c r="E84" s="11">
        <v>119.0</v>
      </c>
      <c r="F84" s="12" t="s">
        <v>73</v>
      </c>
      <c r="G84" s="12">
        <v>8.3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12">
        <v>84.0</v>
      </c>
      <c r="B85" s="12" t="s">
        <v>169</v>
      </c>
      <c r="C85" s="11">
        <v>2019.0</v>
      </c>
      <c r="D85" s="12" t="s">
        <v>84</v>
      </c>
      <c r="E85" s="11">
        <v>138.0</v>
      </c>
      <c r="F85" s="12" t="s">
        <v>170</v>
      </c>
      <c r="G85" s="12">
        <v>8.3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12">
        <v>85.0</v>
      </c>
      <c r="B86" s="12" t="s">
        <v>171</v>
      </c>
      <c r="C86" s="11">
        <v>2018.0</v>
      </c>
      <c r="D86" s="12" t="s">
        <v>84</v>
      </c>
      <c r="E86" s="11">
        <v>104.0</v>
      </c>
      <c r="F86" s="12" t="s">
        <v>172</v>
      </c>
      <c r="G86" s="12">
        <v>8.3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12">
        <v>86.0</v>
      </c>
      <c r="B87" s="12" t="s">
        <v>173</v>
      </c>
      <c r="C87" s="11">
        <v>2018.0</v>
      </c>
      <c r="D87" s="12" t="s">
        <v>84</v>
      </c>
      <c r="E87" s="11">
        <v>139.0</v>
      </c>
      <c r="F87" s="12" t="s">
        <v>174</v>
      </c>
      <c r="G87" s="12">
        <v>8.3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12">
        <v>87.0</v>
      </c>
      <c r="B88" s="12" t="s">
        <v>175</v>
      </c>
      <c r="C88" s="11">
        <v>2013.0</v>
      </c>
      <c r="D88" s="12" t="s">
        <v>84</v>
      </c>
      <c r="E88" s="11">
        <v>160.0</v>
      </c>
      <c r="F88" s="12" t="s">
        <v>81</v>
      </c>
      <c r="G88" s="12">
        <v>8.3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12">
        <v>88.0</v>
      </c>
      <c r="B89" s="12" t="s">
        <v>176</v>
      </c>
      <c r="C89" s="11">
        <v>2012.0</v>
      </c>
      <c r="D89" s="12" t="s">
        <v>32</v>
      </c>
      <c r="E89" s="11">
        <v>115.0</v>
      </c>
      <c r="F89" s="12" t="s">
        <v>33</v>
      </c>
      <c r="G89" s="12">
        <v>8.3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12">
        <v>89.0</v>
      </c>
      <c r="B90" s="12" t="s">
        <v>177</v>
      </c>
      <c r="C90" s="11">
        <v>2011.0</v>
      </c>
      <c r="D90" s="12" t="s">
        <v>37</v>
      </c>
      <c r="E90" s="11">
        <v>123.0</v>
      </c>
      <c r="F90" s="12" t="s">
        <v>178</v>
      </c>
      <c r="G90" s="12">
        <v>8.3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12">
        <v>90.0</v>
      </c>
      <c r="B91" s="12" t="s">
        <v>179</v>
      </c>
      <c r="C91" s="11">
        <v>2010.0</v>
      </c>
      <c r="D91" s="12" t="s">
        <v>32</v>
      </c>
      <c r="E91" s="11">
        <v>131.0</v>
      </c>
      <c r="F91" s="12" t="s">
        <v>155</v>
      </c>
      <c r="G91" s="12">
        <v>8.3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12">
        <v>91.0</v>
      </c>
      <c r="B92" s="12" t="s">
        <v>180</v>
      </c>
      <c r="C92" s="11">
        <v>2019.0</v>
      </c>
      <c r="D92" s="12"/>
      <c r="E92" s="11">
        <v>132.0</v>
      </c>
      <c r="F92" s="12" t="s">
        <v>33</v>
      </c>
      <c r="G92" s="12">
        <v>8.3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12">
        <v>92.0</v>
      </c>
      <c r="B93" s="12" t="s">
        <v>181</v>
      </c>
      <c r="C93" s="11">
        <v>2005.0</v>
      </c>
      <c r="D93" s="12"/>
      <c r="E93" s="11">
        <v>112.0</v>
      </c>
      <c r="F93" s="12" t="s">
        <v>141</v>
      </c>
      <c r="G93" s="12">
        <v>8.3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12">
        <v>93.0</v>
      </c>
      <c r="B94" s="12" t="s">
        <v>182</v>
      </c>
      <c r="C94" s="11">
        <v>2010.0</v>
      </c>
      <c r="D94" s="12" t="s">
        <v>105</v>
      </c>
      <c r="E94" s="11">
        <v>103.0</v>
      </c>
      <c r="F94" s="12" t="s">
        <v>183</v>
      </c>
      <c r="G94" s="12">
        <v>8.3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12">
        <v>94.0</v>
      </c>
      <c r="B95" s="12" t="s">
        <v>184</v>
      </c>
      <c r="C95" s="11">
        <v>2009.0</v>
      </c>
      <c r="D95" s="12" t="s">
        <v>32</v>
      </c>
      <c r="E95" s="11">
        <v>153.0</v>
      </c>
      <c r="F95" s="12" t="s">
        <v>185</v>
      </c>
      <c r="G95" s="12">
        <v>8.3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12">
        <v>95.0</v>
      </c>
      <c r="B96" s="12" t="s">
        <v>186</v>
      </c>
      <c r="C96" s="11">
        <v>2004.0</v>
      </c>
      <c r="D96" s="12" t="s">
        <v>32</v>
      </c>
      <c r="E96" s="11">
        <v>108.0</v>
      </c>
      <c r="F96" s="12" t="s">
        <v>187</v>
      </c>
      <c r="G96" s="12">
        <v>8.3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12">
        <v>96.0</v>
      </c>
      <c r="B97" s="12" t="s">
        <v>188</v>
      </c>
      <c r="C97" s="11">
        <v>2001.0</v>
      </c>
      <c r="D97" s="12" t="s">
        <v>32</v>
      </c>
      <c r="E97" s="11">
        <v>122.0</v>
      </c>
      <c r="F97" s="12" t="s">
        <v>189</v>
      </c>
      <c r="G97" s="12">
        <v>8.3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12">
        <v>97.0</v>
      </c>
      <c r="B98" s="12" t="s">
        <v>190</v>
      </c>
      <c r="C98" s="11">
        <v>2000.0</v>
      </c>
      <c r="D98" s="12" t="s">
        <v>32</v>
      </c>
      <c r="E98" s="11">
        <v>102.0</v>
      </c>
      <c r="F98" s="12" t="s">
        <v>191</v>
      </c>
      <c r="G98" s="12">
        <v>8.3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12">
        <v>98.0</v>
      </c>
      <c r="B99" s="12" t="s">
        <v>192</v>
      </c>
      <c r="C99" s="11">
        <v>2000.0</v>
      </c>
      <c r="D99" s="12" t="s">
        <v>32</v>
      </c>
      <c r="E99" s="11">
        <v>102.0</v>
      </c>
      <c r="F99" s="12" t="s">
        <v>33</v>
      </c>
      <c r="G99" s="12">
        <v>8.3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12">
        <v>99.0</v>
      </c>
      <c r="B100" s="12" t="s">
        <v>193</v>
      </c>
      <c r="C100" s="11">
        <v>1999.0</v>
      </c>
      <c r="D100" s="12" t="s">
        <v>32</v>
      </c>
      <c r="E100" s="11">
        <v>122.0</v>
      </c>
      <c r="F100" s="12" t="s">
        <v>33</v>
      </c>
      <c r="G100" s="12">
        <v>8.3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12">
        <v>100.0</v>
      </c>
      <c r="B101" s="12" t="s">
        <v>194</v>
      </c>
      <c r="C101" s="11">
        <v>1997.0</v>
      </c>
      <c r="D101" s="12" t="s">
        <v>32</v>
      </c>
      <c r="E101" s="11">
        <v>126.0</v>
      </c>
      <c r="F101" s="12" t="s">
        <v>52</v>
      </c>
      <c r="G101" s="12">
        <v>8.3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12"/>
      <c r="B102" s="12"/>
      <c r="C102" s="12"/>
      <c r="D102" s="12"/>
      <c r="E102" s="12"/>
      <c r="F102" s="12"/>
      <c r="G102" s="1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12"/>
      <c r="B103" s="12"/>
      <c r="C103" s="12"/>
      <c r="D103" s="11"/>
      <c r="E103" s="12"/>
      <c r="F103" s="12"/>
      <c r="G103" s="12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12"/>
      <c r="B104" s="12"/>
      <c r="C104" s="12"/>
      <c r="D104" s="12"/>
      <c r="E104" s="12"/>
      <c r="F104" s="12"/>
      <c r="G104" s="12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12"/>
      <c r="B105" s="12"/>
      <c r="C105" s="12"/>
      <c r="D105" s="12"/>
      <c r="E105" s="12"/>
      <c r="F105" s="12"/>
      <c r="G105" s="12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12"/>
      <c r="B106" s="12"/>
      <c r="C106" s="12"/>
      <c r="D106" s="12"/>
      <c r="E106" s="12"/>
      <c r="F106" s="12"/>
      <c r="G106" s="12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12"/>
      <c r="B107" s="12"/>
      <c r="C107" s="12"/>
      <c r="D107" s="12"/>
      <c r="E107" s="12"/>
      <c r="F107" s="12"/>
      <c r="G107" s="12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12"/>
      <c r="B108" s="12"/>
      <c r="C108" s="12"/>
      <c r="D108" s="12"/>
      <c r="E108" s="12"/>
      <c r="F108" s="12"/>
      <c r="G108" s="12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12"/>
      <c r="B109" s="12"/>
      <c r="C109" s="12"/>
      <c r="D109" s="12"/>
      <c r="E109" s="12"/>
      <c r="F109" s="12"/>
      <c r="G109" s="12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12"/>
      <c r="B110" s="12"/>
      <c r="C110" s="12"/>
      <c r="D110" s="12"/>
      <c r="E110" s="12"/>
      <c r="F110" s="12"/>
      <c r="G110" s="12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12"/>
      <c r="B111" s="12"/>
      <c r="C111" s="12"/>
      <c r="D111" s="12"/>
      <c r="E111" s="12"/>
      <c r="F111" s="12"/>
      <c r="G111" s="12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12"/>
      <c r="B112" s="12"/>
      <c r="C112" s="12"/>
      <c r="D112" s="12"/>
      <c r="E112" s="12"/>
      <c r="F112" s="12"/>
      <c r="G112" s="12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12"/>
      <c r="B113" s="12"/>
      <c r="C113" s="12"/>
      <c r="D113" s="12"/>
      <c r="E113" s="12"/>
      <c r="F113" s="12"/>
      <c r="G113" s="12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12"/>
      <c r="B114" s="12"/>
      <c r="C114" s="12"/>
      <c r="D114" s="12"/>
      <c r="E114" s="12"/>
      <c r="F114" s="12"/>
      <c r="G114" s="12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12"/>
      <c r="B115" s="12"/>
      <c r="C115" s="12"/>
      <c r="D115" s="12"/>
      <c r="E115" s="12"/>
      <c r="F115" s="12"/>
      <c r="G115" s="12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12"/>
      <c r="B116" s="12"/>
      <c r="C116" s="12"/>
      <c r="D116" s="12"/>
      <c r="E116" s="12"/>
      <c r="F116" s="12"/>
      <c r="G116" s="12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12"/>
      <c r="B117" s="12"/>
      <c r="C117" s="12"/>
      <c r="D117" s="12"/>
      <c r="E117" s="12"/>
      <c r="F117" s="12"/>
      <c r="G117" s="12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12"/>
      <c r="B118" s="12"/>
      <c r="C118" s="12"/>
      <c r="D118" s="12"/>
      <c r="E118" s="12"/>
      <c r="F118" s="12"/>
      <c r="G118" s="12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12"/>
      <c r="B119" s="12"/>
      <c r="C119" s="12"/>
      <c r="D119" s="12"/>
      <c r="E119" s="12"/>
      <c r="F119" s="12"/>
      <c r="G119" s="12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12"/>
      <c r="B120" s="12"/>
      <c r="C120" s="12"/>
      <c r="D120" s="12"/>
      <c r="E120" s="12"/>
      <c r="F120" s="12"/>
      <c r="G120" s="12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12"/>
      <c r="B121" s="12"/>
      <c r="C121" s="12"/>
      <c r="D121" s="12"/>
      <c r="E121" s="12"/>
      <c r="F121" s="12"/>
      <c r="G121" s="12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12"/>
      <c r="B122" s="12"/>
      <c r="C122" s="12"/>
      <c r="D122" s="12"/>
      <c r="E122" s="12"/>
      <c r="F122" s="12"/>
      <c r="G122" s="12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12"/>
      <c r="B123" s="12"/>
      <c r="C123" s="12"/>
      <c r="D123" s="12"/>
      <c r="E123" s="12"/>
      <c r="F123" s="12"/>
      <c r="G123" s="12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12"/>
      <c r="B124" s="12"/>
      <c r="C124" s="12"/>
      <c r="D124" s="12"/>
      <c r="E124" s="12"/>
      <c r="F124" s="12"/>
      <c r="G124" s="12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12"/>
      <c r="B125" s="12"/>
      <c r="C125" s="12"/>
      <c r="D125" s="12"/>
      <c r="E125" s="12"/>
      <c r="F125" s="12"/>
      <c r="G125" s="12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12"/>
      <c r="B126" s="12"/>
      <c r="C126" s="12"/>
      <c r="D126" s="12"/>
      <c r="E126" s="12"/>
      <c r="F126" s="12"/>
      <c r="G126" s="12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12"/>
      <c r="B127" s="12"/>
      <c r="C127" s="12"/>
      <c r="D127" s="12"/>
      <c r="E127" s="12"/>
      <c r="F127" s="12"/>
      <c r="G127" s="12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12"/>
      <c r="B128" s="12"/>
      <c r="C128" s="12"/>
      <c r="D128" s="12"/>
      <c r="E128" s="12"/>
      <c r="F128" s="12"/>
      <c r="G128" s="12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12"/>
      <c r="B129" s="12"/>
      <c r="C129" s="12"/>
      <c r="D129" s="12"/>
      <c r="E129" s="12"/>
      <c r="F129" s="12"/>
      <c r="G129" s="12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12"/>
      <c r="B130" s="12"/>
      <c r="C130" s="12"/>
      <c r="D130" s="12"/>
      <c r="E130" s="12"/>
      <c r="F130" s="12"/>
      <c r="G130" s="12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12"/>
      <c r="B131" s="12"/>
      <c r="C131" s="12"/>
      <c r="D131" s="12"/>
      <c r="E131" s="12"/>
      <c r="F131" s="12"/>
      <c r="G131" s="12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12"/>
      <c r="B132" s="12"/>
      <c r="C132" s="12"/>
      <c r="D132" s="12"/>
      <c r="E132" s="12"/>
      <c r="F132" s="12"/>
      <c r="G132" s="12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12"/>
      <c r="B133" s="12"/>
      <c r="C133" s="12"/>
      <c r="D133" s="12"/>
      <c r="E133" s="12"/>
      <c r="F133" s="12"/>
      <c r="G133" s="12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12"/>
      <c r="B134" s="12"/>
      <c r="C134" s="12"/>
      <c r="D134" s="12"/>
      <c r="E134" s="12"/>
      <c r="F134" s="12"/>
      <c r="G134" s="12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12"/>
      <c r="B135" s="12"/>
      <c r="C135" s="12"/>
      <c r="D135" s="12"/>
      <c r="E135" s="12"/>
      <c r="F135" s="12"/>
      <c r="G135" s="12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12"/>
      <c r="B136" s="12"/>
      <c r="C136" s="12"/>
      <c r="D136" s="12"/>
      <c r="E136" s="12"/>
      <c r="F136" s="12"/>
      <c r="G136" s="12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12"/>
      <c r="B137" s="12"/>
      <c r="C137" s="12"/>
      <c r="D137" s="12"/>
      <c r="E137" s="12"/>
      <c r="F137" s="12"/>
      <c r="G137" s="12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12"/>
      <c r="B138" s="12"/>
      <c r="C138" s="12"/>
      <c r="D138" s="12"/>
      <c r="E138" s="12"/>
      <c r="F138" s="12"/>
      <c r="G138" s="12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12"/>
      <c r="B139" s="12"/>
      <c r="C139" s="12"/>
      <c r="D139" s="12"/>
      <c r="E139" s="12"/>
      <c r="F139" s="12"/>
      <c r="G139" s="12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12"/>
      <c r="B140" s="12"/>
      <c r="C140" s="12"/>
      <c r="D140" s="12"/>
      <c r="E140" s="12"/>
      <c r="F140" s="12"/>
      <c r="G140" s="12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12"/>
      <c r="B141" s="12"/>
      <c r="C141" s="12"/>
      <c r="D141" s="12"/>
      <c r="E141" s="12"/>
      <c r="F141" s="12"/>
      <c r="G141" s="12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12"/>
      <c r="B142" s="12"/>
      <c r="C142" s="12"/>
      <c r="D142" s="12"/>
      <c r="E142" s="12"/>
      <c r="F142" s="12"/>
      <c r="G142" s="12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12"/>
      <c r="B143" s="12"/>
      <c r="C143" s="12"/>
      <c r="D143" s="12"/>
      <c r="E143" s="12"/>
      <c r="F143" s="12"/>
      <c r="G143" s="12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12"/>
      <c r="B144" s="12"/>
      <c r="C144" s="12"/>
      <c r="D144" s="12"/>
      <c r="E144" s="12"/>
      <c r="F144" s="12"/>
      <c r="G144" s="12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12"/>
      <c r="B145" s="12"/>
      <c r="C145" s="12"/>
      <c r="D145" s="12"/>
      <c r="E145" s="12"/>
      <c r="F145" s="12"/>
      <c r="G145" s="12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12"/>
      <c r="B146" s="12"/>
      <c r="C146" s="12"/>
      <c r="D146" s="12"/>
      <c r="E146" s="12"/>
      <c r="F146" s="12"/>
      <c r="G146" s="12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12"/>
      <c r="B147" s="12"/>
      <c r="C147" s="12"/>
      <c r="D147" s="12"/>
      <c r="E147" s="12"/>
      <c r="F147" s="12"/>
      <c r="G147" s="12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12"/>
      <c r="B148" s="12"/>
      <c r="C148" s="12"/>
      <c r="D148" s="12"/>
      <c r="E148" s="12"/>
      <c r="F148" s="12"/>
      <c r="G148" s="12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12"/>
      <c r="B149" s="12"/>
      <c r="C149" s="12"/>
      <c r="D149" s="12"/>
      <c r="E149" s="12"/>
      <c r="F149" s="12"/>
      <c r="G149" s="12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12"/>
      <c r="B150" s="12"/>
      <c r="C150" s="12"/>
      <c r="D150" s="12"/>
      <c r="E150" s="12"/>
      <c r="F150" s="12"/>
      <c r="G150" s="12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12"/>
      <c r="B151" s="12"/>
      <c r="C151" s="12"/>
      <c r="D151" s="12"/>
      <c r="E151" s="12"/>
      <c r="F151" s="12"/>
      <c r="G151" s="12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12"/>
      <c r="B152" s="12"/>
      <c r="C152" s="12"/>
      <c r="D152" s="12"/>
      <c r="E152" s="12"/>
      <c r="F152" s="12"/>
      <c r="G152" s="12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12"/>
      <c r="B153" s="12"/>
      <c r="C153" s="12"/>
      <c r="D153" s="12"/>
      <c r="E153" s="12"/>
      <c r="F153" s="12"/>
      <c r="G153" s="12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12"/>
      <c r="B154" s="12"/>
      <c r="C154" s="12"/>
      <c r="D154" s="12"/>
      <c r="E154" s="12"/>
      <c r="F154" s="12"/>
      <c r="G154" s="12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12"/>
      <c r="B155" s="12"/>
      <c r="C155" s="12"/>
      <c r="D155" s="12"/>
      <c r="E155" s="12"/>
      <c r="F155" s="12"/>
      <c r="G155" s="12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12"/>
      <c r="B156" s="12"/>
      <c r="C156" s="12"/>
      <c r="D156" s="12"/>
      <c r="E156" s="12"/>
      <c r="F156" s="12"/>
      <c r="G156" s="12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12"/>
      <c r="B157" s="12"/>
      <c r="C157" s="12"/>
      <c r="D157" s="12"/>
      <c r="E157" s="12"/>
      <c r="F157" s="12"/>
      <c r="G157" s="12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12"/>
      <c r="B158" s="12"/>
      <c r="C158" s="12"/>
      <c r="D158" s="12"/>
      <c r="E158" s="12"/>
      <c r="F158" s="12"/>
      <c r="G158" s="12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12"/>
      <c r="B159" s="12"/>
      <c r="C159" s="12"/>
      <c r="D159" s="12"/>
      <c r="E159" s="12"/>
      <c r="F159" s="12"/>
      <c r="G159" s="12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12"/>
      <c r="B160" s="12"/>
      <c r="C160" s="12"/>
      <c r="D160" s="12"/>
      <c r="E160" s="12"/>
      <c r="F160" s="12"/>
      <c r="G160" s="12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12"/>
      <c r="B161" s="12"/>
      <c r="C161" s="12"/>
      <c r="D161" s="12"/>
      <c r="E161" s="12"/>
      <c r="F161" s="12"/>
      <c r="G161" s="12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12"/>
      <c r="B162" s="12"/>
      <c r="C162" s="12"/>
      <c r="D162" s="12"/>
      <c r="E162" s="12"/>
      <c r="F162" s="12"/>
      <c r="G162" s="12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12"/>
      <c r="B163" s="12"/>
      <c r="C163" s="12"/>
      <c r="D163" s="12"/>
      <c r="E163" s="12"/>
      <c r="F163" s="12"/>
      <c r="G163" s="12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12"/>
      <c r="B164" s="12"/>
      <c r="C164" s="12"/>
      <c r="D164" s="12"/>
      <c r="E164" s="12"/>
      <c r="F164" s="12"/>
      <c r="G164" s="12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12"/>
      <c r="B165" s="12"/>
      <c r="C165" s="12"/>
      <c r="D165" s="12"/>
      <c r="E165" s="12"/>
      <c r="F165" s="12"/>
      <c r="G165" s="12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12"/>
      <c r="B166" s="12"/>
      <c r="C166" s="12"/>
      <c r="D166" s="12"/>
      <c r="E166" s="12"/>
      <c r="F166" s="12"/>
      <c r="G166" s="12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12"/>
      <c r="B167" s="12"/>
      <c r="C167" s="12"/>
      <c r="D167" s="12"/>
      <c r="E167" s="12"/>
      <c r="F167" s="12"/>
      <c r="G167" s="12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12"/>
      <c r="B168" s="12"/>
      <c r="C168" s="12"/>
      <c r="D168" s="12"/>
      <c r="E168" s="12"/>
      <c r="F168" s="12"/>
      <c r="G168" s="12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12"/>
      <c r="B169" s="12"/>
      <c r="C169" s="12"/>
      <c r="D169" s="12"/>
      <c r="E169" s="12"/>
      <c r="F169" s="12"/>
      <c r="G169" s="12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12"/>
      <c r="B170" s="12"/>
      <c r="C170" s="12"/>
      <c r="D170" s="12"/>
      <c r="E170" s="12"/>
      <c r="F170" s="12"/>
      <c r="G170" s="12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12"/>
      <c r="B171" s="12"/>
      <c r="C171" s="12"/>
      <c r="D171" s="12"/>
      <c r="E171" s="12"/>
      <c r="F171" s="12"/>
      <c r="G171" s="12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12"/>
      <c r="B172" s="12"/>
      <c r="C172" s="12"/>
      <c r="D172" s="12"/>
      <c r="E172" s="12"/>
      <c r="F172" s="12"/>
      <c r="G172" s="12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12"/>
      <c r="B173" s="12"/>
      <c r="C173" s="12"/>
      <c r="D173" s="12"/>
      <c r="E173" s="12"/>
      <c r="F173" s="12"/>
      <c r="G173" s="12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12"/>
      <c r="B174" s="12"/>
      <c r="C174" s="12"/>
      <c r="D174" s="12"/>
      <c r="E174" s="12"/>
      <c r="F174" s="12"/>
      <c r="G174" s="12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12"/>
      <c r="B175" s="12"/>
      <c r="C175" s="12"/>
      <c r="D175" s="12"/>
      <c r="E175" s="12"/>
      <c r="F175" s="12"/>
      <c r="G175" s="12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12"/>
      <c r="B176" s="12"/>
      <c r="C176" s="12"/>
      <c r="D176" s="12"/>
      <c r="E176" s="12"/>
      <c r="F176" s="12"/>
      <c r="G176" s="12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12"/>
      <c r="B177" s="12"/>
      <c r="C177" s="12"/>
      <c r="D177" s="12"/>
      <c r="E177" s="12"/>
      <c r="F177" s="12"/>
      <c r="G177" s="12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12"/>
      <c r="B178" s="12"/>
      <c r="C178" s="12"/>
      <c r="D178" s="12"/>
      <c r="E178" s="12"/>
      <c r="F178" s="12"/>
      <c r="G178" s="12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12"/>
      <c r="B179" s="12"/>
      <c r="C179" s="12"/>
      <c r="D179" s="12"/>
      <c r="E179" s="12"/>
      <c r="F179" s="12"/>
      <c r="G179" s="12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12"/>
      <c r="B180" s="12"/>
      <c r="C180" s="12"/>
      <c r="D180" s="12"/>
      <c r="E180" s="12"/>
      <c r="F180" s="12"/>
      <c r="G180" s="12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12"/>
      <c r="B181" s="12"/>
      <c r="C181" s="12"/>
      <c r="D181" s="12"/>
      <c r="E181" s="12"/>
      <c r="F181" s="12"/>
      <c r="G181" s="12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12"/>
      <c r="B182" s="12"/>
      <c r="C182" s="12"/>
      <c r="D182" s="12"/>
      <c r="E182" s="12"/>
      <c r="F182" s="12"/>
      <c r="G182" s="12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12"/>
      <c r="B183" s="12"/>
      <c r="C183" s="12"/>
      <c r="D183" s="12"/>
      <c r="E183" s="12"/>
      <c r="F183" s="12"/>
      <c r="G183" s="12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12"/>
      <c r="B184" s="12"/>
      <c r="C184" s="12"/>
      <c r="D184" s="12"/>
      <c r="E184" s="12"/>
      <c r="F184" s="12"/>
      <c r="G184" s="12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12"/>
      <c r="B185" s="12"/>
      <c r="C185" s="12"/>
      <c r="D185" s="12"/>
      <c r="E185" s="12"/>
      <c r="F185" s="12"/>
      <c r="G185" s="12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12"/>
      <c r="B186" s="12"/>
      <c r="C186" s="12"/>
      <c r="D186" s="12"/>
      <c r="E186" s="12"/>
      <c r="F186" s="12"/>
      <c r="G186" s="12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12"/>
      <c r="B187" s="12"/>
      <c r="C187" s="12"/>
      <c r="D187" s="12"/>
      <c r="E187" s="12"/>
      <c r="F187" s="12"/>
      <c r="G187" s="12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12"/>
      <c r="B188" s="12"/>
      <c r="C188" s="12"/>
      <c r="D188" s="12"/>
      <c r="E188" s="12"/>
      <c r="F188" s="12"/>
      <c r="G188" s="12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12"/>
      <c r="B189" s="12"/>
      <c r="C189" s="12"/>
      <c r="D189" s="12"/>
      <c r="E189" s="12"/>
      <c r="F189" s="12"/>
      <c r="G189" s="12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12"/>
      <c r="B190" s="12"/>
      <c r="C190" s="12"/>
      <c r="D190" s="12"/>
      <c r="E190" s="12"/>
      <c r="F190" s="12"/>
      <c r="G190" s="12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12"/>
      <c r="B191" s="12"/>
      <c r="C191" s="12"/>
      <c r="D191" s="12"/>
      <c r="E191" s="12"/>
      <c r="F191" s="12"/>
      <c r="G191" s="12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12"/>
      <c r="B192" s="12"/>
      <c r="C192" s="12"/>
      <c r="D192" s="12"/>
      <c r="E192" s="12"/>
      <c r="F192" s="12"/>
      <c r="G192" s="12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12"/>
      <c r="B193" s="12"/>
      <c r="C193" s="12"/>
      <c r="D193" s="12"/>
      <c r="E193" s="12"/>
      <c r="F193" s="12"/>
      <c r="G193" s="12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12"/>
      <c r="B194" s="12"/>
      <c r="C194" s="12"/>
      <c r="D194" s="12"/>
      <c r="E194" s="12"/>
      <c r="F194" s="12"/>
      <c r="G194" s="12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12"/>
      <c r="B195" s="12"/>
      <c r="C195" s="12"/>
      <c r="D195" s="12"/>
      <c r="E195" s="12"/>
      <c r="F195" s="12"/>
      <c r="G195" s="12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12"/>
      <c r="B196" s="12"/>
      <c r="C196" s="12"/>
      <c r="D196" s="12"/>
      <c r="E196" s="12"/>
      <c r="F196" s="12"/>
      <c r="G196" s="12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12"/>
      <c r="B197" s="12"/>
      <c r="C197" s="12"/>
      <c r="D197" s="12"/>
      <c r="E197" s="12"/>
      <c r="F197" s="12"/>
      <c r="G197" s="12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12"/>
      <c r="B198" s="12"/>
      <c r="C198" s="12"/>
      <c r="D198" s="12"/>
      <c r="E198" s="12"/>
      <c r="F198" s="12"/>
      <c r="G198" s="12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12"/>
      <c r="B199" s="12"/>
      <c r="C199" s="12"/>
      <c r="D199" s="12"/>
      <c r="E199" s="12"/>
      <c r="F199" s="12"/>
      <c r="G199" s="12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12"/>
      <c r="B200" s="12"/>
      <c r="C200" s="12"/>
      <c r="D200" s="12"/>
      <c r="E200" s="12"/>
      <c r="F200" s="12"/>
      <c r="G200" s="12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12"/>
      <c r="B201" s="12"/>
      <c r="C201" s="12"/>
      <c r="D201" s="12"/>
      <c r="E201" s="12"/>
      <c r="F201" s="12"/>
      <c r="G201" s="12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12"/>
      <c r="B202" s="12"/>
      <c r="C202" s="12"/>
      <c r="D202" s="12"/>
      <c r="E202" s="12"/>
      <c r="F202" s="12"/>
      <c r="G202" s="12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12"/>
      <c r="B203" s="12"/>
      <c r="C203" s="12"/>
      <c r="D203" s="12"/>
      <c r="E203" s="12"/>
      <c r="F203" s="12"/>
      <c r="G203" s="12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12"/>
      <c r="B204" s="12"/>
      <c r="C204" s="12"/>
      <c r="D204" s="12"/>
      <c r="E204" s="12"/>
      <c r="F204" s="12"/>
      <c r="G204" s="12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12"/>
      <c r="B205" s="12"/>
      <c r="C205" s="12"/>
      <c r="D205" s="12"/>
      <c r="E205" s="12"/>
      <c r="F205" s="12"/>
      <c r="G205" s="12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12"/>
      <c r="B206" s="12"/>
      <c r="C206" s="12"/>
      <c r="D206" s="12"/>
      <c r="E206" s="12"/>
      <c r="F206" s="12"/>
      <c r="G206" s="12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12"/>
      <c r="B207" s="12"/>
      <c r="C207" s="12"/>
      <c r="D207" s="12"/>
      <c r="E207" s="12"/>
      <c r="F207" s="12"/>
      <c r="G207" s="12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12"/>
      <c r="B208" s="12"/>
      <c r="C208" s="12"/>
      <c r="D208" s="12"/>
      <c r="E208" s="12"/>
      <c r="F208" s="12"/>
      <c r="G208" s="12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12"/>
      <c r="B209" s="12"/>
      <c r="C209" s="12"/>
      <c r="D209" s="12"/>
      <c r="E209" s="12"/>
      <c r="F209" s="12"/>
      <c r="G209" s="12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12"/>
      <c r="B210" s="12"/>
      <c r="C210" s="12"/>
      <c r="D210" s="12"/>
      <c r="E210" s="12"/>
      <c r="F210" s="12"/>
      <c r="G210" s="12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12"/>
      <c r="B211" s="12"/>
      <c r="C211" s="12"/>
      <c r="D211" s="12"/>
      <c r="E211" s="12"/>
      <c r="F211" s="12"/>
      <c r="G211" s="12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12"/>
      <c r="B212" s="12"/>
      <c r="C212" s="12"/>
      <c r="D212" s="12"/>
      <c r="E212" s="12"/>
      <c r="F212" s="12"/>
      <c r="G212" s="12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12"/>
      <c r="B213" s="12"/>
      <c r="C213" s="12"/>
      <c r="D213" s="12"/>
      <c r="E213" s="12"/>
      <c r="F213" s="12"/>
      <c r="G213" s="12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12"/>
      <c r="B214" s="12"/>
      <c r="C214" s="12"/>
      <c r="D214" s="12"/>
      <c r="E214" s="12"/>
      <c r="F214" s="12"/>
      <c r="G214" s="12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12"/>
      <c r="B215" s="12"/>
      <c r="C215" s="12"/>
      <c r="D215" s="12"/>
      <c r="E215" s="12"/>
      <c r="F215" s="12"/>
      <c r="G215" s="12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12"/>
      <c r="B216" s="12"/>
      <c r="C216" s="12"/>
      <c r="D216" s="12"/>
      <c r="E216" s="12"/>
      <c r="F216" s="12"/>
      <c r="G216" s="12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12"/>
      <c r="B217" s="12"/>
      <c r="C217" s="12"/>
      <c r="D217" s="12"/>
      <c r="E217" s="12"/>
      <c r="F217" s="12"/>
      <c r="G217" s="12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12"/>
      <c r="B218" s="12"/>
      <c r="C218" s="12"/>
      <c r="D218" s="12"/>
      <c r="E218" s="12"/>
      <c r="F218" s="12"/>
      <c r="G218" s="12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12"/>
      <c r="B219" s="12"/>
      <c r="C219" s="12"/>
      <c r="D219" s="12"/>
      <c r="E219" s="12"/>
      <c r="F219" s="12"/>
      <c r="G219" s="12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12"/>
      <c r="B220" s="12"/>
      <c r="C220" s="12"/>
      <c r="D220" s="12"/>
      <c r="E220" s="12"/>
      <c r="F220" s="12"/>
      <c r="G220" s="12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12"/>
      <c r="B221" s="12"/>
      <c r="C221" s="12"/>
      <c r="D221" s="12"/>
      <c r="E221" s="12"/>
      <c r="F221" s="12"/>
      <c r="G221" s="12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12"/>
      <c r="B222" s="12"/>
      <c r="C222" s="12"/>
      <c r="D222" s="12"/>
      <c r="E222" s="12"/>
      <c r="F222" s="12"/>
      <c r="G222" s="12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12"/>
      <c r="B223" s="12"/>
      <c r="C223" s="12"/>
      <c r="D223" s="12"/>
      <c r="E223" s="12"/>
      <c r="F223" s="12"/>
      <c r="G223" s="12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12"/>
      <c r="B224" s="12"/>
      <c r="C224" s="12"/>
      <c r="D224" s="12"/>
      <c r="E224" s="12"/>
      <c r="F224" s="12"/>
      <c r="G224" s="12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12"/>
      <c r="B225" s="12"/>
      <c r="C225" s="12"/>
      <c r="D225" s="12"/>
      <c r="E225" s="12"/>
      <c r="F225" s="12"/>
      <c r="G225" s="12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12"/>
      <c r="B226" s="12"/>
      <c r="C226" s="12"/>
      <c r="D226" s="12"/>
      <c r="E226" s="12"/>
      <c r="F226" s="12"/>
      <c r="G226" s="12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12"/>
      <c r="B227" s="12"/>
      <c r="C227" s="12"/>
      <c r="D227" s="12"/>
      <c r="E227" s="12"/>
      <c r="F227" s="12"/>
      <c r="G227" s="12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12"/>
      <c r="B228" s="12"/>
      <c r="C228" s="12"/>
      <c r="D228" s="12"/>
      <c r="E228" s="12"/>
      <c r="F228" s="12"/>
      <c r="G228" s="12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12"/>
      <c r="B229" s="12"/>
      <c r="C229" s="12"/>
      <c r="D229" s="12"/>
      <c r="E229" s="12"/>
      <c r="F229" s="12"/>
      <c r="G229" s="12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12"/>
      <c r="B230" s="12"/>
      <c r="C230" s="12"/>
      <c r="D230" s="12"/>
      <c r="E230" s="12"/>
      <c r="F230" s="12"/>
      <c r="G230" s="12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12"/>
      <c r="B231" s="12"/>
      <c r="C231" s="12"/>
      <c r="D231" s="12"/>
      <c r="E231" s="12"/>
      <c r="F231" s="12"/>
      <c r="G231" s="12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12"/>
      <c r="B232" s="12"/>
      <c r="C232" s="12"/>
      <c r="D232" s="12"/>
      <c r="E232" s="12"/>
      <c r="F232" s="12"/>
      <c r="G232" s="12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12"/>
      <c r="B233" s="12"/>
      <c r="C233" s="12"/>
      <c r="D233" s="12"/>
      <c r="E233" s="12"/>
      <c r="F233" s="12"/>
      <c r="G233" s="12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12"/>
      <c r="B234" s="12"/>
      <c r="C234" s="12"/>
      <c r="D234" s="12"/>
      <c r="E234" s="12"/>
      <c r="F234" s="12"/>
      <c r="G234" s="12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12"/>
      <c r="B235" s="12"/>
      <c r="C235" s="12"/>
      <c r="D235" s="12"/>
      <c r="E235" s="12"/>
      <c r="F235" s="12"/>
      <c r="G235" s="12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12"/>
      <c r="B236" s="12"/>
      <c r="C236" s="12"/>
      <c r="D236" s="12"/>
      <c r="E236" s="12"/>
      <c r="F236" s="12"/>
      <c r="G236" s="12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12"/>
      <c r="B237" s="12"/>
      <c r="C237" s="12"/>
      <c r="D237" s="12"/>
      <c r="E237" s="12"/>
      <c r="F237" s="12"/>
      <c r="G237" s="12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12"/>
      <c r="B238" s="12"/>
      <c r="C238" s="12"/>
      <c r="D238" s="12"/>
      <c r="E238" s="12"/>
      <c r="F238" s="12"/>
      <c r="G238" s="12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12"/>
      <c r="B239" s="12"/>
      <c r="C239" s="12"/>
      <c r="D239" s="12"/>
      <c r="E239" s="12"/>
      <c r="F239" s="12"/>
      <c r="G239" s="12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12"/>
      <c r="B240" s="12"/>
      <c r="C240" s="12"/>
      <c r="D240" s="12"/>
      <c r="E240" s="12"/>
      <c r="F240" s="12"/>
      <c r="G240" s="12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12"/>
      <c r="B241" s="12"/>
      <c r="C241" s="12"/>
      <c r="D241" s="12"/>
      <c r="E241" s="12"/>
      <c r="F241" s="12"/>
      <c r="G241" s="12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12"/>
      <c r="B242" s="12"/>
      <c r="C242" s="12"/>
      <c r="D242" s="12"/>
      <c r="E242" s="12"/>
      <c r="F242" s="12"/>
      <c r="G242" s="12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12"/>
      <c r="B243" s="12"/>
      <c r="C243" s="12"/>
      <c r="D243" s="12"/>
      <c r="E243" s="12"/>
      <c r="F243" s="12"/>
      <c r="G243" s="12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12"/>
      <c r="B244" s="12"/>
      <c r="C244" s="12"/>
      <c r="D244" s="12"/>
      <c r="E244" s="12"/>
      <c r="F244" s="12"/>
      <c r="G244" s="12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12"/>
      <c r="B245" s="12"/>
      <c r="C245" s="12"/>
      <c r="D245" s="12"/>
      <c r="E245" s="12"/>
      <c r="F245" s="12"/>
      <c r="G245" s="12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12"/>
      <c r="B246" s="12"/>
      <c r="C246" s="12"/>
      <c r="D246" s="12"/>
      <c r="E246" s="12"/>
      <c r="F246" s="12"/>
      <c r="G246" s="12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12"/>
      <c r="B247" s="12"/>
      <c r="C247" s="12"/>
      <c r="D247" s="12"/>
      <c r="E247" s="12"/>
      <c r="F247" s="12"/>
      <c r="G247" s="12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12"/>
      <c r="B248" s="12"/>
      <c r="C248" s="12"/>
      <c r="D248" s="12"/>
      <c r="E248" s="12"/>
      <c r="F248" s="12"/>
      <c r="G248" s="12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12"/>
      <c r="B249" s="12"/>
      <c r="C249" s="12"/>
      <c r="D249" s="12"/>
      <c r="E249" s="12"/>
      <c r="F249" s="12"/>
      <c r="G249" s="12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12"/>
      <c r="B250" s="12"/>
      <c r="C250" s="12"/>
      <c r="D250" s="12"/>
      <c r="E250" s="12"/>
      <c r="F250" s="12"/>
      <c r="G250" s="12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12"/>
      <c r="B251" s="12"/>
      <c r="C251" s="12"/>
      <c r="D251" s="12"/>
      <c r="E251" s="12"/>
      <c r="F251" s="12"/>
      <c r="G251" s="12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12"/>
      <c r="B252" s="12"/>
      <c r="C252" s="12"/>
      <c r="D252" s="12"/>
      <c r="E252" s="12"/>
      <c r="F252" s="12"/>
      <c r="G252" s="12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12"/>
      <c r="B253" s="12"/>
      <c r="C253" s="12"/>
      <c r="D253" s="12"/>
      <c r="E253" s="12"/>
      <c r="F253" s="12"/>
      <c r="G253" s="12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12"/>
      <c r="B254" s="12"/>
      <c r="C254" s="12"/>
      <c r="D254" s="12"/>
      <c r="E254" s="12"/>
      <c r="F254" s="12"/>
      <c r="G254" s="12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12"/>
      <c r="B255" s="12"/>
      <c r="C255" s="12"/>
      <c r="D255" s="12"/>
      <c r="E255" s="12"/>
      <c r="F255" s="12"/>
      <c r="G255" s="12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12"/>
      <c r="B256" s="12"/>
      <c r="C256" s="12"/>
      <c r="D256" s="12"/>
      <c r="E256" s="12"/>
      <c r="F256" s="12"/>
      <c r="G256" s="12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12"/>
      <c r="B257" s="12"/>
      <c r="C257" s="12"/>
      <c r="D257" s="12"/>
      <c r="E257" s="12"/>
      <c r="F257" s="12"/>
      <c r="G257" s="12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12"/>
      <c r="B258" s="12"/>
      <c r="C258" s="12"/>
      <c r="D258" s="12"/>
      <c r="E258" s="12"/>
      <c r="F258" s="12"/>
      <c r="G258" s="12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12"/>
      <c r="B259" s="12"/>
      <c r="C259" s="12"/>
      <c r="D259" s="12"/>
      <c r="E259" s="12"/>
      <c r="F259" s="12"/>
      <c r="G259" s="12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12"/>
      <c r="B260" s="12"/>
      <c r="C260" s="12"/>
      <c r="D260" s="12"/>
      <c r="E260" s="12"/>
      <c r="F260" s="12"/>
      <c r="G260" s="12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12"/>
      <c r="B261" s="12"/>
      <c r="C261" s="12"/>
      <c r="D261" s="12"/>
      <c r="E261" s="12"/>
      <c r="F261" s="12"/>
      <c r="G261" s="12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12"/>
      <c r="B262" s="12"/>
      <c r="C262" s="12"/>
      <c r="D262" s="12"/>
      <c r="E262" s="12"/>
      <c r="F262" s="12"/>
      <c r="G262" s="12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12"/>
      <c r="B263" s="12"/>
      <c r="C263" s="12"/>
      <c r="D263" s="12"/>
      <c r="E263" s="12"/>
      <c r="F263" s="12"/>
      <c r="G263" s="12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12"/>
      <c r="B264" s="12"/>
      <c r="C264" s="12"/>
      <c r="D264" s="12"/>
      <c r="E264" s="12"/>
      <c r="F264" s="12"/>
      <c r="G264" s="12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12"/>
      <c r="B265" s="12"/>
      <c r="C265" s="12"/>
      <c r="D265" s="12"/>
      <c r="E265" s="12"/>
      <c r="F265" s="12"/>
      <c r="G265" s="12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12"/>
      <c r="B266" s="12"/>
      <c r="C266" s="12"/>
      <c r="D266" s="12"/>
      <c r="E266" s="12"/>
      <c r="F266" s="12"/>
      <c r="G266" s="12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12"/>
      <c r="B267" s="12"/>
      <c r="C267" s="12"/>
      <c r="D267" s="12"/>
      <c r="E267" s="12"/>
      <c r="F267" s="12"/>
      <c r="G267" s="12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12"/>
      <c r="B268" s="12"/>
      <c r="C268" s="12"/>
      <c r="D268" s="12"/>
      <c r="E268" s="12"/>
      <c r="F268" s="12"/>
      <c r="G268" s="12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12"/>
      <c r="B269" s="12"/>
      <c r="C269" s="12"/>
      <c r="D269" s="12"/>
      <c r="E269" s="12"/>
      <c r="F269" s="12"/>
      <c r="G269" s="12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12"/>
      <c r="B270" s="12"/>
      <c r="C270" s="12"/>
      <c r="D270" s="12"/>
      <c r="E270" s="12"/>
      <c r="F270" s="12"/>
      <c r="G270" s="12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12"/>
      <c r="B271" s="12"/>
      <c r="C271" s="12"/>
      <c r="D271" s="12"/>
      <c r="E271" s="12"/>
      <c r="F271" s="12"/>
      <c r="G271" s="12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12"/>
      <c r="B272" s="12"/>
      <c r="C272" s="12"/>
      <c r="D272" s="12"/>
      <c r="E272" s="12"/>
      <c r="F272" s="12"/>
      <c r="G272" s="12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12"/>
      <c r="B273" s="12"/>
      <c r="C273" s="12"/>
      <c r="D273" s="12"/>
      <c r="E273" s="12"/>
      <c r="F273" s="12"/>
      <c r="G273" s="12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12"/>
      <c r="B274" s="12"/>
      <c r="C274" s="12"/>
      <c r="D274" s="12"/>
      <c r="E274" s="12"/>
      <c r="F274" s="12"/>
      <c r="G274" s="12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12"/>
      <c r="B275" s="12"/>
      <c r="C275" s="12"/>
      <c r="D275" s="12"/>
      <c r="E275" s="12"/>
      <c r="F275" s="12"/>
      <c r="G275" s="12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12"/>
      <c r="B276" s="12"/>
      <c r="C276" s="12"/>
      <c r="D276" s="12"/>
      <c r="E276" s="12"/>
      <c r="F276" s="12"/>
      <c r="G276" s="12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12"/>
      <c r="B277" s="12"/>
      <c r="C277" s="12"/>
      <c r="D277" s="12"/>
      <c r="E277" s="12"/>
      <c r="F277" s="12"/>
      <c r="G277" s="12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12"/>
      <c r="B278" s="12"/>
      <c r="C278" s="12"/>
      <c r="D278" s="12"/>
      <c r="E278" s="12"/>
      <c r="F278" s="12"/>
      <c r="G278" s="12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12"/>
      <c r="B279" s="12"/>
      <c r="C279" s="12"/>
      <c r="D279" s="12"/>
      <c r="E279" s="12"/>
      <c r="F279" s="12"/>
      <c r="G279" s="12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12"/>
      <c r="B280" s="12"/>
      <c r="C280" s="12"/>
      <c r="D280" s="12"/>
      <c r="E280" s="12"/>
      <c r="F280" s="12"/>
      <c r="G280" s="12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12"/>
      <c r="B281" s="12"/>
      <c r="C281" s="12"/>
      <c r="D281" s="12"/>
      <c r="E281" s="12"/>
      <c r="F281" s="12"/>
      <c r="G281" s="12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12"/>
      <c r="B282" s="12"/>
      <c r="C282" s="12"/>
      <c r="D282" s="12"/>
      <c r="E282" s="12"/>
      <c r="F282" s="12"/>
      <c r="G282" s="12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12"/>
      <c r="B283" s="12"/>
      <c r="C283" s="12"/>
      <c r="D283" s="12"/>
      <c r="E283" s="12"/>
      <c r="F283" s="12"/>
      <c r="G283" s="12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12"/>
      <c r="B284" s="12"/>
      <c r="C284" s="12"/>
      <c r="D284" s="12"/>
      <c r="E284" s="12"/>
      <c r="F284" s="12"/>
      <c r="G284" s="12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12"/>
      <c r="B285" s="12"/>
      <c r="C285" s="12"/>
      <c r="D285" s="12"/>
      <c r="E285" s="12"/>
      <c r="F285" s="12"/>
      <c r="G285" s="12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12"/>
      <c r="B286" s="12"/>
      <c r="C286" s="12"/>
      <c r="D286" s="12"/>
      <c r="E286" s="12"/>
      <c r="F286" s="12"/>
      <c r="G286" s="12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12"/>
      <c r="B287" s="12"/>
      <c r="C287" s="12"/>
      <c r="D287" s="12"/>
      <c r="E287" s="12"/>
      <c r="F287" s="12"/>
      <c r="G287" s="12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12"/>
      <c r="B288" s="12"/>
      <c r="C288" s="12"/>
      <c r="D288" s="12"/>
      <c r="E288" s="12"/>
      <c r="F288" s="12"/>
      <c r="G288" s="12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12"/>
      <c r="B289" s="12"/>
      <c r="C289" s="12"/>
      <c r="D289" s="12"/>
      <c r="E289" s="12"/>
      <c r="F289" s="12"/>
      <c r="G289" s="12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12"/>
      <c r="B290" s="12"/>
      <c r="C290" s="12"/>
      <c r="D290" s="12"/>
      <c r="E290" s="12"/>
      <c r="F290" s="12"/>
      <c r="G290" s="12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12"/>
      <c r="B291" s="12"/>
      <c r="C291" s="12"/>
      <c r="D291" s="12"/>
      <c r="E291" s="12"/>
      <c r="F291" s="12"/>
      <c r="G291" s="12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12"/>
      <c r="B292" s="12"/>
      <c r="C292" s="12"/>
      <c r="D292" s="12"/>
      <c r="E292" s="12"/>
      <c r="F292" s="12"/>
      <c r="G292" s="12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12"/>
      <c r="B293" s="12"/>
      <c r="C293" s="12"/>
      <c r="D293" s="12"/>
      <c r="E293" s="12"/>
      <c r="F293" s="12"/>
      <c r="G293" s="12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12"/>
      <c r="B294" s="12"/>
      <c r="C294" s="12"/>
      <c r="D294" s="12"/>
      <c r="E294" s="12"/>
      <c r="F294" s="12"/>
      <c r="G294" s="12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12"/>
      <c r="B295" s="12"/>
      <c r="C295" s="12"/>
      <c r="D295" s="12"/>
      <c r="E295" s="12"/>
      <c r="F295" s="12"/>
      <c r="G295" s="12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12"/>
      <c r="B296" s="12"/>
      <c r="C296" s="12"/>
      <c r="D296" s="12"/>
      <c r="E296" s="12"/>
      <c r="F296" s="12"/>
      <c r="G296" s="12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12"/>
      <c r="B297" s="12"/>
      <c r="C297" s="12"/>
      <c r="D297" s="12"/>
      <c r="E297" s="12"/>
      <c r="F297" s="12"/>
      <c r="G297" s="12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12"/>
      <c r="B298" s="12"/>
      <c r="C298" s="12"/>
      <c r="D298" s="12"/>
      <c r="E298" s="12"/>
      <c r="F298" s="12"/>
      <c r="G298" s="12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12"/>
      <c r="B299" s="12"/>
      <c r="C299" s="12"/>
      <c r="D299" s="12"/>
      <c r="E299" s="12"/>
      <c r="F299" s="12"/>
      <c r="G299" s="12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12"/>
      <c r="B300" s="12"/>
      <c r="C300" s="12"/>
      <c r="D300" s="12"/>
      <c r="E300" s="12"/>
      <c r="F300" s="12"/>
      <c r="G300" s="12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12"/>
      <c r="B301" s="12"/>
      <c r="C301" s="12"/>
      <c r="D301" s="12"/>
      <c r="E301" s="12"/>
      <c r="F301" s="12"/>
      <c r="G301" s="12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12"/>
      <c r="B302" s="12"/>
      <c r="C302" s="12"/>
      <c r="D302" s="12"/>
      <c r="E302" s="12"/>
      <c r="F302" s="12"/>
      <c r="G302" s="12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12"/>
      <c r="B303" s="12"/>
      <c r="C303" s="12"/>
      <c r="D303" s="12"/>
      <c r="E303" s="12"/>
      <c r="F303" s="12"/>
      <c r="G303" s="12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12"/>
      <c r="B304" s="12"/>
      <c r="C304" s="12"/>
      <c r="D304" s="12"/>
      <c r="E304" s="12"/>
      <c r="F304" s="12"/>
      <c r="G304" s="12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12"/>
      <c r="B305" s="12"/>
      <c r="C305" s="12"/>
      <c r="D305" s="12"/>
      <c r="E305" s="12"/>
      <c r="F305" s="12"/>
      <c r="G305" s="12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12"/>
      <c r="B306" s="12"/>
      <c r="C306" s="12"/>
      <c r="D306" s="12"/>
      <c r="E306" s="12"/>
      <c r="F306" s="12"/>
      <c r="G306" s="12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12"/>
      <c r="B307" s="12"/>
      <c r="C307" s="12"/>
      <c r="D307" s="12"/>
      <c r="E307" s="12"/>
      <c r="F307" s="12"/>
      <c r="G307" s="12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12"/>
      <c r="B308" s="12"/>
      <c r="C308" s="12"/>
      <c r="D308" s="12"/>
      <c r="E308" s="12"/>
      <c r="F308" s="12"/>
      <c r="G308" s="12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12"/>
      <c r="B309" s="12"/>
      <c r="C309" s="12"/>
      <c r="D309" s="12"/>
      <c r="E309" s="12"/>
      <c r="F309" s="12"/>
      <c r="G309" s="12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12"/>
      <c r="B310" s="12"/>
      <c r="C310" s="12"/>
      <c r="D310" s="12"/>
      <c r="E310" s="12"/>
      <c r="F310" s="12"/>
      <c r="G310" s="12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12"/>
      <c r="B311" s="12"/>
      <c r="C311" s="12"/>
      <c r="D311" s="12"/>
      <c r="E311" s="12"/>
      <c r="F311" s="12"/>
      <c r="G311" s="12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12"/>
      <c r="B312" s="12"/>
      <c r="C312" s="12"/>
      <c r="D312" s="12"/>
      <c r="E312" s="12"/>
      <c r="F312" s="12"/>
      <c r="G312" s="12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12"/>
      <c r="B313" s="12"/>
      <c r="C313" s="12"/>
      <c r="D313" s="12"/>
      <c r="E313" s="12"/>
      <c r="F313" s="12"/>
      <c r="G313" s="12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12"/>
      <c r="B314" s="12"/>
      <c r="C314" s="12"/>
      <c r="D314" s="12"/>
      <c r="E314" s="12"/>
      <c r="F314" s="12"/>
      <c r="G314" s="12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12"/>
      <c r="B315" s="12"/>
      <c r="C315" s="12"/>
      <c r="D315" s="12"/>
      <c r="E315" s="12"/>
      <c r="F315" s="12"/>
      <c r="G315" s="12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12"/>
      <c r="B316" s="12"/>
      <c r="C316" s="12"/>
      <c r="D316" s="12"/>
      <c r="E316" s="12"/>
      <c r="F316" s="12"/>
      <c r="G316" s="12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12"/>
      <c r="B317" s="12"/>
      <c r="C317" s="12"/>
      <c r="D317" s="12"/>
      <c r="E317" s="12"/>
      <c r="F317" s="12"/>
      <c r="G317" s="12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12"/>
      <c r="B318" s="12"/>
      <c r="C318" s="12"/>
      <c r="D318" s="12"/>
      <c r="E318" s="12"/>
      <c r="F318" s="12"/>
      <c r="G318" s="12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12"/>
      <c r="B319" s="12"/>
      <c r="C319" s="12"/>
      <c r="D319" s="12"/>
      <c r="E319" s="12"/>
      <c r="F319" s="12"/>
      <c r="G319" s="12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12"/>
      <c r="B320" s="12"/>
      <c r="C320" s="12"/>
      <c r="D320" s="12"/>
      <c r="E320" s="12"/>
      <c r="F320" s="12"/>
      <c r="G320" s="12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12"/>
      <c r="B321" s="12"/>
      <c r="C321" s="12"/>
      <c r="D321" s="12"/>
      <c r="E321" s="12"/>
      <c r="F321" s="12"/>
      <c r="G321" s="12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12"/>
      <c r="B322" s="12"/>
      <c r="C322" s="12"/>
      <c r="D322" s="12"/>
      <c r="E322" s="12"/>
      <c r="F322" s="12"/>
      <c r="G322" s="12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12"/>
      <c r="B323" s="12"/>
      <c r="C323" s="12"/>
      <c r="D323" s="12"/>
      <c r="E323" s="12"/>
      <c r="F323" s="12"/>
      <c r="G323" s="12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12"/>
      <c r="B324" s="12"/>
      <c r="C324" s="12"/>
      <c r="D324" s="12"/>
      <c r="E324" s="12"/>
      <c r="F324" s="12"/>
      <c r="G324" s="12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12"/>
      <c r="B325" s="12"/>
      <c r="C325" s="12"/>
      <c r="D325" s="12"/>
      <c r="E325" s="12"/>
      <c r="F325" s="12"/>
      <c r="G325" s="12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12"/>
      <c r="B326" s="12"/>
      <c r="C326" s="12"/>
      <c r="D326" s="12"/>
      <c r="E326" s="12"/>
      <c r="F326" s="12"/>
      <c r="G326" s="12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12"/>
      <c r="B327" s="12"/>
      <c r="C327" s="12"/>
      <c r="D327" s="12"/>
      <c r="E327" s="12"/>
      <c r="F327" s="12"/>
      <c r="G327" s="12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12"/>
      <c r="B328" s="12"/>
      <c r="C328" s="12"/>
      <c r="D328" s="12"/>
      <c r="E328" s="12"/>
      <c r="F328" s="12"/>
      <c r="G328" s="12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12"/>
      <c r="B329" s="12"/>
      <c r="C329" s="12"/>
      <c r="D329" s="12"/>
      <c r="E329" s="12"/>
      <c r="F329" s="12"/>
      <c r="G329" s="12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12"/>
      <c r="B330" s="12"/>
      <c r="C330" s="12"/>
      <c r="D330" s="12"/>
      <c r="E330" s="12"/>
      <c r="F330" s="12"/>
      <c r="G330" s="12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12"/>
      <c r="B331" s="12"/>
      <c r="C331" s="12"/>
      <c r="D331" s="12"/>
      <c r="E331" s="12"/>
      <c r="F331" s="12"/>
      <c r="G331" s="12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12"/>
      <c r="B332" s="12"/>
      <c r="C332" s="12"/>
      <c r="D332" s="12"/>
      <c r="E332" s="12"/>
      <c r="F332" s="12"/>
      <c r="G332" s="12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12"/>
      <c r="B333" s="12"/>
      <c r="C333" s="12"/>
      <c r="D333" s="12"/>
      <c r="E333" s="12"/>
      <c r="F333" s="12"/>
      <c r="G333" s="12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12"/>
      <c r="B334" s="12"/>
      <c r="C334" s="12"/>
      <c r="D334" s="12"/>
      <c r="E334" s="12"/>
      <c r="F334" s="12"/>
      <c r="G334" s="12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12"/>
      <c r="B335" s="12"/>
      <c r="C335" s="12"/>
      <c r="D335" s="12"/>
      <c r="E335" s="12"/>
      <c r="F335" s="12"/>
      <c r="G335" s="12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12"/>
      <c r="B336" s="12"/>
      <c r="C336" s="12"/>
      <c r="D336" s="12"/>
      <c r="E336" s="12"/>
      <c r="F336" s="12"/>
      <c r="G336" s="12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12"/>
      <c r="B337" s="12"/>
      <c r="C337" s="12"/>
      <c r="D337" s="12"/>
      <c r="E337" s="12"/>
      <c r="F337" s="12"/>
      <c r="G337" s="12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12"/>
      <c r="B338" s="12"/>
      <c r="C338" s="12"/>
      <c r="D338" s="12"/>
      <c r="E338" s="12"/>
      <c r="F338" s="12"/>
      <c r="G338" s="12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12"/>
      <c r="B339" s="12"/>
      <c r="C339" s="12"/>
      <c r="D339" s="12"/>
      <c r="E339" s="12"/>
      <c r="F339" s="12"/>
      <c r="G339" s="12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12"/>
      <c r="B340" s="12"/>
      <c r="C340" s="12"/>
      <c r="D340" s="12"/>
      <c r="E340" s="12"/>
      <c r="F340" s="12"/>
      <c r="G340" s="12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12"/>
      <c r="B341" s="12"/>
      <c r="C341" s="12"/>
      <c r="D341" s="12"/>
      <c r="E341" s="12"/>
      <c r="F341" s="12"/>
      <c r="G341" s="12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12"/>
      <c r="B342" s="12"/>
      <c r="C342" s="12"/>
      <c r="D342" s="12"/>
      <c r="E342" s="12"/>
      <c r="F342" s="12"/>
      <c r="G342" s="12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12"/>
      <c r="B343" s="12"/>
      <c r="C343" s="12"/>
      <c r="D343" s="12"/>
      <c r="E343" s="12"/>
      <c r="F343" s="12"/>
      <c r="G343" s="12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12"/>
      <c r="B344" s="12"/>
      <c r="C344" s="12"/>
      <c r="D344" s="12"/>
      <c r="E344" s="12"/>
      <c r="F344" s="12"/>
      <c r="G344" s="12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12"/>
      <c r="B345" s="12"/>
      <c r="C345" s="12"/>
      <c r="D345" s="12"/>
      <c r="E345" s="12"/>
      <c r="F345" s="12"/>
      <c r="G345" s="12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12"/>
      <c r="B346" s="12"/>
      <c r="C346" s="12"/>
      <c r="D346" s="12"/>
      <c r="E346" s="12"/>
      <c r="F346" s="12"/>
      <c r="G346" s="12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12"/>
      <c r="B347" s="12"/>
      <c r="C347" s="12"/>
      <c r="D347" s="12"/>
      <c r="E347" s="12"/>
      <c r="F347" s="12"/>
      <c r="G347" s="12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12"/>
      <c r="B348" s="12"/>
      <c r="C348" s="12"/>
      <c r="D348" s="12"/>
      <c r="E348" s="12"/>
      <c r="F348" s="12"/>
      <c r="G348" s="12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12"/>
      <c r="B349" s="12"/>
      <c r="C349" s="12"/>
      <c r="D349" s="12"/>
      <c r="E349" s="12"/>
      <c r="F349" s="12"/>
      <c r="G349" s="12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12"/>
      <c r="B350" s="12"/>
      <c r="C350" s="12"/>
      <c r="D350" s="12"/>
      <c r="E350" s="12"/>
      <c r="F350" s="12"/>
      <c r="G350" s="12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12"/>
      <c r="B351" s="12"/>
      <c r="C351" s="12"/>
      <c r="D351" s="12"/>
      <c r="E351" s="12"/>
      <c r="F351" s="12"/>
      <c r="G351" s="12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12"/>
      <c r="B352" s="12"/>
      <c r="C352" s="12"/>
      <c r="D352" s="12"/>
      <c r="E352" s="12"/>
      <c r="F352" s="12"/>
      <c r="G352" s="12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12"/>
      <c r="B353" s="12"/>
      <c r="C353" s="12"/>
      <c r="D353" s="12"/>
      <c r="E353" s="12"/>
      <c r="F353" s="12"/>
      <c r="G353" s="12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12"/>
      <c r="B354" s="12"/>
      <c r="C354" s="12"/>
      <c r="D354" s="12"/>
      <c r="E354" s="12"/>
      <c r="F354" s="12"/>
      <c r="G354" s="12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12"/>
      <c r="B355" s="12"/>
      <c r="C355" s="12"/>
      <c r="D355" s="12"/>
      <c r="E355" s="12"/>
      <c r="F355" s="12"/>
      <c r="G355" s="12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12"/>
      <c r="B356" s="12"/>
      <c r="C356" s="12"/>
      <c r="D356" s="12"/>
      <c r="E356" s="12"/>
      <c r="F356" s="12"/>
      <c r="G356" s="12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12"/>
      <c r="B357" s="12"/>
      <c r="C357" s="12"/>
      <c r="D357" s="12"/>
      <c r="E357" s="12"/>
      <c r="F357" s="12"/>
      <c r="G357" s="12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12"/>
      <c r="B358" s="12"/>
      <c r="C358" s="12"/>
      <c r="D358" s="12"/>
      <c r="E358" s="12"/>
      <c r="F358" s="12"/>
      <c r="G358" s="12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12"/>
      <c r="B359" s="12"/>
      <c r="C359" s="12"/>
      <c r="D359" s="12"/>
      <c r="E359" s="12"/>
      <c r="F359" s="12"/>
      <c r="G359" s="12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12"/>
      <c r="B360" s="12"/>
      <c r="C360" s="12"/>
      <c r="D360" s="12"/>
      <c r="E360" s="12"/>
      <c r="F360" s="12"/>
      <c r="G360" s="12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12"/>
      <c r="B361" s="12"/>
      <c r="C361" s="12"/>
      <c r="D361" s="12"/>
      <c r="E361" s="12"/>
      <c r="F361" s="12"/>
      <c r="G361" s="12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12"/>
      <c r="B362" s="12"/>
      <c r="C362" s="12"/>
      <c r="D362" s="12"/>
      <c r="E362" s="12"/>
      <c r="F362" s="12"/>
      <c r="G362" s="12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12"/>
      <c r="B363" s="12"/>
      <c r="C363" s="12"/>
      <c r="D363" s="12"/>
      <c r="E363" s="12"/>
      <c r="F363" s="12"/>
      <c r="G363" s="12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12"/>
      <c r="B364" s="12"/>
      <c r="C364" s="12"/>
      <c r="D364" s="12"/>
      <c r="E364" s="12"/>
      <c r="F364" s="12"/>
      <c r="G364" s="12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12"/>
      <c r="B365" s="12"/>
      <c r="C365" s="12"/>
      <c r="D365" s="12"/>
      <c r="E365" s="12"/>
      <c r="F365" s="12"/>
      <c r="G365" s="12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12"/>
      <c r="B366" s="12"/>
      <c r="C366" s="12"/>
      <c r="D366" s="12"/>
      <c r="E366" s="12"/>
      <c r="F366" s="12"/>
      <c r="G366" s="12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12"/>
      <c r="B367" s="12"/>
      <c r="C367" s="12"/>
      <c r="D367" s="12"/>
      <c r="E367" s="12"/>
      <c r="F367" s="12"/>
      <c r="G367" s="12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12"/>
      <c r="B368" s="12"/>
      <c r="C368" s="12"/>
      <c r="D368" s="12"/>
      <c r="E368" s="12"/>
      <c r="F368" s="12"/>
      <c r="G368" s="12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12"/>
      <c r="B369" s="12"/>
      <c r="C369" s="12"/>
      <c r="D369" s="12"/>
      <c r="E369" s="12"/>
      <c r="F369" s="12"/>
      <c r="G369" s="12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12"/>
      <c r="B370" s="12"/>
      <c r="C370" s="12"/>
      <c r="D370" s="12"/>
      <c r="E370" s="12"/>
      <c r="F370" s="12"/>
      <c r="G370" s="12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12"/>
      <c r="B371" s="12"/>
      <c r="C371" s="12"/>
      <c r="D371" s="12"/>
      <c r="E371" s="12"/>
      <c r="F371" s="12"/>
      <c r="G371" s="12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12"/>
      <c r="B372" s="12"/>
      <c r="C372" s="12"/>
      <c r="D372" s="12"/>
      <c r="E372" s="12"/>
      <c r="F372" s="12"/>
      <c r="G372" s="12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12"/>
      <c r="B373" s="12"/>
      <c r="C373" s="12"/>
      <c r="D373" s="12"/>
      <c r="E373" s="12"/>
      <c r="F373" s="12"/>
      <c r="G373" s="12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12"/>
      <c r="B374" s="12"/>
      <c r="C374" s="12"/>
      <c r="D374" s="12"/>
      <c r="E374" s="12"/>
      <c r="F374" s="12"/>
      <c r="G374" s="12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12"/>
      <c r="B375" s="12"/>
      <c r="C375" s="12"/>
      <c r="D375" s="12"/>
      <c r="E375" s="12"/>
      <c r="F375" s="12"/>
      <c r="G375" s="12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12"/>
      <c r="B376" s="12"/>
      <c r="C376" s="12"/>
      <c r="D376" s="12"/>
      <c r="E376" s="12"/>
      <c r="F376" s="12"/>
      <c r="G376" s="12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12"/>
      <c r="B377" s="12"/>
      <c r="C377" s="12"/>
      <c r="D377" s="12"/>
      <c r="E377" s="12"/>
      <c r="F377" s="12"/>
      <c r="G377" s="12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12"/>
      <c r="B378" s="12"/>
      <c r="C378" s="12"/>
      <c r="D378" s="12"/>
      <c r="E378" s="12"/>
      <c r="F378" s="12"/>
      <c r="G378" s="12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12"/>
      <c r="B379" s="12"/>
      <c r="C379" s="12"/>
      <c r="D379" s="12"/>
      <c r="E379" s="12"/>
      <c r="F379" s="12"/>
      <c r="G379" s="12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12"/>
      <c r="B380" s="12"/>
      <c r="C380" s="12"/>
      <c r="D380" s="12"/>
      <c r="E380" s="12"/>
      <c r="F380" s="12"/>
      <c r="G380" s="12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12"/>
      <c r="B381" s="12"/>
      <c r="C381" s="12"/>
      <c r="D381" s="12"/>
      <c r="E381" s="12"/>
      <c r="F381" s="12"/>
      <c r="G381" s="12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12"/>
      <c r="B382" s="12"/>
      <c r="C382" s="12"/>
      <c r="D382" s="12"/>
      <c r="E382" s="12"/>
      <c r="F382" s="12"/>
      <c r="G382" s="12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12"/>
      <c r="B383" s="12"/>
      <c r="C383" s="12"/>
      <c r="D383" s="12"/>
      <c r="E383" s="12"/>
      <c r="F383" s="12"/>
      <c r="G383" s="12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12"/>
      <c r="B384" s="12"/>
      <c r="C384" s="12"/>
      <c r="D384" s="12"/>
      <c r="E384" s="12"/>
      <c r="F384" s="12"/>
      <c r="G384" s="12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12"/>
      <c r="B385" s="12"/>
      <c r="C385" s="12"/>
      <c r="D385" s="12"/>
      <c r="E385" s="12"/>
      <c r="F385" s="12"/>
      <c r="G385" s="12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12"/>
      <c r="B386" s="12"/>
      <c r="C386" s="12"/>
      <c r="D386" s="12"/>
      <c r="E386" s="12"/>
      <c r="F386" s="12"/>
      <c r="G386" s="12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12"/>
      <c r="B387" s="12"/>
      <c r="C387" s="12"/>
      <c r="D387" s="12"/>
      <c r="E387" s="12"/>
      <c r="F387" s="12"/>
      <c r="G387" s="12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12"/>
      <c r="B388" s="12"/>
      <c r="C388" s="12"/>
      <c r="D388" s="12"/>
      <c r="E388" s="12"/>
      <c r="F388" s="12"/>
      <c r="G388" s="12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12"/>
      <c r="B389" s="12"/>
      <c r="C389" s="12"/>
      <c r="D389" s="12"/>
      <c r="E389" s="12"/>
      <c r="F389" s="12"/>
      <c r="G389" s="12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12"/>
      <c r="B390" s="12"/>
      <c r="C390" s="12"/>
      <c r="D390" s="12"/>
      <c r="E390" s="12"/>
      <c r="F390" s="12"/>
      <c r="G390" s="12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12"/>
      <c r="B391" s="12"/>
      <c r="C391" s="12"/>
      <c r="D391" s="12"/>
      <c r="E391" s="12"/>
      <c r="F391" s="12"/>
      <c r="G391" s="12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12"/>
      <c r="B392" s="12"/>
      <c r="C392" s="12"/>
      <c r="D392" s="12"/>
      <c r="E392" s="12"/>
      <c r="F392" s="12"/>
      <c r="G392" s="12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12"/>
      <c r="B393" s="12"/>
      <c r="C393" s="12"/>
      <c r="D393" s="12"/>
      <c r="E393" s="12"/>
      <c r="F393" s="12"/>
      <c r="G393" s="12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12"/>
      <c r="B394" s="12"/>
      <c r="C394" s="12"/>
      <c r="D394" s="12"/>
      <c r="E394" s="12"/>
      <c r="F394" s="12"/>
      <c r="G394" s="12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12"/>
      <c r="B395" s="12"/>
      <c r="C395" s="12"/>
      <c r="D395" s="12"/>
      <c r="E395" s="12"/>
      <c r="F395" s="12"/>
      <c r="G395" s="12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12"/>
      <c r="B396" s="12"/>
      <c r="C396" s="12"/>
      <c r="D396" s="12"/>
      <c r="E396" s="12"/>
      <c r="F396" s="12"/>
      <c r="G396" s="12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12"/>
      <c r="B397" s="12"/>
      <c r="C397" s="12"/>
      <c r="D397" s="12"/>
      <c r="E397" s="12"/>
      <c r="F397" s="12"/>
      <c r="G397" s="12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12"/>
      <c r="B398" s="12"/>
      <c r="C398" s="12"/>
      <c r="D398" s="12"/>
      <c r="E398" s="12"/>
      <c r="F398" s="12"/>
      <c r="G398" s="12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12"/>
      <c r="B399" s="12"/>
      <c r="C399" s="12"/>
      <c r="D399" s="12"/>
      <c r="E399" s="12"/>
      <c r="F399" s="12"/>
      <c r="G399" s="12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12"/>
      <c r="B400" s="12"/>
      <c r="C400" s="12"/>
      <c r="D400" s="12"/>
      <c r="E400" s="12"/>
      <c r="F400" s="12"/>
      <c r="G400" s="12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12"/>
      <c r="B401" s="12"/>
      <c r="C401" s="12"/>
      <c r="D401" s="12"/>
      <c r="E401" s="12"/>
      <c r="F401" s="12"/>
      <c r="G401" s="12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12"/>
      <c r="B402" s="12"/>
      <c r="C402" s="12"/>
      <c r="D402" s="12"/>
      <c r="E402" s="12"/>
      <c r="F402" s="12"/>
      <c r="G402" s="12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12"/>
      <c r="B403" s="12"/>
      <c r="C403" s="12"/>
      <c r="D403" s="12"/>
      <c r="E403" s="12"/>
      <c r="F403" s="12"/>
      <c r="G403" s="12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12"/>
      <c r="B404" s="12"/>
      <c r="C404" s="12"/>
      <c r="D404" s="12"/>
      <c r="E404" s="12"/>
      <c r="F404" s="12"/>
      <c r="G404" s="12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12"/>
      <c r="B405" s="12"/>
      <c r="C405" s="12"/>
      <c r="D405" s="12"/>
      <c r="E405" s="12"/>
      <c r="F405" s="12"/>
      <c r="G405" s="12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12"/>
      <c r="B406" s="12"/>
      <c r="C406" s="12"/>
      <c r="D406" s="12"/>
      <c r="E406" s="12"/>
      <c r="F406" s="12"/>
      <c r="G406" s="12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12"/>
      <c r="B407" s="12"/>
      <c r="C407" s="12"/>
      <c r="D407" s="12"/>
      <c r="E407" s="12"/>
      <c r="F407" s="12"/>
      <c r="G407" s="12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12"/>
      <c r="B408" s="12"/>
      <c r="C408" s="12"/>
      <c r="D408" s="12"/>
      <c r="E408" s="12"/>
      <c r="F408" s="12"/>
      <c r="G408" s="12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12"/>
      <c r="B409" s="12"/>
      <c r="C409" s="12"/>
      <c r="D409" s="12"/>
      <c r="E409" s="12"/>
      <c r="F409" s="12"/>
      <c r="G409" s="12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12"/>
      <c r="B410" s="12"/>
      <c r="C410" s="12"/>
      <c r="D410" s="12"/>
      <c r="E410" s="12"/>
      <c r="F410" s="12"/>
      <c r="G410" s="12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12"/>
      <c r="B411" s="12"/>
      <c r="C411" s="12"/>
      <c r="D411" s="12"/>
      <c r="E411" s="12"/>
      <c r="F411" s="12"/>
      <c r="G411" s="12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12"/>
      <c r="B412" s="12"/>
      <c r="C412" s="12"/>
      <c r="D412" s="12"/>
      <c r="E412" s="12"/>
      <c r="F412" s="12"/>
      <c r="G412" s="12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12"/>
      <c r="B413" s="12"/>
      <c r="C413" s="12"/>
      <c r="D413" s="12"/>
      <c r="E413" s="12"/>
      <c r="F413" s="12"/>
      <c r="G413" s="12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12"/>
      <c r="B414" s="12"/>
      <c r="C414" s="12"/>
      <c r="D414" s="12"/>
      <c r="E414" s="12"/>
      <c r="F414" s="12"/>
      <c r="G414" s="12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12"/>
      <c r="B415" s="12"/>
      <c r="C415" s="12"/>
      <c r="D415" s="12"/>
      <c r="E415" s="12"/>
      <c r="F415" s="12"/>
      <c r="G415" s="12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12"/>
      <c r="B416" s="12"/>
      <c r="C416" s="12"/>
      <c r="D416" s="12"/>
      <c r="E416" s="12"/>
      <c r="F416" s="12"/>
      <c r="G416" s="12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12"/>
      <c r="B417" s="12"/>
      <c r="C417" s="12"/>
      <c r="D417" s="12"/>
      <c r="E417" s="12"/>
      <c r="F417" s="12"/>
      <c r="G417" s="12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12"/>
      <c r="B418" s="12"/>
      <c r="C418" s="12"/>
      <c r="D418" s="12"/>
      <c r="E418" s="12"/>
      <c r="F418" s="12"/>
      <c r="G418" s="12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12"/>
      <c r="B419" s="12"/>
      <c r="C419" s="12"/>
      <c r="D419" s="12"/>
      <c r="E419" s="12"/>
      <c r="F419" s="12"/>
      <c r="G419" s="12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12"/>
      <c r="B420" s="12"/>
      <c r="C420" s="12"/>
      <c r="D420" s="12"/>
      <c r="E420" s="12"/>
      <c r="F420" s="12"/>
      <c r="G420" s="12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12"/>
      <c r="B421" s="12"/>
      <c r="C421" s="12"/>
      <c r="D421" s="12"/>
      <c r="E421" s="12"/>
      <c r="F421" s="12"/>
      <c r="G421" s="12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12"/>
      <c r="B422" s="12"/>
      <c r="C422" s="12"/>
      <c r="D422" s="12"/>
      <c r="E422" s="12"/>
      <c r="F422" s="12"/>
      <c r="G422" s="12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12"/>
      <c r="B423" s="12"/>
      <c r="C423" s="12"/>
      <c r="D423" s="12"/>
      <c r="E423" s="12"/>
      <c r="F423" s="12"/>
      <c r="G423" s="12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12"/>
      <c r="B424" s="12"/>
      <c r="C424" s="12"/>
      <c r="D424" s="12"/>
      <c r="E424" s="12"/>
      <c r="F424" s="12"/>
      <c r="G424" s="12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12"/>
      <c r="B425" s="12"/>
      <c r="C425" s="12"/>
      <c r="D425" s="12"/>
      <c r="E425" s="12"/>
      <c r="F425" s="12"/>
      <c r="G425" s="12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12"/>
      <c r="B426" s="12"/>
      <c r="C426" s="12"/>
      <c r="D426" s="12"/>
      <c r="E426" s="12"/>
      <c r="F426" s="12"/>
      <c r="G426" s="12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12"/>
      <c r="B427" s="12"/>
      <c r="C427" s="12"/>
      <c r="D427" s="12"/>
      <c r="E427" s="12"/>
      <c r="F427" s="12"/>
      <c r="G427" s="12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12"/>
      <c r="B428" s="12"/>
      <c r="C428" s="12"/>
      <c r="D428" s="12"/>
      <c r="E428" s="12"/>
      <c r="F428" s="12"/>
      <c r="G428" s="12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12"/>
      <c r="B429" s="12"/>
      <c r="C429" s="12"/>
      <c r="D429" s="12"/>
      <c r="E429" s="12"/>
      <c r="F429" s="12"/>
      <c r="G429" s="12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12"/>
      <c r="B430" s="12"/>
      <c r="C430" s="12"/>
      <c r="D430" s="12"/>
      <c r="E430" s="12"/>
      <c r="F430" s="12"/>
      <c r="G430" s="12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12"/>
      <c r="B431" s="12"/>
      <c r="C431" s="12"/>
      <c r="D431" s="12"/>
      <c r="E431" s="12"/>
      <c r="F431" s="12"/>
      <c r="G431" s="12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12"/>
      <c r="B432" s="12"/>
      <c r="C432" s="12"/>
      <c r="D432" s="12"/>
      <c r="E432" s="12"/>
      <c r="F432" s="12"/>
      <c r="G432" s="12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12"/>
      <c r="B433" s="12"/>
      <c r="C433" s="12"/>
      <c r="D433" s="12"/>
      <c r="E433" s="12"/>
      <c r="F433" s="12"/>
      <c r="G433" s="12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12"/>
      <c r="B434" s="12"/>
      <c r="C434" s="12"/>
      <c r="D434" s="12"/>
      <c r="E434" s="12"/>
      <c r="F434" s="12"/>
      <c r="G434" s="12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12"/>
      <c r="B435" s="12"/>
      <c r="C435" s="12"/>
      <c r="D435" s="12"/>
      <c r="E435" s="12"/>
      <c r="F435" s="12"/>
      <c r="G435" s="12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12"/>
      <c r="B436" s="12"/>
      <c r="C436" s="12"/>
      <c r="D436" s="12"/>
      <c r="E436" s="12"/>
      <c r="F436" s="12"/>
      <c r="G436" s="12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12"/>
      <c r="B437" s="12"/>
      <c r="C437" s="12"/>
      <c r="D437" s="12"/>
      <c r="E437" s="12"/>
      <c r="F437" s="12"/>
      <c r="G437" s="12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12"/>
      <c r="B438" s="12"/>
      <c r="C438" s="12"/>
      <c r="D438" s="12"/>
      <c r="E438" s="12"/>
      <c r="F438" s="12"/>
      <c r="G438" s="12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12"/>
      <c r="B439" s="12"/>
      <c r="C439" s="12"/>
      <c r="D439" s="12"/>
      <c r="E439" s="12"/>
      <c r="F439" s="12"/>
      <c r="G439" s="12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12"/>
      <c r="B440" s="12"/>
      <c r="C440" s="12"/>
      <c r="D440" s="12"/>
      <c r="E440" s="12"/>
      <c r="F440" s="12"/>
      <c r="G440" s="12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12"/>
      <c r="B441" s="12"/>
      <c r="C441" s="12"/>
      <c r="D441" s="12"/>
      <c r="E441" s="12"/>
      <c r="F441" s="12"/>
      <c r="G441" s="12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12"/>
      <c r="B442" s="12"/>
      <c r="C442" s="12"/>
      <c r="D442" s="12"/>
      <c r="E442" s="12"/>
      <c r="F442" s="12"/>
      <c r="G442" s="12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12"/>
      <c r="B443" s="12"/>
      <c r="C443" s="12"/>
      <c r="D443" s="12"/>
      <c r="E443" s="12"/>
      <c r="F443" s="12"/>
      <c r="G443" s="12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12"/>
      <c r="B444" s="12"/>
      <c r="C444" s="12"/>
      <c r="D444" s="12"/>
      <c r="E444" s="12"/>
      <c r="F444" s="12"/>
      <c r="G444" s="12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12"/>
      <c r="B445" s="12"/>
      <c r="C445" s="12"/>
      <c r="D445" s="12"/>
      <c r="E445" s="12"/>
      <c r="F445" s="12"/>
      <c r="G445" s="12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12"/>
      <c r="B446" s="12"/>
      <c r="C446" s="12"/>
      <c r="D446" s="12"/>
      <c r="E446" s="12"/>
      <c r="F446" s="12"/>
      <c r="G446" s="12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12"/>
      <c r="B447" s="12"/>
      <c r="C447" s="12"/>
      <c r="D447" s="12"/>
      <c r="E447" s="12"/>
      <c r="F447" s="12"/>
      <c r="G447" s="12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12"/>
      <c r="B448" s="12"/>
      <c r="C448" s="12"/>
      <c r="D448" s="12"/>
      <c r="E448" s="12"/>
      <c r="F448" s="12"/>
      <c r="G448" s="12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12"/>
      <c r="B449" s="12"/>
      <c r="C449" s="12"/>
      <c r="D449" s="12"/>
      <c r="E449" s="12"/>
      <c r="F449" s="12"/>
      <c r="G449" s="12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12"/>
      <c r="B450" s="12"/>
      <c r="C450" s="12"/>
      <c r="D450" s="12"/>
      <c r="E450" s="12"/>
      <c r="F450" s="12"/>
      <c r="G450" s="12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12"/>
      <c r="B451" s="12"/>
      <c r="C451" s="12"/>
      <c r="D451" s="12"/>
      <c r="E451" s="12"/>
      <c r="F451" s="12"/>
      <c r="G451" s="12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12"/>
      <c r="B452" s="12"/>
      <c r="C452" s="12"/>
      <c r="D452" s="12"/>
      <c r="E452" s="12"/>
      <c r="F452" s="12"/>
      <c r="G452" s="12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12"/>
      <c r="B453" s="12"/>
      <c r="C453" s="12"/>
      <c r="D453" s="12"/>
      <c r="E453" s="12"/>
      <c r="F453" s="12"/>
      <c r="G453" s="12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12"/>
      <c r="B454" s="12"/>
      <c r="C454" s="12"/>
      <c r="D454" s="12"/>
      <c r="E454" s="12"/>
      <c r="F454" s="12"/>
      <c r="G454" s="12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12"/>
      <c r="B455" s="12"/>
      <c r="C455" s="12"/>
      <c r="D455" s="12"/>
      <c r="E455" s="12"/>
      <c r="F455" s="12"/>
      <c r="G455" s="12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12"/>
      <c r="B456" s="12"/>
      <c r="C456" s="12"/>
      <c r="D456" s="12"/>
      <c r="E456" s="12"/>
      <c r="F456" s="12"/>
      <c r="G456" s="12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12"/>
      <c r="B457" s="12"/>
      <c r="C457" s="12"/>
      <c r="D457" s="12"/>
      <c r="E457" s="12"/>
      <c r="F457" s="12"/>
      <c r="G457" s="12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12"/>
      <c r="B458" s="12"/>
      <c r="C458" s="12"/>
      <c r="D458" s="12"/>
      <c r="E458" s="12"/>
      <c r="F458" s="12"/>
      <c r="G458" s="12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12"/>
      <c r="B459" s="12"/>
      <c r="C459" s="12"/>
      <c r="D459" s="12"/>
      <c r="E459" s="12"/>
      <c r="F459" s="12"/>
      <c r="G459" s="12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12"/>
      <c r="B460" s="12"/>
      <c r="C460" s="12"/>
      <c r="D460" s="12"/>
      <c r="E460" s="12"/>
      <c r="F460" s="12"/>
      <c r="G460" s="12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12"/>
      <c r="B461" s="12"/>
      <c r="C461" s="12"/>
      <c r="D461" s="12"/>
      <c r="E461" s="12"/>
      <c r="F461" s="12"/>
      <c r="G461" s="12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12"/>
      <c r="B462" s="12"/>
      <c r="C462" s="12"/>
      <c r="D462" s="12"/>
      <c r="E462" s="12"/>
      <c r="F462" s="12"/>
      <c r="G462" s="12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12"/>
      <c r="B463" s="12"/>
      <c r="C463" s="12"/>
      <c r="D463" s="12"/>
      <c r="E463" s="12"/>
      <c r="F463" s="12"/>
      <c r="G463" s="12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12"/>
      <c r="B464" s="12"/>
      <c r="C464" s="12"/>
      <c r="D464" s="12"/>
      <c r="E464" s="12"/>
      <c r="F464" s="12"/>
      <c r="G464" s="12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12"/>
      <c r="B465" s="12"/>
      <c r="C465" s="12"/>
      <c r="D465" s="12"/>
      <c r="E465" s="12"/>
      <c r="F465" s="12"/>
      <c r="G465" s="12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12"/>
      <c r="B466" s="12"/>
      <c r="C466" s="12"/>
      <c r="D466" s="12"/>
      <c r="E466" s="12"/>
      <c r="F466" s="12"/>
      <c r="G466" s="12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12"/>
      <c r="B467" s="12"/>
      <c r="C467" s="12"/>
      <c r="D467" s="12"/>
      <c r="E467" s="12"/>
      <c r="F467" s="12"/>
      <c r="G467" s="12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12"/>
      <c r="B468" s="12"/>
      <c r="C468" s="12"/>
      <c r="D468" s="12"/>
      <c r="E468" s="12"/>
      <c r="F468" s="12"/>
      <c r="G468" s="12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12"/>
      <c r="B469" s="12"/>
      <c r="C469" s="12"/>
      <c r="D469" s="12"/>
      <c r="E469" s="12"/>
      <c r="F469" s="12"/>
      <c r="G469" s="12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12"/>
      <c r="B470" s="12"/>
      <c r="C470" s="12"/>
      <c r="D470" s="12"/>
      <c r="E470" s="12"/>
      <c r="F470" s="12"/>
      <c r="G470" s="12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12"/>
      <c r="B471" s="12"/>
      <c r="C471" s="12"/>
      <c r="D471" s="12"/>
      <c r="E471" s="12"/>
      <c r="F471" s="12"/>
      <c r="G471" s="12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12"/>
      <c r="B472" s="12"/>
      <c r="C472" s="12"/>
      <c r="D472" s="12"/>
      <c r="E472" s="12"/>
      <c r="F472" s="12"/>
      <c r="G472" s="12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12"/>
      <c r="B473" s="12"/>
      <c r="C473" s="12"/>
      <c r="D473" s="12"/>
      <c r="E473" s="12"/>
      <c r="F473" s="12"/>
      <c r="G473" s="12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12"/>
      <c r="B474" s="12"/>
      <c r="C474" s="12"/>
      <c r="D474" s="12"/>
      <c r="E474" s="12"/>
      <c r="F474" s="12"/>
      <c r="G474" s="12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12"/>
      <c r="B475" s="12"/>
      <c r="C475" s="12"/>
      <c r="D475" s="12"/>
      <c r="E475" s="12"/>
      <c r="F475" s="12"/>
      <c r="G475" s="12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12"/>
      <c r="B476" s="12"/>
      <c r="C476" s="12"/>
      <c r="D476" s="12"/>
      <c r="E476" s="12"/>
      <c r="F476" s="12"/>
      <c r="G476" s="12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12"/>
      <c r="B477" s="12"/>
      <c r="C477" s="12"/>
      <c r="D477" s="12"/>
      <c r="E477" s="12"/>
      <c r="F477" s="12"/>
      <c r="G477" s="12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12"/>
      <c r="B478" s="12"/>
      <c r="C478" s="12"/>
      <c r="D478" s="12"/>
      <c r="E478" s="12"/>
      <c r="F478" s="12"/>
      <c r="G478" s="12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12"/>
      <c r="B479" s="12"/>
      <c r="C479" s="12"/>
      <c r="D479" s="12"/>
      <c r="E479" s="12"/>
      <c r="F479" s="12"/>
      <c r="G479" s="12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12"/>
      <c r="B480" s="12"/>
      <c r="C480" s="12"/>
      <c r="D480" s="12"/>
      <c r="E480" s="12"/>
      <c r="F480" s="12"/>
      <c r="G480" s="12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12"/>
      <c r="B481" s="12"/>
      <c r="C481" s="12"/>
      <c r="D481" s="12"/>
      <c r="E481" s="12"/>
      <c r="F481" s="12"/>
      <c r="G481" s="12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12"/>
      <c r="B482" s="12"/>
      <c r="C482" s="12"/>
      <c r="D482" s="12"/>
      <c r="E482" s="12"/>
      <c r="F482" s="12"/>
      <c r="G482" s="12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12"/>
      <c r="B483" s="12"/>
      <c r="C483" s="12"/>
      <c r="D483" s="12"/>
      <c r="E483" s="12"/>
      <c r="F483" s="12"/>
      <c r="G483" s="12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12"/>
      <c r="B484" s="12"/>
      <c r="C484" s="12"/>
      <c r="D484" s="12"/>
      <c r="E484" s="12"/>
      <c r="F484" s="12"/>
      <c r="G484" s="12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12"/>
      <c r="B485" s="12"/>
      <c r="C485" s="12"/>
      <c r="D485" s="12"/>
      <c r="E485" s="12"/>
      <c r="F485" s="12"/>
      <c r="G485" s="12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12"/>
      <c r="B486" s="12"/>
      <c r="C486" s="12"/>
      <c r="D486" s="12"/>
      <c r="E486" s="12"/>
      <c r="F486" s="12"/>
      <c r="G486" s="12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12"/>
      <c r="B487" s="12"/>
      <c r="C487" s="12"/>
      <c r="D487" s="12"/>
      <c r="E487" s="12"/>
      <c r="F487" s="12"/>
      <c r="G487" s="12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12"/>
      <c r="B488" s="12"/>
      <c r="C488" s="12"/>
      <c r="D488" s="12"/>
      <c r="E488" s="12"/>
      <c r="F488" s="12"/>
      <c r="G488" s="12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12"/>
      <c r="B489" s="12"/>
      <c r="C489" s="12"/>
      <c r="D489" s="12"/>
      <c r="E489" s="12"/>
      <c r="F489" s="12"/>
      <c r="G489" s="12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12"/>
      <c r="B490" s="12"/>
      <c r="C490" s="12"/>
      <c r="D490" s="12"/>
      <c r="E490" s="12"/>
      <c r="F490" s="12"/>
      <c r="G490" s="12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12"/>
      <c r="B491" s="12"/>
      <c r="C491" s="12"/>
      <c r="D491" s="12"/>
      <c r="E491" s="12"/>
      <c r="F491" s="12"/>
      <c r="G491" s="12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12"/>
      <c r="B492" s="12"/>
      <c r="C492" s="12"/>
      <c r="D492" s="12"/>
      <c r="E492" s="12"/>
      <c r="F492" s="12"/>
      <c r="G492" s="12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12"/>
      <c r="B493" s="12"/>
      <c r="C493" s="12"/>
      <c r="D493" s="12"/>
      <c r="E493" s="12"/>
      <c r="F493" s="12"/>
      <c r="G493" s="12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12"/>
      <c r="B494" s="12"/>
      <c r="C494" s="12"/>
      <c r="D494" s="12"/>
      <c r="E494" s="12"/>
      <c r="F494" s="12"/>
      <c r="G494" s="12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12"/>
      <c r="B495" s="12"/>
      <c r="C495" s="12"/>
      <c r="D495" s="12"/>
      <c r="E495" s="12"/>
      <c r="F495" s="12"/>
      <c r="G495" s="12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12"/>
      <c r="B496" s="12"/>
      <c r="C496" s="12"/>
      <c r="D496" s="12"/>
      <c r="E496" s="12"/>
      <c r="F496" s="12"/>
      <c r="G496" s="12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12"/>
      <c r="B497" s="12"/>
      <c r="C497" s="12"/>
      <c r="D497" s="12"/>
      <c r="E497" s="12"/>
      <c r="F497" s="12"/>
      <c r="G497" s="12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12"/>
      <c r="B498" s="12"/>
      <c r="C498" s="12"/>
      <c r="D498" s="12"/>
      <c r="E498" s="12"/>
      <c r="F498" s="12"/>
      <c r="G498" s="12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12"/>
      <c r="B499" s="12"/>
      <c r="C499" s="12"/>
      <c r="D499" s="12"/>
      <c r="E499" s="12"/>
      <c r="F499" s="12"/>
      <c r="G499" s="12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12"/>
      <c r="B500" s="12"/>
      <c r="C500" s="12"/>
      <c r="D500" s="12"/>
      <c r="E500" s="12"/>
      <c r="F500" s="12"/>
      <c r="G500" s="12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12"/>
      <c r="B501" s="12"/>
      <c r="C501" s="12"/>
      <c r="D501" s="12"/>
      <c r="E501" s="12"/>
      <c r="F501" s="12"/>
      <c r="G501" s="12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12"/>
      <c r="B502" s="12"/>
      <c r="C502" s="12"/>
      <c r="D502" s="12"/>
      <c r="E502" s="12"/>
      <c r="F502" s="12"/>
      <c r="G502" s="12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12"/>
      <c r="B503" s="12"/>
      <c r="C503" s="12"/>
      <c r="D503" s="12"/>
      <c r="E503" s="12"/>
      <c r="F503" s="12"/>
      <c r="G503" s="12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12"/>
      <c r="B504" s="12"/>
      <c r="C504" s="12"/>
      <c r="D504" s="12"/>
      <c r="E504" s="12"/>
      <c r="F504" s="12"/>
      <c r="G504" s="12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12"/>
      <c r="B505" s="12"/>
      <c r="C505" s="12"/>
      <c r="D505" s="12"/>
      <c r="E505" s="12"/>
      <c r="F505" s="12"/>
      <c r="G505" s="12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12"/>
      <c r="B506" s="12"/>
      <c r="C506" s="12"/>
      <c r="D506" s="12"/>
      <c r="E506" s="12"/>
      <c r="F506" s="12"/>
      <c r="G506" s="12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12"/>
      <c r="B507" s="12"/>
      <c r="C507" s="12"/>
      <c r="D507" s="12"/>
      <c r="E507" s="12"/>
      <c r="F507" s="12"/>
      <c r="G507" s="12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12"/>
      <c r="B508" s="12"/>
      <c r="C508" s="12"/>
      <c r="D508" s="12"/>
      <c r="E508" s="12"/>
      <c r="F508" s="12"/>
      <c r="G508" s="12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12"/>
      <c r="B509" s="12"/>
      <c r="C509" s="12"/>
      <c r="D509" s="12"/>
      <c r="E509" s="12"/>
      <c r="F509" s="12"/>
      <c r="G509" s="12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12"/>
      <c r="B510" s="12"/>
      <c r="C510" s="12"/>
      <c r="D510" s="12"/>
      <c r="E510" s="12"/>
      <c r="F510" s="12"/>
      <c r="G510" s="12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12"/>
      <c r="B511" s="12"/>
      <c r="C511" s="12"/>
      <c r="D511" s="12"/>
      <c r="E511" s="12"/>
      <c r="F511" s="12"/>
      <c r="G511" s="12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12"/>
      <c r="B512" s="12"/>
      <c r="C512" s="12"/>
      <c r="D512" s="12"/>
      <c r="E512" s="12"/>
      <c r="F512" s="12"/>
      <c r="G512" s="12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12"/>
      <c r="B513" s="12"/>
      <c r="C513" s="12"/>
      <c r="D513" s="12"/>
      <c r="E513" s="12"/>
      <c r="F513" s="12"/>
      <c r="G513" s="12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12"/>
      <c r="B514" s="12"/>
      <c r="C514" s="12"/>
      <c r="D514" s="12"/>
      <c r="E514" s="12"/>
      <c r="F514" s="12"/>
      <c r="G514" s="12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12"/>
      <c r="B515" s="12"/>
      <c r="C515" s="12"/>
      <c r="D515" s="12"/>
      <c r="E515" s="12"/>
      <c r="F515" s="12"/>
      <c r="G515" s="12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12"/>
      <c r="B516" s="12"/>
      <c r="C516" s="12"/>
      <c r="D516" s="12"/>
      <c r="E516" s="12"/>
      <c r="F516" s="12"/>
      <c r="G516" s="12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12"/>
      <c r="B517" s="12"/>
      <c r="C517" s="12"/>
      <c r="D517" s="12"/>
      <c r="E517" s="12"/>
      <c r="F517" s="12"/>
      <c r="G517" s="12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12"/>
      <c r="B518" s="12"/>
      <c r="C518" s="12"/>
      <c r="D518" s="12"/>
      <c r="E518" s="12"/>
      <c r="F518" s="12"/>
      <c r="G518" s="12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12"/>
      <c r="B519" s="12"/>
      <c r="C519" s="12"/>
      <c r="D519" s="12"/>
      <c r="E519" s="12"/>
      <c r="F519" s="12"/>
      <c r="G519" s="12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12"/>
      <c r="B520" s="12"/>
      <c r="C520" s="12"/>
      <c r="D520" s="12"/>
      <c r="E520" s="12"/>
      <c r="F520" s="12"/>
      <c r="G520" s="12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12"/>
      <c r="B521" s="12"/>
      <c r="C521" s="12"/>
      <c r="D521" s="12"/>
      <c r="E521" s="12"/>
      <c r="F521" s="12"/>
      <c r="G521" s="12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12"/>
      <c r="B522" s="12"/>
      <c r="C522" s="12"/>
      <c r="D522" s="12"/>
      <c r="E522" s="12"/>
      <c r="F522" s="12"/>
      <c r="G522" s="12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12"/>
      <c r="B523" s="12"/>
      <c r="C523" s="12"/>
      <c r="D523" s="12"/>
      <c r="E523" s="12"/>
      <c r="F523" s="12"/>
      <c r="G523" s="12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12"/>
      <c r="B524" s="12"/>
      <c r="C524" s="12"/>
      <c r="D524" s="12"/>
      <c r="E524" s="12"/>
      <c r="F524" s="12"/>
      <c r="G524" s="12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12"/>
      <c r="B525" s="12"/>
      <c r="C525" s="12"/>
      <c r="D525" s="12"/>
      <c r="E525" s="12"/>
      <c r="F525" s="12"/>
      <c r="G525" s="12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12"/>
      <c r="B526" s="12"/>
      <c r="C526" s="12"/>
      <c r="D526" s="12"/>
      <c r="E526" s="12"/>
      <c r="F526" s="12"/>
      <c r="G526" s="12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12"/>
      <c r="B527" s="12"/>
      <c r="C527" s="12"/>
      <c r="D527" s="12"/>
      <c r="E527" s="12"/>
      <c r="F527" s="12"/>
      <c r="G527" s="12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12"/>
      <c r="B528" s="12"/>
      <c r="C528" s="12"/>
      <c r="D528" s="12"/>
      <c r="E528" s="12"/>
      <c r="F528" s="12"/>
      <c r="G528" s="12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12"/>
      <c r="B529" s="12"/>
      <c r="C529" s="12"/>
      <c r="D529" s="12"/>
      <c r="E529" s="12"/>
      <c r="F529" s="12"/>
      <c r="G529" s="12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12"/>
      <c r="B530" s="12"/>
      <c r="C530" s="12"/>
      <c r="D530" s="12"/>
      <c r="E530" s="12"/>
      <c r="F530" s="12"/>
      <c r="G530" s="12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12"/>
      <c r="B531" s="12"/>
      <c r="C531" s="12"/>
      <c r="D531" s="12"/>
      <c r="E531" s="12"/>
      <c r="F531" s="12"/>
      <c r="G531" s="12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12"/>
      <c r="B532" s="12"/>
      <c r="C532" s="12"/>
      <c r="D532" s="12"/>
      <c r="E532" s="12"/>
      <c r="F532" s="12"/>
      <c r="G532" s="12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12"/>
      <c r="B533" s="12"/>
      <c r="C533" s="12"/>
      <c r="D533" s="12"/>
      <c r="E533" s="12"/>
      <c r="F533" s="12"/>
      <c r="G533" s="12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12"/>
      <c r="B534" s="12"/>
      <c r="C534" s="12"/>
      <c r="D534" s="12"/>
      <c r="E534" s="12"/>
      <c r="F534" s="12"/>
      <c r="G534" s="12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12"/>
      <c r="B535" s="12"/>
      <c r="C535" s="12"/>
      <c r="D535" s="12"/>
      <c r="E535" s="12"/>
      <c r="F535" s="12"/>
      <c r="G535" s="12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12"/>
      <c r="B536" s="12"/>
      <c r="C536" s="12"/>
      <c r="D536" s="12"/>
      <c r="E536" s="12"/>
      <c r="F536" s="12"/>
      <c r="G536" s="12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12"/>
      <c r="B537" s="12"/>
      <c r="C537" s="12"/>
      <c r="D537" s="12"/>
      <c r="E537" s="12"/>
      <c r="F537" s="12"/>
      <c r="G537" s="12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12"/>
      <c r="B538" s="12"/>
      <c r="C538" s="12"/>
      <c r="D538" s="12"/>
      <c r="E538" s="12"/>
      <c r="F538" s="12"/>
      <c r="G538" s="12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12"/>
      <c r="B539" s="12"/>
      <c r="C539" s="12"/>
      <c r="D539" s="12"/>
      <c r="E539" s="12"/>
      <c r="F539" s="12"/>
      <c r="G539" s="12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12"/>
      <c r="B540" s="12"/>
      <c r="C540" s="12"/>
      <c r="D540" s="12"/>
      <c r="E540" s="12"/>
      <c r="F540" s="12"/>
      <c r="G540" s="12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12"/>
      <c r="B541" s="12"/>
      <c r="C541" s="12"/>
      <c r="D541" s="12"/>
      <c r="E541" s="12"/>
      <c r="F541" s="12"/>
      <c r="G541" s="12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12"/>
      <c r="B542" s="12"/>
      <c r="C542" s="12"/>
      <c r="D542" s="12"/>
      <c r="E542" s="12"/>
      <c r="F542" s="12"/>
      <c r="G542" s="12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12"/>
      <c r="B543" s="12"/>
      <c r="C543" s="12"/>
      <c r="D543" s="12"/>
      <c r="E543" s="12"/>
      <c r="F543" s="12"/>
      <c r="G543" s="12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12"/>
      <c r="B544" s="12"/>
      <c r="C544" s="12"/>
      <c r="D544" s="12"/>
      <c r="E544" s="12"/>
      <c r="F544" s="12"/>
      <c r="G544" s="12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12"/>
      <c r="B545" s="12"/>
      <c r="C545" s="12"/>
      <c r="D545" s="12"/>
      <c r="E545" s="12"/>
      <c r="F545" s="12"/>
      <c r="G545" s="12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12"/>
      <c r="B546" s="12"/>
      <c r="C546" s="12"/>
      <c r="D546" s="12"/>
      <c r="E546" s="12"/>
      <c r="F546" s="12"/>
      <c r="G546" s="12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12"/>
      <c r="B547" s="12"/>
      <c r="C547" s="12"/>
      <c r="D547" s="12"/>
      <c r="E547" s="12"/>
      <c r="F547" s="12"/>
      <c r="G547" s="12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12"/>
      <c r="B548" s="12"/>
      <c r="C548" s="12"/>
      <c r="D548" s="12"/>
      <c r="E548" s="12"/>
      <c r="F548" s="12"/>
      <c r="G548" s="12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12"/>
      <c r="B549" s="12"/>
      <c r="C549" s="12"/>
      <c r="D549" s="12"/>
      <c r="E549" s="12"/>
      <c r="F549" s="12"/>
      <c r="G549" s="12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12"/>
      <c r="B550" s="12"/>
      <c r="C550" s="12"/>
      <c r="D550" s="12"/>
      <c r="E550" s="12"/>
      <c r="F550" s="12"/>
      <c r="G550" s="12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12"/>
      <c r="B551" s="12"/>
      <c r="C551" s="12"/>
      <c r="D551" s="12"/>
      <c r="E551" s="12"/>
      <c r="F551" s="12"/>
      <c r="G551" s="12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12"/>
      <c r="B552" s="12"/>
      <c r="C552" s="12"/>
      <c r="D552" s="12"/>
      <c r="E552" s="12"/>
      <c r="F552" s="12"/>
      <c r="G552" s="12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12"/>
      <c r="B553" s="12"/>
      <c r="C553" s="12"/>
      <c r="D553" s="12"/>
      <c r="E553" s="12"/>
      <c r="F553" s="12"/>
      <c r="G553" s="12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12"/>
      <c r="B554" s="12"/>
      <c r="C554" s="12"/>
      <c r="D554" s="12"/>
      <c r="E554" s="12"/>
      <c r="F554" s="12"/>
      <c r="G554" s="12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12"/>
      <c r="B555" s="12"/>
      <c r="C555" s="12"/>
      <c r="D555" s="12"/>
      <c r="E555" s="12"/>
      <c r="F555" s="12"/>
      <c r="G555" s="12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12"/>
      <c r="B556" s="12"/>
      <c r="C556" s="12"/>
      <c r="D556" s="12"/>
      <c r="E556" s="12"/>
      <c r="F556" s="12"/>
      <c r="G556" s="12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12"/>
      <c r="B557" s="12"/>
      <c r="C557" s="12"/>
      <c r="D557" s="12"/>
      <c r="E557" s="12"/>
      <c r="F557" s="12"/>
      <c r="G557" s="12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12"/>
      <c r="B558" s="12"/>
      <c r="C558" s="12"/>
      <c r="D558" s="12"/>
      <c r="E558" s="12"/>
      <c r="F558" s="12"/>
      <c r="G558" s="12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12"/>
      <c r="B559" s="12"/>
      <c r="C559" s="12"/>
      <c r="D559" s="12"/>
      <c r="E559" s="12"/>
      <c r="F559" s="12"/>
      <c r="G559" s="12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12"/>
      <c r="B560" s="12"/>
      <c r="C560" s="12"/>
      <c r="D560" s="12"/>
      <c r="E560" s="12"/>
      <c r="F560" s="12"/>
      <c r="G560" s="12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12"/>
      <c r="B561" s="12"/>
      <c r="C561" s="12"/>
      <c r="D561" s="12"/>
      <c r="E561" s="12"/>
      <c r="F561" s="12"/>
      <c r="G561" s="12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12"/>
      <c r="B562" s="12"/>
      <c r="C562" s="12"/>
      <c r="D562" s="12"/>
      <c r="E562" s="12"/>
      <c r="F562" s="12"/>
      <c r="G562" s="12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12"/>
      <c r="B563" s="12"/>
      <c r="C563" s="12"/>
      <c r="D563" s="12"/>
      <c r="E563" s="12"/>
      <c r="F563" s="12"/>
      <c r="G563" s="12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12"/>
      <c r="B564" s="12"/>
      <c r="C564" s="12"/>
      <c r="D564" s="12"/>
      <c r="E564" s="12"/>
      <c r="F564" s="12"/>
      <c r="G564" s="12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12"/>
      <c r="B565" s="12"/>
      <c r="C565" s="12"/>
      <c r="D565" s="12"/>
      <c r="E565" s="12"/>
      <c r="F565" s="12"/>
      <c r="G565" s="12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12"/>
      <c r="B566" s="12"/>
      <c r="C566" s="12"/>
      <c r="D566" s="12"/>
      <c r="E566" s="12"/>
      <c r="F566" s="12"/>
      <c r="G566" s="12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12"/>
      <c r="B567" s="12"/>
      <c r="C567" s="12"/>
      <c r="D567" s="12"/>
      <c r="E567" s="12"/>
      <c r="F567" s="12"/>
      <c r="G567" s="12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12"/>
      <c r="B568" s="12"/>
      <c r="C568" s="12"/>
      <c r="D568" s="12"/>
      <c r="E568" s="12"/>
      <c r="F568" s="12"/>
      <c r="G568" s="12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12"/>
      <c r="B569" s="12"/>
      <c r="C569" s="12"/>
      <c r="D569" s="12"/>
      <c r="E569" s="12"/>
      <c r="F569" s="12"/>
      <c r="G569" s="12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12"/>
      <c r="B570" s="12"/>
      <c r="C570" s="12"/>
      <c r="D570" s="12"/>
      <c r="E570" s="12"/>
      <c r="F570" s="12"/>
      <c r="G570" s="12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12"/>
      <c r="B571" s="12"/>
      <c r="C571" s="12"/>
      <c r="D571" s="12"/>
      <c r="E571" s="12"/>
      <c r="F571" s="12"/>
      <c r="G571" s="12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12"/>
      <c r="B572" s="12"/>
      <c r="C572" s="12"/>
      <c r="D572" s="12"/>
      <c r="E572" s="12"/>
      <c r="F572" s="12"/>
      <c r="G572" s="12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12"/>
      <c r="B573" s="12"/>
      <c r="C573" s="12"/>
      <c r="D573" s="12"/>
      <c r="E573" s="12"/>
      <c r="F573" s="12"/>
      <c r="G573" s="12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12"/>
      <c r="B574" s="12"/>
      <c r="C574" s="12"/>
      <c r="D574" s="12"/>
      <c r="E574" s="12"/>
      <c r="F574" s="12"/>
      <c r="G574" s="12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12"/>
      <c r="B575" s="12"/>
      <c r="C575" s="12"/>
      <c r="D575" s="12"/>
      <c r="E575" s="12"/>
      <c r="F575" s="12"/>
      <c r="G575" s="12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12"/>
      <c r="B576" s="12"/>
      <c r="C576" s="12"/>
      <c r="D576" s="12"/>
      <c r="E576" s="12"/>
      <c r="F576" s="12"/>
      <c r="G576" s="12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12"/>
      <c r="B577" s="12"/>
      <c r="C577" s="12"/>
      <c r="D577" s="12"/>
      <c r="E577" s="12"/>
      <c r="F577" s="12"/>
      <c r="G577" s="12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12"/>
      <c r="B578" s="12"/>
      <c r="C578" s="12"/>
      <c r="D578" s="12"/>
      <c r="E578" s="12"/>
      <c r="F578" s="12"/>
      <c r="G578" s="12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12"/>
      <c r="B579" s="12"/>
      <c r="C579" s="12"/>
      <c r="D579" s="12"/>
      <c r="E579" s="12"/>
      <c r="F579" s="12"/>
      <c r="G579" s="12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12"/>
      <c r="B580" s="12"/>
      <c r="C580" s="12"/>
      <c r="D580" s="12"/>
      <c r="E580" s="12"/>
      <c r="F580" s="12"/>
      <c r="G580" s="12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12"/>
      <c r="B581" s="12"/>
      <c r="C581" s="12"/>
      <c r="D581" s="12"/>
      <c r="E581" s="12"/>
      <c r="F581" s="12"/>
      <c r="G581" s="12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12"/>
      <c r="B582" s="12"/>
      <c r="C582" s="12"/>
      <c r="D582" s="12"/>
      <c r="E582" s="12"/>
      <c r="F582" s="12"/>
      <c r="G582" s="12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12"/>
      <c r="B583" s="12"/>
      <c r="C583" s="12"/>
      <c r="D583" s="12"/>
      <c r="E583" s="12"/>
      <c r="F583" s="12"/>
      <c r="G583" s="12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12"/>
      <c r="B584" s="12"/>
      <c r="C584" s="12"/>
      <c r="D584" s="12"/>
      <c r="E584" s="12"/>
      <c r="F584" s="12"/>
      <c r="G584" s="12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12"/>
      <c r="B585" s="12"/>
      <c r="C585" s="12"/>
      <c r="D585" s="12"/>
      <c r="E585" s="12"/>
      <c r="F585" s="12"/>
      <c r="G585" s="12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12"/>
      <c r="B586" s="12"/>
      <c r="C586" s="12"/>
      <c r="D586" s="12"/>
      <c r="E586" s="12"/>
      <c r="F586" s="12"/>
      <c r="G586" s="12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12"/>
      <c r="B587" s="12"/>
      <c r="C587" s="12"/>
      <c r="D587" s="12"/>
      <c r="E587" s="12"/>
      <c r="F587" s="12"/>
      <c r="G587" s="12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12"/>
      <c r="B588" s="12"/>
      <c r="C588" s="12"/>
      <c r="D588" s="12"/>
      <c r="E588" s="12"/>
      <c r="F588" s="12"/>
      <c r="G588" s="12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12"/>
      <c r="B589" s="12"/>
      <c r="C589" s="12"/>
      <c r="D589" s="12"/>
      <c r="E589" s="12"/>
      <c r="F589" s="12"/>
      <c r="G589" s="12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12"/>
      <c r="B590" s="12"/>
      <c r="C590" s="12"/>
      <c r="D590" s="12"/>
      <c r="E590" s="12"/>
      <c r="F590" s="12"/>
      <c r="G590" s="12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12"/>
      <c r="B591" s="12"/>
      <c r="C591" s="12"/>
      <c r="D591" s="12"/>
      <c r="E591" s="12"/>
      <c r="F591" s="12"/>
      <c r="G591" s="12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12"/>
      <c r="B592" s="12"/>
      <c r="C592" s="12"/>
      <c r="D592" s="12"/>
      <c r="E592" s="12"/>
      <c r="F592" s="12"/>
      <c r="G592" s="12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12"/>
      <c r="B593" s="12"/>
      <c r="C593" s="12"/>
      <c r="D593" s="12"/>
      <c r="E593" s="12"/>
      <c r="F593" s="12"/>
      <c r="G593" s="12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12"/>
      <c r="B594" s="12"/>
      <c r="C594" s="12"/>
      <c r="D594" s="12"/>
      <c r="E594" s="12"/>
      <c r="F594" s="12"/>
      <c r="G594" s="12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12"/>
      <c r="B595" s="12"/>
      <c r="C595" s="12"/>
      <c r="D595" s="12"/>
      <c r="E595" s="12"/>
      <c r="F595" s="12"/>
      <c r="G595" s="12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12"/>
      <c r="B596" s="12"/>
      <c r="C596" s="12"/>
      <c r="D596" s="12"/>
      <c r="E596" s="12"/>
      <c r="F596" s="12"/>
      <c r="G596" s="12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12"/>
      <c r="B597" s="12"/>
      <c r="C597" s="12"/>
      <c r="D597" s="12"/>
      <c r="E597" s="12"/>
      <c r="F597" s="12"/>
      <c r="G597" s="12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12"/>
      <c r="B598" s="12"/>
      <c r="C598" s="12"/>
      <c r="D598" s="12"/>
      <c r="E598" s="12"/>
      <c r="F598" s="12"/>
      <c r="G598" s="12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12"/>
      <c r="B599" s="12"/>
      <c r="C599" s="12"/>
      <c r="D599" s="12"/>
      <c r="E599" s="12"/>
      <c r="F599" s="12"/>
      <c r="G599" s="12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12"/>
      <c r="B600" s="12"/>
      <c r="C600" s="12"/>
      <c r="D600" s="12"/>
      <c r="E600" s="12"/>
      <c r="F600" s="12"/>
      <c r="G600" s="12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12"/>
      <c r="B601" s="12"/>
      <c r="C601" s="12"/>
      <c r="D601" s="12"/>
      <c r="E601" s="12"/>
      <c r="F601" s="12"/>
      <c r="G601" s="12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12"/>
      <c r="B602" s="12"/>
      <c r="C602" s="12"/>
      <c r="D602" s="12"/>
      <c r="E602" s="12"/>
      <c r="F602" s="12"/>
      <c r="G602" s="12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12"/>
      <c r="B603" s="12"/>
      <c r="C603" s="12"/>
      <c r="D603" s="12"/>
      <c r="E603" s="12"/>
      <c r="F603" s="12"/>
      <c r="G603" s="12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12"/>
      <c r="B604" s="12"/>
      <c r="C604" s="12"/>
      <c r="D604" s="12"/>
      <c r="E604" s="12"/>
      <c r="F604" s="12"/>
      <c r="G604" s="12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12"/>
      <c r="B605" s="12"/>
      <c r="C605" s="12"/>
      <c r="D605" s="12"/>
      <c r="E605" s="12"/>
      <c r="F605" s="12"/>
      <c r="G605" s="12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12"/>
      <c r="B606" s="12"/>
      <c r="C606" s="12"/>
      <c r="D606" s="12"/>
      <c r="E606" s="12"/>
      <c r="F606" s="12"/>
      <c r="G606" s="12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12"/>
      <c r="B607" s="12"/>
      <c r="C607" s="12"/>
      <c r="D607" s="12"/>
      <c r="E607" s="12"/>
      <c r="F607" s="12"/>
      <c r="G607" s="12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12"/>
      <c r="B608" s="12"/>
      <c r="C608" s="12"/>
      <c r="D608" s="12"/>
      <c r="E608" s="12"/>
      <c r="F608" s="12"/>
      <c r="G608" s="12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12"/>
      <c r="B609" s="12"/>
      <c r="C609" s="12"/>
      <c r="D609" s="12"/>
      <c r="E609" s="12"/>
      <c r="F609" s="12"/>
      <c r="G609" s="12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12"/>
      <c r="B610" s="12"/>
      <c r="C610" s="12"/>
      <c r="D610" s="12"/>
      <c r="E610" s="12"/>
      <c r="F610" s="12"/>
      <c r="G610" s="12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12"/>
      <c r="B611" s="12"/>
      <c r="C611" s="12"/>
      <c r="D611" s="12"/>
      <c r="E611" s="12"/>
      <c r="F611" s="12"/>
      <c r="G611" s="12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12"/>
      <c r="B612" s="12"/>
      <c r="C612" s="12"/>
      <c r="D612" s="12"/>
      <c r="E612" s="12"/>
      <c r="F612" s="12"/>
      <c r="G612" s="12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12"/>
      <c r="B613" s="12"/>
      <c r="C613" s="12"/>
      <c r="D613" s="12"/>
      <c r="E613" s="12"/>
      <c r="F613" s="12"/>
      <c r="G613" s="12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12"/>
      <c r="B614" s="12"/>
      <c r="C614" s="12"/>
      <c r="D614" s="12"/>
      <c r="E614" s="12"/>
      <c r="F614" s="12"/>
      <c r="G614" s="12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12"/>
      <c r="B615" s="12"/>
      <c r="C615" s="12"/>
      <c r="D615" s="12"/>
      <c r="E615" s="12"/>
      <c r="F615" s="12"/>
      <c r="G615" s="12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12"/>
      <c r="B616" s="12"/>
      <c r="C616" s="12"/>
      <c r="D616" s="12"/>
      <c r="E616" s="12"/>
      <c r="F616" s="12"/>
      <c r="G616" s="12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12"/>
      <c r="B617" s="12"/>
      <c r="C617" s="12"/>
      <c r="D617" s="12"/>
      <c r="E617" s="12"/>
      <c r="F617" s="12"/>
      <c r="G617" s="12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12"/>
      <c r="B618" s="12"/>
      <c r="C618" s="12"/>
      <c r="D618" s="12"/>
      <c r="E618" s="12"/>
      <c r="F618" s="12"/>
      <c r="G618" s="12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12"/>
      <c r="B619" s="12"/>
      <c r="C619" s="12"/>
      <c r="D619" s="12"/>
      <c r="E619" s="12"/>
      <c r="F619" s="12"/>
      <c r="G619" s="12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12"/>
      <c r="B620" s="12"/>
      <c r="C620" s="12"/>
      <c r="D620" s="12"/>
      <c r="E620" s="12"/>
      <c r="F620" s="12"/>
      <c r="G620" s="12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12"/>
      <c r="B621" s="12"/>
      <c r="C621" s="12"/>
      <c r="D621" s="12"/>
      <c r="E621" s="12"/>
      <c r="F621" s="12"/>
      <c r="G621" s="12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12"/>
      <c r="B622" s="12"/>
      <c r="C622" s="12"/>
      <c r="D622" s="12"/>
      <c r="E622" s="12"/>
      <c r="F622" s="12"/>
      <c r="G622" s="12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12"/>
      <c r="B623" s="12"/>
      <c r="C623" s="12"/>
      <c r="D623" s="12"/>
      <c r="E623" s="12"/>
      <c r="F623" s="12"/>
      <c r="G623" s="12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12"/>
      <c r="B624" s="12"/>
      <c r="C624" s="12"/>
      <c r="D624" s="12"/>
      <c r="E624" s="12"/>
      <c r="F624" s="12"/>
      <c r="G624" s="12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12"/>
      <c r="B625" s="12"/>
      <c r="C625" s="12"/>
      <c r="D625" s="12"/>
      <c r="E625" s="12"/>
      <c r="F625" s="12"/>
      <c r="G625" s="12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12"/>
      <c r="B626" s="12"/>
      <c r="C626" s="12"/>
      <c r="D626" s="12"/>
      <c r="E626" s="12"/>
      <c r="F626" s="12"/>
      <c r="G626" s="12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12"/>
      <c r="B627" s="12"/>
      <c r="C627" s="12"/>
      <c r="D627" s="12"/>
      <c r="E627" s="12"/>
      <c r="F627" s="12"/>
      <c r="G627" s="12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12"/>
      <c r="B628" s="12"/>
      <c r="C628" s="12"/>
      <c r="D628" s="12"/>
      <c r="E628" s="12"/>
      <c r="F628" s="12"/>
      <c r="G628" s="12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12"/>
      <c r="B629" s="12"/>
      <c r="C629" s="12"/>
      <c r="D629" s="12"/>
      <c r="E629" s="12"/>
      <c r="F629" s="12"/>
      <c r="G629" s="12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12"/>
      <c r="B630" s="12"/>
      <c r="C630" s="12"/>
      <c r="D630" s="12"/>
      <c r="E630" s="12"/>
      <c r="F630" s="12"/>
      <c r="G630" s="12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12"/>
      <c r="B631" s="12"/>
      <c r="C631" s="12"/>
      <c r="D631" s="12"/>
      <c r="E631" s="12"/>
      <c r="F631" s="12"/>
      <c r="G631" s="12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12"/>
      <c r="B632" s="12"/>
      <c r="C632" s="12"/>
      <c r="D632" s="12"/>
      <c r="E632" s="12"/>
      <c r="F632" s="12"/>
      <c r="G632" s="12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12"/>
      <c r="B633" s="12"/>
      <c r="C633" s="12"/>
      <c r="D633" s="12"/>
      <c r="E633" s="12"/>
      <c r="F633" s="12"/>
      <c r="G633" s="12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12"/>
      <c r="B634" s="12"/>
      <c r="C634" s="12"/>
      <c r="D634" s="12"/>
      <c r="E634" s="12"/>
      <c r="F634" s="12"/>
      <c r="G634" s="12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12"/>
      <c r="B635" s="12"/>
      <c r="C635" s="12"/>
      <c r="D635" s="12"/>
      <c r="E635" s="12"/>
      <c r="F635" s="12"/>
      <c r="G635" s="12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12"/>
      <c r="B636" s="12"/>
      <c r="C636" s="12"/>
      <c r="D636" s="12"/>
      <c r="E636" s="12"/>
      <c r="F636" s="12"/>
      <c r="G636" s="12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12"/>
      <c r="B637" s="12"/>
      <c r="C637" s="12"/>
      <c r="D637" s="12"/>
      <c r="E637" s="12"/>
      <c r="F637" s="12"/>
      <c r="G637" s="12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12"/>
      <c r="B638" s="12"/>
      <c r="C638" s="12"/>
      <c r="D638" s="12"/>
      <c r="E638" s="12"/>
      <c r="F638" s="12"/>
      <c r="G638" s="12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12"/>
      <c r="B639" s="12"/>
      <c r="C639" s="12"/>
      <c r="D639" s="12"/>
      <c r="E639" s="12"/>
      <c r="F639" s="12"/>
      <c r="G639" s="12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12"/>
      <c r="B640" s="12"/>
      <c r="C640" s="12"/>
      <c r="D640" s="12"/>
      <c r="E640" s="12"/>
      <c r="F640" s="12"/>
      <c r="G640" s="12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12"/>
      <c r="B641" s="12"/>
      <c r="C641" s="12"/>
      <c r="D641" s="12"/>
      <c r="E641" s="12"/>
      <c r="F641" s="12"/>
      <c r="G641" s="12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12"/>
      <c r="B642" s="12"/>
      <c r="C642" s="12"/>
      <c r="D642" s="12"/>
      <c r="E642" s="12"/>
      <c r="F642" s="12"/>
      <c r="G642" s="12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12"/>
      <c r="B643" s="12"/>
      <c r="C643" s="12"/>
      <c r="D643" s="12"/>
      <c r="E643" s="12"/>
      <c r="F643" s="12"/>
      <c r="G643" s="12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12"/>
      <c r="B644" s="12"/>
      <c r="C644" s="12"/>
      <c r="D644" s="12"/>
      <c r="E644" s="12"/>
      <c r="F644" s="12"/>
      <c r="G644" s="12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12"/>
      <c r="B645" s="12"/>
      <c r="C645" s="12"/>
      <c r="D645" s="12"/>
      <c r="E645" s="12"/>
      <c r="F645" s="12"/>
      <c r="G645" s="12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12"/>
      <c r="B646" s="12"/>
      <c r="C646" s="12"/>
      <c r="D646" s="12"/>
      <c r="E646" s="12"/>
      <c r="F646" s="12"/>
      <c r="G646" s="12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12"/>
      <c r="B647" s="12"/>
      <c r="C647" s="12"/>
      <c r="D647" s="12"/>
      <c r="E647" s="12"/>
      <c r="F647" s="12"/>
      <c r="G647" s="12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12"/>
      <c r="B648" s="12"/>
      <c r="C648" s="12"/>
      <c r="D648" s="12"/>
      <c r="E648" s="12"/>
      <c r="F648" s="12"/>
      <c r="G648" s="12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12"/>
      <c r="B649" s="12"/>
      <c r="C649" s="12"/>
      <c r="D649" s="12"/>
      <c r="E649" s="12"/>
      <c r="F649" s="12"/>
      <c r="G649" s="12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12"/>
      <c r="B650" s="12"/>
      <c r="C650" s="12"/>
      <c r="D650" s="12"/>
      <c r="E650" s="12"/>
      <c r="F650" s="12"/>
      <c r="G650" s="12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12"/>
      <c r="B651" s="12"/>
      <c r="C651" s="12"/>
      <c r="D651" s="12"/>
      <c r="E651" s="12"/>
      <c r="F651" s="12"/>
      <c r="G651" s="12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12"/>
      <c r="B652" s="12"/>
      <c r="C652" s="12"/>
      <c r="D652" s="12"/>
      <c r="E652" s="12"/>
      <c r="F652" s="12"/>
      <c r="G652" s="12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12"/>
      <c r="B653" s="12"/>
      <c r="C653" s="12"/>
      <c r="D653" s="12"/>
      <c r="E653" s="12"/>
      <c r="F653" s="12"/>
      <c r="G653" s="12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12"/>
      <c r="B654" s="12"/>
      <c r="C654" s="12"/>
      <c r="D654" s="12"/>
      <c r="E654" s="12"/>
      <c r="F654" s="12"/>
      <c r="G654" s="12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12"/>
      <c r="B655" s="12"/>
      <c r="C655" s="12"/>
      <c r="D655" s="12"/>
      <c r="E655" s="12"/>
      <c r="F655" s="12"/>
      <c r="G655" s="12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12"/>
      <c r="B656" s="12"/>
      <c r="C656" s="12"/>
      <c r="D656" s="12"/>
      <c r="E656" s="12"/>
      <c r="F656" s="12"/>
      <c r="G656" s="12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12"/>
      <c r="B657" s="12"/>
      <c r="C657" s="12"/>
      <c r="D657" s="12"/>
      <c r="E657" s="12"/>
      <c r="F657" s="12"/>
      <c r="G657" s="12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12"/>
      <c r="B658" s="12"/>
      <c r="C658" s="12"/>
      <c r="D658" s="12"/>
      <c r="E658" s="12"/>
      <c r="F658" s="12"/>
      <c r="G658" s="12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12"/>
      <c r="B659" s="12"/>
      <c r="C659" s="12"/>
      <c r="D659" s="12"/>
      <c r="E659" s="12"/>
      <c r="F659" s="12"/>
      <c r="G659" s="12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12"/>
      <c r="B660" s="12"/>
      <c r="C660" s="12"/>
      <c r="D660" s="12"/>
      <c r="E660" s="12"/>
      <c r="F660" s="12"/>
      <c r="G660" s="12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12"/>
      <c r="B661" s="12"/>
      <c r="C661" s="12"/>
      <c r="D661" s="12"/>
      <c r="E661" s="12"/>
      <c r="F661" s="12"/>
      <c r="G661" s="12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12"/>
      <c r="B662" s="12"/>
      <c r="C662" s="12"/>
      <c r="D662" s="12"/>
      <c r="E662" s="12"/>
      <c r="F662" s="12"/>
      <c r="G662" s="12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12"/>
      <c r="B663" s="12"/>
      <c r="C663" s="12"/>
      <c r="D663" s="12"/>
      <c r="E663" s="12"/>
      <c r="F663" s="12"/>
      <c r="G663" s="12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12"/>
      <c r="B664" s="12"/>
      <c r="C664" s="12"/>
      <c r="D664" s="12"/>
      <c r="E664" s="12"/>
      <c r="F664" s="12"/>
      <c r="G664" s="12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12"/>
      <c r="B665" s="12"/>
      <c r="C665" s="12"/>
      <c r="D665" s="12"/>
      <c r="E665" s="12"/>
      <c r="F665" s="12"/>
      <c r="G665" s="12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12"/>
      <c r="B666" s="12"/>
      <c r="C666" s="12"/>
      <c r="D666" s="12"/>
      <c r="E666" s="12"/>
      <c r="F666" s="12"/>
      <c r="G666" s="12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12"/>
      <c r="B667" s="12"/>
      <c r="C667" s="12"/>
      <c r="D667" s="12"/>
      <c r="E667" s="12"/>
      <c r="F667" s="12"/>
      <c r="G667" s="12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12"/>
      <c r="B668" s="12"/>
      <c r="C668" s="12"/>
      <c r="D668" s="12"/>
      <c r="E668" s="12"/>
      <c r="F668" s="12"/>
      <c r="G668" s="12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12"/>
      <c r="B669" s="12"/>
      <c r="C669" s="12"/>
      <c r="D669" s="12"/>
      <c r="E669" s="12"/>
      <c r="F669" s="12"/>
      <c r="G669" s="12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12"/>
      <c r="B670" s="12"/>
      <c r="C670" s="12"/>
      <c r="D670" s="12"/>
      <c r="E670" s="12"/>
      <c r="F670" s="12"/>
      <c r="G670" s="12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12"/>
      <c r="B671" s="12"/>
      <c r="C671" s="12"/>
      <c r="D671" s="12"/>
      <c r="E671" s="12"/>
      <c r="F671" s="12"/>
      <c r="G671" s="12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12"/>
      <c r="B672" s="12"/>
      <c r="C672" s="12"/>
      <c r="D672" s="12"/>
      <c r="E672" s="12"/>
      <c r="F672" s="12"/>
      <c r="G672" s="12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12"/>
      <c r="B673" s="12"/>
      <c r="C673" s="12"/>
      <c r="D673" s="12"/>
      <c r="E673" s="12"/>
      <c r="F673" s="12"/>
      <c r="G673" s="12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12"/>
      <c r="B674" s="12"/>
      <c r="C674" s="12"/>
      <c r="D674" s="12"/>
      <c r="E674" s="12"/>
      <c r="F674" s="12"/>
      <c r="G674" s="12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12"/>
      <c r="B675" s="12"/>
      <c r="C675" s="12"/>
      <c r="D675" s="12"/>
      <c r="E675" s="12"/>
      <c r="F675" s="12"/>
      <c r="G675" s="12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12"/>
      <c r="B676" s="12"/>
      <c r="C676" s="12"/>
      <c r="D676" s="12"/>
      <c r="E676" s="12"/>
      <c r="F676" s="12"/>
      <c r="G676" s="12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12"/>
      <c r="B677" s="12"/>
      <c r="C677" s="12"/>
      <c r="D677" s="12"/>
      <c r="E677" s="12"/>
      <c r="F677" s="12"/>
      <c r="G677" s="12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12"/>
      <c r="B678" s="12"/>
      <c r="C678" s="12"/>
      <c r="D678" s="12"/>
      <c r="E678" s="12"/>
      <c r="F678" s="12"/>
      <c r="G678" s="12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12"/>
      <c r="B679" s="12"/>
      <c r="C679" s="12"/>
      <c r="D679" s="12"/>
      <c r="E679" s="12"/>
      <c r="F679" s="12"/>
      <c r="G679" s="12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12"/>
      <c r="B680" s="12"/>
      <c r="C680" s="12"/>
      <c r="D680" s="12"/>
      <c r="E680" s="12"/>
      <c r="F680" s="12"/>
      <c r="G680" s="12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12"/>
      <c r="B681" s="12"/>
      <c r="C681" s="12"/>
      <c r="D681" s="12"/>
      <c r="E681" s="12"/>
      <c r="F681" s="12"/>
      <c r="G681" s="12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12"/>
      <c r="B682" s="12"/>
      <c r="C682" s="12"/>
      <c r="D682" s="12"/>
      <c r="E682" s="12"/>
      <c r="F682" s="12"/>
      <c r="G682" s="12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12"/>
      <c r="B683" s="12"/>
      <c r="C683" s="12"/>
      <c r="D683" s="12"/>
      <c r="E683" s="12"/>
      <c r="F683" s="12"/>
      <c r="G683" s="12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12"/>
      <c r="B684" s="12"/>
      <c r="C684" s="12"/>
      <c r="D684" s="12"/>
      <c r="E684" s="12"/>
      <c r="F684" s="12"/>
      <c r="G684" s="12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12"/>
      <c r="B685" s="12"/>
      <c r="C685" s="12"/>
      <c r="D685" s="12"/>
      <c r="E685" s="12"/>
      <c r="F685" s="12"/>
      <c r="G685" s="12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12"/>
      <c r="B686" s="12"/>
      <c r="C686" s="12"/>
      <c r="D686" s="12"/>
      <c r="E686" s="12"/>
      <c r="F686" s="12"/>
      <c r="G686" s="12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12"/>
      <c r="B687" s="12"/>
      <c r="C687" s="12"/>
      <c r="D687" s="12"/>
      <c r="E687" s="12"/>
      <c r="F687" s="12"/>
      <c r="G687" s="12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12"/>
      <c r="B688" s="12"/>
      <c r="C688" s="12"/>
      <c r="D688" s="12"/>
      <c r="E688" s="12"/>
      <c r="F688" s="12"/>
      <c r="G688" s="12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12"/>
      <c r="B689" s="12"/>
      <c r="C689" s="12"/>
      <c r="D689" s="12"/>
      <c r="E689" s="12"/>
      <c r="F689" s="12"/>
      <c r="G689" s="12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12"/>
      <c r="B690" s="12"/>
      <c r="C690" s="12"/>
      <c r="D690" s="12"/>
      <c r="E690" s="12"/>
      <c r="F690" s="12"/>
      <c r="G690" s="12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12"/>
      <c r="B691" s="12"/>
      <c r="C691" s="12"/>
      <c r="D691" s="12"/>
      <c r="E691" s="12"/>
      <c r="F691" s="12"/>
      <c r="G691" s="12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12"/>
      <c r="B692" s="12"/>
      <c r="C692" s="12"/>
      <c r="D692" s="12"/>
      <c r="E692" s="12"/>
      <c r="F692" s="12"/>
      <c r="G692" s="12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12"/>
      <c r="B693" s="12"/>
      <c r="C693" s="12"/>
      <c r="D693" s="12"/>
      <c r="E693" s="12"/>
      <c r="F693" s="12"/>
      <c r="G693" s="12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12"/>
      <c r="B694" s="12"/>
      <c r="C694" s="12"/>
      <c r="D694" s="12"/>
      <c r="E694" s="12"/>
      <c r="F694" s="12"/>
      <c r="G694" s="12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12"/>
      <c r="B695" s="12"/>
      <c r="C695" s="12"/>
      <c r="D695" s="12"/>
      <c r="E695" s="12"/>
      <c r="F695" s="12"/>
      <c r="G695" s="12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12"/>
      <c r="B696" s="12"/>
      <c r="C696" s="12"/>
      <c r="D696" s="12"/>
      <c r="E696" s="12"/>
      <c r="F696" s="12"/>
      <c r="G696" s="12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12"/>
      <c r="B697" s="12"/>
      <c r="C697" s="12"/>
      <c r="D697" s="12"/>
      <c r="E697" s="12"/>
      <c r="F697" s="12"/>
      <c r="G697" s="12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12"/>
      <c r="B698" s="12"/>
      <c r="C698" s="12"/>
      <c r="D698" s="12"/>
      <c r="E698" s="12"/>
      <c r="F698" s="12"/>
      <c r="G698" s="12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12"/>
      <c r="B699" s="12"/>
      <c r="C699" s="12"/>
      <c r="D699" s="12"/>
      <c r="E699" s="12"/>
      <c r="F699" s="12"/>
      <c r="G699" s="12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12"/>
      <c r="B700" s="12"/>
      <c r="C700" s="12"/>
      <c r="D700" s="12"/>
      <c r="E700" s="12"/>
      <c r="F700" s="12"/>
      <c r="G700" s="12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12"/>
      <c r="B701" s="12"/>
      <c r="C701" s="12"/>
      <c r="D701" s="12"/>
      <c r="E701" s="12"/>
      <c r="F701" s="12"/>
      <c r="G701" s="12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12"/>
      <c r="B702" s="12"/>
      <c r="C702" s="12"/>
      <c r="D702" s="12"/>
      <c r="E702" s="12"/>
      <c r="F702" s="12"/>
      <c r="G702" s="12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12"/>
      <c r="B703" s="12"/>
      <c r="C703" s="12"/>
      <c r="D703" s="12"/>
      <c r="E703" s="12"/>
      <c r="F703" s="12"/>
      <c r="G703" s="12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12"/>
      <c r="B704" s="12"/>
      <c r="C704" s="12"/>
      <c r="D704" s="12"/>
      <c r="E704" s="12"/>
      <c r="F704" s="12"/>
      <c r="G704" s="12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12"/>
      <c r="B705" s="12"/>
      <c r="C705" s="12"/>
      <c r="D705" s="12"/>
      <c r="E705" s="12"/>
      <c r="F705" s="12"/>
      <c r="G705" s="12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12"/>
      <c r="B706" s="12"/>
      <c r="C706" s="12"/>
      <c r="D706" s="12"/>
      <c r="E706" s="12"/>
      <c r="F706" s="12"/>
      <c r="G706" s="12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12"/>
      <c r="B707" s="12"/>
      <c r="C707" s="12"/>
      <c r="D707" s="12"/>
      <c r="E707" s="12"/>
      <c r="F707" s="12"/>
      <c r="G707" s="12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12"/>
      <c r="B708" s="12"/>
      <c r="C708" s="12"/>
      <c r="D708" s="12"/>
      <c r="E708" s="12"/>
      <c r="F708" s="12"/>
      <c r="G708" s="12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12"/>
      <c r="B709" s="12"/>
      <c r="C709" s="12"/>
      <c r="D709" s="12"/>
      <c r="E709" s="12"/>
      <c r="F709" s="12"/>
      <c r="G709" s="12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12"/>
      <c r="B710" s="12"/>
      <c r="C710" s="12"/>
      <c r="D710" s="12"/>
      <c r="E710" s="12"/>
      <c r="F710" s="12"/>
      <c r="G710" s="12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12"/>
      <c r="B711" s="12"/>
      <c r="C711" s="12"/>
      <c r="D711" s="12"/>
      <c r="E711" s="12"/>
      <c r="F711" s="12"/>
      <c r="G711" s="12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12"/>
      <c r="B712" s="12"/>
      <c r="C712" s="12"/>
      <c r="D712" s="12"/>
      <c r="E712" s="12"/>
      <c r="F712" s="12"/>
      <c r="G712" s="12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12"/>
      <c r="B713" s="12"/>
      <c r="C713" s="12"/>
      <c r="D713" s="12"/>
      <c r="E713" s="12"/>
      <c r="F713" s="12"/>
      <c r="G713" s="12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12"/>
      <c r="B714" s="12"/>
      <c r="C714" s="12"/>
      <c r="D714" s="12"/>
      <c r="E714" s="12"/>
      <c r="F714" s="12"/>
      <c r="G714" s="12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12"/>
      <c r="B715" s="12"/>
      <c r="C715" s="12"/>
      <c r="D715" s="12"/>
      <c r="E715" s="12"/>
      <c r="F715" s="12"/>
      <c r="G715" s="12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12"/>
      <c r="B716" s="12"/>
      <c r="C716" s="12"/>
      <c r="D716" s="12"/>
      <c r="E716" s="12"/>
      <c r="F716" s="12"/>
      <c r="G716" s="12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12"/>
      <c r="B717" s="12"/>
      <c r="C717" s="12"/>
      <c r="D717" s="12"/>
      <c r="E717" s="12"/>
      <c r="F717" s="12"/>
      <c r="G717" s="12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12"/>
      <c r="B718" s="12"/>
      <c r="C718" s="12"/>
      <c r="D718" s="12"/>
      <c r="E718" s="12"/>
      <c r="F718" s="12"/>
      <c r="G718" s="12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12"/>
      <c r="B719" s="12"/>
      <c r="C719" s="12"/>
      <c r="D719" s="12"/>
      <c r="E719" s="12"/>
      <c r="F719" s="12"/>
      <c r="G719" s="12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12"/>
      <c r="B720" s="12"/>
      <c r="C720" s="12"/>
      <c r="D720" s="12"/>
      <c r="E720" s="12"/>
      <c r="F720" s="12"/>
      <c r="G720" s="12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12"/>
      <c r="B721" s="12"/>
      <c r="C721" s="12"/>
      <c r="D721" s="12"/>
      <c r="E721" s="12"/>
      <c r="F721" s="12"/>
      <c r="G721" s="12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12"/>
      <c r="B722" s="12"/>
      <c r="C722" s="12"/>
      <c r="D722" s="12"/>
      <c r="E722" s="12"/>
      <c r="F722" s="12"/>
      <c r="G722" s="12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12"/>
      <c r="B723" s="12"/>
      <c r="C723" s="12"/>
      <c r="D723" s="12"/>
      <c r="E723" s="12"/>
      <c r="F723" s="12"/>
      <c r="G723" s="12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12"/>
      <c r="B724" s="12"/>
      <c r="C724" s="12"/>
      <c r="D724" s="12"/>
      <c r="E724" s="12"/>
      <c r="F724" s="12"/>
      <c r="G724" s="12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12"/>
      <c r="B725" s="12"/>
      <c r="C725" s="12"/>
      <c r="D725" s="12"/>
      <c r="E725" s="12"/>
      <c r="F725" s="12"/>
      <c r="G725" s="12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12"/>
      <c r="B726" s="12"/>
      <c r="C726" s="12"/>
      <c r="D726" s="12"/>
      <c r="E726" s="12"/>
      <c r="F726" s="12"/>
      <c r="G726" s="12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12"/>
      <c r="B727" s="12"/>
      <c r="C727" s="12"/>
      <c r="D727" s="12"/>
      <c r="E727" s="12"/>
      <c r="F727" s="12"/>
      <c r="G727" s="12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12"/>
      <c r="B728" s="12"/>
      <c r="C728" s="12"/>
      <c r="D728" s="12"/>
      <c r="E728" s="12"/>
      <c r="F728" s="12"/>
      <c r="G728" s="12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12"/>
      <c r="B729" s="12"/>
      <c r="C729" s="12"/>
      <c r="D729" s="12"/>
      <c r="E729" s="12"/>
      <c r="F729" s="12"/>
      <c r="G729" s="12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12"/>
      <c r="B730" s="12"/>
      <c r="C730" s="12"/>
      <c r="D730" s="12"/>
      <c r="E730" s="12"/>
      <c r="F730" s="12"/>
      <c r="G730" s="12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12"/>
      <c r="B731" s="12"/>
      <c r="C731" s="12"/>
      <c r="D731" s="12"/>
      <c r="E731" s="12"/>
      <c r="F731" s="12"/>
      <c r="G731" s="12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12"/>
      <c r="B732" s="12"/>
      <c r="C732" s="12"/>
      <c r="D732" s="12"/>
      <c r="E732" s="12"/>
      <c r="F732" s="12"/>
      <c r="G732" s="12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12"/>
      <c r="B733" s="12"/>
      <c r="C733" s="12"/>
      <c r="D733" s="12"/>
      <c r="E733" s="12"/>
      <c r="F733" s="12"/>
      <c r="G733" s="12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12"/>
      <c r="B734" s="12"/>
      <c r="C734" s="12"/>
      <c r="D734" s="12"/>
      <c r="E734" s="12"/>
      <c r="F734" s="12"/>
      <c r="G734" s="12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12"/>
      <c r="B735" s="12"/>
      <c r="C735" s="12"/>
      <c r="D735" s="12"/>
      <c r="E735" s="12"/>
      <c r="F735" s="12"/>
      <c r="G735" s="12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12"/>
      <c r="B736" s="12"/>
      <c r="C736" s="12"/>
      <c r="D736" s="12"/>
      <c r="E736" s="12"/>
      <c r="F736" s="12"/>
      <c r="G736" s="12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12"/>
      <c r="B737" s="12"/>
      <c r="C737" s="12"/>
      <c r="D737" s="12"/>
      <c r="E737" s="12"/>
      <c r="F737" s="12"/>
      <c r="G737" s="12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12"/>
      <c r="B738" s="12"/>
      <c r="C738" s="12"/>
      <c r="D738" s="12"/>
      <c r="E738" s="12"/>
      <c r="F738" s="12"/>
      <c r="G738" s="12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12"/>
      <c r="B739" s="12"/>
      <c r="C739" s="12"/>
      <c r="D739" s="12"/>
      <c r="E739" s="12"/>
      <c r="F739" s="12"/>
      <c r="G739" s="12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12"/>
      <c r="B740" s="12"/>
      <c r="C740" s="12"/>
      <c r="D740" s="12"/>
      <c r="E740" s="12"/>
      <c r="F740" s="12"/>
      <c r="G740" s="12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12"/>
      <c r="B741" s="12"/>
      <c r="C741" s="12"/>
      <c r="D741" s="12"/>
      <c r="E741" s="12"/>
      <c r="F741" s="12"/>
      <c r="G741" s="12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12"/>
      <c r="B742" s="12"/>
      <c r="C742" s="12"/>
      <c r="D742" s="12"/>
      <c r="E742" s="12"/>
      <c r="F742" s="12"/>
      <c r="G742" s="12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12"/>
      <c r="B743" s="12"/>
      <c r="C743" s="12"/>
      <c r="D743" s="12"/>
      <c r="E743" s="12"/>
      <c r="F743" s="12"/>
      <c r="G743" s="12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12"/>
      <c r="B744" s="12"/>
      <c r="C744" s="12"/>
      <c r="D744" s="12"/>
      <c r="E744" s="12"/>
      <c r="F744" s="12"/>
      <c r="G744" s="12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12"/>
      <c r="B745" s="12"/>
      <c r="C745" s="12"/>
      <c r="D745" s="12"/>
      <c r="E745" s="12"/>
      <c r="F745" s="12"/>
      <c r="G745" s="12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12"/>
      <c r="B746" s="12"/>
      <c r="C746" s="12"/>
      <c r="D746" s="12"/>
      <c r="E746" s="12"/>
      <c r="F746" s="12"/>
      <c r="G746" s="12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12"/>
      <c r="B747" s="12"/>
      <c r="C747" s="12"/>
      <c r="D747" s="12"/>
      <c r="E747" s="12"/>
      <c r="F747" s="12"/>
      <c r="G747" s="12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12"/>
      <c r="B748" s="12"/>
      <c r="C748" s="12"/>
      <c r="D748" s="12"/>
      <c r="E748" s="12"/>
      <c r="F748" s="12"/>
      <c r="G748" s="12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12"/>
      <c r="B749" s="12"/>
      <c r="C749" s="12"/>
      <c r="D749" s="12"/>
      <c r="E749" s="12"/>
      <c r="F749" s="12"/>
      <c r="G749" s="12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12"/>
      <c r="B750" s="12"/>
      <c r="C750" s="12"/>
      <c r="D750" s="12"/>
      <c r="E750" s="12"/>
      <c r="F750" s="12"/>
      <c r="G750" s="12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12"/>
      <c r="B751" s="12"/>
      <c r="C751" s="12"/>
      <c r="D751" s="12"/>
      <c r="E751" s="12"/>
      <c r="F751" s="12"/>
      <c r="G751" s="12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12"/>
      <c r="B752" s="12"/>
      <c r="C752" s="12"/>
      <c r="D752" s="12"/>
      <c r="E752" s="12"/>
      <c r="F752" s="12"/>
      <c r="G752" s="12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12"/>
      <c r="B753" s="12"/>
      <c r="C753" s="12"/>
      <c r="D753" s="12"/>
      <c r="E753" s="12"/>
      <c r="F753" s="12"/>
      <c r="G753" s="12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12"/>
      <c r="B754" s="12"/>
      <c r="C754" s="12"/>
      <c r="D754" s="12"/>
      <c r="E754" s="12"/>
      <c r="F754" s="12"/>
      <c r="G754" s="12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12"/>
      <c r="B755" s="12"/>
      <c r="C755" s="12"/>
      <c r="D755" s="12"/>
      <c r="E755" s="12"/>
      <c r="F755" s="12"/>
      <c r="G755" s="12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12"/>
      <c r="B756" s="12"/>
      <c r="C756" s="12"/>
      <c r="D756" s="12"/>
      <c r="E756" s="12"/>
      <c r="F756" s="12"/>
      <c r="G756" s="12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12"/>
      <c r="B757" s="12"/>
      <c r="C757" s="12"/>
      <c r="D757" s="12"/>
      <c r="E757" s="12"/>
      <c r="F757" s="12"/>
      <c r="G757" s="12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12"/>
      <c r="B758" s="12"/>
      <c r="C758" s="12"/>
      <c r="D758" s="12"/>
      <c r="E758" s="12"/>
      <c r="F758" s="12"/>
      <c r="G758" s="12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12"/>
      <c r="B759" s="12"/>
      <c r="C759" s="12"/>
      <c r="D759" s="12"/>
      <c r="E759" s="12"/>
      <c r="F759" s="12"/>
      <c r="G759" s="12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12"/>
      <c r="B760" s="12"/>
      <c r="C760" s="12"/>
      <c r="D760" s="12"/>
      <c r="E760" s="12"/>
      <c r="F760" s="12"/>
      <c r="G760" s="12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12"/>
      <c r="B761" s="12"/>
      <c r="C761" s="12"/>
      <c r="D761" s="12"/>
      <c r="E761" s="12"/>
      <c r="F761" s="12"/>
      <c r="G761" s="12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12"/>
      <c r="B762" s="12"/>
      <c r="C762" s="12"/>
      <c r="D762" s="12"/>
      <c r="E762" s="12"/>
      <c r="F762" s="12"/>
      <c r="G762" s="12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12"/>
      <c r="B763" s="12"/>
      <c r="C763" s="12"/>
      <c r="D763" s="12"/>
      <c r="E763" s="12"/>
      <c r="F763" s="12"/>
      <c r="G763" s="12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12"/>
      <c r="B764" s="12"/>
      <c r="C764" s="12"/>
      <c r="D764" s="12"/>
      <c r="E764" s="12"/>
      <c r="F764" s="12"/>
      <c r="G764" s="12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12"/>
      <c r="B765" s="12"/>
      <c r="C765" s="12"/>
      <c r="D765" s="12"/>
      <c r="E765" s="12"/>
      <c r="F765" s="12"/>
      <c r="G765" s="12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12"/>
      <c r="B766" s="12"/>
      <c r="C766" s="12"/>
      <c r="D766" s="12"/>
      <c r="E766" s="12"/>
      <c r="F766" s="12"/>
      <c r="G766" s="12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12"/>
      <c r="B767" s="12"/>
      <c r="C767" s="12"/>
      <c r="D767" s="12"/>
      <c r="E767" s="12"/>
      <c r="F767" s="12"/>
      <c r="G767" s="12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12"/>
      <c r="B768" s="12"/>
      <c r="C768" s="12"/>
      <c r="D768" s="12"/>
      <c r="E768" s="12"/>
      <c r="F768" s="12"/>
      <c r="G768" s="12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12"/>
      <c r="B769" s="12"/>
      <c r="C769" s="12"/>
      <c r="D769" s="12"/>
      <c r="E769" s="12"/>
      <c r="F769" s="12"/>
      <c r="G769" s="12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12"/>
      <c r="B770" s="12"/>
      <c r="C770" s="12"/>
      <c r="D770" s="12"/>
      <c r="E770" s="12"/>
      <c r="F770" s="12"/>
      <c r="G770" s="12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12"/>
      <c r="B771" s="12"/>
      <c r="C771" s="12"/>
      <c r="D771" s="12"/>
      <c r="E771" s="12"/>
      <c r="F771" s="12"/>
      <c r="G771" s="12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12"/>
      <c r="B772" s="12"/>
      <c r="C772" s="12"/>
      <c r="D772" s="12"/>
      <c r="E772" s="12"/>
      <c r="F772" s="12"/>
      <c r="G772" s="12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12"/>
      <c r="B773" s="12"/>
      <c r="C773" s="12"/>
      <c r="D773" s="12"/>
      <c r="E773" s="12"/>
      <c r="F773" s="12"/>
      <c r="G773" s="12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12"/>
      <c r="B774" s="12"/>
      <c r="C774" s="12"/>
      <c r="D774" s="12"/>
      <c r="E774" s="12"/>
      <c r="F774" s="12"/>
      <c r="G774" s="12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12"/>
      <c r="B775" s="12"/>
      <c r="C775" s="12"/>
      <c r="D775" s="12"/>
      <c r="E775" s="12"/>
      <c r="F775" s="12"/>
      <c r="G775" s="12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12"/>
      <c r="B776" s="12"/>
      <c r="C776" s="12"/>
      <c r="D776" s="12"/>
      <c r="E776" s="12"/>
      <c r="F776" s="12"/>
      <c r="G776" s="12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12"/>
      <c r="B777" s="12"/>
      <c r="C777" s="12"/>
      <c r="D777" s="12"/>
      <c r="E777" s="12"/>
      <c r="F777" s="12"/>
      <c r="G777" s="12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12"/>
      <c r="B778" s="12"/>
      <c r="C778" s="12"/>
      <c r="D778" s="12"/>
      <c r="E778" s="12"/>
      <c r="F778" s="12"/>
      <c r="G778" s="12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12"/>
      <c r="B779" s="12"/>
      <c r="C779" s="12"/>
      <c r="D779" s="12"/>
      <c r="E779" s="12"/>
      <c r="F779" s="12"/>
      <c r="G779" s="12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12"/>
      <c r="B780" s="12"/>
      <c r="C780" s="12"/>
      <c r="D780" s="12"/>
      <c r="E780" s="12"/>
      <c r="F780" s="12"/>
      <c r="G780" s="12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12"/>
      <c r="B781" s="12"/>
      <c r="C781" s="12"/>
      <c r="D781" s="12"/>
      <c r="E781" s="12"/>
      <c r="F781" s="12"/>
      <c r="G781" s="12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12"/>
      <c r="B782" s="12"/>
      <c r="C782" s="12"/>
      <c r="D782" s="12"/>
      <c r="E782" s="12"/>
      <c r="F782" s="12"/>
      <c r="G782" s="12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12"/>
      <c r="B783" s="12"/>
      <c r="C783" s="12"/>
      <c r="D783" s="12"/>
      <c r="E783" s="12"/>
      <c r="F783" s="12"/>
      <c r="G783" s="12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12"/>
      <c r="B784" s="12"/>
      <c r="C784" s="12"/>
      <c r="D784" s="12"/>
      <c r="E784" s="12"/>
      <c r="F784" s="12"/>
      <c r="G784" s="12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12"/>
      <c r="B785" s="12"/>
      <c r="C785" s="12"/>
      <c r="D785" s="12"/>
      <c r="E785" s="12"/>
      <c r="F785" s="12"/>
      <c r="G785" s="12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12"/>
      <c r="B786" s="12"/>
      <c r="C786" s="12"/>
      <c r="D786" s="12"/>
      <c r="E786" s="12"/>
      <c r="F786" s="12"/>
      <c r="G786" s="12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12"/>
      <c r="B787" s="12"/>
      <c r="C787" s="12"/>
      <c r="D787" s="12"/>
      <c r="E787" s="12"/>
      <c r="F787" s="12"/>
      <c r="G787" s="12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12"/>
      <c r="B788" s="12"/>
      <c r="C788" s="12"/>
      <c r="D788" s="12"/>
      <c r="E788" s="12"/>
      <c r="F788" s="12"/>
      <c r="G788" s="12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12"/>
      <c r="B789" s="12"/>
      <c r="C789" s="12"/>
      <c r="D789" s="12"/>
      <c r="E789" s="12"/>
      <c r="F789" s="12"/>
      <c r="G789" s="12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12"/>
      <c r="B790" s="12"/>
      <c r="C790" s="12"/>
      <c r="D790" s="12"/>
      <c r="E790" s="12"/>
      <c r="F790" s="12"/>
      <c r="G790" s="12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12"/>
      <c r="B791" s="12"/>
      <c r="C791" s="12"/>
      <c r="D791" s="12"/>
      <c r="E791" s="12"/>
      <c r="F791" s="12"/>
      <c r="G791" s="12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12"/>
      <c r="B792" s="12"/>
      <c r="C792" s="12"/>
      <c r="D792" s="12"/>
      <c r="E792" s="12"/>
      <c r="F792" s="12"/>
      <c r="G792" s="12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12"/>
      <c r="B793" s="12"/>
      <c r="C793" s="12"/>
      <c r="D793" s="12"/>
      <c r="E793" s="12"/>
      <c r="F793" s="12"/>
      <c r="G793" s="12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12"/>
      <c r="B794" s="12"/>
      <c r="C794" s="12"/>
      <c r="D794" s="12"/>
      <c r="E794" s="12"/>
      <c r="F794" s="12"/>
      <c r="G794" s="12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12"/>
      <c r="B795" s="12"/>
      <c r="C795" s="12"/>
      <c r="D795" s="12"/>
      <c r="E795" s="12"/>
      <c r="F795" s="12"/>
      <c r="G795" s="12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12"/>
      <c r="B796" s="12"/>
      <c r="C796" s="12"/>
      <c r="D796" s="12"/>
      <c r="E796" s="12"/>
      <c r="F796" s="12"/>
      <c r="G796" s="12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12"/>
      <c r="B797" s="12"/>
      <c r="C797" s="12"/>
      <c r="D797" s="12"/>
      <c r="E797" s="12"/>
      <c r="F797" s="12"/>
      <c r="G797" s="12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12"/>
      <c r="B798" s="12"/>
      <c r="C798" s="12"/>
      <c r="D798" s="12"/>
      <c r="E798" s="12"/>
      <c r="F798" s="12"/>
      <c r="G798" s="12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12"/>
      <c r="B799" s="12"/>
      <c r="C799" s="12"/>
      <c r="D799" s="12"/>
      <c r="E799" s="12"/>
      <c r="F799" s="12"/>
      <c r="G799" s="12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12"/>
      <c r="B800" s="12"/>
      <c r="C800" s="12"/>
      <c r="D800" s="12"/>
      <c r="E800" s="12"/>
      <c r="F800" s="12"/>
      <c r="G800" s="12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12"/>
      <c r="B801" s="12"/>
      <c r="C801" s="12"/>
      <c r="D801" s="12"/>
      <c r="E801" s="12"/>
      <c r="F801" s="12"/>
      <c r="G801" s="12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12"/>
      <c r="B802" s="12"/>
      <c r="C802" s="12"/>
      <c r="D802" s="12"/>
      <c r="E802" s="12"/>
      <c r="F802" s="12"/>
      <c r="G802" s="12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12"/>
      <c r="B803" s="12"/>
      <c r="C803" s="12"/>
      <c r="D803" s="12"/>
      <c r="E803" s="12"/>
      <c r="F803" s="12"/>
      <c r="G803" s="12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12"/>
      <c r="B804" s="12"/>
      <c r="C804" s="12"/>
      <c r="D804" s="12"/>
      <c r="E804" s="12"/>
      <c r="F804" s="12"/>
      <c r="G804" s="12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12"/>
      <c r="B805" s="12"/>
      <c r="C805" s="12"/>
      <c r="D805" s="12"/>
      <c r="E805" s="12"/>
      <c r="F805" s="12"/>
      <c r="G805" s="12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12"/>
      <c r="B806" s="12"/>
      <c r="C806" s="12"/>
      <c r="D806" s="12"/>
      <c r="E806" s="12"/>
      <c r="F806" s="12"/>
      <c r="G806" s="12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12"/>
      <c r="B807" s="12"/>
      <c r="C807" s="12"/>
      <c r="D807" s="12"/>
      <c r="E807" s="12"/>
      <c r="F807" s="12"/>
      <c r="G807" s="12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12"/>
      <c r="B808" s="12"/>
      <c r="C808" s="12"/>
      <c r="D808" s="12"/>
      <c r="E808" s="12"/>
      <c r="F808" s="12"/>
      <c r="G808" s="12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12"/>
      <c r="B809" s="12"/>
      <c r="C809" s="12"/>
      <c r="D809" s="12"/>
      <c r="E809" s="12"/>
      <c r="F809" s="12"/>
      <c r="G809" s="12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12"/>
      <c r="B810" s="12"/>
      <c r="C810" s="12"/>
      <c r="D810" s="12"/>
      <c r="E810" s="12"/>
      <c r="F810" s="12"/>
      <c r="G810" s="12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12"/>
      <c r="B811" s="12"/>
      <c r="C811" s="12"/>
      <c r="D811" s="12"/>
      <c r="E811" s="12"/>
      <c r="F811" s="12"/>
      <c r="G811" s="12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12"/>
      <c r="B812" s="12"/>
      <c r="C812" s="12"/>
      <c r="D812" s="12"/>
      <c r="E812" s="12"/>
      <c r="F812" s="12"/>
      <c r="G812" s="12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12"/>
      <c r="B813" s="12"/>
      <c r="C813" s="12"/>
      <c r="D813" s="12"/>
      <c r="E813" s="12"/>
      <c r="F813" s="12"/>
      <c r="G813" s="12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12"/>
      <c r="B814" s="12"/>
      <c r="C814" s="12"/>
      <c r="D814" s="12"/>
      <c r="E814" s="12"/>
      <c r="F814" s="12"/>
      <c r="G814" s="12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12"/>
      <c r="B815" s="12"/>
      <c r="C815" s="12"/>
      <c r="D815" s="12"/>
      <c r="E815" s="12"/>
      <c r="F815" s="12"/>
      <c r="G815" s="12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12"/>
      <c r="B816" s="12"/>
      <c r="C816" s="12"/>
      <c r="D816" s="12"/>
      <c r="E816" s="12"/>
      <c r="F816" s="12"/>
      <c r="G816" s="12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12"/>
      <c r="B817" s="12"/>
      <c r="C817" s="12"/>
      <c r="D817" s="12"/>
      <c r="E817" s="12"/>
      <c r="F817" s="12"/>
      <c r="G817" s="12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12"/>
      <c r="B818" s="12"/>
      <c r="C818" s="12"/>
      <c r="D818" s="12"/>
      <c r="E818" s="12"/>
      <c r="F818" s="12"/>
      <c r="G818" s="12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12"/>
      <c r="B819" s="12"/>
      <c r="C819" s="12"/>
      <c r="D819" s="12"/>
      <c r="E819" s="12"/>
      <c r="F819" s="12"/>
      <c r="G819" s="12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12"/>
      <c r="B820" s="12"/>
      <c r="C820" s="12"/>
      <c r="D820" s="12"/>
      <c r="E820" s="12"/>
      <c r="F820" s="12"/>
      <c r="G820" s="12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12"/>
      <c r="B821" s="12"/>
      <c r="C821" s="12"/>
      <c r="D821" s="12"/>
      <c r="E821" s="12"/>
      <c r="F821" s="12"/>
      <c r="G821" s="12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12"/>
      <c r="B822" s="12"/>
      <c r="C822" s="12"/>
      <c r="D822" s="12"/>
      <c r="E822" s="12"/>
      <c r="F822" s="12"/>
      <c r="G822" s="12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12"/>
      <c r="B823" s="12"/>
      <c r="C823" s="12"/>
      <c r="D823" s="12"/>
      <c r="E823" s="12"/>
      <c r="F823" s="12"/>
      <c r="G823" s="12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12"/>
      <c r="B824" s="12"/>
      <c r="C824" s="12"/>
      <c r="D824" s="12"/>
      <c r="E824" s="12"/>
      <c r="F824" s="12"/>
      <c r="G824" s="12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12"/>
      <c r="B825" s="12"/>
      <c r="C825" s="12"/>
      <c r="D825" s="12"/>
      <c r="E825" s="12"/>
      <c r="F825" s="12"/>
      <c r="G825" s="12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12"/>
      <c r="B826" s="12"/>
      <c r="C826" s="12"/>
      <c r="D826" s="12"/>
      <c r="E826" s="12"/>
      <c r="F826" s="12"/>
      <c r="G826" s="12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12"/>
      <c r="B827" s="12"/>
      <c r="C827" s="12"/>
      <c r="D827" s="12"/>
      <c r="E827" s="12"/>
      <c r="F827" s="12"/>
      <c r="G827" s="12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12"/>
      <c r="B828" s="12"/>
      <c r="C828" s="12"/>
      <c r="D828" s="12"/>
      <c r="E828" s="12"/>
      <c r="F828" s="12"/>
      <c r="G828" s="12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12"/>
      <c r="B829" s="12"/>
      <c r="C829" s="12"/>
      <c r="D829" s="12"/>
      <c r="E829" s="12"/>
      <c r="F829" s="12"/>
      <c r="G829" s="12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12"/>
      <c r="B830" s="12"/>
      <c r="C830" s="12"/>
      <c r="D830" s="12"/>
      <c r="E830" s="12"/>
      <c r="F830" s="12"/>
      <c r="G830" s="12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12"/>
      <c r="B831" s="12"/>
      <c r="C831" s="12"/>
      <c r="D831" s="12"/>
      <c r="E831" s="12"/>
      <c r="F831" s="12"/>
      <c r="G831" s="12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12"/>
      <c r="B832" s="12"/>
      <c r="C832" s="12"/>
      <c r="D832" s="12"/>
      <c r="E832" s="12"/>
      <c r="F832" s="12"/>
      <c r="G832" s="12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12"/>
      <c r="B833" s="12"/>
      <c r="C833" s="12"/>
      <c r="D833" s="12"/>
      <c r="E833" s="12"/>
      <c r="F833" s="12"/>
      <c r="G833" s="12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12"/>
      <c r="B834" s="12"/>
      <c r="C834" s="12"/>
      <c r="D834" s="12"/>
      <c r="E834" s="12"/>
      <c r="F834" s="12"/>
      <c r="G834" s="12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12"/>
      <c r="B835" s="12"/>
      <c r="C835" s="12"/>
      <c r="D835" s="12"/>
      <c r="E835" s="12"/>
      <c r="F835" s="12"/>
      <c r="G835" s="12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12"/>
      <c r="B836" s="12"/>
      <c r="C836" s="12"/>
      <c r="D836" s="12"/>
      <c r="E836" s="12"/>
      <c r="F836" s="12"/>
      <c r="G836" s="12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12"/>
      <c r="B837" s="12"/>
      <c r="C837" s="12"/>
      <c r="D837" s="12"/>
      <c r="E837" s="12"/>
      <c r="F837" s="12"/>
      <c r="G837" s="12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12"/>
      <c r="B838" s="12"/>
      <c r="C838" s="12"/>
      <c r="D838" s="12"/>
      <c r="E838" s="12"/>
      <c r="F838" s="12"/>
      <c r="G838" s="12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12"/>
      <c r="B839" s="12"/>
      <c r="C839" s="12"/>
      <c r="D839" s="12"/>
      <c r="E839" s="12"/>
      <c r="F839" s="12"/>
      <c r="G839" s="12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12"/>
      <c r="B840" s="12"/>
      <c r="C840" s="12"/>
      <c r="D840" s="12"/>
      <c r="E840" s="12"/>
      <c r="F840" s="12"/>
      <c r="G840" s="12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12"/>
      <c r="B841" s="12"/>
      <c r="C841" s="12"/>
      <c r="D841" s="12"/>
      <c r="E841" s="12"/>
      <c r="F841" s="12"/>
      <c r="G841" s="12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12"/>
      <c r="B842" s="12"/>
      <c r="C842" s="12"/>
      <c r="D842" s="12"/>
      <c r="E842" s="12"/>
      <c r="F842" s="12"/>
      <c r="G842" s="12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12"/>
      <c r="B843" s="12"/>
      <c r="C843" s="12"/>
      <c r="D843" s="12"/>
      <c r="E843" s="12"/>
      <c r="F843" s="12"/>
      <c r="G843" s="12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12"/>
      <c r="B844" s="12"/>
      <c r="C844" s="12"/>
      <c r="D844" s="12"/>
      <c r="E844" s="12"/>
      <c r="F844" s="12"/>
      <c r="G844" s="12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12"/>
      <c r="B845" s="12"/>
      <c r="C845" s="12"/>
      <c r="D845" s="12"/>
      <c r="E845" s="12"/>
      <c r="F845" s="12"/>
      <c r="G845" s="12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12"/>
      <c r="B846" s="12"/>
      <c r="C846" s="12"/>
      <c r="D846" s="12"/>
      <c r="E846" s="12"/>
      <c r="F846" s="12"/>
      <c r="G846" s="12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12"/>
      <c r="B847" s="12"/>
      <c r="C847" s="12"/>
      <c r="D847" s="12"/>
      <c r="E847" s="12"/>
      <c r="F847" s="12"/>
      <c r="G847" s="12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12"/>
      <c r="B848" s="12"/>
      <c r="C848" s="12"/>
      <c r="D848" s="12"/>
      <c r="E848" s="12"/>
      <c r="F848" s="12"/>
      <c r="G848" s="12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12"/>
      <c r="B849" s="12"/>
      <c r="C849" s="12"/>
      <c r="D849" s="12"/>
      <c r="E849" s="12"/>
      <c r="F849" s="12"/>
      <c r="G849" s="12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12"/>
      <c r="B850" s="12"/>
      <c r="C850" s="12"/>
      <c r="D850" s="12"/>
      <c r="E850" s="12"/>
      <c r="F850" s="12"/>
      <c r="G850" s="12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12"/>
      <c r="B851" s="12"/>
      <c r="C851" s="12"/>
      <c r="D851" s="12"/>
      <c r="E851" s="12"/>
      <c r="F851" s="12"/>
      <c r="G851" s="12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12"/>
      <c r="B852" s="12"/>
      <c r="C852" s="12"/>
      <c r="D852" s="12"/>
      <c r="E852" s="12"/>
      <c r="F852" s="12"/>
      <c r="G852" s="12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12"/>
      <c r="B853" s="12"/>
      <c r="C853" s="12"/>
      <c r="D853" s="12"/>
      <c r="E853" s="12"/>
      <c r="F853" s="12"/>
      <c r="G853" s="12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12"/>
      <c r="B854" s="12"/>
      <c r="C854" s="12"/>
      <c r="D854" s="12"/>
      <c r="E854" s="12"/>
      <c r="F854" s="12"/>
      <c r="G854" s="12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12"/>
      <c r="B855" s="12"/>
      <c r="C855" s="12"/>
      <c r="D855" s="12"/>
      <c r="E855" s="12"/>
      <c r="F855" s="12"/>
      <c r="G855" s="12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12"/>
      <c r="B856" s="12"/>
      <c r="C856" s="12"/>
      <c r="D856" s="12"/>
      <c r="E856" s="12"/>
      <c r="F856" s="12"/>
      <c r="G856" s="12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12"/>
      <c r="B857" s="12"/>
      <c r="C857" s="12"/>
      <c r="D857" s="12"/>
      <c r="E857" s="12"/>
      <c r="F857" s="12"/>
      <c r="G857" s="12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12"/>
      <c r="B858" s="12"/>
      <c r="C858" s="12"/>
      <c r="D858" s="12"/>
      <c r="E858" s="12"/>
      <c r="F858" s="12"/>
      <c r="G858" s="12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12"/>
      <c r="B859" s="12"/>
      <c r="C859" s="12"/>
      <c r="D859" s="12"/>
      <c r="E859" s="12"/>
      <c r="F859" s="12"/>
      <c r="G859" s="12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12"/>
      <c r="B860" s="12"/>
      <c r="C860" s="12"/>
      <c r="D860" s="12"/>
      <c r="E860" s="12"/>
      <c r="F860" s="12"/>
      <c r="G860" s="12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12"/>
      <c r="B861" s="12"/>
      <c r="C861" s="12"/>
      <c r="D861" s="12"/>
      <c r="E861" s="12"/>
      <c r="F861" s="12"/>
      <c r="G861" s="12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12"/>
      <c r="B862" s="12"/>
      <c r="C862" s="12"/>
      <c r="D862" s="12"/>
      <c r="E862" s="12"/>
      <c r="F862" s="12"/>
      <c r="G862" s="12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12"/>
      <c r="B863" s="12"/>
      <c r="C863" s="12"/>
      <c r="D863" s="12"/>
      <c r="E863" s="12"/>
      <c r="F863" s="12"/>
      <c r="G863" s="12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12"/>
      <c r="B864" s="12"/>
      <c r="C864" s="12"/>
      <c r="D864" s="12"/>
      <c r="E864" s="12"/>
      <c r="F864" s="12"/>
      <c r="G864" s="12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12"/>
      <c r="B865" s="12"/>
      <c r="C865" s="12"/>
      <c r="D865" s="12"/>
      <c r="E865" s="12"/>
      <c r="F865" s="12"/>
      <c r="G865" s="12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12"/>
      <c r="B866" s="12"/>
      <c r="C866" s="12"/>
      <c r="D866" s="12"/>
      <c r="E866" s="12"/>
      <c r="F866" s="12"/>
      <c r="G866" s="12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12"/>
      <c r="B867" s="12"/>
      <c r="C867" s="12"/>
      <c r="D867" s="12"/>
      <c r="E867" s="12"/>
      <c r="F867" s="12"/>
      <c r="G867" s="12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12"/>
      <c r="B868" s="12"/>
      <c r="C868" s="12"/>
      <c r="D868" s="12"/>
      <c r="E868" s="12"/>
      <c r="F868" s="12"/>
      <c r="G868" s="12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12"/>
      <c r="B869" s="12"/>
      <c r="C869" s="12"/>
      <c r="D869" s="12"/>
      <c r="E869" s="12"/>
      <c r="F869" s="12"/>
      <c r="G869" s="12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12"/>
      <c r="B870" s="12"/>
      <c r="C870" s="12"/>
      <c r="D870" s="12"/>
      <c r="E870" s="12"/>
      <c r="F870" s="12"/>
      <c r="G870" s="12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12"/>
      <c r="B871" s="12"/>
      <c r="C871" s="12"/>
      <c r="D871" s="12"/>
      <c r="E871" s="12"/>
      <c r="F871" s="12"/>
      <c r="G871" s="12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12"/>
      <c r="B872" s="12"/>
      <c r="C872" s="12"/>
      <c r="D872" s="12"/>
      <c r="E872" s="12"/>
      <c r="F872" s="12"/>
      <c r="G872" s="12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12"/>
      <c r="B873" s="12"/>
      <c r="C873" s="12"/>
      <c r="D873" s="12"/>
      <c r="E873" s="12"/>
      <c r="F873" s="12"/>
      <c r="G873" s="12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12"/>
      <c r="B874" s="12"/>
      <c r="C874" s="12"/>
      <c r="D874" s="12"/>
      <c r="E874" s="12"/>
      <c r="F874" s="12"/>
      <c r="G874" s="12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12"/>
      <c r="B875" s="12"/>
      <c r="C875" s="12"/>
      <c r="D875" s="12"/>
      <c r="E875" s="12"/>
      <c r="F875" s="12"/>
      <c r="G875" s="12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12"/>
      <c r="B876" s="12"/>
      <c r="C876" s="12"/>
      <c r="D876" s="12"/>
      <c r="E876" s="12"/>
      <c r="F876" s="12"/>
      <c r="G876" s="12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12"/>
      <c r="B877" s="12"/>
      <c r="C877" s="12"/>
      <c r="D877" s="12"/>
      <c r="E877" s="12"/>
      <c r="F877" s="12"/>
      <c r="G877" s="12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12"/>
      <c r="B878" s="12"/>
      <c r="C878" s="12"/>
      <c r="D878" s="12"/>
      <c r="E878" s="12"/>
      <c r="F878" s="12"/>
      <c r="G878" s="12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12"/>
      <c r="B879" s="12"/>
      <c r="C879" s="12"/>
      <c r="D879" s="12"/>
      <c r="E879" s="12"/>
      <c r="F879" s="12"/>
      <c r="G879" s="12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12"/>
      <c r="B880" s="12"/>
      <c r="C880" s="12"/>
      <c r="D880" s="12"/>
      <c r="E880" s="12"/>
      <c r="F880" s="12"/>
      <c r="G880" s="12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12"/>
      <c r="B881" s="12"/>
      <c r="C881" s="12"/>
      <c r="D881" s="12"/>
      <c r="E881" s="12"/>
      <c r="F881" s="12"/>
      <c r="G881" s="12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12"/>
      <c r="B882" s="12"/>
      <c r="C882" s="12"/>
      <c r="D882" s="12"/>
      <c r="E882" s="12"/>
      <c r="F882" s="12"/>
      <c r="G882" s="12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12"/>
      <c r="B883" s="12"/>
      <c r="C883" s="12"/>
      <c r="D883" s="12"/>
      <c r="E883" s="12"/>
      <c r="F883" s="12"/>
      <c r="G883" s="12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12"/>
      <c r="B884" s="12"/>
      <c r="C884" s="12"/>
      <c r="D884" s="12"/>
      <c r="E884" s="12"/>
      <c r="F884" s="12"/>
      <c r="G884" s="12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12"/>
      <c r="B885" s="12"/>
      <c r="C885" s="12"/>
      <c r="D885" s="12"/>
      <c r="E885" s="12"/>
      <c r="F885" s="12"/>
      <c r="G885" s="12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12"/>
      <c r="B886" s="12"/>
      <c r="C886" s="12"/>
      <c r="D886" s="12"/>
      <c r="E886" s="12"/>
      <c r="F886" s="12"/>
      <c r="G886" s="12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12"/>
      <c r="B887" s="12"/>
      <c r="C887" s="12"/>
      <c r="D887" s="12"/>
      <c r="E887" s="12"/>
      <c r="F887" s="12"/>
      <c r="G887" s="12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12"/>
      <c r="B888" s="12"/>
      <c r="C888" s="12"/>
      <c r="D888" s="12"/>
      <c r="E888" s="12"/>
      <c r="F888" s="12"/>
      <c r="G888" s="12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12"/>
      <c r="B889" s="12"/>
      <c r="C889" s="12"/>
      <c r="D889" s="12"/>
      <c r="E889" s="12"/>
      <c r="F889" s="12"/>
      <c r="G889" s="12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12"/>
      <c r="B890" s="12"/>
      <c r="C890" s="12"/>
      <c r="D890" s="12"/>
      <c r="E890" s="12"/>
      <c r="F890" s="12"/>
      <c r="G890" s="12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12"/>
      <c r="B891" s="12"/>
      <c r="C891" s="12"/>
      <c r="D891" s="12"/>
      <c r="E891" s="12"/>
      <c r="F891" s="12"/>
      <c r="G891" s="12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12"/>
      <c r="B892" s="12"/>
      <c r="C892" s="12"/>
      <c r="D892" s="12"/>
      <c r="E892" s="12"/>
      <c r="F892" s="12"/>
      <c r="G892" s="12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12"/>
      <c r="B893" s="12"/>
      <c r="C893" s="12"/>
      <c r="D893" s="12"/>
      <c r="E893" s="12"/>
      <c r="F893" s="12"/>
      <c r="G893" s="12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12"/>
      <c r="B894" s="12"/>
      <c r="C894" s="12"/>
      <c r="D894" s="12"/>
      <c r="E894" s="12"/>
      <c r="F894" s="12"/>
      <c r="G894" s="12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12"/>
      <c r="B895" s="12"/>
      <c r="C895" s="12"/>
      <c r="D895" s="12"/>
      <c r="E895" s="12"/>
      <c r="F895" s="12"/>
      <c r="G895" s="12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12"/>
      <c r="B896" s="12"/>
      <c r="C896" s="12"/>
      <c r="D896" s="12"/>
      <c r="E896" s="12"/>
      <c r="F896" s="12"/>
      <c r="G896" s="12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12"/>
      <c r="B897" s="12"/>
      <c r="C897" s="12"/>
      <c r="D897" s="12"/>
      <c r="E897" s="12"/>
      <c r="F897" s="12"/>
      <c r="G897" s="12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12"/>
      <c r="B898" s="12"/>
      <c r="C898" s="12"/>
      <c r="D898" s="12"/>
      <c r="E898" s="12"/>
      <c r="F898" s="12"/>
      <c r="G898" s="12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12"/>
      <c r="B899" s="12"/>
      <c r="C899" s="12"/>
      <c r="D899" s="12"/>
      <c r="E899" s="12"/>
      <c r="F899" s="12"/>
      <c r="G899" s="12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12"/>
      <c r="B900" s="12"/>
      <c r="C900" s="12"/>
      <c r="D900" s="12"/>
      <c r="E900" s="12"/>
      <c r="F900" s="12"/>
      <c r="G900" s="12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12"/>
      <c r="B901" s="12"/>
      <c r="C901" s="12"/>
      <c r="D901" s="12"/>
      <c r="E901" s="12"/>
      <c r="F901" s="12"/>
      <c r="G901" s="12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12"/>
      <c r="B902" s="12"/>
      <c r="C902" s="12"/>
      <c r="D902" s="12"/>
      <c r="E902" s="12"/>
      <c r="F902" s="12"/>
      <c r="G902" s="12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12"/>
      <c r="B903" s="12"/>
      <c r="C903" s="12"/>
      <c r="D903" s="12"/>
      <c r="E903" s="12"/>
      <c r="F903" s="12"/>
      <c r="G903" s="12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12"/>
      <c r="B904" s="12"/>
      <c r="C904" s="12"/>
      <c r="D904" s="12"/>
      <c r="E904" s="12"/>
      <c r="F904" s="12"/>
      <c r="G904" s="12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12"/>
      <c r="B905" s="12"/>
      <c r="C905" s="12"/>
      <c r="D905" s="12"/>
      <c r="E905" s="12"/>
      <c r="F905" s="12"/>
      <c r="G905" s="12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12"/>
      <c r="B906" s="12"/>
      <c r="C906" s="12"/>
      <c r="D906" s="12"/>
      <c r="E906" s="12"/>
      <c r="F906" s="12"/>
      <c r="G906" s="12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12"/>
      <c r="B907" s="12"/>
      <c r="C907" s="12"/>
      <c r="D907" s="12"/>
      <c r="E907" s="12"/>
      <c r="F907" s="12"/>
      <c r="G907" s="12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12"/>
      <c r="B908" s="12"/>
      <c r="C908" s="12"/>
      <c r="D908" s="12"/>
      <c r="E908" s="12"/>
      <c r="F908" s="12"/>
      <c r="G908" s="12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12"/>
      <c r="B909" s="12"/>
      <c r="C909" s="12"/>
      <c r="D909" s="12"/>
      <c r="E909" s="12"/>
      <c r="F909" s="12"/>
      <c r="G909" s="12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12"/>
      <c r="B910" s="12"/>
      <c r="C910" s="12"/>
      <c r="D910" s="12"/>
      <c r="E910" s="12"/>
      <c r="F910" s="12"/>
      <c r="G910" s="12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12"/>
      <c r="B911" s="12"/>
      <c r="C911" s="12"/>
      <c r="D911" s="12"/>
      <c r="E911" s="12"/>
      <c r="F911" s="12"/>
      <c r="G911" s="12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12"/>
      <c r="B912" s="12"/>
      <c r="C912" s="12"/>
      <c r="D912" s="12"/>
      <c r="E912" s="12"/>
      <c r="F912" s="12"/>
      <c r="G912" s="12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12"/>
      <c r="B913" s="12"/>
      <c r="C913" s="12"/>
      <c r="D913" s="12"/>
      <c r="E913" s="12"/>
      <c r="F913" s="12"/>
      <c r="G913" s="12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12"/>
      <c r="B914" s="12"/>
      <c r="C914" s="12"/>
      <c r="D914" s="12"/>
      <c r="E914" s="12"/>
      <c r="F914" s="12"/>
      <c r="G914" s="12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12"/>
      <c r="B915" s="12"/>
      <c r="C915" s="12"/>
      <c r="D915" s="12"/>
      <c r="E915" s="12"/>
      <c r="F915" s="12"/>
      <c r="G915" s="12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12"/>
      <c r="B916" s="12"/>
      <c r="C916" s="12"/>
      <c r="D916" s="12"/>
      <c r="E916" s="12"/>
      <c r="F916" s="12"/>
      <c r="G916" s="12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12"/>
      <c r="B917" s="12"/>
      <c r="C917" s="12"/>
      <c r="D917" s="12"/>
      <c r="E917" s="12"/>
      <c r="F917" s="12"/>
      <c r="G917" s="12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12"/>
      <c r="B918" s="12"/>
      <c r="C918" s="12"/>
      <c r="D918" s="12"/>
      <c r="E918" s="12"/>
      <c r="F918" s="12"/>
      <c r="G918" s="12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12"/>
      <c r="B919" s="12"/>
      <c r="C919" s="12"/>
      <c r="D919" s="12"/>
      <c r="E919" s="12"/>
      <c r="F919" s="12"/>
      <c r="G919" s="12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12"/>
      <c r="B920" s="12"/>
      <c r="C920" s="12"/>
      <c r="D920" s="12"/>
      <c r="E920" s="12"/>
      <c r="F920" s="12"/>
      <c r="G920" s="12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12"/>
      <c r="B921" s="12"/>
      <c r="C921" s="12"/>
      <c r="D921" s="12"/>
      <c r="E921" s="12"/>
      <c r="F921" s="12"/>
      <c r="G921" s="12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12"/>
      <c r="B922" s="12"/>
      <c r="C922" s="12"/>
      <c r="D922" s="12"/>
      <c r="E922" s="12"/>
      <c r="F922" s="12"/>
      <c r="G922" s="12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12"/>
      <c r="B923" s="12"/>
      <c r="C923" s="12"/>
      <c r="D923" s="12"/>
      <c r="E923" s="12"/>
      <c r="F923" s="12"/>
      <c r="G923" s="12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12"/>
      <c r="B924" s="12"/>
      <c r="C924" s="12"/>
      <c r="D924" s="12"/>
      <c r="E924" s="12"/>
      <c r="F924" s="12"/>
      <c r="G924" s="12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12"/>
      <c r="B925" s="12"/>
      <c r="C925" s="12"/>
      <c r="D925" s="12"/>
      <c r="E925" s="12"/>
      <c r="F925" s="12"/>
      <c r="G925" s="12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12"/>
      <c r="B926" s="12"/>
      <c r="C926" s="12"/>
      <c r="D926" s="12"/>
      <c r="E926" s="12"/>
      <c r="F926" s="12"/>
      <c r="G926" s="12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12"/>
      <c r="B927" s="12"/>
      <c r="C927" s="12"/>
      <c r="D927" s="12"/>
      <c r="E927" s="12"/>
      <c r="F927" s="12"/>
      <c r="G927" s="12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12"/>
      <c r="B928" s="12"/>
      <c r="C928" s="12"/>
      <c r="D928" s="12"/>
      <c r="E928" s="12"/>
      <c r="F928" s="12"/>
      <c r="G928" s="12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12"/>
      <c r="B929" s="12"/>
      <c r="C929" s="12"/>
      <c r="D929" s="12"/>
      <c r="E929" s="12"/>
      <c r="F929" s="12"/>
      <c r="G929" s="12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12"/>
      <c r="B930" s="12"/>
      <c r="C930" s="12"/>
      <c r="D930" s="12"/>
      <c r="E930" s="12"/>
      <c r="F930" s="12"/>
      <c r="G930" s="12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12"/>
      <c r="B931" s="12"/>
      <c r="C931" s="12"/>
      <c r="D931" s="12"/>
      <c r="E931" s="12"/>
      <c r="F931" s="12"/>
      <c r="G931" s="12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12"/>
      <c r="B932" s="12"/>
      <c r="C932" s="12"/>
      <c r="D932" s="12"/>
      <c r="E932" s="12"/>
      <c r="F932" s="12"/>
      <c r="G932" s="12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12"/>
      <c r="B933" s="12"/>
      <c r="C933" s="12"/>
      <c r="D933" s="12"/>
      <c r="E933" s="12"/>
      <c r="F933" s="12"/>
      <c r="G933" s="12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12"/>
      <c r="B934" s="12"/>
      <c r="C934" s="12"/>
      <c r="D934" s="12"/>
      <c r="E934" s="12"/>
      <c r="F934" s="12"/>
      <c r="G934" s="12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12"/>
      <c r="B935" s="12"/>
      <c r="C935" s="12"/>
      <c r="D935" s="12"/>
      <c r="E935" s="12"/>
      <c r="F935" s="12"/>
      <c r="G935" s="12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12"/>
      <c r="B936" s="12"/>
      <c r="C936" s="12"/>
      <c r="D936" s="12"/>
      <c r="E936" s="12"/>
      <c r="F936" s="12"/>
      <c r="G936" s="12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12"/>
      <c r="B937" s="12"/>
      <c r="C937" s="12"/>
      <c r="D937" s="12"/>
      <c r="E937" s="12"/>
      <c r="F937" s="12"/>
      <c r="G937" s="12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12"/>
      <c r="B938" s="12"/>
      <c r="C938" s="12"/>
      <c r="D938" s="12"/>
      <c r="E938" s="12"/>
      <c r="F938" s="12"/>
      <c r="G938" s="12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12"/>
      <c r="B939" s="12"/>
      <c r="C939" s="12"/>
      <c r="D939" s="12"/>
      <c r="E939" s="12"/>
      <c r="F939" s="12"/>
      <c r="G939" s="12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12"/>
      <c r="B940" s="12"/>
      <c r="C940" s="12"/>
      <c r="D940" s="12"/>
      <c r="E940" s="12"/>
      <c r="F940" s="12"/>
      <c r="G940" s="12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12"/>
      <c r="B941" s="12"/>
      <c r="C941" s="12"/>
      <c r="D941" s="12"/>
      <c r="E941" s="12"/>
      <c r="F941" s="12"/>
      <c r="G941" s="12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12"/>
      <c r="B942" s="12"/>
      <c r="C942" s="12"/>
      <c r="D942" s="12"/>
      <c r="E942" s="12"/>
      <c r="F942" s="12"/>
      <c r="G942" s="12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12"/>
      <c r="B943" s="12"/>
      <c r="C943" s="12"/>
      <c r="D943" s="12"/>
      <c r="E943" s="12"/>
      <c r="F943" s="12"/>
      <c r="G943" s="12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12"/>
      <c r="B944" s="12"/>
      <c r="C944" s="12"/>
      <c r="D944" s="12"/>
      <c r="E944" s="12"/>
      <c r="F944" s="12"/>
      <c r="G944" s="12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12"/>
      <c r="B945" s="12"/>
      <c r="C945" s="12"/>
      <c r="D945" s="12"/>
      <c r="E945" s="12"/>
      <c r="F945" s="12"/>
      <c r="G945" s="12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12"/>
      <c r="B946" s="12"/>
      <c r="C946" s="12"/>
      <c r="D946" s="12"/>
      <c r="E946" s="12"/>
      <c r="F946" s="12"/>
      <c r="G946" s="12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12"/>
      <c r="B947" s="12"/>
      <c r="C947" s="12"/>
      <c r="D947" s="12"/>
      <c r="E947" s="12"/>
      <c r="F947" s="12"/>
      <c r="G947" s="12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12"/>
      <c r="B948" s="12"/>
      <c r="C948" s="12"/>
      <c r="D948" s="12"/>
      <c r="E948" s="12"/>
      <c r="F948" s="12"/>
      <c r="G948" s="12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12"/>
      <c r="B949" s="12"/>
      <c r="C949" s="12"/>
      <c r="D949" s="12"/>
      <c r="E949" s="12"/>
      <c r="F949" s="12"/>
      <c r="G949" s="12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12"/>
      <c r="B950" s="12"/>
      <c r="C950" s="12"/>
      <c r="D950" s="12"/>
      <c r="E950" s="12"/>
      <c r="F950" s="12"/>
      <c r="G950" s="12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12"/>
      <c r="B951" s="12"/>
      <c r="C951" s="12"/>
      <c r="D951" s="12"/>
      <c r="E951" s="12"/>
      <c r="F951" s="12"/>
      <c r="G951" s="12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12"/>
      <c r="B952" s="12"/>
      <c r="C952" s="12"/>
      <c r="D952" s="12"/>
      <c r="E952" s="12"/>
      <c r="F952" s="12"/>
      <c r="G952" s="12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12"/>
      <c r="B953" s="12"/>
      <c r="C953" s="12"/>
      <c r="D953" s="12"/>
      <c r="E953" s="12"/>
      <c r="F953" s="12"/>
      <c r="G953" s="12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12"/>
      <c r="B954" s="12"/>
      <c r="C954" s="12"/>
      <c r="D954" s="12"/>
      <c r="E954" s="12"/>
      <c r="F954" s="12"/>
      <c r="G954" s="12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12"/>
      <c r="B955" s="12"/>
      <c r="C955" s="12"/>
      <c r="D955" s="12"/>
      <c r="E955" s="12"/>
      <c r="F955" s="12"/>
      <c r="G955" s="12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12"/>
      <c r="B956" s="12"/>
      <c r="C956" s="12"/>
      <c r="D956" s="12"/>
      <c r="E956" s="12"/>
      <c r="F956" s="12"/>
      <c r="G956" s="12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12"/>
      <c r="B957" s="12"/>
      <c r="C957" s="12"/>
      <c r="D957" s="12"/>
      <c r="E957" s="12"/>
      <c r="F957" s="12"/>
      <c r="G957" s="12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12"/>
      <c r="B958" s="12"/>
      <c r="C958" s="12"/>
      <c r="D958" s="12"/>
      <c r="E958" s="12"/>
      <c r="F958" s="12"/>
      <c r="G958" s="12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12"/>
      <c r="B959" s="12"/>
      <c r="C959" s="12"/>
      <c r="D959" s="12"/>
      <c r="E959" s="12"/>
      <c r="F959" s="12"/>
      <c r="G959" s="12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12"/>
      <c r="B960" s="12"/>
      <c r="C960" s="12"/>
      <c r="D960" s="12"/>
      <c r="E960" s="12"/>
      <c r="F960" s="12"/>
      <c r="G960" s="12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12"/>
      <c r="B961" s="12"/>
      <c r="C961" s="12"/>
      <c r="D961" s="12"/>
      <c r="E961" s="12"/>
      <c r="F961" s="12"/>
      <c r="G961" s="12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12"/>
      <c r="B962" s="12"/>
      <c r="C962" s="12"/>
      <c r="D962" s="12"/>
      <c r="E962" s="12"/>
      <c r="F962" s="12"/>
      <c r="G962" s="12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12"/>
      <c r="B963" s="12"/>
      <c r="C963" s="12"/>
      <c r="D963" s="12"/>
      <c r="E963" s="12"/>
      <c r="F963" s="12"/>
      <c r="G963" s="12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12"/>
      <c r="B964" s="12"/>
      <c r="C964" s="12"/>
      <c r="D964" s="12"/>
      <c r="E964" s="12"/>
      <c r="F964" s="12"/>
      <c r="G964" s="12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12"/>
      <c r="B965" s="12"/>
      <c r="C965" s="12"/>
      <c r="D965" s="12"/>
      <c r="E965" s="12"/>
      <c r="F965" s="12"/>
      <c r="G965" s="12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12"/>
      <c r="B966" s="12"/>
      <c r="C966" s="12"/>
      <c r="D966" s="12"/>
      <c r="E966" s="12"/>
      <c r="F966" s="12"/>
      <c r="G966" s="12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12"/>
      <c r="B967" s="12"/>
      <c r="C967" s="12"/>
      <c r="D967" s="12"/>
      <c r="E967" s="12"/>
      <c r="F967" s="12"/>
      <c r="G967" s="12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12"/>
      <c r="B968" s="12"/>
      <c r="C968" s="12"/>
      <c r="D968" s="12"/>
      <c r="E968" s="12"/>
      <c r="F968" s="12"/>
      <c r="G968" s="12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12"/>
      <c r="B969" s="12"/>
      <c r="C969" s="12"/>
      <c r="D969" s="12"/>
      <c r="E969" s="12"/>
      <c r="F969" s="12"/>
      <c r="G969" s="12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12"/>
      <c r="B970" s="12"/>
      <c r="C970" s="12"/>
      <c r="D970" s="12"/>
      <c r="E970" s="12"/>
      <c r="F970" s="12"/>
      <c r="G970" s="12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12"/>
      <c r="B971" s="12"/>
      <c r="C971" s="12"/>
      <c r="D971" s="12"/>
      <c r="E971" s="12"/>
      <c r="F971" s="12"/>
      <c r="G971" s="12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12"/>
      <c r="B972" s="12"/>
      <c r="C972" s="12"/>
      <c r="D972" s="12"/>
      <c r="E972" s="12"/>
      <c r="F972" s="12"/>
      <c r="G972" s="12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12"/>
      <c r="B973" s="12"/>
      <c r="C973" s="12"/>
      <c r="D973" s="12"/>
      <c r="E973" s="12"/>
      <c r="F973" s="12"/>
      <c r="G973" s="12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12"/>
      <c r="B974" s="12"/>
      <c r="C974" s="12"/>
      <c r="D974" s="12"/>
      <c r="E974" s="12"/>
      <c r="F974" s="12"/>
      <c r="G974" s="12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12"/>
      <c r="B975" s="12"/>
      <c r="C975" s="12"/>
      <c r="D975" s="12"/>
      <c r="E975" s="12"/>
      <c r="F975" s="12"/>
      <c r="G975" s="12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12"/>
      <c r="B976" s="12"/>
      <c r="C976" s="12"/>
      <c r="D976" s="12"/>
      <c r="E976" s="12"/>
      <c r="F976" s="12"/>
      <c r="G976" s="12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12"/>
      <c r="B977" s="12"/>
      <c r="C977" s="12"/>
      <c r="D977" s="12"/>
      <c r="E977" s="12"/>
      <c r="F977" s="12"/>
      <c r="G977" s="12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12"/>
      <c r="B978" s="12"/>
      <c r="C978" s="12"/>
      <c r="D978" s="12"/>
      <c r="E978" s="12"/>
      <c r="F978" s="12"/>
      <c r="G978" s="12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12"/>
      <c r="B979" s="12"/>
      <c r="C979" s="12"/>
      <c r="D979" s="12"/>
      <c r="E979" s="12"/>
      <c r="F979" s="12"/>
      <c r="G979" s="12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12"/>
      <c r="B980" s="12"/>
      <c r="C980" s="12"/>
      <c r="D980" s="12"/>
      <c r="E980" s="12"/>
      <c r="F980" s="12"/>
      <c r="G980" s="12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12"/>
      <c r="B981" s="12"/>
      <c r="C981" s="12"/>
      <c r="D981" s="12"/>
      <c r="E981" s="12"/>
      <c r="F981" s="12"/>
      <c r="G981" s="12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12"/>
      <c r="B982" s="12"/>
      <c r="C982" s="12"/>
      <c r="D982" s="12"/>
      <c r="E982" s="12"/>
      <c r="F982" s="12"/>
      <c r="G982" s="12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12"/>
      <c r="B983" s="12"/>
      <c r="C983" s="12"/>
      <c r="D983" s="12"/>
      <c r="E983" s="12"/>
      <c r="F983" s="12"/>
      <c r="G983" s="12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12"/>
      <c r="B984" s="12"/>
      <c r="C984" s="12"/>
      <c r="D984" s="12"/>
      <c r="E984" s="12"/>
      <c r="F984" s="12"/>
      <c r="G984" s="12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12"/>
      <c r="B985" s="12"/>
      <c r="C985" s="12"/>
      <c r="D985" s="12"/>
      <c r="E985" s="12"/>
      <c r="F985" s="12"/>
      <c r="G985" s="12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12"/>
      <c r="B986" s="12"/>
      <c r="C986" s="12"/>
      <c r="D986" s="12"/>
      <c r="E986" s="12"/>
      <c r="F986" s="12"/>
      <c r="G986" s="12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12"/>
      <c r="B987" s="12"/>
      <c r="C987" s="12"/>
      <c r="D987" s="12"/>
      <c r="E987" s="12"/>
      <c r="F987" s="12"/>
      <c r="G987" s="12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12"/>
      <c r="B988" s="12"/>
      <c r="C988" s="12"/>
      <c r="D988" s="12"/>
      <c r="E988" s="12"/>
      <c r="F988" s="12"/>
      <c r="G988" s="12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12"/>
      <c r="B989" s="12"/>
      <c r="C989" s="12"/>
      <c r="D989" s="12"/>
      <c r="E989" s="12"/>
      <c r="F989" s="12"/>
      <c r="G989" s="12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12"/>
      <c r="B990" s="12"/>
      <c r="C990" s="12"/>
      <c r="D990" s="12"/>
      <c r="E990" s="12"/>
      <c r="F990" s="12"/>
      <c r="G990" s="12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12"/>
      <c r="B991" s="12"/>
      <c r="C991" s="12"/>
      <c r="D991" s="12"/>
      <c r="E991" s="12"/>
      <c r="F991" s="12"/>
      <c r="G991" s="12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12"/>
      <c r="B992" s="12"/>
      <c r="C992" s="12"/>
      <c r="D992" s="12"/>
      <c r="E992" s="12"/>
      <c r="F992" s="12"/>
      <c r="G992" s="12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12"/>
      <c r="B993" s="12"/>
      <c r="C993" s="12"/>
      <c r="D993" s="12"/>
      <c r="E993" s="12"/>
      <c r="F993" s="12"/>
      <c r="G993" s="12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12"/>
      <c r="B994" s="12"/>
      <c r="C994" s="12"/>
      <c r="D994" s="12"/>
      <c r="E994" s="12"/>
      <c r="F994" s="12"/>
      <c r="G994" s="12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12"/>
      <c r="B995" s="12"/>
      <c r="C995" s="12"/>
      <c r="D995" s="12"/>
      <c r="E995" s="12"/>
      <c r="F995" s="12"/>
      <c r="G995" s="12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12"/>
      <c r="B996" s="12"/>
      <c r="C996" s="12"/>
      <c r="D996" s="12"/>
      <c r="E996" s="12"/>
      <c r="F996" s="12"/>
      <c r="G996" s="12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12"/>
      <c r="B997" s="12"/>
      <c r="C997" s="12"/>
      <c r="D997" s="12"/>
      <c r="E997" s="12"/>
      <c r="F997" s="12"/>
      <c r="G997" s="12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12"/>
      <c r="B998" s="12"/>
      <c r="C998" s="12"/>
      <c r="D998" s="12"/>
      <c r="E998" s="12"/>
      <c r="F998" s="12"/>
      <c r="G998" s="12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12"/>
      <c r="B999" s="12"/>
      <c r="C999" s="12"/>
      <c r="D999" s="12"/>
      <c r="E999" s="12"/>
      <c r="F999" s="12"/>
      <c r="G999" s="12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12"/>
      <c r="B1000" s="12"/>
      <c r="C1000" s="12"/>
      <c r="D1000" s="12"/>
      <c r="E1000" s="12"/>
      <c r="F1000" s="12"/>
      <c r="G1000" s="12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3" t="s">
        <v>195</v>
      </c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 t="s">
        <v>196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IFERROR(__xludf.DUMMYFUNCTION("QUERY(IMDB,""select B,C,D,G LIMIT 10"")"),"MOVIE_NAME")</f>
        <v>MOVIE_NAME</v>
      </c>
      <c r="B11" s="9" t="str">
        <f>IFERROR(__xludf.DUMMYFUNCTION("""COMPUTED_VALUE"""),"YEAR")</f>
        <v>YEAR</v>
      </c>
      <c r="C11" s="9" t="str">
        <f>IFERROR(__xludf.DUMMYFUNCTION("""COMPUTED_VALUE"""),"RATING")</f>
        <v>RATING</v>
      </c>
      <c r="D11" s="9" t="str">
        <f>IFERROR(__xludf.DUMMYFUNCTION("""COMPUTED_VALUE"""),"SCORE")</f>
        <v>SCORE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IFERROR(__xludf.DUMMYFUNCTION("""COMPUTED_VALUE"""),"The Shawshank Redemption")</f>
        <v>The Shawshank Redemption</v>
      </c>
      <c r="B12" s="9">
        <f>IFERROR(__xludf.DUMMYFUNCTION("""COMPUTED_VALUE"""),1994.0)</f>
        <v>1994</v>
      </c>
      <c r="C12" s="9" t="str">
        <f>IFERROR(__xludf.DUMMYFUNCTION("""COMPUTED_VALUE"""),"R")</f>
        <v>R</v>
      </c>
      <c r="D12" s="9">
        <f>IFERROR(__xludf.DUMMYFUNCTION("""COMPUTED_VALUE"""),9.3)</f>
        <v>9.3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IFERROR(__xludf.DUMMYFUNCTION("""COMPUTED_VALUE"""),"The Godfather")</f>
        <v>The Godfather</v>
      </c>
      <c r="B13" s="9">
        <f>IFERROR(__xludf.DUMMYFUNCTION("""COMPUTED_VALUE"""),1972.0)</f>
        <v>1972</v>
      </c>
      <c r="C13" s="9" t="str">
        <f>IFERROR(__xludf.DUMMYFUNCTION("""COMPUTED_VALUE"""),"R")</f>
        <v>R</v>
      </c>
      <c r="D13" s="9">
        <f>IFERROR(__xludf.DUMMYFUNCTION("""COMPUTED_VALUE"""),9.2)</f>
        <v>9.2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IFERROR(__xludf.DUMMYFUNCTION("""COMPUTED_VALUE"""),"The Dark Knight")</f>
        <v>The Dark Knight</v>
      </c>
      <c r="B14" s="9">
        <f>IFERROR(__xludf.DUMMYFUNCTION("""COMPUTED_VALUE"""),2008.0)</f>
        <v>2008</v>
      </c>
      <c r="C14" s="9" t="str">
        <f>IFERROR(__xludf.DUMMYFUNCTION("""COMPUTED_VALUE"""),"PG-13")</f>
        <v>PG-13</v>
      </c>
      <c r="D14" s="9">
        <f>IFERROR(__xludf.DUMMYFUNCTION("""COMPUTED_VALUE"""),9.0)</f>
        <v>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IFERROR(__xludf.DUMMYFUNCTION("""COMPUTED_VALUE"""),"The Godfather: Part II")</f>
        <v>The Godfather: Part II</v>
      </c>
      <c r="B15" s="9">
        <f>IFERROR(__xludf.DUMMYFUNCTION("""COMPUTED_VALUE"""),1974.0)</f>
        <v>1974</v>
      </c>
      <c r="C15" s="9" t="str">
        <f>IFERROR(__xludf.DUMMYFUNCTION("""COMPUTED_VALUE"""),"R")</f>
        <v>R</v>
      </c>
      <c r="D15" s="9">
        <f>IFERROR(__xludf.DUMMYFUNCTION("""COMPUTED_VALUE"""),9.0)</f>
        <v>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IFERROR(__xludf.DUMMYFUNCTION("""COMPUTED_VALUE"""),"The Lord of the Rings: The Return of the King")</f>
        <v>The Lord of the Rings: The Return of the King</v>
      </c>
      <c r="B16" s="9">
        <f>IFERROR(__xludf.DUMMYFUNCTION("""COMPUTED_VALUE"""),2003.0)</f>
        <v>2003</v>
      </c>
      <c r="C16" s="9" t="str">
        <f>IFERROR(__xludf.DUMMYFUNCTION("""COMPUTED_VALUE"""),"PG-13")</f>
        <v>PG-13</v>
      </c>
      <c r="D16" s="9">
        <f>IFERROR(__xludf.DUMMYFUNCTION("""COMPUTED_VALUE"""),8.9)</f>
        <v>8.9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IFERROR(__xludf.DUMMYFUNCTION("""COMPUTED_VALUE"""),"Pulp Fiction")</f>
        <v>Pulp Fiction</v>
      </c>
      <c r="B17" s="9">
        <f>IFERROR(__xludf.DUMMYFUNCTION("""COMPUTED_VALUE"""),1994.0)</f>
        <v>1994</v>
      </c>
      <c r="C17" s="9" t="str">
        <f>IFERROR(__xludf.DUMMYFUNCTION("""COMPUTED_VALUE"""),"R")</f>
        <v>R</v>
      </c>
      <c r="D17" s="9">
        <f>IFERROR(__xludf.DUMMYFUNCTION("""COMPUTED_VALUE"""),8.9)</f>
        <v>8.9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IFERROR(__xludf.DUMMYFUNCTION("""COMPUTED_VALUE"""),"Schindler's List")</f>
        <v>Schindler's List</v>
      </c>
      <c r="B18" s="9">
        <f>IFERROR(__xludf.DUMMYFUNCTION("""COMPUTED_VALUE"""),1993.0)</f>
        <v>1993</v>
      </c>
      <c r="C18" s="9" t="str">
        <f>IFERROR(__xludf.DUMMYFUNCTION("""COMPUTED_VALUE"""),"R")</f>
        <v>R</v>
      </c>
      <c r="D18" s="9">
        <f>IFERROR(__xludf.DUMMYFUNCTION("""COMPUTED_VALUE"""),8.9)</f>
        <v>8.9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IFERROR(__xludf.DUMMYFUNCTION("""COMPUTED_VALUE"""),"12 Angry Men")</f>
        <v>12 Angry Men</v>
      </c>
      <c r="B19" s="9">
        <f>IFERROR(__xludf.DUMMYFUNCTION("""COMPUTED_VALUE"""),1957.0)</f>
        <v>1957</v>
      </c>
      <c r="C19" s="9" t="str">
        <f>IFERROR(__xludf.DUMMYFUNCTION("""COMPUTED_VALUE"""),"Approved")</f>
        <v>Approved</v>
      </c>
      <c r="D19" s="9">
        <f>IFERROR(__xludf.DUMMYFUNCTION("""COMPUTED_VALUE"""),8.9)</f>
        <v>8.9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IFERROR(__xludf.DUMMYFUNCTION("""COMPUTED_VALUE"""),"Inception")</f>
        <v>Inception</v>
      </c>
      <c r="B20" s="9">
        <f>IFERROR(__xludf.DUMMYFUNCTION("""COMPUTED_VALUE"""),2010.0)</f>
        <v>2010</v>
      </c>
      <c r="C20" s="9" t="str">
        <f>IFERROR(__xludf.DUMMYFUNCTION("""COMPUTED_VALUE"""),"PG-13")</f>
        <v>PG-13</v>
      </c>
      <c r="D20" s="9">
        <f>IFERROR(__xludf.DUMMYFUNCTION("""COMPUTED_VALUE"""),8.8)</f>
        <v>8.8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IFERROR(__xludf.DUMMYFUNCTION("""COMPUTED_VALUE"""),"Fight Club")</f>
        <v>Fight Club</v>
      </c>
      <c r="B21" s="9">
        <f>IFERROR(__xludf.DUMMYFUNCTION("""COMPUTED_VALUE"""),1999.0)</f>
        <v>1999</v>
      </c>
      <c r="C21" s="9" t="str">
        <f>IFERROR(__xludf.DUMMYFUNCTION("""COMPUTED_VALUE"""),"R")</f>
        <v>R</v>
      </c>
      <c r="D21" s="9">
        <f>IFERROR(__xludf.DUMMYFUNCTION("""COMPUTED_VALUE"""),8.8)</f>
        <v>8.8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  <col customWidth="1" min="10" max="10" width="43.63"/>
    <col customWidth="1" min="11" max="11" width="52.38"/>
  </cols>
  <sheetData>
    <row r="1">
      <c r="A1" s="13" t="s">
        <v>195</v>
      </c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9"/>
      <c r="I2" s="9"/>
      <c r="J2" s="18" t="s">
        <v>197</v>
      </c>
      <c r="K2" s="19" t="s">
        <v>198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9"/>
      <c r="I3" s="9"/>
      <c r="J3" s="18" t="s">
        <v>199</v>
      </c>
      <c r="K3" s="20" t="s">
        <v>200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9"/>
      <c r="I4" s="9"/>
      <c r="J4" s="18" t="s">
        <v>201</v>
      </c>
      <c r="K4" s="20" t="s">
        <v>202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9"/>
      <c r="I5" s="9"/>
      <c r="J5" s="18" t="s">
        <v>203</v>
      </c>
      <c r="K5" s="20" t="s">
        <v>204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IFERROR(__xludf.DUMMYFUNCTION("QUERY(IMDB,""select B,C,D,F  where (C = 1994) and (D = 'R') "")"),"MOVIE_NAME")</f>
        <v>MOVIE_NAME</v>
      </c>
      <c r="B11" s="9" t="str">
        <f>IFERROR(__xludf.DUMMYFUNCTION("""COMPUTED_VALUE"""),"YEAR")</f>
        <v>YEAR</v>
      </c>
      <c r="C11" s="9" t="str">
        <f>IFERROR(__xludf.DUMMYFUNCTION("""COMPUTED_VALUE"""),"RATING")</f>
        <v>RATING</v>
      </c>
      <c r="D11" s="9" t="str">
        <f>IFERROR(__xludf.DUMMYFUNCTION("""COMPUTED_VALUE"""),"GENRE")</f>
        <v>GENRE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IFERROR(__xludf.DUMMYFUNCTION("""COMPUTED_VALUE"""),"The Shawshank Redemption")</f>
        <v>The Shawshank Redemption</v>
      </c>
      <c r="B12" s="9">
        <f>IFERROR(__xludf.DUMMYFUNCTION("""COMPUTED_VALUE"""),1994.0)</f>
        <v>1994</v>
      </c>
      <c r="C12" s="9" t="str">
        <f>IFERROR(__xludf.DUMMYFUNCTION("""COMPUTED_VALUE"""),"R")</f>
        <v>R</v>
      </c>
      <c r="D12" s="9" t="str">
        <f>IFERROR(__xludf.DUMMYFUNCTION("""COMPUTED_VALUE"""),"Drama")</f>
        <v>Drama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IFERROR(__xludf.DUMMYFUNCTION("""COMPUTED_VALUE"""),"Pulp Fiction")</f>
        <v>Pulp Fiction</v>
      </c>
      <c r="B13" s="9">
        <f>IFERROR(__xludf.DUMMYFUNCTION("""COMPUTED_VALUE"""),1994.0)</f>
        <v>1994</v>
      </c>
      <c r="C13" s="9" t="str">
        <f>IFERROR(__xludf.DUMMYFUNCTION("""COMPUTED_VALUE"""),"R")</f>
        <v>R</v>
      </c>
      <c r="D13" s="9" t="str">
        <f>IFERROR(__xludf.DUMMYFUNCTION("""COMPUTED_VALUE"""),"Crime, Drama")</f>
        <v>Crime, Drama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IFERROR(__xludf.DUMMYFUNCTION("""COMPUTED_VALUE"""),"Léon: The Professional")</f>
        <v>Léon: The Professional</v>
      </c>
      <c r="B14" s="9">
        <f>IFERROR(__xludf.DUMMYFUNCTION("""COMPUTED_VALUE"""),1994.0)</f>
        <v>1994</v>
      </c>
      <c r="C14" s="9" t="str">
        <f>IFERROR(__xludf.DUMMYFUNCTION("""COMPUTED_VALUE"""),"R")</f>
        <v>R</v>
      </c>
      <c r="D14" s="9" t="str">
        <f>IFERROR(__xludf.DUMMYFUNCTION("""COMPUTED_VALUE"""),"Action, Crime, Drama")</f>
        <v>Action, Crime, Drama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10" max="10" width="29.0"/>
    <col customWidth="1" min="11" max="11" width="40.88"/>
  </cols>
  <sheetData>
    <row r="1">
      <c r="A1" s="13" t="s">
        <v>195</v>
      </c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9"/>
      <c r="I2" s="9"/>
      <c r="J2" s="18" t="s">
        <v>205</v>
      </c>
      <c r="K2" s="20" t="s">
        <v>206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9"/>
      <c r="I3" s="9"/>
      <c r="J3" s="18" t="s">
        <v>207</v>
      </c>
      <c r="K3" s="20" t="s">
        <v>208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9"/>
      <c r="I6" s="9"/>
      <c r="J6" s="21" t="s">
        <v>209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 t="s">
        <v>210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IFERROR(__xludf.DUMMYFUNCTION("query(IMDB,""select A,B,C,D where D is not  null"")"),"NO")</f>
        <v>NO</v>
      </c>
      <c r="B11" s="9" t="str">
        <f>IFERROR(__xludf.DUMMYFUNCTION("""COMPUTED_VALUE"""),"MOVIE_NAME")</f>
        <v>MOVIE_NAME</v>
      </c>
      <c r="C11" s="9" t="str">
        <f>IFERROR(__xludf.DUMMYFUNCTION("""COMPUTED_VALUE"""),"YEAR")</f>
        <v>YEAR</v>
      </c>
      <c r="D11" s="9" t="str">
        <f>IFERROR(__xludf.DUMMYFUNCTION("""COMPUTED_VALUE"""),"RATING")</f>
        <v>RATING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>
        <f>IFERROR(__xludf.DUMMYFUNCTION("""COMPUTED_VALUE"""),1.0)</f>
        <v>1</v>
      </c>
      <c r="B12" s="9" t="str">
        <f>IFERROR(__xludf.DUMMYFUNCTION("""COMPUTED_VALUE"""),"The Shawshank Redemption")</f>
        <v>The Shawshank Redemption</v>
      </c>
      <c r="C12" s="9">
        <f>IFERROR(__xludf.DUMMYFUNCTION("""COMPUTED_VALUE"""),1994.0)</f>
        <v>1994</v>
      </c>
      <c r="D12" s="9" t="str">
        <f>IFERROR(__xludf.DUMMYFUNCTION("""COMPUTED_VALUE"""),"R")</f>
        <v>R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>
        <f>IFERROR(__xludf.DUMMYFUNCTION("""COMPUTED_VALUE"""),2.0)</f>
        <v>2</v>
      </c>
      <c r="B13" s="9" t="str">
        <f>IFERROR(__xludf.DUMMYFUNCTION("""COMPUTED_VALUE"""),"The Godfather")</f>
        <v>The Godfather</v>
      </c>
      <c r="C13" s="9">
        <f>IFERROR(__xludf.DUMMYFUNCTION("""COMPUTED_VALUE"""),1972.0)</f>
        <v>1972</v>
      </c>
      <c r="D13" s="9" t="str">
        <f>IFERROR(__xludf.DUMMYFUNCTION("""COMPUTED_VALUE"""),"R")</f>
        <v>R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>
        <f>IFERROR(__xludf.DUMMYFUNCTION("""COMPUTED_VALUE"""),3.0)</f>
        <v>3</v>
      </c>
      <c r="B14" s="9" t="str">
        <f>IFERROR(__xludf.DUMMYFUNCTION("""COMPUTED_VALUE"""),"The Dark Knight")</f>
        <v>The Dark Knight</v>
      </c>
      <c r="C14" s="9">
        <f>IFERROR(__xludf.DUMMYFUNCTION("""COMPUTED_VALUE"""),2008.0)</f>
        <v>2008</v>
      </c>
      <c r="D14" s="9" t="str">
        <f>IFERROR(__xludf.DUMMYFUNCTION("""COMPUTED_VALUE"""),"PG-13")</f>
        <v>PG-13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>
        <f>IFERROR(__xludf.DUMMYFUNCTION("""COMPUTED_VALUE"""),4.0)</f>
        <v>4</v>
      </c>
      <c r="B15" s="9" t="str">
        <f>IFERROR(__xludf.DUMMYFUNCTION("""COMPUTED_VALUE"""),"The Godfather: Part II")</f>
        <v>The Godfather: Part II</v>
      </c>
      <c r="C15" s="9">
        <f>IFERROR(__xludf.DUMMYFUNCTION("""COMPUTED_VALUE"""),1974.0)</f>
        <v>1974</v>
      </c>
      <c r="D15" s="9" t="str">
        <f>IFERROR(__xludf.DUMMYFUNCTION("""COMPUTED_VALUE"""),"R")</f>
        <v>R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>
        <f>IFERROR(__xludf.DUMMYFUNCTION("""COMPUTED_VALUE"""),5.0)</f>
        <v>5</v>
      </c>
      <c r="B16" s="9" t="str">
        <f>IFERROR(__xludf.DUMMYFUNCTION("""COMPUTED_VALUE"""),"The Lord of the Rings: The Return of the King")</f>
        <v>The Lord of the Rings: The Return of the King</v>
      </c>
      <c r="C16" s="9">
        <f>IFERROR(__xludf.DUMMYFUNCTION("""COMPUTED_VALUE"""),2003.0)</f>
        <v>2003</v>
      </c>
      <c r="D16" s="9" t="str">
        <f>IFERROR(__xludf.DUMMYFUNCTION("""COMPUTED_VALUE"""),"PG-13")</f>
        <v>PG-13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>
        <f>IFERROR(__xludf.DUMMYFUNCTION("""COMPUTED_VALUE"""),6.0)</f>
        <v>6</v>
      </c>
      <c r="B17" s="9" t="str">
        <f>IFERROR(__xludf.DUMMYFUNCTION("""COMPUTED_VALUE"""),"Pulp Fiction")</f>
        <v>Pulp Fiction</v>
      </c>
      <c r="C17" s="9">
        <f>IFERROR(__xludf.DUMMYFUNCTION("""COMPUTED_VALUE"""),1994.0)</f>
        <v>1994</v>
      </c>
      <c r="D17" s="9" t="str">
        <f>IFERROR(__xludf.DUMMYFUNCTION("""COMPUTED_VALUE"""),"R")</f>
        <v>R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>
        <f>IFERROR(__xludf.DUMMYFUNCTION("""COMPUTED_VALUE"""),7.0)</f>
        <v>7</v>
      </c>
      <c r="B18" s="9" t="str">
        <f>IFERROR(__xludf.DUMMYFUNCTION("""COMPUTED_VALUE"""),"Schindler's List")</f>
        <v>Schindler's List</v>
      </c>
      <c r="C18" s="9">
        <f>IFERROR(__xludf.DUMMYFUNCTION("""COMPUTED_VALUE"""),1993.0)</f>
        <v>1993</v>
      </c>
      <c r="D18" s="9" t="str">
        <f>IFERROR(__xludf.DUMMYFUNCTION("""COMPUTED_VALUE"""),"R")</f>
        <v>R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>
        <f>IFERROR(__xludf.DUMMYFUNCTION("""COMPUTED_VALUE"""),8.0)</f>
        <v>8</v>
      </c>
      <c r="B19" s="9" t="str">
        <f>IFERROR(__xludf.DUMMYFUNCTION("""COMPUTED_VALUE"""),"12 Angry Men")</f>
        <v>12 Angry Men</v>
      </c>
      <c r="C19" s="9">
        <f>IFERROR(__xludf.DUMMYFUNCTION("""COMPUTED_VALUE"""),1957.0)</f>
        <v>1957</v>
      </c>
      <c r="D19" s="9" t="str">
        <f>IFERROR(__xludf.DUMMYFUNCTION("""COMPUTED_VALUE"""),"Approved")</f>
        <v>Approved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>
        <f>IFERROR(__xludf.DUMMYFUNCTION("""COMPUTED_VALUE"""),9.0)</f>
        <v>9</v>
      </c>
      <c r="B20" s="9" t="str">
        <f>IFERROR(__xludf.DUMMYFUNCTION("""COMPUTED_VALUE"""),"Inception")</f>
        <v>Inception</v>
      </c>
      <c r="C20" s="9">
        <f>IFERROR(__xludf.DUMMYFUNCTION("""COMPUTED_VALUE"""),2010.0)</f>
        <v>2010</v>
      </c>
      <c r="D20" s="9" t="str">
        <f>IFERROR(__xludf.DUMMYFUNCTION("""COMPUTED_VALUE"""),"PG-13")</f>
        <v>PG-13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>
        <f>IFERROR(__xludf.DUMMYFUNCTION("""COMPUTED_VALUE"""),10.0)</f>
        <v>10</v>
      </c>
      <c r="B21" s="9" t="str">
        <f>IFERROR(__xludf.DUMMYFUNCTION("""COMPUTED_VALUE"""),"Fight Club")</f>
        <v>Fight Club</v>
      </c>
      <c r="C21" s="9">
        <f>IFERROR(__xludf.DUMMYFUNCTION("""COMPUTED_VALUE"""),1999.0)</f>
        <v>1999</v>
      </c>
      <c r="D21" s="9" t="str">
        <f>IFERROR(__xludf.DUMMYFUNCTION("""COMPUTED_VALUE"""),"R")</f>
        <v>R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>
        <f>IFERROR(__xludf.DUMMYFUNCTION("""COMPUTED_VALUE"""),11.0)</f>
        <v>11</v>
      </c>
      <c r="B22" s="9" t="str">
        <f>IFERROR(__xludf.DUMMYFUNCTION("""COMPUTED_VALUE"""),"The Lord of the Rings: The Fellowship of the Ring")</f>
        <v>The Lord of the Rings: The Fellowship of the Ring</v>
      </c>
      <c r="C22" s="9">
        <f>IFERROR(__xludf.DUMMYFUNCTION("""COMPUTED_VALUE"""),2001.0)</f>
        <v>2001</v>
      </c>
      <c r="D22" s="9" t="str">
        <f>IFERROR(__xludf.DUMMYFUNCTION("""COMPUTED_VALUE"""),"PG-13")</f>
        <v>PG-13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>
        <f>IFERROR(__xludf.DUMMYFUNCTION("""COMPUTED_VALUE"""),12.0)</f>
        <v>12</v>
      </c>
      <c r="B23" s="9" t="str">
        <f>IFERROR(__xludf.DUMMYFUNCTION("""COMPUTED_VALUE"""),"Forrest Gump")</f>
        <v>Forrest Gump</v>
      </c>
      <c r="C23" s="9">
        <f>IFERROR(__xludf.DUMMYFUNCTION("""COMPUTED_VALUE"""),1994.0)</f>
        <v>1994</v>
      </c>
      <c r="D23" s="9" t="str">
        <f>IFERROR(__xludf.DUMMYFUNCTION("""COMPUTED_VALUE"""),"PG-13")</f>
        <v>PG-13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>
        <f>IFERROR(__xludf.DUMMYFUNCTION("""COMPUTED_VALUE"""),13.0)</f>
        <v>13</v>
      </c>
      <c r="B24" s="9" t="str">
        <f>IFERROR(__xludf.DUMMYFUNCTION("""COMPUTED_VALUE"""),"The Good, the Bad and the Ugly")</f>
        <v>The Good, the Bad and the Ugly</v>
      </c>
      <c r="C24" s="9">
        <f>IFERROR(__xludf.DUMMYFUNCTION("""COMPUTED_VALUE"""),1966.0)</f>
        <v>1966</v>
      </c>
      <c r="D24" s="9" t="str">
        <f>IFERROR(__xludf.DUMMYFUNCTION("""COMPUTED_VALUE"""),"R")</f>
        <v>R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>
        <f>IFERROR(__xludf.DUMMYFUNCTION("""COMPUTED_VALUE"""),14.0)</f>
        <v>14</v>
      </c>
      <c r="B25" s="9" t="str">
        <f>IFERROR(__xludf.DUMMYFUNCTION("""COMPUTED_VALUE"""),"Hamilton")</f>
        <v>Hamilton</v>
      </c>
      <c r="C25" s="9">
        <f>IFERROR(__xludf.DUMMYFUNCTION("""COMPUTED_VALUE"""),2020.0)</f>
        <v>2020</v>
      </c>
      <c r="D25" s="9" t="str">
        <f>IFERROR(__xludf.DUMMYFUNCTION("""COMPUTED_VALUE"""),"PG-13")</f>
        <v>PG-13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>
        <f>IFERROR(__xludf.DUMMYFUNCTION("""COMPUTED_VALUE"""),15.0)</f>
        <v>15</v>
      </c>
      <c r="B26" s="9" t="str">
        <f>IFERROR(__xludf.DUMMYFUNCTION("""COMPUTED_VALUE"""),"The Lord of the Rings: The Two Towers")</f>
        <v>The Lord of the Rings: The Two Towers</v>
      </c>
      <c r="C26" s="9">
        <f>IFERROR(__xludf.DUMMYFUNCTION("""COMPUTED_VALUE"""),2002.0)</f>
        <v>2002</v>
      </c>
      <c r="D26" s="9" t="str">
        <f>IFERROR(__xludf.DUMMYFUNCTION("""COMPUTED_VALUE"""),"PG-13")</f>
        <v>PG-13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>
        <f>IFERROR(__xludf.DUMMYFUNCTION("""COMPUTED_VALUE"""),16.0)</f>
        <v>16</v>
      </c>
      <c r="B27" s="9" t="str">
        <f>IFERROR(__xludf.DUMMYFUNCTION("""COMPUTED_VALUE"""),"The Matrix")</f>
        <v>The Matrix</v>
      </c>
      <c r="C27" s="9">
        <f>IFERROR(__xludf.DUMMYFUNCTION("""COMPUTED_VALUE"""),1999.0)</f>
        <v>1999</v>
      </c>
      <c r="D27" s="9" t="str">
        <f>IFERROR(__xludf.DUMMYFUNCTION("""COMPUTED_VALUE"""),"R")</f>
        <v>R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>
        <f>IFERROR(__xludf.DUMMYFUNCTION("""COMPUTED_VALUE"""),17.0)</f>
        <v>17</v>
      </c>
      <c r="B28" s="9" t="str">
        <f>IFERROR(__xludf.DUMMYFUNCTION("""COMPUTED_VALUE"""),"Goodfellas")</f>
        <v>Goodfellas</v>
      </c>
      <c r="C28" s="9">
        <f>IFERROR(__xludf.DUMMYFUNCTION("""COMPUTED_VALUE"""),1990.0)</f>
        <v>1990</v>
      </c>
      <c r="D28" s="9" t="str">
        <f>IFERROR(__xludf.DUMMYFUNCTION("""COMPUTED_VALUE"""),"R")</f>
        <v>R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>
        <f>IFERROR(__xludf.DUMMYFUNCTION("""COMPUTED_VALUE"""),18.0)</f>
        <v>18</v>
      </c>
      <c r="B29" s="9" t="str">
        <f>IFERROR(__xludf.DUMMYFUNCTION("""COMPUTED_VALUE"""),"Star Wars: Episode V - The Empire Strikes Back")</f>
        <v>Star Wars: Episode V - The Empire Strikes Back</v>
      </c>
      <c r="C29" s="9">
        <f>IFERROR(__xludf.DUMMYFUNCTION("""COMPUTED_VALUE"""),1980.0)</f>
        <v>1980</v>
      </c>
      <c r="D29" s="9" t="str">
        <f>IFERROR(__xludf.DUMMYFUNCTION("""COMPUTED_VALUE"""),"PG")</f>
        <v>PG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>
        <f>IFERROR(__xludf.DUMMYFUNCTION("""COMPUTED_VALUE"""),19.0)</f>
        <v>19</v>
      </c>
      <c r="B30" s="9" t="str">
        <f>IFERROR(__xludf.DUMMYFUNCTION("""COMPUTED_VALUE"""),"One Flew Over the Cuckoo's Nest")</f>
        <v>One Flew Over the Cuckoo's Nest</v>
      </c>
      <c r="C30" s="9">
        <f>IFERROR(__xludf.DUMMYFUNCTION("""COMPUTED_VALUE"""),1975.0)</f>
        <v>1975</v>
      </c>
      <c r="D30" s="9" t="str">
        <f>IFERROR(__xludf.DUMMYFUNCTION("""COMPUTED_VALUE"""),"R")</f>
        <v>R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>
        <f>IFERROR(__xludf.DUMMYFUNCTION("""COMPUTED_VALUE"""),20.0)</f>
        <v>20</v>
      </c>
      <c r="B31" s="9" t="str">
        <f>IFERROR(__xludf.DUMMYFUNCTION("""COMPUTED_VALUE"""),"Parasite")</f>
        <v>Parasite</v>
      </c>
      <c r="C31" s="9">
        <f>IFERROR(__xludf.DUMMYFUNCTION("""COMPUTED_VALUE"""),2019.0)</f>
        <v>2019</v>
      </c>
      <c r="D31" s="9" t="str">
        <f>IFERROR(__xludf.DUMMYFUNCTION("""COMPUTED_VALUE"""),"R")</f>
        <v>R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>
        <f>IFERROR(__xludf.DUMMYFUNCTION("""COMPUTED_VALUE"""),21.0)</f>
        <v>21</v>
      </c>
      <c r="B32" s="9" t="str">
        <f>IFERROR(__xludf.DUMMYFUNCTION("""COMPUTED_VALUE"""),"Interstellar")</f>
        <v>Interstellar</v>
      </c>
      <c r="C32" s="9">
        <f>IFERROR(__xludf.DUMMYFUNCTION("""COMPUTED_VALUE"""),2014.0)</f>
        <v>2014</v>
      </c>
      <c r="D32" s="9" t="str">
        <f>IFERROR(__xludf.DUMMYFUNCTION("""COMPUTED_VALUE"""),"PG-13")</f>
        <v>PG-13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>
        <f>IFERROR(__xludf.DUMMYFUNCTION("""COMPUTED_VALUE"""),22.0)</f>
        <v>22</v>
      </c>
      <c r="B33" s="9" t="str">
        <f>IFERROR(__xludf.DUMMYFUNCTION("""COMPUTED_VALUE"""),"City of God")</f>
        <v>City of God</v>
      </c>
      <c r="C33" s="9">
        <f>IFERROR(__xludf.DUMMYFUNCTION("""COMPUTED_VALUE"""),2002.0)</f>
        <v>2002</v>
      </c>
      <c r="D33" s="9" t="str">
        <f>IFERROR(__xludf.DUMMYFUNCTION("""COMPUTED_VALUE"""),"R")</f>
        <v>R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>
        <f>IFERROR(__xludf.DUMMYFUNCTION("""COMPUTED_VALUE"""),23.0)</f>
        <v>23</v>
      </c>
      <c r="B34" s="9" t="str">
        <f>IFERROR(__xludf.DUMMYFUNCTION("""COMPUTED_VALUE"""),"Spirited Away")</f>
        <v>Spirited Away</v>
      </c>
      <c r="C34" s="9">
        <f>IFERROR(__xludf.DUMMYFUNCTION("""COMPUTED_VALUE"""),2001.0)</f>
        <v>2001</v>
      </c>
      <c r="D34" s="9" t="str">
        <f>IFERROR(__xludf.DUMMYFUNCTION("""COMPUTED_VALUE"""),"PG")</f>
        <v>PG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>
        <f>IFERROR(__xludf.DUMMYFUNCTION("""COMPUTED_VALUE"""),24.0)</f>
        <v>24</v>
      </c>
      <c r="B35" s="9" t="str">
        <f>IFERROR(__xludf.DUMMYFUNCTION("""COMPUTED_VALUE"""),"Saving Private Ryan")</f>
        <v>Saving Private Ryan</v>
      </c>
      <c r="C35" s="9">
        <f>IFERROR(__xludf.DUMMYFUNCTION("""COMPUTED_VALUE"""),1998.0)</f>
        <v>1998</v>
      </c>
      <c r="D35" s="9" t="str">
        <f>IFERROR(__xludf.DUMMYFUNCTION("""COMPUTED_VALUE"""),"R")</f>
        <v>R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>
        <f>IFERROR(__xludf.DUMMYFUNCTION("""COMPUTED_VALUE"""),25.0)</f>
        <v>25</v>
      </c>
      <c r="B36" s="9" t="str">
        <f>IFERROR(__xludf.DUMMYFUNCTION("""COMPUTED_VALUE"""),"The Green Mile")</f>
        <v>The Green Mile</v>
      </c>
      <c r="C36" s="9">
        <f>IFERROR(__xludf.DUMMYFUNCTION("""COMPUTED_VALUE"""),1999.0)</f>
        <v>1999</v>
      </c>
      <c r="D36" s="9" t="str">
        <f>IFERROR(__xludf.DUMMYFUNCTION("""COMPUTED_VALUE"""),"R")</f>
        <v>R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>
        <f>IFERROR(__xludf.DUMMYFUNCTION("""COMPUTED_VALUE"""),26.0)</f>
        <v>26</v>
      </c>
      <c r="B37" s="9" t="str">
        <f>IFERROR(__xludf.DUMMYFUNCTION("""COMPUTED_VALUE"""),"Life Is Beautiful")</f>
        <v>Life Is Beautiful</v>
      </c>
      <c r="C37" s="9">
        <f>IFERROR(__xludf.DUMMYFUNCTION("""COMPUTED_VALUE"""),1997.0)</f>
        <v>1997</v>
      </c>
      <c r="D37" s="9" t="str">
        <f>IFERROR(__xludf.DUMMYFUNCTION("""COMPUTED_VALUE"""),"PG-13")</f>
        <v>PG-13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>
        <f>IFERROR(__xludf.DUMMYFUNCTION("""COMPUTED_VALUE"""),27.0)</f>
        <v>27</v>
      </c>
      <c r="B38" s="9" t="str">
        <f>IFERROR(__xludf.DUMMYFUNCTION("""COMPUTED_VALUE"""),"Se7en")</f>
        <v>Se7en</v>
      </c>
      <c r="C38" s="9">
        <f>IFERROR(__xludf.DUMMYFUNCTION("""COMPUTED_VALUE"""),1995.0)</f>
        <v>1995</v>
      </c>
      <c r="D38" s="9" t="str">
        <f>IFERROR(__xludf.DUMMYFUNCTION("""COMPUTED_VALUE"""),"R")</f>
        <v>R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>
        <f>IFERROR(__xludf.DUMMYFUNCTION("""COMPUTED_VALUE"""),28.0)</f>
        <v>28</v>
      </c>
      <c r="B39" s="9" t="str">
        <f>IFERROR(__xludf.DUMMYFUNCTION("""COMPUTED_VALUE"""),"The Silence of the Lambs")</f>
        <v>The Silence of the Lambs</v>
      </c>
      <c r="C39" s="9">
        <f>IFERROR(__xludf.DUMMYFUNCTION("""COMPUTED_VALUE"""),1991.0)</f>
        <v>1991</v>
      </c>
      <c r="D39" s="9" t="str">
        <f>IFERROR(__xludf.DUMMYFUNCTION("""COMPUTED_VALUE"""),"R")</f>
        <v>R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>
        <f>IFERROR(__xludf.DUMMYFUNCTION("""COMPUTED_VALUE"""),29.0)</f>
        <v>29</v>
      </c>
      <c r="B40" s="9" t="str">
        <f>IFERROR(__xludf.DUMMYFUNCTION("""COMPUTED_VALUE"""),"Star Wars: Episode IV - A New Hope")</f>
        <v>Star Wars: Episode IV - A New Hope</v>
      </c>
      <c r="C40" s="9">
        <f>IFERROR(__xludf.DUMMYFUNCTION("""COMPUTED_VALUE"""),1977.0)</f>
        <v>1977</v>
      </c>
      <c r="D40" s="9" t="str">
        <f>IFERROR(__xludf.DUMMYFUNCTION("""COMPUTED_VALUE"""),"PG")</f>
        <v>PG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>
        <f>IFERROR(__xludf.DUMMYFUNCTION("""COMPUTED_VALUE"""),30.0)</f>
        <v>30</v>
      </c>
      <c r="B41" s="9" t="str">
        <f>IFERROR(__xludf.DUMMYFUNCTION("""COMPUTED_VALUE"""),"Harakiri")</f>
        <v>Harakiri</v>
      </c>
      <c r="C41" s="9">
        <f>IFERROR(__xludf.DUMMYFUNCTION("""COMPUTED_VALUE"""),1962.0)</f>
        <v>1962</v>
      </c>
      <c r="D41" s="9" t="str">
        <f>IFERROR(__xludf.DUMMYFUNCTION("""COMPUTED_VALUE"""),"Not Rated")</f>
        <v>Not Rated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>
        <f>IFERROR(__xludf.DUMMYFUNCTION("""COMPUTED_VALUE"""),31.0)</f>
        <v>31</v>
      </c>
      <c r="B42" s="9" t="str">
        <f>IFERROR(__xludf.DUMMYFUNCTION("""COMPUTED_VALUE"""),"Seven Samurai")</f>
        <v>Seven Samurai</v>
      </c>
      <c r="C42" s="9">
        <f>IFERROR(__xludf.DUMMYFUNCTION("""COMPUTED_VALUE"""),1954.0)</f>
        <v>1954</v>
      </c>
      <c r="D42" s="9" t="str">
        <f>IFERROR(__xludf.DUMMYFUNCTION("""COMPUTED_VALUE"""),"Not Rated")</f>
        <v>Not Rated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>
        <f>IFERROR(__xludf.DUMMYFUNCTION("""COMPUTED_VALUE"""),32.0)</f>
        <v>32</v>
      </c>
      <c r="B43" s="9" t="str">
        <f>IFERROR(__xludf.DUMMYFUNCTION("""COMPUTED_VALUE"""),"It's a Wonderful Life")</f>
        <v>It's a Wonderful Life</v>
      </c>
      <c r="C43" s="9">
        <f>IFERROR(__xludf.DUMMYFUNCTION("""COMPUTED_VALUE"""),1946.0)</f>
        <v>1946</v>
      </c>
      <c r="D43" s="9" t="str">
        <f>IFERROR(__xludf.DUMMYFUNCTION("""COMPUTED_VALUE"""),"PG")</f>
        <v>PG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>
        <f>IFERROR(__xludf.DUMMYFUNCTION("""COMPUTED_VALUE"""),33.0)</f>
        <v>33</v>
      </c>
      <c r="B44" s="9" t="str">
        <f>IFERROR(__xludf.DUMMYFUNCTION("""COMPUTED_VALUE"""),"Joker")</f>
        <v>Joker</v>
      </c>
      <c r="C44" s="9">
        <f>IFERROR(__xludf.DUMMYFUNCTION("""COMPUTED_VALUE"""),2019.0)</f>
        <v>2019</v>
      </c>
      <c r="D44" s="9" t="str">
        <f>IFERROR(__xludf.DUMMYFUNCTION("""COMPUTED_VALUE"""),"R")</f>
        <v>R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>
        <f>IFERROR(__xludf.DUMMYFUNCTION("""COMPUTED_VALUE"""),34.0)</f>
        <v>34</v>
      </c>
      <c r="B45" s="9" t="str">
        <f>IFERROR(__xludf.DUMMYFUNCTION("""COMPUTED_VALUE"""),"Whiplash")</f>
        <v>Whiplash</v>
      </c>
      <c r="C45" s="9">
        <f>IFERROR(__xludf.DUMMYFUNCTION("""COMPUTED_VALUE"""),2014.0)</f>
        <v>2014</v>
      </c>
      <c r="D45" s="9" t="str">
        <f>IFERROR(__xludf.DUMMYFUNCTION("""COMPUTED_VALUE"""),"R")</f>
        <v>R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>
        <f>IFERROR(__xludf.DUMMYFUNCTION("""COMPUTED_VALUE"""),35.0)</f>
        <v>35</v>
      </c>
      <c r="B46" s="9" t="str">
        <f>IFERROR(__xludf.DUMMYFUNCTION("""COMPUTED_VALUE"""),"The Intouchables")</f>
        <v>The Intouchables</v>
      </c>
      <c r="C46" s="9">
        <f>IFERROR(__xludf.DUMMYFUNCTION("""COMPUTED_VALUE"""),2011.0)</f>
        <v>2011</v>
      </c>
      <c r="D46" s="9" t="str">
        <f>IFERROR(__xludf.DUMMYFUNCTION("""COMPUTED_VALUE"""),"R")</f>
        <v>R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>
        <f>IFERROR(__xludf.DUMMYFUNCTION("""COMPUTED_VALUE"""),36.0)</f>
        <v>36</v>
      </c>
      <c r="B47" s="9" t="str">
        <f>IFERROR(__xludf.DUMMYFUNCTION("""COMPUTED_VALUE"""),"The Prestige")</f>
        <v>The Prestige</v>
      </c>
      <c r="C47" s="9">
        <f>IFERROR(__xludf.DUMMYFUNCTION("""COMPUTED_VALUE"""),2006.0)</f>
        <v>2006</v>
      </c>
      <c r="D47" s="9" t="str">
        <f>IFERROR(__xludf.DUMMYFUNCTION("""COMPUTED_VALUE"""),"PG-13")</f>
        <v>PG-13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>
        <f>IFERROR(__xludf.DUMMYFUNCTION("""COMPUTED_VALUE"""),37.0)</f>
        <v>37</v>
      </c>
      <c r="B48" s="9" t="str">
        <f>IFERROR(__xludf.DUMMYFUNCTION("""COMPUTED_VALUE"""),"The Departed")</f>
        <v>The Departed</v>
      </c>
      <c r="C48" s="9">
        <f>IFERROR(__xludf.DUMMYFUNCTION("""COMPUTED_VALUE"""),2006.0)</f>
        <v>2006</v>
      </c>
      <c r="D48" s="9" t="str">
        <f>IFERROR(__xludf.DUMMYFUNCTION("""COMPUTED_VALUE"""),"R")</f>
        <v>R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>
        <f>IFERROR(__xludf.DUMMYFUNCTION("""COMPUTED_VALUE"""),38.0)</f>
        <v>38</v>
      </c>
      <c r="B49" s="9" t="str">
        <f>IFERROR(__xludf.DUMMYFUNCTION("""COMPUTED_VALUE"""),"The Pianist")</f>
        <v>The Pianist</v>
      </c>
      <c r="C49" s="9">
        <f>IFERROR(__xludf.DUMMYFUNCTION("""COMPUTED_VALUE"""),2002.0)</f>
        <v>2002</v>
      </c>
      <c r="D49" s="9" t="str">
        <f>IFERROR(__xludf.DUMMYFUNCTION("""COMPUTED_VALUE"""),"R")</f>
        <v>R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>
        <f>IFERROR(__xludf.DUMMYFUNCTION("""COMPUTED_VALUE"""),39.0)</f>
        <v>39</v>
      </c>
      <c r="B50" s="9" t="str">
        <f>IFERROR(__xludf.DUMMYFUNCTION("""COMPUTED_VALUE"""),"Gladiator")</f>
        <v>Gladiator</v>
      </c>
      <c r="C50" s="9">
        <f>IFERROR(__xludf.DUMMYFUNCTION("""COMPUTED_VALUE"""),2000.0)</f>
        <v>2000</v>
      </c>
      <c r="D50" s="9" t="str">
        <f>IFERROR(__xludf.DUMMYFUNCTION("""COMPUTED_VALUE"""),"R")</f>
        <v>R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>
        <f>IFERROR(__xludf.DUMMYFUNCTION("""COMPUTED_VALUE"""),40.0)</f>
        <v>40</v>
      </c>
      <c r="B51" s="9" t="str">
        <f>IFERROR(__xludf.DUMMYFUNCTION("""COMPUTED_VALUE"""),"American History X")</f>
        <v>American History X</v>
      </c>
      <c r="C51" s="9">
        <f>IFERROR(__xludf.DUMMYFUNCTION("""COMPUTED_VALUE"""),1998.0)</f>
        <v>1998</v>
      </c>
      <c r="D51" s="9" t="str">
        <f>IFERROR(__xludf.DUMMYFUNCTION("""COMPUTED_VALUE"""),"R")</f>
        <v>R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>
        <f>IFERROR(__xludf.DUMMYFUNCTION("""COMPUTED_VALUE"""),41.0)</f>
        <v>41</v>
      </c>
      <c r="B52" s="9" t="str">
        <f>IFERROR(__xludf.DUMMYFUNCTION("""COMPUTED_VALUE"""),"The Usual Suspects")</f>
        <v>The Usual Suspects</v>
      </c>
      <c r="C52" s="9">
        <f>IFERROR(__xludf.DUMMYFUNCTION("""COMPUTED_VALUE"""),1995.0)</f>
        <v>1995</v>
      </c>
      <c r="D52" s="9" t="str">
        <f>IFERROR(__xludf.DUMMYFUNCTION("""COMPUTED_VALUE"""),"R")</f>
        <v>R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>
        <f>IFERROR(__xludf.DUMMYFUNCTION("""COMPUTED_VALUE"""),42.0)</f>
        <v>42</v>
      </c>
      <c r="B53" s="9" t="str">
        <f>IFERROR(__xludf.DUMMYFUNCTION("""COMPUTED_VALUE"""),"Léon: The Professional")</f>
        <v>Léon: The Professional</v>
      </c>
      <c r="C53" s="9">
        <f>IFERROR(__xludf.DUMMYFUNCTION("""COMPUTED_VALUE"""),1994.0)</f>
        <v>1994</v>
      </c>
      <c r="D53" s="9" t="str">
        <f>IFERROR(__xludf.DUMMYFUNCTION("""COMPUTED_VALUE"""),"R")</f>
        <v>R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>
        <f>IFERROR(__xludf.DUMMYFUNCTION("""COMPUTED_VALUE"""),43.0)</f>
        <v>43</v>
      </c>
      <c r="B54" s="9" t="str">
        <f>IFERROR(__xludf.DUMMYFUNCTION("""COMPUTED_VALUE"""),"The Lion King")</f>
        <v>The Lion King</v>
      </c>
      <c r="C54" s="9">
        <f>IFERROR(__xludf.DUMMYFUNCTION("""COMPUTED_VALUE"""),1994.0)</f>
        <v>1994</v>
      </c>
      <c r="D54" s="9" t="str">
        <f>IFERROR(__xludf.DUMMYFUNCTION("""COMPUTED_VALUE"""),"G")</f>
        <v>G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>
        <f>IFERROR(__xludf.DUMMYFUNCTION("""COMPUTED_VALUE"""),44.0)</f>
        <v>44</v>
      </c>
      <c r="B55" s="9" t="str">
        <f>IFERROR(__xludf.DUMMYFUNCTION("""COMPUTED_VALUE"""),"Terminator 2: Judgment Day")</f>
        <v>Terminator 2: Judgment Day</v>
      </c>
      <c r="C55" s="9">
        <f>IFERROR(__xludf.DUMMYFUNCTION("""COMPUTED_VALUE"""),1991.0)</f>
        <v>1991</v>
      </c>
      <c r="D55" s="9" t="str">
        <f>IFERROR(__xludf.DUMMYFUNCTION("""COMPUTED_VALUE"""),"R")</f>
        <v>R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>
        <f>IFERROR(__xludf.DUMMYFUNCTION("""COMPUTED_VALUE"""),45.0)</f>
        <v>45</v>
      </c>
      <c r="B56" s="9" t="str">
        <f>IFERROR(__xludf.DUMMYFUNCTION("""COMPUTED_VALUE"""),"Cinema Paradiso")</f>
        <v>Cinema Paradiso</v>
      </c>
      <c r="C56" s="9">
        <f>IFERROR(__xludf.DUMMYFUNCTION("""COMPUTED_VALUE"""),1988.0)</f>
        <v>1988</v>
      </c>
      <c r="D56" s="9" t="str">
        <f>IFERROR(__xludf.DUMMYFUNCTION("""COMPUTED_VALUE"""),"R")</f>
        <v>R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>
        <f>IFERROR(__xludf.DUMMYFUNCTION("""COMPUTED_VALUE"""),46.0)</f>
        <v>46</v>
      </c>
      <c r="B57" s="9" t="str">
        <f>IFERROR(__xludf.DUMMYFUNCTION("""COMPUTED_VALUE"""),"Grave of the Fireflies")</f>
        <v>Grave of the Fireflies</v>
      </c>
      <c r="C57" s="9">
        <f>IFERROR(__xludf.DUMMYFUNCTION("""COMPUTED_VALUE"""),1988.0)</f>
        <v>1988</v>
      </c>
      <c r="D57" s="9" t="str">
        <f>IFERROR(__xludf.DUMMYFUNCTION("""COMPUTED_VALUE"""),"Not Rated")</f>
        <v>Not Rated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>
        <f>IFERROR(__xludf.DUMMYFUNCTION("""COMPUTED_VALUE"""),47.0)</f>
        <v>47</v>
      </c>
      <c r="B58" s="9" t="str">
        <f>IFERROR(__xludf.DUMMYFUNCTION("""COMPUTED_VALUE"""),"Back to the Future")</f>
        <v>Back to the Future</v>
      </c>
      <c r="C58" s="9">
        <f>IFERROR(__xludf.DUMMYFUNCTION("""COMPUTED_VALUE"""),1985.0)</f>
        <v>1985</v>
      </c>
      <c r="D58" s="9" t="str">
        <f>IFERROR(__xludf.DUMMYFUNCTION("""COMPUTED_VALUE"""),"PG")</f>
        <v>PG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>
        <f>IFERROR(__xludf.DUMMYFUNCTION("""COMPUTED_VALUE"""),48.0)</f>
        <v>48</v>
      </c>
      <c r="B59" s="9" t="str">
        <f>IFERROR(__xludf.DUMMYFUNCTION("""COMPUTED_VALUE"""),"Anand")</f>
        <v>Anand</v>
      </c>
      <c r="C59" s="9">
        <f>IFERROR(__xludf.DUMMYFUNCTION("""COMPUTED_VALUE"""),1971.0)</f>
        <v>1971</v>
      </c>
      <c r="D59" s="9" t="str">
        <f>IFERROR(__xludf.DUMMYFUNCTION("""COMPUTED_VALUE"""),"Not Rated")</f>
        <v>Not Rated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>
        <f>IFERROR(__xludf.DUMMYFUNCTION("""COMPUTED_VALUE"""),49.0)</f>
        <v>49</v>
      </c>
      <c r="B60" s="9" t="str">
        <f>IFERROR(__xludf.DUMMYFUNCTION("""COMPUTED_VALUE"""),"Once Upon a Time in the West")</f>
        <v>Once Upon a Time in the West</v>
      </c>
      <c r="C60" s="9">
        <f>IFERROR(__xludf.DUMMYFUNCTION("""COMPUTED_VALUE"""),1968.0)</f>
        <v>1968</v>
      </c>
      <c r="D60" s="9" t="str">
        <f>IFERROR(__xludf.DUMMYFUNCTION("""COMPUTED_VALUE"""),"PG-13")</f>
        <v>PG-13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>
        <f>IFERROR(__xludf.DUMMYFUNCTION("""COMPUTED_VALUE"""),50.0)</f>
        <v>50</v>
      </c>
      <c r="B61" s="9" t="str">
        <f>IFERROR(__xludf.DUMMYFUNCTION("""COMPUTED_VALUE"""),"Psycho")</f>
        <v>Psycho</v>
      </c>
      <c r="C61" s="9">
        <f>IFERROR(__xludf.DUMMYFUNCTION("""COMPUTED_VALUE"""),1960.0)</f>
        <v>1960</v>
      </c>
      <c r="D61" s="9" t="str">
        <f>IFERROR(__xludf.DUMMYFUNCTION("""COMPUTED_VALUE"""),"R")</f>
        <v>R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>
        <f>IFERROR(__xludf.DUMMYFUNCTION("""COMPUTED_VALUE"""),51.0)</f>
        <v>51</v>
      </c>
      <c r="B62" s="9" t="str">
        <f>IFERROR(__xludf.DUMMYFUNCTION("""COMPUTED_VALUE"""),"Casablanca")</f>
        <v>Casablanca</v>
      </c>
      <c r="C62" s="9">
        <f>IFERROR(__xludf.DUMMYFUNCTION("""COMPUTED_VALUE"""),1942.0)</f>
        <v>1942</v>
      </c>
      <c r="D62" s="9" t="str">
        <f>IFERROR(__xludf.DUMMYFUNCTION("""COMPUTED_VALUE"""),"PG")</f>
        <v>PG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>
        <f>IFERROR(__xludf.DUMMYFUNCTION("""COMPUTED_VALUE"""),52.0)</f>
        <v>52</v>
      </c>
      <c r="B63" s="9" t="str">
        <f>IFERROR(__xludf.DUMMYFUNCTION("""COMPUTED_VALUE"""),"Modern Times")</f>
        <v>Modern Times</v>
      </c>
      <c r="C63" s="9">
        <f>IFERROR(__xludf.DUMMYFUNCTION("""COMPUTED_VALUE"""),1936.0)</f>
        <v>1936</v>
      </c>
      <c r="D63" s="9" t="str">
        <f>IFERROR(__xludf.DUMMYFUNCTION("""COMPUTED_VALUE"""),"G")</f>
        <v>G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>
        <f>IFERROR(__xludf.DUMMYFUNCTION("""COMPUTED_VALUE"""),53.0)</f>
        <v>53</v>
      </c>
      <c r="B64" s="9" t="str">
        <f>IFERROR(__xludf.DUMMYFUNCTION("""COMPUTED_VALUE"""),"City Lights")</f>
        <v>City Lights</v>
      </c>
      <c r="C64" s="9">
        <f>IFERROR(__xludf.DUMMYFUNCTION("""COMPUTED_VALUE"""),1931.0)</f>
        <v>1931</v>
      </c>
      <c r="D64" s="9" t="str">
        <f>IFERROR(__xludf.DUMMYFUNCTION("""COMPUTED_VALUE"""),"G")</f>
        <v>G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>
        <f>IFERROR(__xludf.DUMMYFUNCTION("""COMPUTED_VALUE"""),54.0)</f>
        <v>54</v>
      </c>
      <c r="B65" s="9" t="str">
        <f>IFERROR(__xludf.DUMMYFUNCTION("""COMPUTED_VALUE"""),"Capharnaüm")</f>
        <v>Capharnaüm</v>
      </c>
      <c r="C65" s="9">
        <f>IFERROR(__xludf.DUMMYFUNCTION("""COMPUTED_VALUE"""),2018.0)</f>
        <v>2018</v>
      </c>
      <c r="D65" s="9" t="str">
        <f>IFERROR(__xludf.DUMMYFUNCTION("""COMPUTED_VALUE"""),"R")</f>
        <v>R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>
        <f>IFERROR(__xludf.DUMMYFUNCTION("""COMPUTED_VALUE"""),56.0)</f>
        <v>56</v>
      </c>
      <c r="B66" s="9" t="str">
        <f>IFERROR(__xludf.DUMMYFUNCTION("""COMPUTED_VALUE"""),"Your Name.")</f>
        <v>Your Name.</v>
      </c>
      <c r="C66" s="9">
        <f>IFERROR(__xludf.DUMMYFUNCTION("""COMPUTED_VALUE"""),2016.0)</f>
        <v>2016</v>
      </c>
      <c r="D66" s="9" t="str">
        <f>IFERROR(__xludf.DUMMYFUNCTION("""COMPUTED_VALUE"""),"PG")</f>
        <v>PG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>
        <f>IFERROR(__xludf.DUMMYFUNCTION("""COMPUTED_VALUE"""),57.0)</f>
        <v>57</v>
      </c>
      <c r="B67" s="9" t="str">
        <f>IFERROR(__xludf.DUMMYFUNCTION("""COMPUTED_VALUE"""),"Dangal")</f>
        <v>Dangal</v>
      </c>
      <c r="C67" s="9">
        <f>IFERROR(__xludf.DUMMYFUNCTION("""COMPUTED_VALUE"""),2016.0)</f>
        <v>2016</v>
      </c>
      <c r="D67" s="9" t="str">
        <f>IFERROR(__xludf.DUMMYFUNCTION("""COMPUTED_VALUE"""),"Not Rated")</f>
        <v>Not Rated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>
        <f>IFERROR(__xludf.DUMMYFUNCTION("""COMPUTED_VALUE"""),58.0)</f>
        <v>58</v>
      </c>
      <c r="B68" s="9" t="str">
        <f>IFERROR(__xludf.DUMMYFUNCTION("""COMPUTED_VALUE"""),"Spider-Man: Into the Spider-Verse")</f>
        <v>Spider-Man: Into the Spider-Verse</v>
      </c>
      <c r="C68" s="9">
        <f>IFERROR(__xludf.DUMMYFUNCTION("""COMPUTED_VALUE"""),2018.0)</f>
        <v>2018</v>
      </c>
      <c r="D68" s="9" t="str">
        <f>IFERROR(__xludf.DUMMYFUNCTION("""COMPUTED_VALUE"""),"PG")</f>
        <v>PG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>
        <f>IFERROR(__xludf.DUMMYFUNCTION("""COMPUTED_VALUE"""),59.0)</f>
        <v>59</v>
      </c>
      <c r="B69" s="9" t="str">
        <f>IFERROR(__xludf.DUMMYFUNCTION("""COMPUTED_VALUE"""),"Avengers: Endgame")</f>
        <v>Avengers: Endgame</v>
      </c>
      <c r="C69" s="9">
        <f>IFERROR(__xludf.DUMMYFUNCTION("""COMPUTED_VALUE"""),2019.0)</f>
        <v>2019</v>
      </c>
      <c r="D69" s="9" t="str">
        <f>IFERROR(__xludf.DUMMYFUNCTION("""COMPUTED_VALUE"""),"PG-13")</f>
        <v>PG-13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>
        <f>IFERROR(__xludf.DUMMYFUNCTION("""COMPUTED_VALUE"""),60.0)</f>
        <v>60</v>
      </c>
      <c r="B70" s="9" t="str">
        <f>IFERROR(__xludf.DUMMYFUNCTION("""COMPUTED_VALUE"""),"Avengers: Infinity War")</f>
        <v>Avengers: Infinity War</v>
      </c>
      <c r="C70" s="9">
        <f>IFERROR(__xludf.DUMMYFUNCTION("""COMPUTED_VALUE"""),2018.0)</f>
        <v>2018</v>
      </c>
      <c r="D70" s="9" t="str">
        <f>IFERROR(__xludf.DUMMYFUNCTION("""COMPUTED_VALUE"""),"PG-13")</f>
        <v>PG-13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>
        <f>IFERROR(__xludf.DUMMYFUNCTION("""COMPUTED_VALUE"""),61.0)</f>
        <v>61</v>
      </c>
      <c r="B71" s="9" t="str">
        <f>IFERROR(__xludf.DUMMYFUNCTION("""COMPUTED_VALUE"""),"Coco")</f>
        <v>Coco</v>
      </c>
      <c r="C71" s="9">
        <f>IFERROR(__xludf.DUMMYFUNCTION("""COMPUTED_VALUE"""),2017.0)</f>
        <v>2017</v>
      </c>
      <c r="D71" s="9" t="str">
        <f>IFERROR(__xludf.DUMMYFUNCTION("""COMPUTED_VALUE"""),"PG")</f>
        <v>PG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>
        <f>IFERROR(__xludf.DUMMYFUNCTION("""COMPUTED_VALUE"""),62.0)</f>
        <v>62</v>
      </c>
      <c r="B72" s="9" t="str">
        <f>IFERROR(__xludf.DUMMYFUNCTION("""COMPUTED_VALUE"""),"Django Unchained")</f>
        <v>Django Unchained</v>
      </c>
      <c r="C72" s="9">
        <f>IFERROR(__xludf.DUMMYFUNCTION("""COMPUTED_VALUE"""),2012.0)</f>
        <v>2012</v>
      </c>
      <c r="D72" s="9" t="str">
        <f>IFERROR(__xludf.DUMMYFUNCTION("""COMPUTED_VALUE"""),"R")</f>
        <v>R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>
        <f>IFERROR(__xludf.DUMMYFUNCTION("""COMPUTED_VALUE"""),63.0)</f>
        <v>63</v>
      </c>
      <c r="B73" s="9" t="str">
        <f>IFERROR(__xludf.DUMMYFUNCTION("""COMPUTED_VALUE"""),"The Dark Knight Rises")</f>
        <v>The Dark Knight Rises</v>
      </c>
      <c r="C73" s="9">
        <f>IFERROR(__xludf.DUMMYFUNCTION("""COMPUTED_VALUE"""),2012.0)</f>
        <v>2012</v>
      </c>
      <c r="D73" s="9" t="str">
        <f>IFERROR(__xludf.DUMMYFUNCTION("""COMPUTED_VALUE"""),"PG-13")</f>
        <v>PG-13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>
        <f>IFERROR(__xludf.DUMMYFUNCTION("""COMPUTED_VALUE"""),64.0)</f>
        <v>64</v>
      </c>
      <c r="B74" s="9" t="str">
        <f>IFERROR(__xludf.DUMMYFUNCTION("""COMPUTED_VALUE"""),"3 Idiots")</f>
        <v>3 Idiots</v>
      </c>
      <c r="C74" s="9">
        <f>IFERROR(__xludf.DUMMYFUNCTION("""COMPUTED_VALUE"""),2009.0)</f>
        <v>2009</v>
      </c>
      <c r="D74" s="9" t="str">
        <f>IFERROR(__xludf.DUMMYFUNCTION("""COMPUTED_VALUE"""),"PG-13")</f>
        <v>PG-13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>
        <f>IFERROR(__xludf.DUMMYFUNCTION("""COMPUTED_VALUE"""),65.0)</f>
        <v>65</v>
      </c>
      <c r="B75" s="9" t="str">
        <f>IFERROR(__xludf.DUMMYFUNCTION("""COMPUTED_VALUE"""),"Taare Zameen Par")</f>
        <v>Taare Zameen Par</v>
      </c>
      <c r="C75" s="9">
        <f>IFERROR(__xludf.DUMMYFUNCTION("""COMPUTED_VALUE"""),2007.0)</f>
        <v>2007</v>
      </c>
      <c r="D75" s="9" t="str">
        <f>IFERROR(__xludf.DUMMYFUNCTION("""COMPUTED_VALUE"""),"PG")</f>
        <v>PG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>
        <f>IFERROR(__xludf.DUMMYFUNCTION("""COMPUTED_VALUE"""),66.0)</f>
        <v>66</v>
      </c>
      <c r="B76" s="9" t="str">
        <f>IFERROR(__xludf.DUMMYFUNCTION("""COMPUTED_VALUE"""),"WALL·E")</f>
        <v>WALL·E</v>
      </c>
      <c r="C76" s="9">
        <f>IFERROR(__xludf.DUMMYFUNCTION("""COMPUTED_VALUE"""),2008.0)</f>
        <v>2008</v>
      </c>
      <c r="D76" s="9" t="str">
        <f>IFERROR(__xludf.DUMMYFUNCTION("""COMPUTED_VALUE"""),"G")</f>
        <v>G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>
        <f>IFERROR(__xludf.DUMMYFUNCTION("""COMPUTED_VALUE"""),67.0)</f>
        <v>67</v>
      </c>
      <c r="B77" s="9" t="str">
        <f>IFERROR(__xludf.DUMMYFUNCTION("""COMPUTED_VALUE"""),"The Lives of Others")</f>
        <v>The Lives of Others</v>
      </c>
      <c r="C77" s="9">
        <f>IFERROR(__xludf.DUMMYFUNCTION("""COMPUTED_VALUE"""),2006.0)</f>
        <v>2006</v>
      </c>
      <c r="D77" s="9" t="str">
        <f>IFERROR(__xludf.DUMMYFUNCTION("""COMPUTED_VALUE"""),"R")</f>
        <v>R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>
        <f>IFERROR(__xludf.DUMMYFUNCTION("""COMPUTED_VALUE"""),68.0)</f>
        <v>68</v>
      </c>
      <c r="B78" s="9" t="str">
        <f>IFERROR(__xludf.DUMMYFUNCTION("""COMPUTED_VALUE"""),"Oldboy")</f>
        <v>Oldboy</v>
      </c>
      <c r="C78" s="9">
        <f>IFERROR(__xludf.DUMMYFUNCTION("""COMPUTED_VALUE"""),2003.0)</f>
        <v>2003</v>
      </c>
      <c r="D78" s="9" t="str">
        <f>IFERROR(__xludf.DUMMYFUNCTION("""COMPUTED_VALUE"""),"R")</f>
        <v>R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>
        <f>IFERROR(__xludf.DUMMYFUNCTION("""COMPUTED_VALUE"""),69.0)</f>
        <v>69</v>
      </c>
      <c r="B79" s="9" t="str">
        <f>IFERROR(__xludf.DUMMYFUNCTION("""COMPUTED_VALUE"""),"Memento")</f>
        <v>Memento</v>
      </c>
      <c r="C79" s="9">
        <f>IFERROR(__xludf.DUMMYFUNCTION("""COMPUTED_VALUE"""),2000.0)</f>
        <v>2000</v>
      </c>
      <c r="D79" s="9" t="str">
        <f>IFERROR(__xludf.DUMMYFUNCTION("""COMPUTED_VALUE"""),"R")</f>
        <v>R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>
        <f>IFERROR(__xludf.DUMMYFUNCTION("""COMPUTED_VALUE"""),70.0)</f>
        <v>70</v>
      </c>
      <c r="B80" s="9" t="str">
        <f>IFERROR(__xludf.DUMMYFUNCTION("""COMPUTED_VALUE"""),"Princess Mononoke")</f>
        <v>Princess Mononoke</v>
      </c>
      <c r="C80" s="9">
        <f>IFERROR(__xludf.DUMMYFUNCTION("""COMPUTED_VALUE"""),1997.0)</f>
        <v>1997</v>
      </c>
      <c r="D80" s="9" t="str">
        <f>IFERROR(__xludf.DUMMYFUNCTION("""COMPUTED_VALUE"""),"PG-13")</f>
        <v>PG-13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>
        <f>IFERROR(__xludf.DUMMYFUNCTION("""COMPUTED_VALUE"""),71.0)</f>
        <v>71</v>
      </c>
      <c r="B81" s="9" t="str">
        <f>IFERROR(__xludf.DUMMYFUNCTION("""COMPUTED_VALUE"""),"Once Upon a Time in America")</f>
        <v>Once Upon a Time in America</v>
      </c>
      <c r="C81" s="9">
        <f>IFERROR(__xludf.DUMMYFUNCTION("""COMPUTED_VALUE"""),1984.0)</f>
        <v>1984</v>
      </c>
      <c r="D81" s="9" t="str">
        <f>IFERROR(__xludf.DUMMYFUNCTION("""COMPUTED_VALUE"""),"R")</f>
        <v>R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>
        <f>IFERROR(__xludf.DUMMYFUNCTION("""COMPUTED_VALUE"""),72.0)</f>
        <v>72</v>
      </c>
      <c r="B82" s="9" t="str">
        <f>IFERROR(__xludf.DUMMYFUNCTION("""COMPUTED_VALUE"""),"Raiders of the Lost Ark")</f>
        <v>Raiders of the Lost Ark</v>
      </c>
      <c r="C82" s="9">
        <f>IFERROR(__xludf.DUMMYFUNCTION("""COMPUTED_VALUE"""),1981.0)</f>
        <v>1981</v>
      </c>
      <c r="D82" s="9" t="str">
        <f>IFERROR(__xludf.DUMMYFUNCTION("""COMPUTED_VALUE"""),"PG")</f>
        <v>PG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>
        <f>IFERROR(__xludf.DUMMYFUNCTION("""COMPUTED_VALUE"""),73.0)</f>
        <v>73</v>
      </c>
      <c r="B83" s="9" t="str">
        <f>IFERROR(__xludf.DUMMYFUNCTION("""COMPUTED_VALUE"""),"The Shining")</f>
        <v>The Shining</v>
      </c>
      <c r="C83" s="9">
        <f>IFERROR(__xludf.DUMMYFUNCTION("""COMPUTED_VALUE"""),1980.0)</f>
        <v>1980</v>
      </c>
      <c r="D83" s="9" t="str">
        <f>IFERROR(__xludf.DUMMYFUNCTION("""COMPUTED_VALUE"""),"R")</f>
        <v>R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>
        <f>IFERROR(__xludf.DUMMYFUNCTION("""COMPUTED_VALUE"""),74.0)</f>
        <v>74</v>
      </c>
      <c r="B84" s="9" t="str">
        <f>IFERROR(__xludf.DUMMYFUNCTION("""COMPUTED_VALUE"""),"Apocalypse Now")</f>
        <v>Apocalypse Now</v>
      </c>
      <c r="C84" s="9">
        <f>IFERROR(__xludf.DUMMYFUNCTION("""COMPUTED_VALUE"""),1979.0)</f>
        <v>1979</v>
      </c>
      <c r="D84" s="9" t="str">
        <f>IFERROR(__xludf.DUMMYFUNCTION("""COMPUTED_VALUE"""),"R")</f>
        <v>R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>
        <f>IFERROR(__xludf.DUMMYFUNCTION("""COMPUTED_VALUE"""),75.0)</f>
        <v>75</v>
      </c>
      <c r="B85" s="9" t="str">
        <f>IFERROR(__xludf.DUMMYFUNCTION("""COMPUTED_VALUE"""),"Alien")</f>
        <v>Alien</v>
      </c>
      <c r="C85" s="9">
        <f>IFERROR(__xludf.DUMMYFUNCTION("""COMPUTED_VALUE"""),1979.0)</f>
        <v>1979</v>
      </c>
      <c r="D85" s="9" t="str">
        <f>IFERROR(__xludf.DUMMYFUNCTION("""COMPUTED_VALUE"""),"R")</f>
        <v>R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>
        <f>IFERROR(__xludf.DUMMYFUNCTION("""COMPUTED_VALUE"""),76.0)</f>
        <v>76</v>
      </c>
      <c r="B86" s="9" t="str">
        <f>IFERROR(__xludf.DUMMYFUNCTION("""COMPUTED_VALUE"""),"High and Low")</f>
        <v>High and Low</v>
      </c>
      <c r="C86" s="9">
        <f>IFERROR(__xludf.DUMMYFUNCTION("""COMPUTED_VALUE"""),1963.0)</f>
        <v>1963</v>
      </c>
      <c r="D86" s="9" t="str">
        <f>IFERROR(__xludf.DUMMYFUNCTION("""COMPUTED_VALUE"""),"Not Rated")</f>
        <v>Not Rated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>
        <f>IFERROR(__xludf.DUMMYFUNCTION("""COMPUTED_VALUE"""),77.0)</f>
        <v>77</v>
      </c>
      <c r="B87" s="9" t="str">
        <f>IFERROR(__xludf.DUMMYFUNCTION("""COMPUTED_VALUE"""),"Dr. Strangelove or: How I Learned to Stop Worrying and Love the Bomb")</f>
        <v>Dr. Strangelove or: How I Learned to Stop Worrying and Love the Bomb</v>
      </c>
      <c r="C87" s="9">
        <f>IFERROR(__xludf.DUMMYFUNCTION("""COMPUTED_VALUE"""),1964.0)</f>
        <v>1964</v>
      </c>
      <c r="D87" s="9" t="str">
        <f>IFERROR(__xludf.DUMMYFUNCTION("""COMPUTED_VALUE"""),"PG")</f>
        <v>PG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>
        <f>IFERROR(__xludf.DUMMYFUNCTION("""COMPUTED_VALUE"""),78.0)</f>
        <v>78</v>
      </c>
      <c r="B88" s="9" t="str">
        <f>IFERROR(__xludf.DUMMYFUNCTION("""COMPUTED_VALUE"""),"Witness for the Prosecution")</f>
        <v>Witness for the Prosecution</v>
      </c>
      <c r="C88" s="9">
        <f>IFERROR(__xludf.DUMMYFUNCTION("""COMPUTED_VALUE"""),1957.0)</f>
        <v>1957</v>
      </c>
      <c r="D88" s="9" t="str">
        <f>IFERROR(__xludf.DUMMYFUNCTION("""COMPUTED_VALUE"""),"Approved")</f>
        <v>Approved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>
        <f>IFERROR(__xludf.DUMMYFUNCTION("""COMPUTED_VALUE"""),79.0)</f>
        <v>79</v>
      </c>
      <c r="B89" s="9" t="str">
        <f>IFERROR(__xludf.DUMMYFUNCTION("""COMPUTED_VALUE"""),"Paths of Glory")</f>
        <v>Paths of Glory</v>
      </c>
      <c r="C89" s="9">
        <f>IFERROR(__xludf.DUMMYFUNCTION("""COMPUTED_VALUE"""),1957.0)</f>
        <v>1957</v>
      </c>
      <c r="D89" s="9" t="str">
        <f>IFERROR(__xludf.DUMMYFUNCTION("""COMPUTED_VALUE"""),"Approved")</f>
        <v>Approved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>
        <f>IFERROR(__xludf.DUMMYFUNCTION("""COMPUTED_VALUE"""),80.0)</f>
        <v>80</v>
      </c>
      <c r="B90" s="9" t="str">
        <f>IFERROR(__xludf.DUMMYFUNCTION("""COMPUTED_VALUE"""),"Rear Window")</f>
        <v>Rear Window</v>
      </c>
      <c r="C90" s="9">
        <f>IFERROR(__xludf.DUMMYFUNCTION("""COMPUTED_VALUE"""),1954.0)</f>
        <v>1954</v>
      </c>
      <c r="D90" s="9" t="str">
        <f>IFERROR(__xludf.DUMMYFUNCTION("""COMPUTED_VALUE"""),"PG")</f>
        <v>PG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>
        <f>IFERROR(__xludf.DUMMYFUNCTION("""COMPUTED_VALUE"""),81.0)</f>
        <v>81</v>
      </c>
      <c r="B91" s="9" t="str">
        <f>IFERROR(__xludf.DUMMYFUNCTION("""COMPUTED_VALUE"""),"Sunset Blvd.")</f>
        <v>Sunset Blvd.</v>
      </c>
      <c r="C91" s="9">
        <f>IFERROR(__xludf.DUMMYFUNCTION("""COMPUTED_VALUE"""),1950.0)</f>
        <v>1950</v>
      </c>
      <c r="D91" s="9" t="str">
        <f>IFERROR(__xludf.DUMMYFUNCTION("""COMPUTED_VALUE"""),"Passed")</f>
        <v>Passed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>
        <f>IFERROR(__xludf.DUMMYFUNCTION("""COMPUTED_VALUE"""),82.0)</f>
        <v>82</v>
      </c>
      <c r="B92" s="9" t="str">
        <f>IFERROR(__xludf.DUMMYFUNCTION("""COMPUTED_VALUE"""),"The Great Dictator")</f>
        <v>The Great Dictator</v>
      </c>
      <c r="C92" s="9">
        <f>IFERROR(__xludf.DUMMYFUNCTION("""COMPUTED_VALUE"""),1940.0)</f>
        <v>1940</v>
      </c>
      <c r="D92" s="9" t="str">
        <f>IFERROR(__xludf.DUMMYFUNCTION("""COMPUTED_VALUE"""),"Passed")</f>
        <v>Passed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>
        <f>IFERROR(__xludf.DUMMYFUNCTION("""COMPUTED_VALUE"""),83.0)</f>
        <v>83</v>
      </c>
      <c r="B93" s="9" t="str">
        <f>IFERROR(__xludf.DUMMYFUNCTION("""COMPUTED_VALUE"""),"1917")</f>
        <v>1917</v>
      </c>
      <c r="C93" s="9">
        <f>IFERROR(__xludf.DUMMYFUNCTION("""COMPUTED_VALUE"""),2019.0)</f>
        <v>2019</v>
      </c>
      <c r="D93" s="9" t="str">
        <f>IFERROR(__xludf.DUMMYFUNCTION("""COMPUTED_VALUE"""),"R")</f>
        <v>R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>
        <f>IFERROR(__xludf.DUMMYFUNCTION("""COMPUTED_VALUE"""),84.0)</f>
        <v>84</v>
      </c>
      <c r="B94" s="9" t="str">
        <f>IFERROR(__xludf.DUMMYFUNCTION("""COMPUTED_VALUE"""),"Uri: The Surgical Strike")</f>
        <v>Uri: The Surgical Strike</v>
      </c>
      <c r="C94" s="9">
        <f>IFERROR(__xludf.DUMMYFUNCTION("""COMPUTED_VALUE"""),2019.0)</f>
        <v>2019</v>
      </c>
      <c r="D94" s="9" t="str">
        <f>IFERROR(__xludf.DUMMYFUNCTION("""COMPUTED_VALUE"""),"Not Rated")</f>
        <v>Not Rated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>
        <f>IFERROR(__xludf.DUMMYFUNCTION("""COMPUTED_VALUE"""),85.0)</f>
        <v>85</v>
      </c>
      <c r="B95" s="9" t="str">
        <f>IFERROR(__xludf.DUMMYFUNCTION("""COMPUTED_VALUE"""),"Tumbbad")</f>
        <v>Tumbbad</v>
      </c>
      <c r="C95" s="9">
        <f>IFERROR(__xludf.DUMMYFUNCTION("""COMPUTED_VALUE"""),2018.0)</f>
        <v>2018</v>
      </c>
      <c r="D95" s="9" t="str">
        <f>IFERROR(__xludf.DUMMYFUNCTION("""COMPUTED_VALUE"""),"Not Rated")</f>
        <v>Not Rated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>
        <f>IFERROR(__xludf.DUMMYFUNCTION("""COMPUTED_VALUE"""),86.0)</f>
        <v>86</v>
      </c>
      <c r="B96" s="9" t="str">
        <f>IFERROR(__xludf.DUMMYFUNCTION("""COMPUTED_VALUE"""),"Andhadhun")</f>
        <v>Andhadhun</v>
      </c>
      <c r="C96" s="9">
        <f>IFERROR(__xludf.DUMMYFUNCTION("""COMPUTED_VALUE"""),2018.0)</f>
        <v>2018</v>
      </c>
      <c r="D96" s="9" t="str">
        <f>IFERROR(__xludf.DUMMYFUNCTION("""COMPUTED_VALUE"""),"Not Rated")</f>
        <v>Not Rated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>
        <f>IFERROR(__xludf.DUMMYFUNCTION("""COMPUTED_VALUE"""),87.0)</f>
        <v>87</v>
      </c>
      <c r="B97" s="9" t="str">
        <f>IFERROR(__xludf.DUMMYFUNCTION("""COMPUTED_VALUE"""),"Drishyam")</f>
        <v>Drishyam</v>
      </c>
      <c r="C97" s="9">
        <f>IFERROR(__xludf.DUMMYFUNCTION("""COMPUTED_VALUE"""),2013.0)</f>
        <v>2013</v>
      </c>
      <c r="D97" s="9" t="str">
        <f>IFERROR(__xludf.DUMMYFUNCTION("""COMPUTED_VALUE"""),"Not Rated")</f>
        <v>Not Rated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>
        <f>IFERROR(__xludf.DUMMYFUNCTION("""COMPUTED_VALUE"""),88.0)</f>
        <v>88</v>
      </c>
      <c r="B98" s="9" t="str">
        <f>IFERROR(__xludf.DUMMYFUNCTION("""COMPUTED_VALUE"""),"The Hunt")</f>
        <v>The Hunt</v>
      </c>
      <c r="C98" s="9">
        <f>IFERROR(__xludf.DUMMYFUNCTION("""COMPUTED_VALUE"""),2012.0)</f>
        <v>2012</v>
      </c>
      <c r="D98" s="9" t="str">
        <f>IFERROR(__xludf.DUMMYFUNCTION("""COMPUTED_VALUE"""),"R")</f>
        <v>R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>
        <f>IFERROR(__xludf.DUMMYFUNCTION("""COMPUTED_VALUE"""),89.0)</f>
        <v>89</v>
      </c>
      <c r="B99" s="9" t="str">
        <f>IFERROR(__xludf.DUMMYFUNCTION("""COMPUTED_VALUE"""),"A Separation")</f>
        <v>A Separation</v>
      </c>
      <c r="C99" s="9">
        <f>IFERROR(__xludf.DUMMYFUNCTION("""COMPUTED_VALUE"""),2011.0)</f>
        <v>2011</v>
      </c>
      <c r="D99" s="9" t="str">
        <f>IFERROR(__xludf.DUMMYFUNCTION("""COMPUTED_VALUE"""),"PG-13")</f>
        <v>PG-13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>
        <f>IFERROR(__xludf.DUMMYFUNCTION("""COMPUTED_VALUE"""),90.0)</f>
        <v>90</v>
      </c>
      <c r="B100" s="9" t="str">
        <f>IFERROR(__xludf.DUMMYFUNCTION("""COMPUTED_VALUE"""),"Incendies")</f>
        <v>Incendies</v>
      </c>
      <c r="C100" s="9">
        <f>IFERROR(__xludf.DUMMYFUNCTION("""COMPUTED_VALUE"""),2010.0)</f>
        <v>2010</v>
      </c>
      <c r="D100" s="9" t="str">
        <f>IFERROR(__xludf.DUMMYFUNCTION("""COMPUTED_VALUE"""),"R")</f>
        <v>R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>
        <f>IFERROR(__xludf.DUMMYFUNCTION("""COMPUTED_VALUE"""),93.0)</f>
        <v>93</v>
      </c>
      <c r="B101" s="9" t="str">
        <f>IFERROR(__xludf.DUMMYFUNCTION("""COMPUTED_VALUE"""),"Toy Story 3")</f>
        <v>Toy Story 3</v>
      </c>
      <c r="C101" s="9">
        <f>IFERROR(__xludf.DUMMYFUNCTION("""COMPUTED_VALUE"""),2010.0)</f>
        <v>2010</v>
      </c>
      <c r="D101" s="9" t="str">
        <f>IFERROR(__xludf.DUMMYFUNCTION("""COMPUTED_VALUE"""),"G")</f>
        <v>G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>
        <f>IFERROR(__xludf.DUMMYFUNCTION("""COMPUTED_VALUE"""),94.0)</f>
        <v>94</v>
      </c>
      <c r="B102" s="9" t="str">
        <f>IFERROR(__xludf.DUMMYFUNCTION("""COMPUTED_VALUE"""),"Inglourious Basterds")</f>
        <v>Inglourious Basterds</v>
      </c>
      <c r="C102" s="9">
        <f>IFERROR(__xludf.DUMMYFUNCTION("""COMPUTED_VALUE"""),2009.0)</f>
        <v>2009</v>
      </c>
      <c r="D102" s="9" t="str">
        <f>IFERROR(__xludf.DUMMYFUNCTION("""COMPUTED_VALUE"""),"R")</f>
        <v>R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>
        <f>IFERROR(__xludf.DUMMYFUNCTION("""COMPUTED_VALUE"""),95.0)</f>
        <v>95</v>
      </c>
      <c r="B103" s="9" t="str">
        <f>IFERROR(__xludf.DUMMYFUNCTION("""COMPUTED_VALUE"""),"Eternal Sunshine of the Spotless Mind")</f>
        <v>Eternal Sunshine of the Spotless Mind</v>
      </c>
      <c r="C103" s="9">
        <f>IFERROR(__xludf.DUMMYFUNCTION("""COMPUTED_VALUE"""),2004.0)</f>
        <v>2004</v>
      </c>
      <c r="D103" s="9" t="str">
        <f>IFERROR(__xludf.DUMMYFUNCTION("""COMPUTED_VALUE"""),"R")</f>
        <v>R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>
        <f>IFERROR(__xludf.DUMMYFUNCTION("""COMPUTED_VALUE"""),96.0)</f>
        <v>96</v>
      </c>
      <c r="B104" s="9" t="str">
        <f>IFERROR(__xludf.DUMMYFUNCTION("""COMPUTED_VALUE"""),"Amélie")</f>
        <v>Amélie</v>
      </c>
      <c r="C104" s="9">
        <f>IFERROR(__xludf.DUMMYFUNCTION("""COMPUTED_VALUE"""),2001.0)</f>
        <v>2001</v>
      </c>
      <c r="D104" s="9" t="str">
        <f>IFERROR(__xludf.DUMMYFUNCTION("""COMPUTED_VALUE"""),"R")</f>
        <v>R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>
        <f>IFERROR(__xludf.DUMMYFUNCTION("""COMPUTED_VALUE"""),97.0)</f>
        <v>97</v>
      </c>
      <c r="B105" s="9" t="str">
        <f>IFERROR(__xludf.DUMMYFUNCTION("""COMPUTED_VALUE"""),"Snatch")</f>
        <v>Snatch</v>
      </c>
      <c r="C105" s="9">
        <f>IFERROR(__xludf.DUMMYFUNCTION("""COMPUTED_VALUE"""),2000.0)</f>
        <v>2000</v>
      </c>
      <c r="D105" s="9" t="str">
        <f>IFERROR(__xludf.DUMMYFUNCTION("""COMPUTED_VALUE"""),"R")</f>
        <v>R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>
        <f>IFERROR(__xludf.DUMMYFUNCTION("""COMPUTED_VALUE"""),98.0)</f>
        <v>98</v>
      </c>
      <c r="B106" s="9" t="str">
        <f>IFERROR(__xludf.DUMMYFUNCTION("""COMPUTED_VALUE"""),"Requiem for a Dream")</f>
        <v>Requiem for a Dream</v>
      </c>
      <c r="C106" s="9">
        <f>IFERROR(__xludf.DUMMYFUNCTION("""COMPUTED_VALUE"""),2000.0)</f>
        <v>2000</v>
      </c>
      <c r="D106" s="9" t="str">
        <f>IFERROR(__xludf.DUMMYFUNCTION("""COMPUTED_VALUE"""),"R")</f>
        <v>R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>
        <f>IFERROR(__xludf.DUMMYFUNCTION("""COMPUTED_VALUE"""),99.0)</f>
        <v>99</v>
      </c>
      <c r="B107" s="9" t="str">
        <f>IFERROR(__xludf.DUMMYFUNCTION("""COMPUTED_VALUE"""),"American Beauty")</f>
        <v>American Beauty</v>
      </c>
      <c r="C107" s="9">
        <f>IFERROR(__xludf.DUMMYFUNCTION("""COMPUTED_VALUE"""),1999.0)</f>
        <v>1999</v>
      </c>
      <c r="D107" s="9" t="str">
        <f>IFERROR(__xludf.DUMMYFUNCTION("""COMPUTED_VALUE"""),"R")</f>
        <v>R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>
        <f>IFERROR(__xludf.DUMMYFUNCTION("""COMPUTED_VALUE"""),100.0)</f>
        <v>100</v>
      </c>
      <c r="B108" s="9" t="str">
        <f>IFERROR(__xludf.DUMMYFUNCTION("""COMPUTED_VALUE"""),"Good Will Hunting")</f>
        <v>Good Will Hunting</v>
      </c>
      <c r="C108" s="9">
        <f>IFERROR(__xludf.DUMMYFUNCTION("""COMPUTED_VALUE"""),1997.0)</f>
        <v>1997</v>
      </c>
      <c r="D108" s="9" t="str">
        <f>IFERROR(__xludf.DUMMYFUNCTION("""COMPUTED_VALUE"""),"R")</f>
        <v>R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hyperlinks>
    <hyperlink r:id="rId1" ref="J6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9" max="9" width="49.13"/>
    <col customWidth="1" min="10" max="10" width="50.0"/>
  </cols>
  <sheetData>
    <row r="1">
      <c r="A1" s="13" t="s">
        <v>195</v>
      </c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9"/>
      <c r="I2" s="18" t="s">
        <v>211</v>
      </c>
      <c r="J2" s="20" t="s">
        <v>212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9"/>
      <c r="I4" s="22" t="s">
        <v>213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 t="s">
        <v>214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IFERROR(__xludf.DUMMYFUNCTION("QUERY(IMDB,""select avg(E),sum(E),max(E),min(E),count(E)"")"),"avg LENGTH")</f>
        <v>avg LENGTH</v>
      </c>
      <c r="B11" s="9" t="str">
        <f>IFERROR(__xludf.DUMMYFUNCTION("""COMPUTED_VALUE"""),"sum LENGTH")</f>
        <v>sum LENGTH</v>
      </c>
      <c r="C11" s="9" t="str">
        <f>IFERROR(__xludf.DUMMYFUNCTION("""COMPUTED_VALUE"""),"max LENGTH")</f>
        <v>max LENGTH</v>
      </c>
      <c r="D11" s="9" t="str">
        <f>IFERROR(__xludf.DUMMYFUNCTION("""COMPUTED_VALUE"""),"min LENGTH")</f>
        <v>min LENGTH</v>
      </c>
      <c r="E11" s="9" t="str">
        <f>IFERROR(__xludf.DUMMYFUNCTION("""COMPUTED_VALUE"""),"count LENGTH")</f>
        <v>count LENGTH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>
        <f>IFERROR(__xludf.DUMMYFUNCTION("""COMPUTED_VALUE"""),134.54)</f>
        <v>134.54</v>
      </c>
      <c r="B12" s="9">
        <f>IFERROR(__xludf.DUMMYFUNCTION("""COMPUTED_VALUE"""),13454.0)</f>
        <v>13454</v>
      </c>
      <c r="C12" s="9">
        <f>IFERROR(__xludf.DUMMYFUNCTION("""COMPUTED_VALUE"""),229.0)</f>
        <v>229</v>
      </c>
      <c r="D12" s="9">
        <f>IFERROR(__xludf.DUMMYFUNCTION("""COMPUTED_VALUE"""),87.0)</f>
        <v>87</v>
      </c>
      <c r="E12" s="9">
        <f>IFERROR(__xludf.DUMMYFUNCTION("""COMPUTED_VALUE"""),100.0)</f>
        <v>100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9" max="9" width="54.88"/>
    <col customWidth="1" min="10" max="10" width="65.88"/>
  </cols>
  <sheetData>
    <row r="1">
      <c r="A1" s="13" t="s">
        <v>195</v>
      </c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9"/>
      <c r="I2" s="18" t="s">
        <v>215</v>
      </c>
      <c r="J2" s="20" t="s">
        <v>216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9"/>
      <c r="I4" s="22" t="s">
        <v>217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 t="s">
        <v>13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IFERROR(__xludf.DUMMYFUNCTION("QUERY(IMDB,""select D,avg(E),sum(E),count(E) where D is not null group by D"")"),"RATING")</f>
        <v>RATING</v>
      </c>
      <c r="B11" s="23" t="str">
        <f>IFERROR(__xludf.DUMMYFUNCTION("""COMPUTED_VALUE"""),"avg LENGTH")</f>
        <v>avg LENGTH</v>
      </c>
      <c r="C11" s="9" t="str">
        <f>IFERROR(__xludf.DUMMYFUNCTION("""COMPUTED_VALUE"""),"sum LENGTH")</f>
        <v>sum LENGTH</v>
      </c>
      <c r="D11" s="9" t="str">
        <f>IFERROR(__xludf.DUMMYFUNCTION("""COMPUTED_VALUE"""),"count LENGTH")</f>
        <v>count LENGTH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IFERROR(__xludf.DUMMYFUNCTION("""COMPUTED_VALUE"""),"Approved")</f>
        <v>Approved</v>
      </c>
      <c r="B12" s="23">
        <f>IFERROR(__xludf.DUMMYFUNCTION("""COMPUTED_VALUE"""),100.0)</f>
        <v>100</v>
      </c>
      <c r="C12" s="9">
        <f>IFERROR(__xludf.DUMMYFUNCTION("""COMPUTED_VALUE"""),300.0)</f>
        <v>300</v>
      </c>
      <c r="D12" s="9">
        <f>IFERROR(__xludf.DUMMYFUNCTION("""COMPUTED_VALUE"""),3.0)</f>
        <v>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IFERROR(__xludf.DUMMYFUNCTION("""COMPUTED_VALUE"""),"G")</f>
        <v>G</v>
      </c>
      <c r="B13" s="23">
        <f>IFERROR(__xludf.DUMMYFUNCTION("""COMPUTED_VALUE"""),92.6)</f>
        <v>92.6</v>
      </c>
      <c r="C13" s="9">
        <f>IFERROR(__xludf.DUMMYFUNCTION("""COMPUTED_VALUE"""),463.0)</f>
        <v>463</v>
      </c>
      <c r="D13" s="9">
        <f>IFERROR(__xludf.DUMMYFUNCTION("""COMPUTED_VALUE"""),5.0)</f>
        <v>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IFERROR(__xludf.DUMMYFUNCTION("""COMPUTED_VALUE"""),"Not Rated")</f>
        <v>Not Rated</v>
      </c>
      <c r="B14" s="23">
        <f>IFERROR(__xludf.DUMMYFUNCTION("""COMPUTED_VALUE"""),139.6)</f>
        <v>139.6</v>
      </c>
      <c r="C14" s="9">
        <f>IFERROR(__xludf.DUMMYFUNCTION("""COMPUTED_VALUE"""),1396.0)</f>
        <v>1396</v>
      </c>
      <c r="D14" s="9">
        <f>IFERROR(__xludf.DUMMYFUNCTION("""COMPUTED_VALUE"""),10.0)</f>
        <v>10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IFERROR(__xludf.DUMMYFUNCTION("""COMPUTED_VALUE"""),"PG")</f>
        <v>PG</v>
      </c>
      <c r="B15" s="23">
        <f>IFERROR(__xludf.DUMMYFUNCTION("""COMPUTED_VALUE"""),117.92307692307692)</f>
        <v>117.9230769</v>
      </c>
      <c r="C15" s="9">
        <f>IFERROR(__xludf.DUMMYFUNCTION("""COMPUTED_VALUE"""),1533.0)</f>
        <v>1533</v>
      </c>
      <c r="D15" s="9">
        <f>IFERROR(__xludf.DUMMYFUNCTION("""COMPUTED_VALUE"""),13.0)</f>
        <v>13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IFERROR(__xludf.DUMMYFUNCTION("""COMPUTED_VALUE"""),"PG-13")</f>
        <v>PG-13</v>
      </c>
      <c r="B16" s="23">
        <f>IFERROR(__xludf.DUMMYFUNCTION("""COMPUTED_VALUE"""),156.52941176470588)</f>
        <v>156.5294118</v>
      </c>
      <c r="C16" s="9">
        <f>IFERROR(__xludf.DUMMYFUNCTION("""COMPUTED_VALUE"""),2661.0)</f>
        <v>2661</v>
      </c>
      <c r="D16" s="9">
        <f>IFERROR(__xludf.DUMMYFUNCTION("""COMPUTED_VALUE"""),17.0)</f>
        <v>17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IFERROR(__xludf.DUMMYFUNCTION("""COMPUTED_VALUE"""),"Passed")</f>
        <v>Passed</v>
      </c>
      <c r="B17" s="23">
        <f>IFERROR(__xludf.DUMMYFUNCTION("""COMPUTED_VALUE"""),117.5)</f>
        <v>117.5</v>
      </c>
      <c r="C17" s="9">
        <f>IFERROR(__xludf.DUMMYFUNCTION("""COMPUTED_VALUE"""),235.0)</f>
        <v>235</v>
      </c>
      <c r="D17" s="9">
        <f>IFERROR(__xludf.DUMMYFUNCTION("""COMPUTED_VALUE"""),2.0)</f>
        <v>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IFERROR(__xludf.DUMMYFUNCTION("""COMPUTED_VALUE"""),"R")</f>
        <v>R</v>
      </c>
      <c r="B18" s="9">
        <f>IFERROR(__xludf.DUMMYFUNCTION("""COMPUTED_VALUE"""),138.2340425531915)</f>
        <v>138.2340426</v>
      </c>
      <c r="C18" s="9">
        <f>IFERROR(__xludf.DUMMYFUNCTION("""COMPUTED_VALUE"""),6497.0)</f>
        <v>6497</v>
      </c>
      <c r="D18" s="9">
        <f>IFERROR(__xludf.DUMMYFUNCTION("""COMPUTED_VALUE"""),47.0)</f>
        <v>47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10" max="10" width="36.0"/>
    <col customWidth="1" min="11" max="11" width="72.75"/>
  </cols>
  <sheetData>
    <row r="1">
      <c r="A1" s="13" t="s">
        <v>195</v>
      </c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9"/>
      <c r="I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9"/>
      <c r="I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 t="s">
        <v>218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IFERROR(__xludf.DUMMYFUNCTION("query(IMDB,""select A,B,C limit 10 label A 'Movie ID',B 'Movie Name', C 'Released Year'"")"),"Movie ID")</f>
        <v>Movie ID</v>
      </c>
      <c r="B11" s="9" t="str">
        <f>IFERROR(__xludf.DUMMYFUNCTION("""COMPUTED_VALUE"""),"Movie Name")</f>
        <v>Movie Name</v>
      </c>
      <c r="C11" s="9" t="str">
        <f>IFERROR(__xludf.DUMMYFUNCTION("""COMPUTED_VALUE"""),"Released Year")</f>
        <v>Released Year</v>
      </c>
      <c r="D11" s="9"/>
      <c r="E11" s="9"/>
      <c r="F11" s="9" t="str">
        <f>IFERROR(__xludf.DUMMYFUNCTION("QUERY(IMDB,""select D,avg(G) where D is not null group by D
            label avg(G) 'Average Score'"")"),"RATING")</f>
        <v>RATING</v>
      </c>
      <c r="G11" s="9" t="str">
        <f>IFERROR(__xludf.DUMMYFUNCTION("""COMPUTED_VALUE"""),"Average Score")</f>
        <v>Average Score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>
        <f>IFERROR(__xludf.DUMMYFUNCTION("""COMPUTED_VALUE"""),1.0)</f>
        <v>1</v>
      </c>
      <c r="B12" s="9" t="str">
        <f>IFERROR(__xludf.DUMMYFUNCTION("""COMPUTED_VALUE"""),"The Shawshank Redemption")</f>
        <v>The Shawshank Redemption</v>
      </c>
      <c r="C12" s="9">
        <f>IFERROR(__xludf.DUMMYFUNCTION("""COMPUTED_VALUE"""),1994.0)</f>
        <v>1994</v>
      </c>
      <c r="D12" s="9"/>
      <c r="E12" s="9"/>
      <c r="F12" s="9" t="str">
        <f>IFERROR(__xludf.DUMMYFUNCTION("""COMPUTED_VALUE"""),"Approved")</f>
        <v>Approved</v>
      </c>
      <c r="G12" s="9">
        <f>IFERROR(__xludf.DUMMYFUNCTION("""COMPUTED_VALUE"""),8.566666666666668)</f>
        <v>8.566666667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>
        <f>IFERROR(__xludf.DUMMYFUNCTION("""COMPUTED_VALUE"""),2.0)</f>
        <v>2</v>
      </c>
      <c r="B13" s="9" t="str">
        <f>IFERROR(__xludf.DUMMYFUNCTION("""COMPUTED_VALUE"""),"The Godfather")</f>
        <v>The Godfather</v>
      </c>
      <c r="C13" s="9">
        <f>IFERROR(__xludf.DUMMYFUNCTION("""COMPUTED_VALUE"""),1972.0)</f>
        <v>1972</v>
      </c>
      <c r="D13" s="9"/>
      <c r="E13" s="9"/>
      <c r="F13" s="9" t="str">
        <f>IFERROR(__xludf.DUMMYFUNCTION("""COMPUTED_VALUE"""),"G")</f>
        <v>G</v>
      </c>
      <c r="G13" s="9">
        <f>IFERROR(__xludf.DUMMYFUNCTION("""COMPUTED_VALUE"""),8.440000000000001)</f>
        <v>8.44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>
        <f>IFERROR(__xludf.DUMMYFUNCTION("""COMPUTED_VALUE"""),3.0)</f>
        <v>3</v>
      </c>
      <c r="B14" s="9" t="str">
        <f>IFERROR(__xludf.DUMMYFUNCTION("""COMPUTED_VALUE"""),"The Dark Knight")</f>
        <v>The Dark Knight</v>
      </c>
      <c r="C14" s="9">
        <f>IFERROR(__xludf.DUMMYFUNCTION("""COMPUTED_VALUE"""),2008.0)</f>
        <v>2008</v>
      </c>
      <c r="D14" s="9"/>
      <c r="E14" s="9"/>
      <c r="F14" s="9" t="str">
        <f>IFERROR(__xludf.DUMMYFUNCTION("""COMPUTED_VALUE"""),"Not Rated")</f>
        <v>Not Rated</v>
      </c>
      <c r="G14" s="9">
        <f>IFERROR(__xludf.DUMMYFUNCTION("""COMPUTED_VALUE"""),8.419999999999998)</f>
        <v>8.42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>
        <f>IFERROR(__xludf.DUMMYFUNCTION("""COMPUTED_VALUE"""),4.0)</f>
        <v>4</v>
      </c>
      <c r="B15" s="9" t="str">
        <f>IFERROR(__xludf.DUMMYFUNCTION("""COMPUTED_VALUE"""),"The Godfather: Part II")</f>
        <v>The Godfather: Part II</v>
      </c>
      <c r="C15" s="9">
        <f>IFERROR(__xludf.DUMMYFUNCTION("""COMPUTED_VALUE"""),1974.0)</f>
        <v>1974</v>
      </c>
      <c r="D15" s="9"/>
      <c r="E15" s="9"/>
      <c r="F15" s="9" t="str">
        <f>IFERROR(__xludf.DUMMYFUNCTION("""COMPUTED_VALUE"""),"PG")</f>
        <v>PG</v>
      </c>
      <c r="G15" s="9">
        <f>IFERROR(__xludf.DUMMYFUNCTION("""COMPUTED_VALUE"""),8.484615384615386)</f>
        <v>8.484615385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>
        <f>IFERROR(__xludf.DUMMYFUNCTION("""COMPUTED_VALUE"""),5.0)</f>
        <v>5</v>
      </c>
      <c r="B16" s="9" t="str">
        <f>IFERROR(__xludf.DUMMYFUNCTION("""COMPUTED_VALUE"""),"The Lord of the Rings: The Return of the King")</f>
        <v>The Lord of the Rings: The Return of the King</v>
      </c>
      <c r="C16" s="9">
        <f>IFERROR(__xludf.DUMMYFUNCTION("""COMPUTED_VALUE"""),2003.0)</f>
        <v>2003</v>
      </c>
      <c r="D16" s="9"/>
      <c r="E16" s="9"/>
      <c r="F16" s="9" t="str">
        <f>IFERROR(__xludf.DUMMYFUNCTION("""COMPUTED_VALUE"""),"PG-13")</f>
        <v>PG-13</v>
      </c>
      <c r="G16" s="9">
        <f>IFERROR(__xludf.DUMMYFUNCTION("""COMPUTED_VALUE"""),8.600000000000001)</f>
        <v>8.6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>
        <f>IFERROR(__xludf.DUMMYFUNCTION("""COMPUTED_VALUE"""),6.0)</f>
        <v>6</v>
      </c>
      <c r="B17" s="9" t="str">
        <f>IFERROR(__xludf.DUMMYFUNCTION("""COMPUTED_VALUE"""),"Pulp Fiction")</f>
        <v>Pulp Fiction</v>
      </c>
      <c r="C17" s="9">
        <f>IFERROR(__xludf.DUMMYFUNCTION("""COMPUTED_VALUE"""),1994.0)</f>
        <v>1994</v>
      </c>
      <c r="D17" s="9"/>
      <c r="E17" s="9"/>
      <c r="F17" s="9" t="str">
        <f>IFERROR(__xludf.DUMMYFUNCTION("""COMPUTED_VALUE"""),"Passed")</f>
        <v>Passed</v>
      </c>
      <c r="G17" s="9">
        <f>IFERROR(__xludf.DUMMYFUNCTION("""COMPUTED_VALUE"""),8.4)</f>
        <v>8.4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>
        <f>IFERROR(__xludf.DUMMYFUNCTION("""COMPUTED_VALUE"""),7.0)</f>
        <v>7</v>
      </c>
      <c r="B18" s="9" t="str">
        <f>IFERROR(__xludf.DUMMYFUNCTION("""COMPUTED_VALUE"""),"Schindler's List")</f>
        <v>Schindler's List</v>
      </c>
      <c r="C18" s="9">
        <f>IFERROR(__xludf.DUMMYFUNCTION("""COMPUTED_VALUE"""),1993.0)</f>
        <v>1993</v>
      </c>
      <c r="D18" s="9"/>
      <c r="E18" s="9"/>
      <c r="F18" s="9" t="str">
        <f>IFERROR(__xludf.DUMMYFUNCTION("""COMPUTED_VALUE"""),"R")</f>
        <v>R</v>
      </c>
      <c r="G18" s="9">
        <f>IFERROR(__xludf.DUMMYFUNCTION("""COMPUTED_VALUE"""),8.536170212765956)</f>
        <v>8.536170213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>
        <f>IFERROR(__xludf.DUMMYFUNCTION("""COMPUTED_VALUE"""),8.0)</f>
        <v>8</v>
      </c>
      <c r="B19" s="9" t="str">
        <f>IFERROR(__xludf.DUMMYFUNCTION("""COMPUTED_VALUE"""),"12 Angry Men")</f>
        <v>12 Angry Men</v>
      </c>
      <c r="C19" s="9">
        <f>IFERROR(__xludf.DUMMYFUNCTION("""COMPUTED_VALUE"""),1957.0)</f>
        <v>1957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>
        <f>IFERROR(__xludf.DUMMYFUNCTION("""COMPUTED_VALUE"""),9.0)</f>
        <v>9</v>
      </c>
      <c r="B20" s="9" t="str">
        <f>IFERROR(__xludf.DUMMYFUNCTION("""COMPUTED_VALUE"""),"Inception")</f>
        <v>Inception</v>
      </c>
      <c r="C20" s="9">
        <f>IFERROR(__xludf.DUMMYFUNCTION("""COMPUTED_VALUE"""),2010.0)</f>
        <v>2010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>
        <f>IFERROR(__xludf.DUMMYFUNCTION("""COMPUTED_VALUE"""),10.0)</f>
        <v>10</v>
      </c>
      <c r="B21" s="9" t="str">
        <f>IFERROR(__xludf.DUMMYFUNCTION("""COMPUTED_VALUE"""),"Fight Club")</f>
        <v>Fight Club</v>
      </c>
      <c r="C21" s="9">
        <f>IFERROR(__xludf.DUMMYFUNCTION("""COMPUTED_VALUE"""),1999.0)</f>
        <v>1999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18" t="s">
        <v>219</v>
      </c>
      <c r="K25" s="20" t="s">
        <v>220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18" t="s">
        <v>221</v>
      </c>
      <c r="K26" s="20" t="s">
        <v>222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24" t="s">
        <v>223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3" t="s">
        <v>195</v>
      </c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</row>
    <row r="2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9"/>
      <c r="I2" s="9"/>
      <c r="J2" s="18" t="s">
        <v>224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9"/>
      <c r="I3" s="9"/>
      <c r="J3" s="25" t="s">
        <v>225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9"/>
      <c r="I4" s="9"/>
      <c r="J4" s="9" t="str">
        <f>IFERROR(__xludf.DUMMYFUNCTION("QUERY(IMDB,""select avg(G) where D is not null pivot(D)"")"),"Approved")</f>
        <v>Approved</v>
      </c>
      <c r="K4" s="9" t="str">
        <f>IFERROR(__xludf.DUMMYFUNCTION("""COMPUTED_VALUE"""),"G")</f>
        <v>G</v>
      </c>
      <c r="L4" s="9" t="str">
        <f>IFERROR(__xludf.DUMMYFUNCTION("""COMPUTED_VALUE"""),"Not Rated")</f>
        <v>Not Rated</v>
      </c>
      <c r="M4" s="9" t="str">
        <f>IFERROR(__xludf.DUMMYFUNCTION("""COMPUTED_VALUE"""),"PG")</f>
        <v>PG</v>
      </c>
      <c r="N4" s="9" t="str">
        <f>IFERROR(__xludf.DUMMYFUNCTION("""COMPUTED_VALUE"""),"PG-13")</f>
        <v>PG-13</v>
      </c>
      <c r="O4" s="9" t="str">
        <f>IFERROR(__xludf.DUMMYFUNCTION("""COMPUTED_VALUE"""),"Passed")</f>
        <v>Passed</v>
      </c>
      <c r="P4" s="9" t="str">
        <f>IFERROR(__xludf.DUMMYFUNCTION("""COMPUTED_VALUE"""),"R")</f>
        <v>R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9"/>
      <c r="I5" s="9"/>
      <c r="J5" s="9">
        <f>IFERROR(__xludf.DUMMYFUNCTION("""COMPUTED_VALUE"""),8.566666666666668)</f>
        <v>8.566666667</v>
      </c>
      <c r="K5" s="9">
        <f>IFERROR(__xludf.DUMMYFUNCTION("""COMPUTED_VALUE"""),8.440000000000001)</f>
        <v>8.44</v>
      </c>
      <c r="L5" s="9">
        <f>IFERROR(__xludf.DUMMYFUNCTION("""COMPUTED_VALUE"""),8.419999999999998)</f>
        <v>8.42</v>
      </c>
      <c r="M5" s="9">
        <f>IFERROR(__xludf.DUMMYFUNCTION("""COMPUTED_VALUE"""),8.484615384615386)</f>
        <v>8.484615385</v>
      </c>
      <c r="N5" s="9">
        <f>IFERROR(__xludf.DUMMYFUNCTION("""COMPUTED_VALUE"""),8.600000000000001)</f>
        <v>8.6</v>
      </c>
      <c r="O5" s="9">
        <f>IFERROR(__xludf.DUMMYFUNCTION("""COMPUTED_VALUE"""),8.4)</f>
        <v>8.4</v>
      </c>
      <c r="P5" s="9">
        <f>IFERROR(__xludf.DUMMYFUNCTION("""COMPUTED_VALUE"""),8.536170212765956)</f>
        <v>8.536170213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9"/>
      <c r="I7" s="9"/>
      <c r="J7" s="18" t="s">
        <v>226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</row>
    <row r="8">
      <c r="A8" s="9"/>
      <c r="B8" s="9"/>
      <c r="C8" s="9"/>
      <c r="D8" s="9"/>
      <c r="E8" s="9"/>
      <c r="F8" s="9"/>
      <c r="G8" s="9"/>
      <c r="H8" s="9"/>
      <c r="I8" s="9"/>
      <c r="J8" s="9" t="str">
        <f>IFERROR(__xludf.DUMMYFUNCTION("transpose(QUERY(IMDB,""select avg(G) where D is not null pivot(D)""))"),"Approved")</f>
        <v>Approved</v>
      </c>
      <c r="K8" s="9">
        <f>IFERROR(__xludf.DUMMYFUNCTION("""COMPUTED_VALUE"""),8.566666666666668)</f>
        <v>8.566666667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</row>
    <row r="9">
      <c r="A9" s="17" t="s">
        <v>227</v>
      </c>
      <c r="B9" s="9"/>
      <c r="C9" s="9"/>
      <c r="D9" s="9"/>
      <c r="E9" s="9"/>
      <c r="F9" s="9"/>
      <c r="G9" s="9"/>
      <c r="H9" s="9"/>
      <c r="I9" s="9"/>
      <c r="J9" s="9" t="str">
        <f>IFERROR(__xludf.DUMMYFUNCTION("""COMPUTED_VALUE"""),"G")</f>
        <v>G</v>
      </c>
      <c r="K9" s="9">
        <f>IFERROR(__xludf.DUMMYFUNCTION("""COMPUTED_VALUE"""),8.440000000000001)</f>
        <v>8.44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</row>
    <row r="10">
      <c r="A10" s="26" t="s">
        <v>228</v>
      </c>
      <c r="E10" s="26" t="s">
        <v>229</v>
      </c>
      <c r="G10" s="9"/>
      <c r="H10" s="9"/>
      <c r="I10" s="9"/>
      <c r="J10" s="9" t="str">
        <f>IFERROR(__xludf.DUMMYFUNCTION("""COMPUTED_VALUE"""),"Not Rated")</f>
        <v>Not Rated</v>
      </c>
      <c r="K10" s="9">
        <f>IFERROR(__xludf.DUMMYFUNCTION("""COMPUTED_VALUE"""),8.419999999999998)</f>
        <v>8.42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</row>
    <row r="11">
      <c r="A11" s="27" t="str">
        <f>IFERROR(__xludf.DUMMYFUNCTION("QUERY(IMDB,""select D,avg(G) where D is not null group by D"")"),"RATING")</f>
        <v>RATING</v>
      </c>
      <c r="B11" s="27" t="str">
        <f>IFERROR(__xludf.DUMMYFUNCTION("""COMPUTED_VALUE"""),"avg SCORE")</f>
        <v>avg SCORE</v>
      </c>
      <c r="E11" s="27" t="s">
        <v>27</v>
      </c>
      <c r="F11" s="27" t="s">
        <v>230</v>
      </c>
      <c r="G11" s="9"/>
      <c r="H11" s="9"/>
      <c r="I11" s="9"/>
      <c r="J11" s="9" t="str">
        <f>IFERROR(__xludf.DUMMYFUNCTION("""COMPUTED_VALUE"""),"PG")</f>
        <v>PG</v>
      </c>
      <c r="K11" s="9">
        <f>IFERROR(__xludf.DUMMYFUNCTION("""COMPUTED_VALUE"""),8.484615384615386)</f>
        <v>8.484615385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</row>
    <row r="12">
      <c r="A12" s="27" t="str">
        <f>IFERROR(__xludf.DUMMYFUNCTION("""COMPUTED_VALUE"""),"Approved")</f>
        <v>Approved</v>
      </c>
      <c r="B12" s="27">
        <f>IFERROR(__xludf.DUMMYFUNCTION("""COMPUTED_VALUE"""),8.566666666666668)</f>
        <v>8.566666667</v>
      </c>
      <c r="E12" s="27" t="str">
        <f>IFERROR(__xludf.DUMMYFUNCTION("TRANSPOSE(QUERY(IMDB,""select avg(G) where D is not null pivot D""))"),"Approved")</f>
        <v>Approved</v>
      </c>
      <c r="F12" s="27">
        <f>IFERROR(__xludf.DUMMYFUNCTION("""COMPUTED_VALUE"""),8.566666666666668)</f>
        <v>8.566666667</v>
      </c>
      <c r="G12" s="9"/>
      <c r="H12" s="9"/>
      <c r="I12" s="9"/>
      <c r="J12" s="9" t="str">
        <f>IFERROR(__xludf.DUMMYFUNCTION("""COMPUTED_VALUE"""),"PG-13")</f>
        <v>PG-13</v>
      </c>
      <c r="K12" s="9">
        <f>IFERROR(__xludf.DUMMYFUNCTION("""COMPUTED_VALUE"""),8.600000000000001)</f>
        <v>8.6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</row>
    <row r="13">
      <c r="A13" s="27" t="str">
        <f>IFERROR(__xludf.DUMMYFUNCTION("""COMPUTED_VALUE"""),"G")</f>
        <v>G</v>
      </c>
      <c r="B13" s="27">
        <f>IFERROR(__xludf.DUMMYFUNCTION("""COMPUTED_VALUE"""),8.440000000000001)</f>
        <v>8.44</v>
      </c>
      <c r="E13" s="27" t="str">
        <f>IFERROR(__xludf.DUMMYFUNCTION("""COMPUTED_VALUE"""),"G")</f>
        <v>G</v>
      </c>
      <c r="F13" s="27">
        <f>IFERROR(__xludf.DUMMYFUNCTION("""COMPUTED_VALUE"""),8.440000000000001)</f>
        <v>8.44</v>
      </c>
      <c r="G13" s="9"/>
      <c r="H13" s="9"/>
      <c r="I13" s="9"/>
      <c r="J13" s="9" t="str">
        <f>IFERROR(__xludf.DUMMYFUNCTION("""COMPUTED_VALUE"""),"Passed")</f>
        <v>Passed</v>
      </c>
      <c r="K13" s="9">
        <f>IFERROR(__xludf.DUMMYFUNCTION("""COMPUTED_VALUE"""),8.4)</f>
        <v>8.4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</row>
    <row r="14">
      <c r="A14" s="27" t="str">
        <f>IFERROR(__xludf.DUMMYFUNCTION("""COMPUTED_VALUE"""),"Not Rated")</f>
        <v>Not Rated</v>
      </c>
      <c r="B14" s="27">
        <f>IFERROR(__xludf.DUMMYFUNCTION("""COMPUTED_VALUE"""),8.419999999999998)</f>
        <v>8.42</v>
      </c>
      <c r="E14" s="27" t="str">
        <f>IFERROR(__xludf.DUMMYFUNCTION("""COMPUTED_VALUE"""),"Not Rated")</f>
        <v>Not Rated</v>
      </c>
      <c r="F14" s="27">
        <f>IFERROR(__xludf.DUMMYFUNCTION("""COMPUTED_VALUE"""),8.419999999999998)</f>
        <v>8.42</v>
      </c>
      <c r="G14" s="9"/>
      <c r="H14" s="9"/>
      <c r="I14" s="9"/>
      <c r="J14" s="9" t="str">
        <f>IFERROR(__xludf.DUMMYFUNCTION("""COMPUTED_VALUE"""),"R")</f>
        <v>R</v>
      </c>
      <c r="K14" s="9">
        <f>IFERROR(__xludf.DUMMYFUNCTION("""COMPUTED_VALUE"""),8.536170212765956)</f>
        <v>8.536170213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</row>
    <row r="15">
      <c r="A15" s="27" t="str">
        <f>IFERROR(__xludf.DUMMYFUNCTION("""COMPUTED_VALUE"""),"PG")</f>
        <v>PG</v>
      </c>
      <c r="B15" s="27">
        <f>IFERROR(__xludf.DUMMYFUNCTION("""COMPUTED_VALUE"""),8.484615384615386)</f>
        <v>8.484615385</v>
      </c>
      <c r="E15" s="27" t="str">
        <f>IFERROR(__xludf.DUMMYFUNCTION("""COMPUTED_VALUE"""),"PG")</f>
        <v>PG</v>
      </c>
      <c r="F15" s="27">
        <f>IFERROR(__xludf.DUMMYFUNCTION("""COMPUTED_VALUE"""),8.484615384615386)</f>
        <v>8.484615385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</row>
    <row r="16">
      <c r="A16" s="27" t="str">
        <f>IFERROR(__xludf.DUMMYFUNCTION("""COMPUTED_VALUE"""),"PG-13")</f>
        <v>PG-13</v>
      </c>
      <c r="B16" s="27">
        <f>IFERROR(__xludf.DUMMYFUNCTION("""COMPUTED_VALUE"""),8.600000000000001)</f>
        <v>8.6</v>
      </c>
      <c r="E16" s="27" t="str">
        <f>IFERROR(__xludf.DUMMYFUNCTION("""COMPUTED_VALUE"""),"PG-13")</f>
        <v>PG-13</v>
      </c>
      <c r="F16" s="27">
        <f>IFERROR(__xludf.DUMMYFUNCTION("""COMPUTED_VALUE"""),8.600000000000001)</f>
        <v>8.6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</row>
    <row r="17">
      <c r="A17" s="27" t="str">
        <f>IFERROR(__xludf.DUMMYFUNCTION("""COMPUTED_VALUE"""),"Passed")</f>
        <v>Passed</v>
      </c>
      <c r="B17" s="27">
        <f>IFERROR(__xludf.DUMMYFUNCTION("""COMPUTED_VALUE"""),8.4)</f>
        <v>8.4</v>
      </c>
      <c r="E17" s="27" t="str">
        <f>IFERROR(__xludf.DUMMYFUNCTION("""COMPUTED_VALUE"""),"Passed")</f>
        <v>Passed</v>
      </c>
      <c r="F17" s="27">
        <f>IFERROR(__xludf.DUMMYFUNCTION("""COMPUTED_VALUE"""),8.4)</f>
        <v>8.4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</row>
    <row r="18">
      <c r="A18" s="27" t="str">
        <f>IFERROR(__xludf.DUMMYFUNCTION("""COMPUTED_VALUE"""),"R")</f>
        <v>R</v>
      </c>
      <c r="B18" s="27">
        <f>IFERROR(__xludf.DUMMYFUNCTION("""COMPUTED_VALUE"""),8.536170212765956)</f>
        <v>8.536170213</v>
      </c>
      <c r="E18" s="27" t="str">
        <f>IFERROR(__xludf.DUMMYFUNCTION("""COMPUTED_VALUE"""),"R")</f>
        <v>R</v>
      </c>
      <c r="F18" s="27">
        <f>IFERROR(__xludf.DUMMYFUNCTION("""COMPUTED_VALUE"""),8.536170212765956)</f>
        <v>8.536170213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9" max="9" width="48.13"/>
    <col customWidth="1" min="10" max="10" width="58.38"/>
  </cols>
  <sheetData>
    <row r="1">
      <c r="A1" s="13" t="s">
        <v>195</v>
      </c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 t="s">
        <v>231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IFERROR(__xludf.DUMMYFUNCTION("QUERY(IMDB,""select B,C,D,E,G where D is not null order by D,E desc"")"),"MOVIE_NAME")</f>
        <v>MOVIE_NAME</v>
      </c>
      <c r="B11" s="9" t="str">
        <f>IFERROR(__xludf.DUMMYFUNCTION("""COMPUTED_VALUE"""),"YEAR")</f>
        <v>YEAR</v>
      </c>
      <c r="C11" s="9" t="str">
        <f>IFERROR(__xludf.DUMMYFUNCTION("""COMPUTED_VALUE"""),"RATING")</f>
        <v>RATING</v>
      </c>
      <c r="D11" s="9" t="str">
        <f>IFERROR(__xludf.DUMMYFUNCTION("""COMPUTED_VALUE"""),"LENGTH")</f>
        <v>LENGTH</v>
      </c>
      <c r="E11" s="9" t="str">
        <f>IFERROR(__xludf.DUMMYFUNCTION("""COMPUTED_VALUE"""),"SCORE")</f>
        <v>SCORE</v>
      </c>
      <c r="F11" s="9"/>
      <c r="G11" s="9"/>
      <c r="H11" s="9"/>
      <c r="I11" s="18" t="s">
        <v>232</v>
      </c>
      <c r="J11" s="20" t="s">
        <v>233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IFERROR(__xludf.DUMMYFUNCTION("""COMPUTED_VALUE"""),"Witness for the Prosecution")</f>
        <v>Witness for the Prosecution</v>
      </c>
      <c r="B12" s="9">
        <f>IFERROR(__xludf.DUMMYFUNCTION("""COMPUTED_VALUE"""),1957.0)</f>
        <v>1957</v>
      </c>
      <c r="C12" s="9" t="str">
        <f>IFERROR(__xludf.DUMMYFUNCTION("""COMPUTED_VALUE"""),"Approved")</f>
        <v>Approved</v>
      </c>
      <c r="D12" s="9">
        <f>IFERROR(__xludf.DUMMYFUNCTION("""COMPUTED_VALUE"""),116.0)</f>
        <v>116</v>
      </c>
      <c r="E12" s="9">
        <f>IFERROR(__xludf.DUMMYFUNCTION("""COMPUTED_VALUE"""),8.4)</f>
        <v>8.4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IFERROR(__xludf.DUMMYFUNCTION("""COMPUTED_VALUE"""),"12 Angry Men")</f>
        <v>12 Angry Men</v>
      </c>
      <c r="B13" s="9">
        <f>IFERROR(__xludf.DUMMYFUNCTION("""COMPUTED_VALUE"""),1957.0)</f>
        <v>1957</v>
      </c>
      <c r="C13" s="9" t="str">
        <f>IFERROR(__xludf.DUMMYFUNCTION("""COMPUTED_VALUE"""),"Approved")</f>
        <v>Approved</v>
      </c>
      <c r="D13" s="9">
        <f>IFERROR(__xludf.DUMMYFUNCTION("""COMPUTED_VALUE"""),96.0)</f>
        <v>96</v>
      </c>
      <c r="E13" s="9">
        <f>IFERROR(__xludf.DUMMYFUNCTION("""COMPUTED_VALUE"""),8.9)</f>
        <v>8.9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IFERROR(__xludf.DUMMYFUNCTION("""COMPUTED_VALUE"""),"Paths of Glory")</f>
        <v>Paths of Glory</v>
      </c>
      <c r="B14" s="9">
        <f>IFERROR(__xludf.DUMMYFUNCTION("""COMPUTED_VALUE"""),1957.0)</f>
        <v>1957</v>
      </c>
      <c r="C14" s="9" t="str">
        <f>IFERROR(__xludf.DUMMYFUNCTION("""COMPUTED_VALUE"""),"Approved")</f>
        <v>Approved</v>
      </c>
      <c r="D14" s="9">
        <f>IFERROR(__xludf.DUMMYFUNCTION("""COMPUTED_VALUE"""),88.0)</f>
        <v>88</v>
      </c>
      <c r="E14" s="9">
        <f>IFERROR(__xludf.DUMMYFUNCTION("""COMPUTED_VALUE"""),8.4)</f>
        <v>8.4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IFERROR(__xludf.DUMMYFUNCTION("""COMPUTED_VALUE"""),"Toy Story 3")</f>
        <v>Toy Story 3</v>
      </c>
      <c r="B15" s="9">
        <f>IFERROR(__xludf.DUMMYFUNCTION("""COMPUTED_VALUE"""),2010.0)</f>
        <v>2010</v>
      </c>
      <c r="C15" s="9" t="str">
        <f>IFERROR(__xludf.DUMMYFUNCTION("""COMPUTED_VALUE"""),"G")</f>
        <v>G</v>
      </c>
      <c r="D15" s="9">
        <f>IFERROR(__xludf.DUMMYFUNCTION("""COMPUTED_VALUE"""),103.0)</f>
        <v>103</v>
      </c>
      <c r="E15" s="9">
        <f>IFERROR(__xludf.DUMMYFUNCTION("""COMPUTED_VALUE"""),8.3)</f>
        <v>8.3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IFERROR(__xludf.DUMMYFUNCTION("""COMPUTED_VALUE"""),"WALL·E")</f>
        <v>WALL·E</v>
      </c>
      <c r="B16" s="9">
        <f>IFERROR(__xludf.DUMMYFUNCTION("""COMPUTED_VALUE"""),2008.0)</f>
        <v>2008</v>
      </c>
      <c r="C16" s="9" t="str">
        <f>IFERROR(__xludf.DUMMYFUNCTION("""COMPUTED_VALUE"""),"G")</f>
        <v>G</v>
      </c>
      <c r="D16" s="9">
        <f>IFERROR(__xludf.DUMMYFUNCTION("""COMPUTED_VALUE"""),98.0)</f>
        <v>98</v>
      </c>
      <c r="E16" s="9">
        <f>IFERROR(__xludf.DUMMYFUNCTION("""COMPUTED_VALUE"""),8.4)</f>
        <v>8.4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IFERROR(__xludf.DUMMYFUNCTION("""COMPUTED_VALUE"""),"The Lion King")</f>
        <v>The Lion King</v>
      </c>
      <c r="B17" s="9">
        <f>IFERROR(__xludf.DUMMYFUNCTION("""COMPUTED_VALUE"""),1994.0)</f>
        <v>1994</v>
      </c>
      <c r="C17" s="9" t="str">
        <f>IFERROR(__xludf.DUMMYFUNCTION("""COMPUTED_VALUE"""),"G")</f>
        <v>G</v>
      </c>
      <c r="D17" s="9">
        <f>IFERROR(__xludf.DUMMYFUNCTION("""COMPUTED_VALUE"""),88.0)</f>
        <v>88</v>
      </c>
      <c r="E17" s="9">
        <f>IFERROR(__xludf.DUMMYFUNCTION("""COMPUTED_VALUE"""),8.5)</f>
        <v>8.5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IFERROR(__xludf.DUMMYFUNCTION("""COMPUTED_VALUE"""),"Modern Times")</f>
        <v>Modern Times</v>
      </c>
      <c r="B18" s="9">
        <f>IFERROR(__xludf.DUMMYFUNCTION("""COMPUTED_VALUE"""),1936.0)</f>
        <v>1936</v>
      </c>
      <c r="C18" s="9" t="str">
        <f>IFERROR(__xludf.DUMMYFUNCTION("""COMPUTED_VALUE"""),"G")</f>
        <v>G</v>
      </c>
      <c r="D18" s="9">
        <f>IFERROR(__xludf.DUMMYFUNCTION("""COMPUTED_VALUE"""),87.0)</f>
        <v>87</v>
      </c>
      <c r="E18" s="9">
        <f>IFERROR(__xludf.DUMMYFUNCTION("""COMPUTED_VALUE"""),8.5)</f>
        <v>8.5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IFERROR(__xludf.DUMMYFUNCTION("""COMPUTED_VALUE"""),"City Lights")</f>
        <v>City Lights</v>
      </c>
      <c r="B19" s="9">
        <f>IFERROR(__xludf.DUMMYFUNCTION("""COMPUTED_VALUE"""),1931.0)</f>
        <v>1931</v>
      </c>
      <c r="C19" s="9" t="str">
        <f>IFERROR(__xludf.DUMMYFUNCTION("""COMPUTED_VALUE"""),"G")</f>
        <v>G</v>
      </c>
      <c r="D19" s="9">
        <f>IFERROR(__xludf.DUMMYFUNCTION("""COMPUTED_VALUE"""),87.0)</f>
        <v>87</v>
      </c>
      <c r="E19" s="9">
        <f>IFERROR(__xludf.DUMMYFUNCTION("""COMPUTED_VALUE"""),8.5)</f>
        <v>8.5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IFERROR(__xludf.DUMMYFUNCTION("""COMPUTED_VALUE"""),"Seven Samurai")</f>
        <v>Seven Samurai</v>
      </c>
      <c r="B20" s="9">
        <f>IFERROR(__xludf.DUMMYFUNCTION("""COMPUTED_VALUE"""),1954.0)</f>
        <v>1954</v>
      </c>
      <c r="C20" s="9" t="str">
        <f>IFERROR(__xludf.DUMMYFUNCTION("""COMPUTED_VALUE"""),"Not Rated")</f>
        <v>Not Rated</v>
      </c>
      <c r="D20" s="9">
        <f>IFERROR(__xludf.DUMMYFUNCTION("""COMPUTED_VALUE"""),207.0)</f>
        <v>207</v>
      </c>
      <c r="E20" s="9">
        <f>IFERROR(__xludf.DUMMYFUNCTION("""COMPUTED_VALUE"""),8.6)</f>
        <v>8.6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IFERROR(__xludf.DUMMYFUNCTION("""COMPUTED_VALUE"""),"Dangal")</f>
        <v>Dangal</v>
      </c>
      <c r="B21" s="9">
        <f>IFERROR(__xludf.DUMMYFUNCTION("""COMPUTED_VALUE"""),2016.0)</f>
        <v>2016</v>
      </c>
      <c r="C21" s="9" t="str">
        <f>IFERROR(__xludf.DUMMYFUNCTION("""COMPUTED_VALUE"""),"Not Rated")</f>
        <v>Not Rated</v>
      </c>
      <c r="D21" s="9">
        <f>IFERROR(__xludf.DUMMYFUNCTION("""COMPUTED_VALUE"""),161.0)</f>
        <v>161</v>
      </c>
      <c r="E21" s="9">
        <f>IFERROR(__xludf.DUMMYFUNCTION("""COMPUTED_VALUE"""),8.4)</f>
        <v>8.4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IFERROR(__xludf.DUMMYFUNCTION("""COMPUTED_VALUE"""),"Drishyam")</f>
        <v>Drishyam</v>
      </c>
      <c r="B22" s="9">
        <f>IFERROR(__xludf.DUMMYFUNCTION("""COMPUTED_VALUE"""),2013.0)</f>
        <v>2013</v>
      </c>
      <c r="C22" s="9" t="str">
        <f>IFERROR(__xludf.DUMMYFUNCTION("""COMPUTED_VALUE"""),"Not Rated")</f>
        <v>Not Rated</v>
      </c>
      <c r="D22" s="9">
        <f>IFERROR(__xludf.DUMMYFUNCTION("""COMPUTED_VALUE"""),160.0)</f>
        <v>160</v>
      </c>
      <c r="E22" s="9">
        <f>IFERROR(__xludf.DUMMYFUNCTION("""COMPUTED_VALUE"""),8.3)</f>
        <v>8.3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IFERROR(__xludf.DUMMYFUNCTION("""COMPUTED_VALUE"""),"High and Low")</f>
        <v>High and Low</v>
      </c>
      <c r="B23" s="9">
        <f>IFERROR(__xludf.DUMMYFUNCTION("""COMPUTED_VALUE"""),1963.0)</f>
        <v>1963</v>
      </c>
      <c r="C23" s="9" t="str">
        <f>IFERROR(__xludf.DUMMYFUNCTION("""COMPUTED_VALUE"""),"Not Rated")</f>
        <v>Not Rated</v>
      </c>
      <c r="D23" s="9">
        <f>IFERROR(__xludf.DUMMYFUNCTION("""COMPUTED_VALUE"""),143.0)</f>
        <v>143</v>
      </c>
      <c r="E23" s="9">
        <f>IFERROR(__xludf.DUMMYFUNCTION("""COMPUTED_VALUE"""),8.4)</f>
        <v>8.4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IFERROR(__xludf.DUMMYFUNCTION("""COMPUTED_VALUE"""),"Andhadhun")</f>
        <v>Andhadhun</v>
      </c>
      <c r="B24" s="9">
        <f>IFERROR(__xludf.DUMMYFUNCTION("""COMPUTED_VALUE"""),2018.0)</f>
        <v>2018</v>
      </c>
      <c r="C24" s="9" t="str">
        <f>IFERROR(__xludf.DUMMYFUNCTION("""COMPUTED_VALUE"""),"Not Rated")</f>
        <v>Not Rated</v>
      </c>
      <c r="D24" s="9">
        <f>IFERROR(__xludf.DUMMYFUNCTION("""COMPUTED_VALUE"""),139.0)</f>
        <v>139</v>
      </c>
      <c r="E24" s="9">
        <f>IFERROR(__xludf.DUMMYFUNCTION("""COMPUTED_VALUE"""),8.3)</f>
        <v>8.3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 t="str">
        <f>IFERROR(__xludf.DUMMYFUNCTION("""COMPUTED_VALUE"""),"Uri: The Surgical Strike")</f>
        <v>Uri: The Surgical Strike</v>
      </c>
      <c r="B25" s="9">
        <f>IFERROR(__xludf.DUMMYFUNCTION("""COMPUTED_VALUE"""),2019.0)</f>
        <v>2019</v>
      </c>
      <c r="C25" s="9" t="str">
        <f>IFERROR(__xludf.DUMMYFUNCTION("""COMPUTED_VALUE"""),"Not Rated")</f>
        <v>Not Rated</v>
      </c>
      <c r="D25" s="9">
        <f>IFERROR(__xludf.DUMMYFUNCTION("""COMPUTED_VALUE"""),138.0)</f>
        <v>138</v>
      </c>
      <c r="E25" s="9">
        <f>IFERROR(__xludf.DUMMYFUNCTION("""COMPUTED_VALUE"""),8.3)</f>
        <v>8.3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IFERROR(__xludf.DUMMYFUNCTION("""COMPUTED_VALUE"""),"Harakiri")</f>
        <v>Harakiri</v>
      </c>
      <c r="B26" s="9">
        <f>IFERROR(__xludf.DUMMYFUNCTION("""COMPUTED_VALUE"""),1962.0)</f>
        <v>1962</v>
      </c>
      <c r="C26" s="9" t="str">
        <f>IFERROR(__xludf.DUMMYFUNCTION("""COMPUTED_VALUE"""),"Not Rated")</f>
        <v>Not Rated</v>
      </c>
      <c r="D26" s="9">
        <f>IFERROR(__xludf.DUMMYFUNCTION("""COMPUTED_VALUE"""),133.0)</f>
        <v>133</v>
      </c>
      <c r="E26" s="9">
        <f>IFERROR(__xludf.DUMMYFUNCTION("""COMPUTED_VALUE"""),8.6)</f>
        <v>8.6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IFERROR(__xludf.DUMMYFUNCTION("""COMPUTED_VALUE"""),"Anand")</f>
        <v>Anand</v>
      </c>
      <c r="B27" s="9">
        <f>IFERROR(__xludf.DUMMYFUNCTION("""COMPUTED_VALUE"""),1971.0)</f>
        <v>1971</v>
      </c>
      <c r="C27" s="9" t="str">
        <f>IFERROR(__xludf.DUMMYFUNCTION("""COMPUTED_VALUE"""),"Not Rated")</f>
        <v>Not Rated</v>
      </c>
      <c r="D27" s="9">
        <f>IFERROR(__xludf.DUMMYFUNCTION("""COMPUTED_VALUE"""),122.0)</f>
        <v>122</v>
      </c>
      <c r="E27" s="9">
        <f>IFERROR(__xludf.DUMMYFUNCTION("""COMPUTED_VALUE"""),8.5)</f>
        <v>8.5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IFERROR(__xludf.DUMMYFUNCTION("""COMPUTED_VALUE"""),"Tumbbad")</f>
        <v>Tumbbad</v>
      </c>
      <c r="B28" s="9">
        <f>IFERROR(__xludf.DUMMYFUNCTION("""COMPUTED_VALUE"""),2018.0)</f>
        <v>2018</v>
      </c>
      <c r="C28" s="9" t="str">
        <f>IFERROR(__xludf.DUMMYFUNCTION("""COMPUTED_VALUE"""),"Not Rated")</f>
        <v>Not Rated</v>
      </c>
      <c r="D28" s="9">
        <f>IFERROR(__xludf.DUMMYFUNCTION("""COMPUTED_VALUE"""),104.0)</f>
        <v>104</v>
      </c>
      <c r="E28" s="9">
        <f>IFERROR(__xludf.DUMMYFUNCTION("""COMPUTED_VALUE"""),8.3)</f>
        <v>8.3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IFERROR(__xludf.DUMMYFUNCTION("""COMPUTED_VALUE"""),"Grave of the Fireflies")</f>
        <v>Grave of the Fireflies</v>
      </c>
      <c r="B29" s="9">
        <f>IFERROR(__xludf.DUMMYFUNCTION("""COMPUTED_VALUE"""),1988.0)</f>
        <v>1988</v>
      </c>
      <c r="C29" s="9" t="str">
        <f>IFERROR(__xludf.DUMMYFUNCTION("""COMPUTED_VALUE"""),"Not Rated")</f>
        <v>Not Rated</v>
      </c>
      <c r="D29" s="9">
        <f>IFERROR(__xludf.DUMMYFUNCTION("""COMPUTED_VALUE"""),89.0)</f>
        <v>89</v>
      </c>
      <c r="E29" s="9">
        <f>IFERROR(__xludf.DUMMYFUNCTION("""COMPUTED_VALUE"""),8.5)</f>
        <v>8.5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IFERROR(__xludf.DUMMYFUNCTION("""COMPUTED_VALUE"""),"The Great Dictator")</f>
        <v>The Great Dictator</v>
      </c>
      <c r="B30" s="9">
        <f>IFERROR(__xludf.DUMMYFUNCTION("""COMPUTED_VALUE"""),1940.0)</f>
        <v>1940</v>
      </c>
      <c r="C30" s="9" t="str">
        <f>IFERROR(__xludf.DUMMYFUNCTION("""COMPUTED_VALUE"""),"Passed")</f>
        <v>Passed</v>
      </c>
      <c r="D30" s="9">
        <f>IFERROR(__xludf.DUMMYFUNCTION("""COMPUTED_VALUE"""),125.0)</f>
        <v>125</v>
      </c>
      <c r="E30" s="9">
        <f>IFERROR(__xludf.DUMMYFUNCTION("""COMPUTED_VALUE"""),8.4)</f>
        <v>8.4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IFERROR(__xludf.DUMMYFUNCTION("""COMPUTED_VALUE"""),"Sunset Blvd.")</f>
        <v>Sunset Blvd.</v>
      </c>
      <c r="B31" s="9">
        <f>IFERROR(__xludf.DUMMYFUNCTION("""COMPUTED_VALUE"""),1950.0)</f>
        <v>1950</v>
      </c>
      <c r="C31" s="9" t="str">
        <f>IFERROR(__xludf.DUMMYFUNCTION("""COMPUTED_VALUE"""),"Passed")</f>
        <v>Passed</v>
      </c>
      <c r="D31" s="9">
        <f>IFERROR(__xludf.DUMMYFUNCTION("""COMPUTED_VALUE"""),110.0)</f>
        <v>110</v>
      </c>
      <c r="E31" s="9">
        <f>IFERROR(__xludf.DUMMYFUNCTION("""COMPUTED_VALUE"""),8.4)</f>
        <v>8.4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IFERROR(__xludf.DUMMYFUNCTION("""COMPUTED_VALUE"""),"Taare Zameen Par")</f>
        <v>Taare Zameen Par</v>
      </c>
      <c r="B32" s="9">
        <f>IFERROR(__xludf.DUMMYFUNCTION("""COMPUTED_VALUE"""),2007.0)</f>
        <v>2007</v>
      </c>
      <c r="C32" s="9" t="str">
        <f>IFERROR(__xludf.DUMMYFUNCTION("""COMPUTED_VALUE"""),"PG")</f>
        <v>PG</v>
      </c>
      <c r="D32" s="9">
        <f>IFERROR(__xludf.DUMMYFUNCTION("""COMPUTED_VALUE"""),165.0)</f>
        <v>165</v>
      </c>
      <c r="E32" s="9">
        <f>IFERROR(__xludf.DUMMYFUNCTION("""COMPUTED_VALUE"""),8.4)</f>
        <v>8.4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IFERROR(__xludf.DUMMYFUNCTION("""COMPUTED_VALUE"""),"It's a Wonderful Life")</f>
        <v>It's a Wonderful Life</v>
      </c>
      <c r="B33" s="9">
        <f>IFERROR(__xludf.DUMMYFUNCTION("""COMPUTED_VALUE"""),1946.0)</f>
        <v>1946</v>
      </c>
      <c r="C33" s="9" t="str">
        <f>IFERROR(__xludf.DUMMYFUNCTION("""COMPUTED_VALUE"""),"PG")</f>
        <v>PG</v>
      </c>
      <c r="D33" s="9">
        <f>IFERROR(__xludf.DUMMYFUNCTION("""COMPUTED_VALUE"""),130.0)</f>
        <v>130</v>
      </c>
      <c r="E33" s="9">
        <f>IFERROR(__xludf.DUMMYFUNCTION("""COMPUTED_VALUE"""),8.6)</f>
        <v>8.6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IFERROR(__xludf.DUMMYFUNCTION("""COMPUTED_VALUE"""),"Spirited Away")</f>
        <v>Spirited Away</v>
      </c>
      <c r="B34" s="9">
        <f>IFERROR(__xludf.DUMMYFUNCTION("""COMPUTED_VALUE"""),2001.0)</f>
        <v>2001</v>
      </c>
      <c r="C34" s="9" t="str">
        <f>IFERROR(__xludf.DUMMYFUNCTION("""COMPUTED_VALUE"""),"PG")</f>
        <v>PG</v>
      </c>
      <c r="D34" s="9">
        <f>IFERROR(__xludf.DUMMYFUNCTION("""COMPUTED_VALUE"""),125.0)</f>
        <v>125</v>
      </c>
      <c r="E34" s="9">
        <f>IFERROR(__xludf.DUMMYFUNCTION("""COMPUTED_VALUE"""),8.6)</f>
        <v>8.6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IFERROR(__xludf.DUMMYFUNCTION("""COMPUTED_VALUE"""),"Star Wars: Episode V - The Empire Strikes Back")</f>
        <v>Star Wars: Episode V - The Empire Strikes Back</v>
      </c>
      <c r="B35" s="9">
        <f>IFERROR(__xludf.DUMMYFUNCTION("""COMPUTED_VALUE"""),1980.0)</f>
        <v>1980</v>
      </c>
      <c r="C35" s="9" t="str">
        <f>IFERROR(__xludf.DUMMYFUNCTION("""COMPUTED_VALUE"""),"PG")</f>
        <v>PG</v>
      </c>
      <c r="D35" s="9">
        <f>IFERROR(__xludf.DUMMYFUNCTION("""COMPUTED_VALUE"""),124.0)</f>
        <v>124</v>
      </c>
      <c r="E35" s="9">
        <f>IFERROR(__xludf.DUMMYFUNCTION("""COMPUTED_VALUE"""),8.7)</f>
        <v>8.7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IFERROR(__xludf.DUMMYFUNCTION("""COMPUTED_VALUE"""),"Star Wars: Episode IV - A New Hope")</f>
        <v>Star Wars: Episode IV - A New Hope</v>
      </c>
      <c r="B36" s="9">
        <f>IFERROR(__xludf.DUMMYFUNCTION("""COMPUTED_VALUE"""),1977.0)</f>
        <v>1977</v>
      </c>
      <c r="C36" s="9" t="str">
        <f>IFERROR(__xludf.DUMMYFUNCTION("""COMPUTED_VALUE"""),"PG")</f>
        <v>PG</v>
      </c>
      <c r="D36" s="9">
        <f>IFERROR(__xludf.DUMMYFUNCTION("""COMPUTED_VALUE"""),121.0)</f>
        <v>121</v>
      </c>
      <c r="E36" s="9">
        <f>IFERROR(__xludf.DUMMYFUNCTION("""COMPUTED_VALUE"""),8.6)</f>
        <v>8.6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IFERROR(__xludf.DUMMYFUNCTION("""COMPUTED_VALUE"""),"Spider-Man: Into the Spider-Verse")</f>
        <v>Spider-Man: Into the Spider-Verse</v>
      </c>
      <c r="B37" s="9">
        <f>IFERROR(__xludf.DUMMYFUNCTION("""COMPUTED_VALUE"""),2018.0)</f>
        <v>2018</v>
      </c>
      <c r="C37" s="9" t="str">
        <f>IFERROR(__xludf.DUMMYFUNCTION("""COMPUTED_VALUE"""),"PG")</f>
        <v>PG</v>
      </c>
      <c r="D37" s="9">
        <f>IFERROR(__xludf.DUMMYFUNCTION("""COMPUTED_VALUE"""),117.0)</f>
        <v>117</v>
      </c>
      <c r="E37" s="9">
        <f>IFERROR(__xludf.DUMMYFUNCTION("""COMPUTED_VALUE"""),8.4)</f>
        <v>8.4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tr">
        <f>IFERROR(__xludf.DUMMYFUNCTION("""COMPUTED_VALUE"""),"Back to the Future")</f>
        <v>Back to the Future</v>
      </c>
      <c r="B38" s="9">
        <f>IFERROR(__xludf.DUMMYFUNCTION("""COMPUTED_VALUE"""),1985.0)</f>
        <v>1985</v>
      </c>
      <c r="C38" s="9" t="str">
        <f>IFERROR(__xludf.DUMMYFUNCTION("""COMPUTED_VALUE"""),"PG")</f>
        <v>PG</v>
      </c>
      <c r="D38" s="9">
        <f>IFERROR(__xludf.DUMMYFUNCTION("""COMPUTED_VALUE"""),116.0)</f>
        <v>116</v>
      </c>
      <c r="E38" s="9">
        <f>IFERROR(__xludf.DUMMYFUNCTION("""COMPUTED_VALUE"""),8.5)</f>
        <v>8.5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 t="str">
        <f>IFERROR(__xludf.DUMMYFUNCTION("""COMPUTED_VALUE"""),"Raiders of the Lost Ark")</f>
        <v>Raiders of the Lost Ark</v>
      </c>
      <c r="B39" s="9">
        <f>IFERROR(__xludf.DUMMYFUNCTION("""COMPUTED_VALUE"""),1981.0)</f>
        <v>1981</v>
      </c>
      <c r="C39" s="9" t="str">
        <f>IFERROR(__xludf.DUMMYFUNCTION("""COMPUTED_VALUE"""),"PG")</f>
        <v>PG</v>
      </c>
      <c r="D39" s="9">
        <f>IFERROR(__xludf.DUMMYFUNCTION("""COMPUTED_VALUE"""),115.0)</f>
        <v>115</v>
      </c>
      <c r="E39" s="9">
        <f>IFERROR(__xludf.DUMMYFUNCTION("""COMPUTED_VALUE"""),8.4)</f>
        <v>8.4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tr">
        <f>IFERROR(__xludf.DUMMYFUNCTION("""COMPUTED_VALUE"""),"Rear Window")</f>
        <v>Rear Window</v>
      </c>
      <c r="B40" s="9">
        <f>IFERROR(__xludf.DUMMYFUNCTION("""COMPUTED_VALUE"""),1954.0)</f>
        <v>1954</v>
      </c>
      <c r="C40" s="9" t="str">
        <f>IFERROR(__xludf.DUMMYFUNCTION("""COMPUTED_VALUE"""),"PG")</f>
        <v>PG</v>
      </c>
      <c r="D40" s="9">
        <f>IFERROR(__xludf.DUMMYFUNCTION("""COMPUTED_VALUE"""),112.0)</f>
        <v>112</v>
      </c>
      <c r="E40" s="9">
        <f>IFERROR(__xludf.DUMMYFUNCTION("""COMPUTED_VALUE"""),8.4)</f>
        <v>8.4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tr">
        <f>IFERROR(__xludf.DUMMYFUNCTION("""COMPUTED_VALUE"""),"Your Name.")</f>
        <v>Your Name.</v>
      </c>
      <c r="B41" s="9">
        <f>IFERROR(__xludf.DUMMYFUNCTION("""COMPUTED_VALUE"""),2016.0)</f>
        <v>2016</v>
      </c>
      <c r="C41" s="9" t="str">
        <f>IFERROR(__xludf.DUMMYFUNCTION("""COMPUTED_VALUE"""),"PG")</f>
        <v>PG</v>
      </c>
      <c r="D41" s="9">
        <f>IFERROR(__xludf.DUMMYFUNCTION("""COMPUTED_VALUE"""),106.0)</f>
        <v>106</v>
      </c>
      <c r="E41" s="9">
        <f>IFERROR(__xludf.DUMMYFUNCTION("""COMPUTED_VALUE"""),8.4)</f>
        <v>8.4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tr">
        <f>IFERROR(__xludf.DUMMYFUNCTION("""COMPUTED_VALUE"""),"Coco")</f>
        <v>Coco</v>
      </c>
      <c r="B42" s="9">
        <f>IFERROR(__xludf.DUMMYFUNCTION("""COMPUTED_VALUE"""),2017.0)</f>
        <v>2017</v>
      </c>
      <c r="C42" s="9" t="str">
        <f>IFERROR(__xludf.DUMMYFUNCTION("""COMPUTED_VALUE"""),"PG")</f>
        <v>PG</v>
      </c>
      <c r="D42" s="9">
        <f>IFERROR(__xludf.DUMMYFUNCTION("""COMPUTED_VALUE"""),105.0)</f>
        <v>105</v>
      </c>
      <c r="E42" s="9">
        <f>IFERROR(__xludf.DUMMYFUNCTION("""COMPUTED_VALUE"""),8.4)</f>
        <v>8.4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 t="str">
        <f>IFERROR(__xludf.DUMMYFUNCTION("""COMPUTED_VALUE"""),"Casablanca")</f>
        <v>Casablanca</v>
      </c>
      <c r="B43" s="9">
        <f>IFERROR(__xludf.DUMMYFUNCTION("""COMPUTED_VALUE"""),1942.0)</f>
        <v>1942</v>
      </c>
      <c r="C43" s="9" t="str">
        <f>IFERROR(__xludf.DUMMYFUNCTION("""COMPUTED_VALUE"""),"PG")</f>
        <v>PG</v>
      </c>
      <c r="D43" s="9">
        <f>IFERROR(__xludf.DUMMYFUNCTION("""COMPUTED_VALUE"""),102.0)</f>
        <v>102</v>
      </c>
      <c r="E43" s="9">
        <f>IFERROR(__xludf.DUMMYFUNCTION("""COMPUTED_VALUE"""),8.5)</f>
        <v>8.5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tr">
        <f>IFERROR(__xludf.DUMMYFUNCTION("""COMPUTED_VALUE"""),"Dr. Strangelove or: How I Learned to Stop Worrying and Love the Bomb")</f>
        <v>Dr. Strangelove or: How I Learned to Stop Worrying and Love the Bomb</v>
      </c>
      <c r="B44" s="9">
        <f>IFERROR(__xludf.DUMMYFUNCTION("""COMPUTED_VALUE"""),1964.0)</f>
        <v>1964</v>
      </c>
      <c r="C44" s="9" t="str">
        <f>IFERROR(__xludf.DUMMYFUNCTION("""COMPUTED_VALUE"""),"PG")</f>
        <v>PG</v>
      </c>
      <c r="D44" s="9">
        <f>IFERROR(__xludf.DUMMYFUNCTION("""COMPUTED_VALUE"""),95.0)</f>
        <v>95</v>
      </c>
      <c r="E44" s="9">
        <f>IFERROR(__xludf.DUMMYFUNCTION("""COMPUTED_VALUE"""),8.4)</f>
        <v>8.4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 t="str">
        <f>IFERROR(__xludf.DUMMYFUNCTION("""COMPUTED_VALUE"""),"The Lord of the Rings: The Return of the King")</f>
        <v>The Lord of the Rings: The Return of the King</v>
      </c>
      <c r="B45" s="9">
        <f>IFERROR(__xludf.DUMMYFUNCTION("""COMPUTED_VALUE"""),2003.0)</f>
        <v>2003</v>
      </c>
      <c r="C45" s="9" t="str">
        <f>IFERROR(__xludf.DUMMYFUNCTION("""COMPUTED_VALUE"""),"PG-13")</f>
        <v>PG-13</v>
      </c>
      <c r="D45" s="9">
        <f>IFERROR(__xludf.DUMMYFUNCTION("""COMPUTED_VALUE"""),201.0)</f>
        <v>201</v>
      </c>
      <c r="E45" s="9">
        <f>IFERROR(__xludf.DUMMYFUNCTION("""COMPUTED_VALUE"""),8.9)</f>
        <v>8.9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tr">
        <f>IFERROR(__xludf.DUMMYFUNCTION("""COMPUTED_VALUE"""),"Avengers: Endgame")</f>
        <v>Avengers: Endgame</v>
      </c>
      <c r="B46" s="9">
        <f>IFERROR(__xludf.DUMMYFUNCTION("""COMPUTED_VALUE"""),2019.0)</f>
        <v>2019</v>
      </c>
      <c r="C46" s="9" t="str">
        <f>IFERROR(__xludf.DUMMYFUNCTION("""COMPUTED_VALUE"""),"PG-13")</f>
        <v>PG-13</v>
      </c>
      <c r="D46" s="9">
        <f>IFERROR(__xludf.DUMMYFUNCTION("""COMPUTED_VALUE"""),181.0)</f>
        <v>181</v>
      </c>
      <c r="E46" s="9">
        <f>IFERROR(__xludf.DUMMYFUNCTION("""COMPUTED_VALUE"""),8.4)</f>
        <v>8.4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tr">
        <f>IFERROR(__xludf.DUMMYFUNCTION("""COMPUTED_VALUE"""),"The Lord of the Rings: The Two Towers")</f>
        <v>The Lord of the Rings: The Two Towers</v>
      </c>
      <c r="B47" s="9">
        <f>IFERROR(__xludf.DUMMYFUNCTION("""COMPUTED_VALUE"""),2002.0)</f>
        <v>2002</v>
      </c>
      <c r="C47" s="9" t="str">
        <f>IFERROR(__xludf.DUMMYFUNCTION("""COMPUTED_VALUE"""),"PG-13")</f>
        <v>PG-13</v>
      </c>
      <c r="D47" s="9">
        <f>IFERROR(__xludf.DUMMYFUNCTION("""COMPUTED_VALUE"""),179.0)</f>
        <v>179</v>
      </c>
      <c r="E47" s="9">
        <f>IFERROR(__xludf.DUMMYFUNCTION("""COMPUTED_VALUE"""),8.7)</f>
        <v>8.7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tr">
        <f>IFERROR(__xludf.DUMMYFUNCTION("""COMPUTED_VALUE"""),"The Lord of the Rings: The Fellowship of the Ring")</f>
        <v>The Lord of the Rings: The Fellowship of the Ring</v>
      </c>
      <c r="B48" s="9">
        <f>IFERROR(__xludf.DUMMYFUNCTION("""COMPUTED_VALUE"""),2001.0)</f>
        <v>2001</v>
      </c>
      <c r="C48" s="9" t="str">
        <f>IFERROR(__xludf.DUMMYFUNCTION("""COMPUTED_VALUE"""),"PG-13")</f>
        <v>PG-13</v>
      </c>
      <c r="D48" s="9">
        <f>IFERROR(__xludf.DUMMYFUNCTION("""COMPUTED_VALUE"""),178.0)</f>
        <v>178</v>
      </c>
      <c r="E48" s="9">
        <f>IFERROR(__xludf.DUMMYFUNCTION("""COMPUTED_VALUE"""),8.8)</f>
        <v>8.8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IFERROR(__xludf.DUMMYFUNCTION("""COMPUTED_VALUE"""),"3 Idiots")</f>
        <v>3 Idiots</v>
      </c>
      <c r="B49" s="9">
        <f>IFERROR(__xludf.DUMMYFUNCTION("""COMPUTED_VALUE"""),2009.0)</f>
        <v>2009</v>
      </c>
      <c r="C49" s="9" t="str">
        <f>IFERROR(__xludf.DUMMYFUNCTION("""COMPUTED_VALUE"""),"PG-13")</f>
        <v>PG-13</v>
      </c>
      <c r="D49" s="9">
        <f>IFERROR(__xludf.DUMMYFUNCTION("""COMPUTED_VALUE"""),170.0)</f>
        <v>170</v>
      </c>
      <c r="E49" s="9">
        <f>IFERROR(__xludf.DUMMYFUNCTION("""COMPUTED_VALUE"""),8.4)</f>
        <v>8.4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tr">
        <f>IFERROR(__xludf.DUMMYFUNCTION("""COMPUTED_VALUE"""),"Interstellar")</f>
        <v>Interstellar</v>
      </c>
      <c r="B50" s="9">
        <f>IFERROR(__xludf.DUMMYFUNCTION("""COMPUTED_VALUE"""),2014.0)</f>
        <v>2014</v>
      </c>
      <c r="C50" s="9" t="str">
        <f>IFERROR(__xludf.DUMMYFUNCTION("""COMPUTED_VALUE"""),"PG-13")</f>
        <v>PG-13</v>
      </c>
      <c r="D50" s="9">
        <f>IFERROR(__xludf.DUMMYFUNCTION("""COMPUTED_VALUE"""),169.0)</f>
        <v>169</v>
      </c>
      <c r="E50" s="9">
        <f>IFERROR(__xludf.DUMMYFUNCTION("""COMPUTED_VALUE"""),8.6)</f>
        <v>8.6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IFERROR(__xludf.DUMMYFUNCTION("""COMPUTED_VALUE"""),"Once Upon a Time in the West")</f>
        <v>Once Upon a Time in the West</v>
      </c>
      <c r="B51" s="9">
        <f>IFERROR(__xludf.DUMMYFUNCTION("""COMPUTED_VALUE"""),1968.0)</f>
        <v>1968</v>
      </c>
      <c r="C51" s="9" t="str">
        <f>IFERROR(__xludf.DUMMYFUNCTION("""COMPUTED_VALUE"""),"PG-13")</f>
        <v>PG-13</v>
      </c>
      <c r="D51" s="9">
        <f>IFERROR(__xludf.DUMMYFUNCTION("""COMPUTED_VALUE"""),165.0)</f>
        <v>165</v>
      </c>
      <c r="E51" s="9">
        <f>IFERROR(__xludf.DUMMYFUNCTION("""COMPUTED_VALUE"""),8.5)</f>
        <v>8.5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IFERROR(__xludf.DUMMYFUNCTION("""COMPUTED_VALUE"""),"The Dark Knight Rises")</f>
        <v>The Dark Knight Rises</v>
      </c>
      <c r="B52" s="9">
        <f>IFERROR(__xludf.DUMMYFUNCTION("""COMPUTED_VALUE"""),2012.0)</f>
        <v>2012</v>
      </c>
      <c r="C52" s="9" t="str">
        <f>IFERROR(__xludf.DUMMYFUNCTION("""COMPUTED_VALUE"""),"PG-13")</f>
        <v>PG-13</v>
      </c>
      <c r="D52" s="9">
        <f>IFERROR(__xludf.DUMMYFUNCTION("""COMPUTED_VALUE"""),164.0)</f>
        <v>164</v>
      </c>
      <c r="E52" s="9">
        <f>IFERROR(__xludf.DUMMYFUNCTION("""COMPUTED_VALUE"""),8.4)</f>
        <v>8.4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IFERROR(__xludf.DUMMYFUNCTION("""COMPUTED_VALUE"""),"Hamilton")</f>
        <v>Hamilton</v>
      </c>
      <c r="B53" s="9">
        <f>IFERROR(__xludf.DUMMYFUNCTION("""COMPUTED_VALUE"""),2020.0)</f>
        <v>2020</v>
      </c>
      <c r="C53" s="9" t="str">
        <f>IFERROR(__xludf.DUMMYFUNCTION("""COMPUTED_VALUE"""),"PG-13")</f>
        <v>PG-13</v>
      </c>
      <c r="D53" s="9">
        <f>IFERROR(__xludf.DUMMYFUNCTION("""COMPUTED_VALUE"""),160.0)</f>
        <v>160</v>
      </c>
      <c r="E53" s="9">
        <f>IFERROR(__xludf.DUMMYFUNCTION("""COMPUTED_VALUE"""),8.7)</f>
        <v>8.7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IFERROR(__xludf.DUMMYFUNCTION("""COMPUTED_VALUE"""),"The Dark Knight")</f>
        <v>The Dark Knight</v>
      </c>
      <c r="B54" s="9">
        <f>IFERROR(__xludf.DUMMYFUNCTION("""COMPUTED_VALUE"""),2008.0)</f>
        <v>2008</v>
      </c>
      <c r="C54" s="9" t="str">
        <f>IFERROR(__xludf.DUMMYFUNCTION("""COMPUTED_VALUE"""),"PG-13")</f>
        <v>PG-13</v>
      </c>
      <c r="D54" s="9">
        <f>IFERROR(__xludf.DUMMYFUNCTION("""COMPUTED_VALUE"""),152.0)</f>
        <v>152</v>
      </c>
      <c r="E54" s="9">
        <f>IFERROR(__xludf.DUMMYFUNCTION("""COMPUTED_VALUE"""),9.0)</f>
        <v>9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IFERROR(__xludf.DUMMYFUNCTION("""COMPUTED_VALUE"""),"Avengers: Infinity War")</f>
        <v>Avengers: Infinity War</v>
      </c>
      <c r="B55" s="9">
        <f>IFERROR(__xludf.DUMMYFUNCTION("""COMPUTED_VALUE"""),2018.0)</f>
        <v>2018</v>
      </c>
      <c r="C55" s="9" t="str">
        <f>IFERROR(__xludf.DUMMYFUNCTION("""COMPUTED_VALUE"""),"PG-13")</f>
        <v>PG-13</v>
      </c>
      <c r="D55" s="9">
        <f>IFERROR(__xludf.DUMMYFUNCTION("""COMPUTED_VALUE"""),149.0)</f>
        <v>149</v>
      </c>
      <c r="E55" s="9">
        <f>IFERROR(__xludf.DUMMYFUNCTION("""COMPUTED_VALUE"""),8.4)</f>
        <v>8.4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IFERROR(__xludf.DUMMYFUNCTION("""COMPUTED_VALUE"""),"Inception")</f>
        <v>Inception</v>
      </c>
      <c r="B56" s="9">
        <f>IFERROR(__xludf.DUMMYFUNCTION("""COMPUTED_VALUE"""),2010.0)</f>
        <v>2010</v>
      </c>
      <c r="C56" s="9" t="str">
        <f>IFERROR(__xludf.DUMMYFUNCTION("""COMPUTED_VALUE"""),"PG-13")</f>
        <v>PG-13</v>
      </c>
      <c r="D56" s="9">
        <f>IFERROR(__xludf.DUMMYFUNCTION("""COMPUTED_VALUE"""),148.0)</f>
        <v>148</v>
      </c>
      <c r="E56" s="9">
        <f>IFERROR(__xludf.DUMMYFUNCTION("""COMPUTED_VALUE"""),8.8)</f>
        <v>8.8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IFERROR(__xludf.DUMMYFUNCTION("""COMPUTED_VALUE"""),"Forrest Gump")</f>
        <v>Forrest Gump</v>
      </c>
      <c r="B57" s="9">
        <f>IFERROR(__xludf.DUMMYFUNCTION("""COMPUTED_VALUE"""),1994.0)</f>
        <v>1994</v>
      </c>
      <c r="C57" s="9" t="str">
        <f>IFERROR(__xludf.DUMMYFUNCTION("""COMPUTED_VALUE"""),"PG-13")</f>
        <v>PG-13</v>
      </c>
      <c r="D57" s="9">
        <f>IFERROR(__xludf.DUMMYFUNCTION("""COMPUTED_VALUE"""),142.0)</f>
        <v>142</v>
      </c>
      <c r="E57" s="9">
        <f>IFERROR(__xludf.DUMMYFUNCTION("""COMPUTED_VALUE"""),8.8)</f>
        <v>8.8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IFERROR(__xludf.DUMMYFUNCTION("""COMPUTED_VALUE"""),"Princess Mononoke")</f>
        <v>Princess Mononoke</v>
      </c>
      <c r="B58" s="9">
        <f>IFERROR(__xludf.DUMMYFUNCTION("""COMPUTED_VALUE"""),1997.0)</f>
        <v>1997</v>
      </c>
      <c r="C58" s="9" t="str">
        <f>IFERROR(__xludf.DUMMYFUNCTION("""COMPUTED_VALUE"""),"PG-13")</f>
        <v>PG-13</v>
      </c>
      <c r="D58" s="9">
        <f>IFERROR(__xludf.DUMMYFUNCTION("""COMPUTED_VALUE"""),134.0)</f>
        <v>134</v>
      </c>
      <c r="E58" s="9">
        <f>IFERROR(__xludf.DUMMYFUNCTION("""COMPUTED_VALUE"""),8.4)</f>
        <v>8.4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IFERROR(__xludf.DUMMYFUNCTION("""COMPUTED_VALUE"""),"The Prestige")</f>
        <v>The Prestige</v>
      </c>
      <c r="B59" s="9">
        <f>IFERROR(__xludf.DUMMYFUNCTION("""COMPUTED_VALUE"""),2006.0)</f>
        <v>2006</v>
      </c>
      <c r="C59" s="9" t="str">
        <f>IFERROR(__xludf.DUMMYFUNCTION("""COMPUTED_VALUE"""),"PG-13")</f>
        <v>PG-13</v>
      </c>
      <c r="D59" s="9">
        <f>IFERROR(__xludf.DUMMYFUNCTION("""COMPUTED_VALUE"""),130.0)</f>
        <v>130</v>
      </c>
      <c r="E59" s="9">
        <f>IFERROR(__xludf.DUMMYFUNCTION("""COMPUTED_VALUE"""),8.5)</f>
        <v>8.5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IFERROR(__xludf.DUMMYFUNCTION("""COMPUTED_VALUE"""),"A Separation")</f>
        <v>A Separation</v>
      </c>
      <c r="B60" s="9">
        <f>IFERROR(__xludf.DUMMYFUNCTION("""COMPUTED_VALUE"""),2011.0)</f>
        <v>2011</v>
      </c>
      <c r="C60" s="9" t="str">
        <f>IFERROR(__xludf.DUMMYFUNCTION("""COMPUTED_VALUE"""),"PG-13")</f>
        <v>PG-13</v>
      </c>
      <c r="D60" s="9">
        <f>IFERROR(__xludf.DUMMYFUNCTION("""COMPUTED_VALUE"""),123.0)</f>
        <v>123</v>
      </c>
      <c r="E60" s="9">
        <f>IFERROR(__xludf.DUMMYFUNCTION("""COMPUTED_VALUE"""),8.3)</f>
        <v>8.3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tr">
        <f>IFERROR(__xludf.DUMMYFUNCTION("""COMPUTED_VALUE"""),"Life Is Beautiful")</f>
        <v>Life Is Beautiful</v>
      </c>
      <c r="B61" s="9">
        <f>IFERROR(__xludf.DUMMYFUNCTION("""COMPUTED_VALUE"""),1997.0)</f>
        <v>1997</v>
      </c>
      <c r="C61" s="9" t="str">
        <f>IFERROR(__xludf.DUMMYFUNCTION("""COMPUTED_VALUE"""),"PG-13")</f>
        <v>PG-13</v>
      </c>
      <c r="D61" s="9">
        <f>IFERROR(__xludf.DUMMYFUNCTION("""COMPUTED_VALUE"""),116.0)</f>
        <v>116</v>
      </c>
      <c r="E61" s="9">
        <f>IFERROR(__xludf.DUMMYFUNCTION("""COMPUTED_VALUE"""),8.6)</f>
        <v>8.6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tr">
        <f>IFERROR(__xludf.DUMMYFUNCTION("""COMPUTED_VALUE"""),"Once Upon a Time in America")</f>
        <v>Once Upon a Time in America</v>
      </c>
      <c r="B62" s="9">
        <f>IFERROR(__xludf.DUMMYFUNCTION("""COMPUTED_VALUE"""),1984.0)</f>
        <v>1984</v>
      </c>
      <c r="C62" s="9" t="str">
        <f>IFERROR(__xludf.DUMMYFUNCTION("""COMPUTED_VALUE"""),"R")</f>
        <v>R</v>
      </c>
      <c r="D62" s="9">
        <f>IFERROR(__xludf.DUMMYFUNCTION("""COMPUTED_VALUE"""),229.0)</f>
        <v>229</v>
      </c>
      <c r="E62" s="9">
        <f>IFERROR(__xludf.DUMMYFUNCTION("""COMPUTED_VALUE"""),8.4)</f>
        <v>8.4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IFERROR(__xludf.DUMMYFUNCTION("""COMPUTED_VALUE"""),"The Godfather: Part II")</f>
        <v>The Godfather: Part II</v>
      </c>
      <c r="B63" s="9">
        <f>IFERROR(__xludf.DUMMYFUNCTION("""COMPUTED_VALUE"""),1974.0)</f>
        <v>1974</v>
      </c>
      <c r="C63" s="9" t="str">
        <f>IFERROR(__xludf.DUMMYFUNCTION("""COMPUTED_VALUE"""),"R")</f>
        <v>R</v>
      </c>
      <c r="D63" s="9">
        <f>IFERROR(__xludf.DUMMYFUNCTION("""COMPUTED_VALUE"""),202.0)</f>
        <v>202</v>
      </c>
      <c r="E63" s="9">
        <f>IFERROR(__xludf.DUMMYFUNCTION("""COMPUTED_VALUE"""),9.0)</f>
        <v>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IFERROR(__xludf.DUMMYFUNCTION("""COMPUTED_VALUE"""),"Schindler's List")</f>
        <v>Schindler's List</v>
      </c>
      <c r="B64" s="9">
        <f>IFERROR(__xludf.DUMMYFUNCTION("""COMPUTED_VALUE"""),1993.0)</f>
        <v>1993</v>
      </c>
      <c r="C64" s="9" t="str">
        <f>IFERROR(__xludf.DUMMYFUNCTION("""COMPUTED_VALUE"""),"R")</f>
        <v>R</v>
      </c>
      <c r="D64" s="9">
        <f>IFERROR(__xludf.DUMMYFUNCTION("""COMPUTED_VALUE"""),195.0)</f>
        <v>195</v>
      </c>
      <c r="E64" s="9">
        <f>IFERROR(__xludf.DUMMYFUNCTION("""COMPUTED_VALUE"""),8.9)</f>
        <v>8.9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IFERROR(__xludf.DUMMYFUNCTION("""COMPUTED_VALUE"""),"The Green Mile")</f>
        <v>The Green Mile</v>
      </c>
      <c r="B65" s="9">
        <f>IFERROR(__xludf.DUMMYFUNCTION("""COMPUTED_VALUE"""),1999.0)</f>
        <v>1999</v>
      </c>
      <c r="C65" s="9" t="str">
        <f>IFERROR(__xludf.DUMMYFUNCTION("""COMPUTED_VALUE"""),"R")</f>
        <v>R</v>
      </c>
      <c r="D65" s="9">
        <f>IFERROR(__xludf.DUMMYFUNCTION("""COMPUTED_VALUE"""),189.0)</f>
        <v>189</v>
      </c>
      <c r="E65" s="9">
        <f>IFERROR(__xludf.DUMMYFUNCTION("""COMPUTED_VALUE"""),8.6)</f>
        <v>8.6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IFERROR(__xludf.DUMMYFUNCTION("""COMPUTED_VALUE"""),"The Good, the Bad and the Ugly")</f>
        <v>The Good, the Bad and the Ugly</v>
      </c>
      <c r="B66" s="9">
        <f>IFERROR(__xludf.DUMMYFUNCTION("""COMPUTED_VALUE"""),1966.0)</f>
        <v>1966</v>
      </c>
      <c r="C66" s="9" t="str">
        <f>IFERROR(__xludf.DUMMYFUNCTION("""COMPUTED_VALUE"""),"R")</f>
        <v>R</v>
      </c>
      <c r="D66" s="9">
        <f>IFERROR(__xludf.DUMMYFUNCTION("""COMPUTED_VALUE"""),178.0)</f>
        <v>178</v>
      </c>
      <c r="E66" s="9">
        <f>IFERROR(__xludf.DUMMYFUNCTION("""COMPUTED_VALUE"""),8.8)</f>
        <v>8.8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IFERROR(__xludf.DUMMYFUNCTION("""COMPUTED_VALUE"""),"The Godfather")</f>
        <v>The Godfather</v>
      </c>
      <c r="B67" s="9">
        <f>IFERROR(__xludf.DUMMYFUNCTION("""COMPUTED_VALUE"""),1972.0)</f>
        <v>1972</v>
      </c>
      <c r="C67" s="9" t="str">
        <f>IFERROR(__xludf.DUMMYFUNCTION("""COMPUTED_VALUE"""),"R")</f>
        <v>R</v>
      </c>
      <c r="D67" s="9">
        <f>IFERROR(__xludf.DUMMYFUNCTION("""COMPUTED_VALUE"""),175.0)</f>
        <v>175</v>
      </c>
      <c r="E67" s="9">
        <f>IFERROR(__xludf.DUMMYFUNCTION("""COMPUTED_VALUE"""),9.2)</f>
        <v>9.2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IFERROR(__xludf.DUMMYFUNCTION("""COMPUTED_VALUE"""),"Saving Private Ryan")</f>
        <v>Saving Private Ryan</v>
      </c>
      <c r="B68" s="9">
        <f>IFERROR(__xludf.DUMMYFUNCTION("""COMPUTED_VALUE"""),1998.0)</f>
        <v>1998</v>
      </c>
      <c r="C68" s="9" t="str">
        <f>IFERROR(__xludf.DUMMYFUNCTION("""COMPUTED_VALUE"""),"R")</f>
        <v>R</v>
      </c>
      <c r="D68" s="9">
        <f>IFERROR(__xludf.DUMMYFUNCTION("""COMPUTED_VALUE"""),169.0)</f>
        <v>169</v>
      </c>
      <c r="E68" s="9">
        <f>IFERROR(__xludf.DUMMYFUNCTION("""COMPUTED_VALUE"""),8.6)</f>
        <v>8.6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IFERROR(__xludf.DUMMYFUNCTION("""COMPUTED_VALUE"""),"Django Unchained")</f>
        <v>Django Unchained</v>
      </c>
      <c r="B69" s="9">
        <f>IFERROR(__xludf.DUMMYFUNCTION("""COMPUTED_VALUE"""),2012.0)</f>
        <v>2012</v>
      </c>
      <c r="C69" s="9" t="str">
        <f>IFERROR(__xludf.DUMMYFUNCTION("""COMPUTED_VALUE"""),"R")</f>
        <v>R</v>
      </c>
      <c r="D69" s="9">
        <f>IFERROR(__xludf.DUMMYFUNCTION("""COMPUTED_VALUE"""),165.0)</f>
        <v>165</v>
      </c>
      <c r="E69" s="9">
        <f>IFERROR(__xludf.DUMMYFUNCTION("""COMPUTED_VALUE"""),8.4)</f>
        <v>8.4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IFERROR(__xludf.DUMMYFUNCTION("""COMPUTED_VALUE"""),"Gladiator")</f>
        <v>Gladiator</v>
      </c>
      <c r="B70" s="9">
        <f>IFERROR(__xludf.DUMMYFUNCTION("""COMPUTED_VALUE"""),2000.0)</f>
        <v>2000</v>
      </c>
      <c r="C70" s="9" t="str">
        <f>IFERROR(__xludf.DUMMYFUNCTION("""COMPUTED_VALUE"""),"R")</f>
        <v>R</v>
      </c>
      <c r="D70" s="9">
        <f>IFERROR(__xludf.DUMMYFUNCTION("""COMPUTED_VALUE"""),155.0)</f>
        <v>155</v>
      </c>
      <c r="E70" s="9">
        <f>IFERROR(__xludf.DUMMYFUNCTION("""COMPUTED_VALUE"""),8.5)</f>
        <v>8.5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IFERROR(__xludf.DUMMYFUNCTION("""COMPUTED_VALUE"""),"Cinema Paradiso")</f>
        <v>Cinema Paradiso</v>
      </c>
      <c r="B71" s="9">
        <f>IFERROR(__xludf.DUMMYFUNCTION("""COMPUTED_VALUE"""),1988.0)</f>
        <v>1988</v>
      </c>
      <c r="C71" s="9" t="str">
        <f>IFERROR(__xludf.DUMMYFUNCTION("""COMPUTED_VALUE"""),"R")</f>
        <v>R</v>
      </c>
      <c r="D71" s="9">
        <f>IFERROR(__xludf.DUMMYFUNCTION("""COMPUTED_VALUE"""),155.0)</f>
        <v>155</v>
      </c>
      <c r="E71" s="9">
        <f>IFERROR(__xludf.DUMMYFUNCTION("""COMPUTED_VALUE"""),8.5)</f>
        <v>8.5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IFERROR(__xludf.DUMMYFUNCTION("""COMPUTED_VALUE"""),"Pulp Fiction")</f>
        <v>Pulp Fiction</v>
      </c>
      <c r="B72" s="9">
        <f>IFERROR(__xludf.DUMMYFUNCTION("""COMPUTED_VALUE"""),1994.0)</f>
        <v>1994</v>
      </c>
      <c r="C72" s="9" t="str">
        <f>IFERROR(__xludf.DUMMYFUNCTION("""COMPUTED_VALUE"""),"R")</f>
        <v>R</v>
      </c>
      <c r="D72" s="9">
        <f>IFERROR(__xludf.DUMMYFUNCTION("""COMPUTED_VALUE"""),154.0)</f>
        <v>154</v>
      </c>
      <c r="E72" s="9">
        <f>IFERROR(__xludf.DUMMYFUNCTION("""COMPUTED_VALUE"""),8.9)</f>
        <v>8.9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 t="str">
        <f>IFERROR(__xludf.DUMMYFUNCTION("""COMPUTED_VALUE"""),"Inglourious Basterds")</f>
        <v>Inglourious Basterds</v>
      </c>
      <c r="B73" s="9">
        <f>IFERROR(__xludf.DUMMYFUNCTION("""COMPUTED_VALUE"""),2009.0)</f>
        <v>2009</v>
      </c>
      <c r="C73" s="9" t="str">
        <f>IFERROR(__xludf.DUMMYFUNCTION("""COMPUTED_VALUE"""),"R")</f>
        <v>R</v>
      </c>
      <c r="D73" s="9">
        <f>IFERROR(__xludf.DUMMYFUNCTION("""COMPUTED_VALUE"""),153.0)</f>
        <v>153</v>
      </c>
      <c r="E73" s="9">
        <f>IFERROR(__xludf.DUMMYFUNCTION("""COMPUTED_VALUE"""),8.3)</f>
        <v>8.3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IFERROR(__xludf.DUMMYFUNCTION("""COMPUTED_VALUE"""),"The Departed")</f>
        <v>The Departed</v>
      </c>
      <c r="B74" s="9">
        <f>IFERROR(__xludf.DUMMYFUNCTION("""COMPUTED_VALUE"""),2006.0)</f>
        <v>2006</v>
      </c>
      <c r="C74" s="9" t="str">
        <f>IFERROR(__xludf.DUMMYFUNCTION("""COMPUTED_VALUE"""),"R")</f>
        <v>R</v>
      </c>
      <c r="D74" s="9">
        <f>IFERROR(__xludf.DUMMYFUNCTION("""COMPUTED_VALUE"""),151.0)</f>
        <v>151</v>
      </c>
      <c r="E74" s="9">
        <f>IFERROR(__xludf.DUMMYFUNCTION("""COMPUTED_VALUE"""),8.5)</f>
        <v>8.5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IFERROR(__xludf.DUMMYFUNCTION("""COMPUTED_VALUE"""),"The Pianist")</f>
        <v>The Pianist</v>
      </c>
      <c r="B75" s="9">
        <f>IFERROR(__xludf.DUMMYFUNCTION("""COMPUTED_VALUE"""),2002.0)</f>
        <v>2002</v>
      </c>
      <c r="C75" s="9" t="str">
        <f>IFERROR(__xludf.DUMMYFUNCTION("""COMPUTED_VALUE"""),"R")</f>
        <v>R</v>
      </c>
      <c r="D75" s="9">
        <f>IFERROR(__xludf.DUMMYFUNCTION("""COMPUTED_VALUE"""),150.0)</f>
        <v>150</v>
      </c>
      <c r="E75" s="9">
        <f>IFERROR(__xludf.DUMMYFUNCTION("""COMPUTED_VALUE"""),8.5)</f>
        <v>8.5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IFERROR(__xludf.DUMMYFUNCTION("""COMPUTED_VALUE"""),"Apocalypse Now")</f>
        <v>Apocalypse Now</v>
      </c>
      <c r="B76" s="9">
        <f>IFERROR(__xludf.DUMMYFUNCTION("""COMPUTED_VALUE"""),1979.0)</f>
        <v>1979</v>
      </c>
      <c r="C76" s="9" t="str">
        <f>IFERROR(__xludf.DUMMYFUNCTION("""COMPUTED_VALUE"""),"R")</f>
        <v>R</v>
      </c>
      <c r="D76" s="9">
        <f>IFERROR(__xludf.DUMMYFUNCTION("""COMPUTED_VALUE"""),147.0)</f>
        <v>147</v>
      </c>
      <c r="E76" s="9">
        <f>IFERROR(__xludf.DUMMYFUNCTION("""COMPUTED_VALUE"""),8.4)</f>
        <v>8.4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IFERROR(__xludf.DUMMYFUNCTION("""COMPUTED_VALUE"""),"Goodfellas")</f>
        <v>Goodfellas</v>
      </c>
      <c r="B77" s="9">
        <f>IFERROR(__xludf.DUMMYFUNCTION("""COMPUTED_VALUE"""),1990.0)</f>
        <v>1990</v>
      </c>
      <c r="C77" s="9" t="str">
        <f>IFERROR(__xludf.DUMMYFUNCTION("""COMPUTED_VALUE"""),"R")</f>
        <v>R</v>
      </c>
      <c r="D77" s="9">
        <f>IFERROR(__xludf.DUMMYFUNCTION("""COMPUTED_VALUE"""),146.0)</f>
        <v>146</v>
      </c>
      <c r="E77" s="9">
        <f>IFERROR(__xludf.DUMMYFUNCTION("""COMPUTED_VALUE"""),8.7)</f>
        <v>8.7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IFERROR(__xludf.DUMMYFUNCTION("""COMPUTED_VALUE"""),"The Shining")</f>
        <v>The Shining</v>
      </c>
      <c r="B78" s="9">
        <f>IFERROR(__xludf.DUMMYFUNCTION("""COMPUTED_VALUE"""),1980.0)</f>
        <v>1980</v>
      </c>
      <c r="C78" s="9" t="str">
        <f>IFERROR(__xludf.DUMMYFUNCTION("""COMPUTED_VALUE"""),"R")</f>
        <v>R</v>
      </c>
      <c r="D78" s="9">
        <f>IFERROR(__xludf.DUMMYFUNCTION("""COMPUTED_VALUE"""),146.0)</f>
        <v>146</v>
      </c>
      <c r="E78" s="9">
        <f>IFERROR(__xludf.DUMMYFUNCTION("""COMPUTED_VALUE"""),8.4)</f>
        <v>8.4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IFERROR(__xludf.DUMMYFUNCTION("""COMPUTED_VALUE"""),"The Shawshank Redemption")</f>
        <v>The Shawshank Redemption</v>
      </c>
      <c r="B79" s="9">
        <f>IFERROR(__xludf.DUMMYFUNCTION("""COMPUTED_VALUE"""),1994.0)</f>
        <v>1994</v>
      </c>
      <c r="C79" s="9" t="str">
        <f>IFERROR(__xludf.DUMMYFUNCTION("""COMPUTED_VALUE"""),"R")</f>
        <v>R</v>
      </c>
      <c r="D79" s="9">
        <f>IFERROR(__xludf.DUMMYFUNCTION("""COMPUTED_VALUE"""),142.0)</f>
        <v>142</v>
      </c>
      <c r="E79" s="9">
        <f>IFERROR(__xludf.DUMMYFUNCTION("""COMPUTED_VALUE"""),9.3)</f>
        <v>9.3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IFERROR(__xludf.DUMMYFUNCTION("""COMPUTED_VALUE"""),"Fight Club")</f>
        <v>Fight Club</v>
      </c>
      <c r="B80" s="9">
        <f>IFERROR(__xludf.DUMMYFUNCTION("""COMPUTED_VALUE"""),1999.0)</f>
        <v>1999</v>
      </c>
      <c r="C80" s="9" t="str">
        <f>IFERROR(__xludf.DUMMYFUNCTION("""COMPUTED_VALUE"""),"R")</f>
        <v>R</v>
      </c>
      <c r="D80" s="9">
        <f>IFERROR(__xludf.DUMMYFUNCTION("""COMPUTED_VALUE"""),139.0)</f>
        <v>139</v>
      </c>
      <c r="E80" s="9">
        <f>IFERROR(__xludf.DUMMYFUNCTION("""COMPUTED_VALUE"""),8.8)</f>
        <v>8.8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IFERROR(__xludf.DUMMYFUNCTION("""COMPUTED_VALUE"""),"Terminator 2: Judgment Day")</f>
        <v>Terminator 2: Judgment Day</v>
      </c>
      <c r="B81" s="9">
        <f>IFERROR(__xludf.DUMMYFUNCTION("""COMPUTED_VALUE"""),1991.0)</f>
        <v>1991</v>
      </c>
      <c r="C81" s="9" t="str">
        <f>IFERROR(__xludf.DUMMYFUNCTION("""COMPUTED_VALUE"""),"R")</f>
        <v>R</v>
      </c>
      <c r="D81" s="9">
        <f>IFERROR(__xludf.DUMMYFUNCTION("""COMPUTED_VALUE"""),137.0)</f>
        <v>137</v>
      </c>
      <c r="E81" s="9">
        <f>IFERROR(__xludf.DUMMYFUNCTION("""COMPUTED_VALUE"""),8.5)</f>
        <v>8.5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IFERROR(__xludf.DUMMYFUNCTION("""COMPUTED_VALUE"""),"The Lives of Others")</f>
        <v>The Lives of Others</v>
      </c>
      <c r="B82" s="9">
        <f>IFERROR(__xludf.DUMMYFUNCTION("""COMPUTED_VALUE"""),2006.0)</f>
        <v>2006</v>
      </c>
      <c r="C82" s="9" t="str">
        <f>IFERROR(__xludf.DUMMYFUNCTION("""COMPUTED_VALUE"""),"R")</f>
        <v>R</v>
      </c>
      <c r="D82" s="9">
        <f>IFERROR(__xludf.DUMMYFUNCTION("""COMPUTED_VALUE"""),137.0)</f>
        <v>137</v>
      </c>
      <c r="E82" s="9">
        <f>IFERROR(__xludf.DUMMYFUNCTION("""COMPUTED_VALUE"""),8.4)</f>
        <v>8.4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IFERROR(__xludf.DUMMYFUNCTION("""COMPUTED_VALUE"""),"The Matrix")</f>
        <v>The Matrix</v>
      </c>
      <c r="B83" s="9">
        <f>IFERROR(__xludf.DUMMYFUNCTION("""COMPUTED_VALUE"""),1999.0)</f>
        <v>1999</v>
      </c>
      <c r="C83" s="9" t="str">
        <f>IFERROR(__xludf.DUMMYFUNCTION("""COMPUTED_VALUE"""),"R")</f>
        <v>R</v>
      </c>
      <c r="D83" s="9">
        <f>IFERROR(__xludf.DUMMYFUNCTION("""COMPUTED_VALUE"""),136.0)</f>
        <v>136</v>
      </c>
      <c r="E83" s="9">
        <f>IFERROR(__xludf.DUMMYFUNCTION("""COMPUTED_VALUE"""),8.7)</f>
        <v>8.7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IFERROR(__xludf.DUMMYFUNCTION("""COMPUTED_VALUE"""),"One Flew Over the Cuckoo's Nest")</f>
        <v>One Flew Over the Cuckoo's Nest</v>
      </c>
      <c r="B84" s="9">
        <f>IFERROR(__xludf.DUMMYFUNCTION("""COMPUTED_VALUE"""),1975.0)</f>
        <v>1975</v>
      </c>
      <c r="C84" s="9" t="str">
        <f>IFERROR(__xludf.DUMMYFUNCTION("""COMPUTED_VALUE"""),"R")</f>
        <v>R</v>
      </c>
      <c r="D84" s="9">
        <f>IFERROR(__xludf.DUMMYFUNCTION("""COMPUTED_VALUE"""),133.0)</f>
        <v>133</v>
      </c>
      <c r="E84" s="9">
        <f>IFERROR(__xludf.DUMMYFUNCTION("""COMPUTED_VALUE"""),8.7)</f>
        <v>8.7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 t="str">
        <f>IFERROR(__xludf.DUMMYFUNCTION("""COMPUTED_VALUE"""),"Parasite")</f>
        <v>Parasite</v>
      </c>
      <c r="B85" s="9">
        <f>IFERROR(__xludf.DUMMYFUNCTION("""COMPUTED_VALUE"""),2019.0)</f>
        <v>2019</v>
      </c>
      <c r="C85" s="9" t="str">
        <f>IFERROR(__xludf.DUMMYFUNCTION("""COMPUTED_VALUE"""),"R")</f>
        <v>R</v>
      </c>
      <c r="D85" s="9">
        <f>IFERROR(__xludf.DUMMYFUNCTION("""COMPUTED_VALUE"""),132.0)</f>
        <v>132</v>
      </c>
      <c r="E85" s="9">
        <f>IFERROR(__xludf.DUMMYFUNCTION("""COMPUTED_VALUE"""),8.6)</f>
        <v>8.6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IFERROR(__xludf.DUMMYFUNCTION("""COMPUTED_VALUE"""),"Incendies")</f>
        <v>Incendies</v>
      </c>
      <c r="B86" s="9">
        <f>IFERROR(__xludf.DUMMYFUNCTION("""COMPUTED_VALUE"""),2010.0)</f>
        <v>2010</v>
      </c>
      <c r="C86" s="9" t="str">
        <f>IFERROR(__xludf.DUMMYFUNCTION("""COMPUTED_VALUE"""),"R")</f>
        <v>R</v>
      </c>
      <c r="D86" s="9">
        <f>IFERROR(__xludf.DUMMYFUNCTION("""COMPUTED_VALUE"""),131.0)</f>
        <v>131</v>
      </c>
      <c r="E86" s="9">
        <f>IFERROR(__xludf.DUMMYFUNCTION("""COMPUTED_VALUE"""),8.3)</f>
        <v>8.3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IFERROR(__xludf.DUMMYFUNCTION("""COMPUTED_VALUE"""),"City of God")</f>
        <v>City of God</v>
      </c>
      <c r="B87" s="9">
        <f>IFERROR(__xludf.DUMMYFUNCTION("""COMPUTED_VALUE"""),2002.0)</f>
        <v>2002</v>
      </c>
      <c r="C87" s="9" t="str">
        <f>IFERROR(__xludf.DUMMYFUNCTION("""COMPUTED_VALUE"""),"R")</f>
        <v>R</v>
      </c>
      <c r="D87" s="9">
        <f>IFERROR(__xludf.DUMMYFUNCTION("""COMPUTED_VALUE"""),130.0)</f>
        <v>130</v>
      </c>
      <c r="E87" s="9">
        <f>IFERROR(__xludf.DUMMYFUNCTION("""COMPUTED_VALUE"""),8.6)</f>
        <v>8.6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IFERROR(__xludf.DUMMYFUNCTION("""COMPUTED_VALUE"""),"Se7en")</f>
        <v>Se7en</v>
      </c>
      <c r="B88" s="9">
        <f>IFERROR(__xludf.DUMMYFUNCTION("""COMPUTED_VALUE"""),1995.0)</f>
        <v>1995</v>
      </c>
      <c r="C88" s="9" t="str">
        <f>IFERROR(__xludf.DUMMYFUNCTION("""COMPUTED_VALUE"""),"R")</f>
        <v>R</v>
      </c>
      <c r="D88" s="9">
        <f>IFERROR(__xludf.DUMMYFUNCTION("""COMPUTED_VALUE"""),127.0)</f>
        <v>127</v>
      </c>
      <c r="E88" s="9">
        <f>IFERROR(__xludf.DUMMYFUNCTION("""COMPUTED_VALUE"""),8.6)</f>
        <v>8.6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IFERROR(__xludf.DUMMYFUNCTION("""COMPUTED_VALUE"""),"Capharnaüm")</f>
        <v>Capharnaüm</v>
      </c>
      <c r="B89" s="9">
        <f>IFERROR(__xludf.DUMMYFUNCTION("""COMPUTED_VALUE"""),2018.0)</f>
        <v>2018</v>
      </c>
      <c r="C89" s="9" t="str">
        <f>IFERROR(__xludf.DUMMYFUNCTION("""COMPUTED_VALUE"""),"R")</f>
        <v>R</v>
      </c>
      <c r="D89" s="9">
        <f>IFERROR(__xludf.DUMMYFUNCTION("""COMPUTED_VALUE"""),126.0)</f>
        <v>126</v>
      </c>
      <c r="E89" s="9">
        <f>IFERROR(__xludf.DUMMYFUNCTION("""COMPUTED_VALUE"""),8.4)</f>
        <v>8.4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IFERROR(__xludf.DUMMYFUNCTION("""COMPUTED_VALUE"""),"Good Will Hunting")</f>
        <v>Good Will Hunting</v>
      </c>
      <c r="B90" s="9">
        <f>IFERROR(__xludf.DUMMYFUNCTION("""COMPUTED_VALUE"""),1997.0)</f>
        <v>1997</v>
      </c>
      <c r="C90" s="9" t="str">
        <f>IFERROR(__xludf.DUMMYFUNCTION("""COMPUTED_VALUE"""),"R")</f>
        <v>R</v>
      </c>
      <c r="D90" s="9">
        <f>IFERROR(__xludf.DUMMYFUNCTION("""COMPUTED_VALUE"""),126.0)</f>
        <v>126</v>
      </c>
      <c r="E90" s="9">
        <f>IFERROR(__xludf.DUMMYFUNCTION("""COMPUTED_VALUE"""),8.3)</f>
        <v>8.3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IFERROR(__xludf.DUMMYFUNCTION("""COMPUTED_VALUE"""),"Joker")</f>
        <v>Joker</v>
      </c>
      <c r="B91" s="9">
        <f>IFERROR(__xludf.DUMMYFUNCTION("""COMPUTED_VALUE"""),2019.0)</f>
        <v>2019</v>
      </c>
      <c r="C91" s="9" t="str">
        <f>IFERROR(__xludf.DUMMYFUNCTION("""COMPUTED_VALUE"""),"R")</f>
        <v>R</v>
      </c>
      <c r="D91" s="9">
        <f>IFERROR(__xludf.DUMMYFUNCTION("""COMPUTED_VALUE"""),122.0)</f>
        <v>122</v>
      </c>
      <c r="E91" s="9">
        <f>IFERROR(__xludf.DUMMYFUNCTION("""COMPUTED_VALUE"""),8.5)</f>
        <v>8.5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IFERROR(__xludf.DUMMYFUNCTION("""COMPUTED_VALUE"""),"Amélie")</f>
        <v>Amélie</v>
      </c>
      <c r="B92" s="9">
        <f>IFERROR(__xludf.DUMMYFUNCTION("""COMPUTED_VALUE"""),2001.0)</f>
        <v>2001</v>
      </c>
      <c r="C92" s="9" t="str">
        <f>IFERROR(__xludf.DUMMYFUNCTION("""COMPUTED_VALUE"""),"R")</f>
        <v>R</v>
      </c>
      <c r="D92" s="9">
        <f>IFERROR(__xludf.DUMMYFUNCTION("""COMPUTED_VALUE"""),122.0)</f>
        <v>122</v>
      </c>
      <c r="E92" s="9">
        <f>IFERROR(__xludf.DUMMYFUNCTION("""COMPUTED_VALUE"""),8.3)</f>
        <v>8.3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IFERROR(__xludf.DUMMYFUNCTION("""COMPUTED_VALUE"""),"American Beauty")</f>
        <v>American Beauty</v>
      </c>
      <c r="B93" s="9">
        <f>IFERROR(__xludf.DUMMYFUNCTION("""COMPUTED_VALUE"""),1999.0)</f>
        <v>1999</v>
      </c>
      <c r="C93" s="9" t="str">
        <f>IFERROR(__xludf.DUMMYFUNCTION("""COMPUTED_VALUE"""),"R")</f>
        <v>R</v>
      </c>
      <c r="D93" s="9">
        <f>IFERROR(__xludf.DUMMYFUNCTION("""COMPUTED_VALUE"""),122.0)</f>
        <v>122</v>
      </c>
      <c r="E93" s="9">
        <f>IFERROR(__xludf.DUMMYFUNCTION("""COMPUTED_VALUE"""),8.3)</f>
        <v>8.3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IFERROR(__xludf.DUMMYFUNCTION("""COMPUTED_VALUE"""),"Oldboy")</f>
        <v>Oldboy</v>
      </c>
      <c r="B94" s="9">
        <f>IFERROR(__xludf.DUMMYFUNCTION("""COMPUTED_VALUE"""),2003.0)</f>
        <v>2003</v>
      </c>
      <c r="C94" s="9" t="str">
        <f>IFERROR(__xludf.DUMMYFUNCTION("""COMPUTED_VALUE"""),"R")</f>
        <v>R</v>
      </c>
      <c r="D94" s="9">
        <f>IFERROR(__xludf.DUMMYFUNCTION("""COMPUTED_VALUE"""),120.0)</f>
        <v>120</v>
      </c>
      <c r="E94" s="9">
        <f>IFERROR(__xludf.DUMMYFUNCTION("""COMPUTED_VALUE"""),8.4)</f>
        <v>8.4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IFERROR(__xludf.DUMMYFUNCTION("""COMPUTED_VALUE"""),"American History X")</f>
        <v>American History X</v>
      </c>
      <c r="B95" s="9">
        <f>IFERROR(__xludf.DUMMYFUNCTION("""COMPUTED_VALUE"""),1998.0)</f>
        <v>1998</v>
      </c>
      <c r="C95" s="9" t="str">
        <f>IFERROR(__xludf.DUMMYFUNCTION("""COMPUTED_VALUE"""),"R")</f>
        <v>R</v>
      </c>
      <c r="D95" s="9">
        <f>IFERROR(__xludf.DUMMYFUNCTION("""COMPUTED_VALUE"""),119.0)</f>
        <v>119</v>
      </c>
      <c r="E95" s="9">
        <f>IFERROR(__xludf.DUMMYFUNCTION("""COMPUTED_VALUE"""),8.5)</f>
        <v>8.5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IFERROR(__xludf.DUMMYFUNCTION("""COMPUTED_VALUE"""),"1917")</f>
        <v>1917</v>
      </c>
      <c r="B96" s="9">
        <f>IFERROR(__xludf.DUMMYFUNCTION("""COMPUTED_VALUE"""),2019.0)</f>
        <v>2019</v>
      </c>
      <c r="C96" s="9" t="str">
        <f>IFERROR(__xludf.DUMMYFUNCTION("""COMPUTED_VALUE"""),"R")</f>
        <v>R</v>
      </c>
      <c r="D96" s="9">
        <f>IFERROR(__xludf.DUMMYFUNCTION("""COMPUTED_VALUE"""),119.0)</f>
        <v>119</v>
      </c>
      <c r="E96" s="9">
        <f>IFERROR(__xludf.DUMMYFUNCTION("""COMPUTED_VALUE"""),8.3)</f>
        <v>8.3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IFERROR(__xludf.DUMMYFUNCTION("""COMPUTED_VALUE"""),"The Silence of the Lambs")</f>
        <v>The Silence of the Lambs</v>
      </c>
      <c r="B97" s="9">
        <f>IFERROR(__xludf.DUMMYFUNCTION("""COMPUTED_VALUE"""),1991.0)</f>
        <v>1991</v>
      </c>
      <c r="C97" s="9" t="str">
        <f>IFERROR(__xludf.DUMMYFUNCTION("""COMPUTED_VALUE"""),"R")</f>
        <v>R</v>
      </c>
      <c r="D97" s="9">
        <f>IFERROR(__xludf.DUMMYFUNCTION("""COMPUTED_VALUE"""),118.0)</f>
        <v>118</v>
      </c>
      <c r="E97" s="9">
        <f>IFERROR(__xludf.DUMMYFUNCTION("""COMPUTED_VALUE"""),8.6)</f>
        <v>8.6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IFERROR(__xludf.DUMMYFUNCTION("""COMPUTED_VALUE"""),"Alien")</f>
        <v>Alien</v>
      </c>
      <c r="B98" s="9">
        <f>IFERROR(__xludf.DUMMYFUNCTION("""COMPUTED_VALUE"""),1979.0)</f>
        <v>1979</v>
      </c>
      <c r="C98" s="9" t="str">
        <f>IFERROR(__xludf.DUMMYFUNCTION("""COMPUTED_VALUE"""),"R")</f>
        <v>R</v>
      </c>
      <c r="D98" s="9">
        <f>IFERROR(__xludf.DUMMYFUNCTION("""COMPUTED_VALUE"""),117.0)</f>
        <v>117</v>
      </c>
      <c r="E98" s="9">
        <f>IFERROR(__xludf.DUMMYFUNCTION("""COMPUTED_VALUE"""),8.4)</f>
        <v>8.4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IFERROR(__xludf.DUMMYFUNCTION("""COMPUTED_VALUE"""),"The Hunt")</f>
        <v>The Hunt</v>
      </c>
      <c r="B99" s="9">
        <f>IFERROR(__xludf.DUMMYFUNCTION("""COMPUTED_VALUE"""),2012.0)</f>
        <v>2012</v>
      </c>
      <c r="C99" s="9" t="str">
        <f>IFERROR(__xludf.DUMMYFUNCTION("""COMPUTED_VALUE"""),"R")</f>
        <v>R</v>
      </c>
      <c r="D99" s="9">
        <f>IFERROR(__xludf.DUMMYFUNCTION("""COMPUTED_VALUE"""),115.0)</f>
        <v>115</v>
      </c>
      <c r="E99" s="9">
        <f>IFERROR(__xludf.DUMMYFUNCTION("""COMPUTED_VALUE"""),8.3)</f>
        <v>8.3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tr">
        <f>IFERROR(__xludf.DUMMYFUNCTION("""COMPUTED_VALUE"""),"Memento")</f>
        <v>Memento</v>
      </c>
      <c r="B100" s="9">
        <f>IFERROR(__xludf.DUMMYFUNCTION("""COMPUTED_VALUE"""),2000.0)</f>
        <v>2000</v>
      </c>
      <c r="C100" s="9" t="str">
        <f>IFERROR(__xludf.DUMMYFUNCTION("""COMPUTED_VALUE"""),"R")</f>
        <v>R</v>
      </c>
      <c r="D100" s="9">
        <f>IFERROR(__xludf.DUMMYFUNCTION("""COMPUTED_VALUE"""),113.0)</f>
        <v>113</v>
      </c>
      <c r="E100" s="9">
        <f>IFERROR(__xludf.DUMMYFUNCTION("""COMPUTED_VALUE"""),8.4)</f>
        <v>8.4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IFERROR(__xludf.DUMMYFUNCTION("""COMPUTED_VALUE"""),"The Intouchables")</f>
        <v>The Intouchables</v>
      </c>
      <c r="B101" s="9">
        <f>IFERROR(__xludf.DUMMYFUNCTION("""COMPUTED_VALUE"""),2011.0)</f>
        <v>2011</v>
      </c>
      <c r="C101" s="9" t="str">
        <f>IFERROR(__xludf.DUMMYFUNCTION("""COMPUTED_VALUE"""),"R")</f>
        <v>R</v>
      </c>
      <c r="D101" s="9">
        <f>IFERROR(__xludf.DUMMYFUNCTION("""COMPUTED_VALUE"""),112.0)</f>
        <v>112</v>
      </c>
      <c r="E101" s="9">
        <f>IFERROR(__xludf.DUMMYFUNCTION("""COMPUTED_VALUE"""),8.5)</f>
        <v>8.5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IFERROR(__xludf.DUMMYFUNCTION("""COMPUTED_VALUE"""),"Léon: The Professional")</f>
        <v>Léon: The Professional</v>
      </c>
      <c r="B102" s="9">
        <f>IFERROR(__xludf.DUMMYFUNCTION("""COMPUTED_VALUE"""),1994.0)</f>
        <v>1994</v>
      </c>
      <c r="C102" s="9" t="str">
        <f>IFERROR(__xludf.DUMMYFUNCTION("""COMPUTED_VALUE"""),"R")</f>
        <v>R</v>
      </c>
      <c r="D102" s="9">
        <f>IFERROR(__xludf.DUMMYFUNCTION("""COMPUTED_VALUE"""),110.0)</f>
        <v>110</v>
      </c>
      <c r="E102" s="9">
        <f>IFERROR(__xludf.DUMMYFUNCTION("""COMPUTED_VALUE"""),8.5)</f>
        <v>8.5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IFERROR(__xludf.DUMMYFUNCTION("""COMPUTED_VALUE"""),"Psycho")</f>
        <v>Psycho</v>
      </c>
      <c r="B103" s="9">
        <f>IFERROR(__xludf.DUMMYFUNCTION("""COMPUTED_VALUE"""),1960.0)</f>
        <v>1960</v>
      </c>
      <c r="C103" s="9" t="str">
        <f>IFERROR(__xludf.DUMMYFUNCTION("""COMPUTED_VALUE"""),"R")</f>
        <v>R</v>
      </c>
      <c r="D103" s="9">
        <f>IFERROR(__xludf.DUMMYFUNCTION("""COMPUTED_VALUE"""),109.0)</f>
        <v>109</v>
      </c>
      <c r="E103" s="9">
        <f>IFERROR(__xludf.DUMMYFUNCTION("""COMPUTED_VALUE"""),8.5)</f>
        <v>8.5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IFERROR(__xludf.DUMMYFUNCTION("""COMPUTED_VALUE"""),"Eternal Sunshine of the Spotless Mind")</f>
        <v>Eternal Sunshine of the Spotless Mind</v>
      </c>
      <c r="B104" s="9">
        <f>IFERROR(__xludf.DUMMYFUNCTION("""COMPUTED_VALUE"""),2004.0)</f>
        <v>2004</v>
      </c>
      <c r="C104" s="9" t="str">
        <f>IFERROR(__xludf.DUMMYFUNCTION("""COMPUTED_VALUE"""),"R")</f>
        <v>R</v>
      </c>
      <c r="D104" s="9">
        <f>IFERROR(__xludf.DUMMYFUNCTION("""COMPUTED_VALUE"""),108.0)</f>
        <v>108</v>
      </c>
      <c r="E104" s="9">
        <f>IFERROR(__xludf.DUMMYFUNCTION("""COMPUTED_VALUE"""),8.3)</f>
        <v>8.3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IFERROR(__xludf.DUMMYFUNCTION("""COMPUTED_VALUE"""),"Whiplash")</f>
        <v>Whiplash</v>
      </c>
      <c r="B105" s="9">
        <f>IFERROR(__xludf.DUMMYFUNCTION("""COMPUTED_VALUE"""),2014.0)</f>
        <v>2014</v>
      </c>
      <c r="C105" s="9" t="str">
        <f>IFERROR(__xludf.DUMMYFUNCTION("""COMPUTED_VALUE"""),"R")</f>
        <v>R</v>
      </c>
      <c r="D105" s="9">
        <f>IFERROR(__xludf.DUMMYFUNCTION("""COMPUTED_VALUE"""),106.0)</f>
        <v>106</v>
      </c>
      <c r="E105" s="9">
        <f>IFERROR(__xludf.DUMMYFUNCTION("""COMPUTED_VALUE"""),8.5)</f>
        <v>8.5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IFERROR(__xludf.DUMMYFUNCTION("""COMPUTED_VALUE"""),"The Usual Suspects")</f>
        <v>The Usual Suspects</v>
      </c>
      <c r="B106" s="9">
        <f>IFERROR(__xludf.DUMMYFUNCTION("""COMPUTED_VALUE"""),1995.0)</f>
        <v>1995</v>
      </c>
      <c r="C106" s="9" t="str">
        <f>IFERROR(__xludf.DUMMYFUNCTION("""COMPUTED_VALUE"""),"R")</f>
        <v>R</v>
      </c>
      <c r="D106" s="9">
        <f>IFERROR(__xludf.DUMMYFUNCTION("""COMPUTED_VALUE"""),106.0)</f>
        <v>106</v>
      </c>
      <c r="E106" s="9">
        <f>IFERROR(__xludf.DUMMYFUNCTION("""COMPUTED_VALUE"""),8.5)</f>
        <v>8.5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IFERROR(__xludf.DUMMYFUNCTION("""COMPUTED_VALUE"""),"Snatch")</f>
        <v>Snatch</v>
      </c>
      <c r="B107" s="9">
        <f>IFERROR(__xludf.DUMMYFUNCTION("""COMPUTED_VALUE"""),2000.0)</f>
        <v>2000</v>
      </c>
      <c r="C107" s="9" t="str">
        <f>IFERROR(__xludf.DUMMYFUNCTION("""COMPUTED_VALUE"""),"R")</f>
        <v>R</v>
      </c>
      <c r="D107" s="9">
        <f>IFERROR(__xludf.DUMMYFUNCTION("""COMPUTED_VALUE"""),102.0)</f>
        <v>102</v>
      </c>
      <c r="E107" s="9">
        <f>IFERROR(__xludf.DUMMYFUNCTION("""COMPUTED_VALUE"""),8.3)</f>
        <v>8.3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IFERROR(__xludf.DUMMYFUNCTION("""COMPUTED_VALUE"""),"Requiem for a Dream")</f>
        <v>Requiem for a Dream</v>
      </c>
      <c r="B108" s="9">
        <f>IFERROR(__xludf.DUMMYFUNCTION("""COMPUTED_VALUE"""),2000.0)</f>
        <v>2000</v>
      </c>
      <c r="C108" s="9" t="str">
        <f>IFERROR(__xludf.DUMMYFUNCTION("""COMPUTED_VALUE"""),"R")</f>
        <v>R</v>
      </c>
      <c r="D108" s="9">
        <f>IFERROR(__xludf.DUMMYFUNCTION("""COMPUTED_VALUE"""),102.0)</f>
        <v>102</v>
      </c>
      <c r="E108" s="9">
        <f>IFERROR(__xludf.DUMMYFUNCTION("""COMPUTED_VALUE"""),8.3)</f>
        <v>8.3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3" width="12.63"/>
    <col customWidth="1" min="4" max="4" width="22.75"/>
    <col customWidth="1" min="5" max="7" width="12.63"/>
    <col customWidth="1" min="9" max="9" width="29.88"/>
  </cols>
  <sheetData>
    <row r="1">
      <c r="A1" s="13" t="s">
        <v>195</v>
      </c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7" t="s">
        <v>21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9"/>
      <c r="C10" s="28" t="s">
        <v>234</v>
      </c>
      <c r="D10" s="29">
        <v>1990.0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 t="str">
        <f>IFERROR(__xludf.DUMMYFUNCTION("QUERY(IMDB,""select B,C,D,F where F like '%"" &amp; C10 &amp; ""%'"" &amp; "" and C &lt; "" &amp; D10)"),"MOVIE_NAME")</f>
        <v>MOVIE_NAME</v>
      </c>
      <c r="B11" s="9" t="str">
        <f>IFERROR(__xludf.DUMMYFUNCTION("""COMPUTED_VALUE"""),"YEAR")</f>
        <v>YEAR</v>
      </c>
      <c r="C11" s="9" t="str">
        <f>IFERROR(__xludf.DUMMYFUNCTION("""COMPUTED_VALUE"""),"RATING")</f>
        <v>RATING</v>
      </c>
      <c r="D11" s="9" t="str">
        <f>IFERROR(__xludf.DUMMYFUNCTION("""COMPUTED_VALUE"""),"GENRE")</f>
        <v>GENRE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 t="str">
        <f>IFERROR(__xludf.DUMMYFUNCTION("""COMPUTED_VALUE"""),"Star Wars: Episode V - The Empire Strikes Back")</f>
        <v>Star Wars: Episode V - The Empire Strikes Back</v>
      </c>
      <c r="B12" s="9">
        <f>IFERROR(__xludf.DUMMYFUNCTION("""COMPUTED_VALUE"""),1980.0)</f>
        <v>1980</v>
      </c>
      <c r="C12" s="9" t="str">
        <f>IFERROR(__xludf.DUMMYFUNCTION("""COMPUTED_VALUE"""),"PG")</f>
        <v>PG</v>
      </c>
      <c r="D12" s="9" t="str">
        <f>IFERROR(__xludf.DUMMYFUNCTION("""COMPUTED_VALUE"""),"Action, Adventure, Fantasy")</f>
        <v>Action, Adventure, Fantasy</v>
      </c>
      <c r="E12" s="9"/>
      <c r="F12" s="9"/>
      <c r="G12" s="9"/>
      <c r="H12" s="9"/>
      <c r="I12" s="18" t="s">
        <v>235</v>
      </c>
      <c r="J12" s="20" t="s">
        <v>236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27" t="str">
        <f>IFERROR(__xludf.DUMMYFUNCTION("""COMPUTED_VALUE"""),"Star Wars: Episode IV - A New Hope")</f>
        <v>Star Wars: Episode IV - A New Hope</v>
      </c>
      <c r="B13" s="9">
        <f>IFERROR(__xludf.DUMMYFUNCTION("""COMPUTED_VALUE"""),1977.0)</f>
        <v>1977</v>
      </c>
      <c r="C13" s="9" t="str">
        <f>IFERROR(__xludf.DUMMYFUNCTION("""COMPUTED_VALUE"""),"PG")</f>
        <v>PG</v>
      </c>
      <c r="D13" s="9" t="str">
        <f>IFERROR(__xludf.DUMMYFUNCTION("""COMPUTED_VALUE"""),"Action, Adventure, Fantasy")</f>
        <v>Action, Adventure, Fantasy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 t="str">
        <f>IFERROR(__xludf.DUMMYFUNCTION("""COMPUTED_VALUE"""),"Harakiri")</f>
        <v>Harakiri</v>
      </c>
      <c r="B14" s="9">
        <f>IFERROR(__xludf.DUMMYFUNCTION("""COMPUTED_VALUE"""),1962.0)</f>
        <v>1962</v>
      </c>
      <c r="C14" s="9" t="str">
        <f>IFERROR(__xludf.DUMMYFUNCTION("""COMPUTED_VALUE"""),"Not Rated")</f>
        <v>Not Rated</v>
      </c>
      <c r="D14" s="9" t="str">
        <f>IFERROR(__xludf.DUMMYFUNCTION("""COMPUTED_VALUE"""),"Action, Drama, Mystery")</f>
        <v>Action, Drama, Mystery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 t="str">
        <f>IFERROR(__xludf.DUMMYFUNCTION("""COMPUTED_VALUE"""),"Seven Samurai")</f>
        <v>Seven Samurai</v>
      </c>
      <c r="B15" s="9">
        <f>IFERROR(__xludf.DUMMYFUNCTION("""COMPUTED_VALUE"""),1954.0)</f>
        <v>1954</v>
      </c>
      <c r="C15" s="9" t="str">
        <f>IFERROR(__xludf.DUMMYFUNCTION("""COMPUTED_VALUE"""),"Not Rated")</f>
        <v>Not Rated</v>
      </c>
      <c r="D15" s="9" t="str">
        <f>IFERROR(__xludf.DUMMYFUNCTION("""COMPUTED_VALUE"""),"Action, Adventure, Drama")</f>
        <v>Action, Adventure, Drama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 t="str">
        <f>IFERROR(__xludf.DUMMYFUNCTION("""COMPUTED_VALUE"""),"Raiders of the Lost Ark")</f>
        <v>Raiders of the Lost Ark</v>
      </c>
      <c r="B16" s="9">
        <f>IFERROR(__xludf.DUMMYFUNCTION("""COMPUTED_VALUE"""),1981.0)</f>
        <v>1981</v>
      </c>
      <c r="C16" s="9" t="str">
        <f>IFERROR(__xludf.DUMMYFUNCTION("""COMPUTED_VALUE"""),"PG")</f>
        <v>PG</v>
      </c>
      <c r="D16" s="9" t="str">
        <f>IFERROR(__xludf.DUMMYFUNCTION("""COMPUTED_VALUE"""),"Action, Adventure")</f>
        <v>Action, Adventure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21" t="s">
        <v>237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9"/>
      <c r="E19" s="9"/>
      <c r="F19" s="9"/>
      <c r="G19" s="9"/>
      <c r="H19" s="9"/>
      <c r="I19" s="30" t="s">
        <v>238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</sheetData>
  <dataValidations>
    <dataValidation type="list" allowBlank="1" showErrorMessage="1" sqref="D10">
      <formula1>"1990,2000,2010"</formula1>
    </dataValidation>
    <dataValidation type="list" allowBlank="1" showErrorMessage="1" sqref="C10">
      <formula1>"Drama,Crime,Action,Adventure"</formula1>
    </dataValidation>
  </dataValidations>
  <hyperlinks>
    <hyperlink r:id="rId1" ref="I18"/>
    <hyperlink r:id="rId2" ref="I19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3" t="s">
        <v>195</v>
      </c>
      <c r="B1" s="13"/>
      <c r="C1" s="13"/>
      <c r="D1" s="13"/>
      <c r="E1" s="13"/>
      <c r="F1" s="13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>
        <v>1.0</v>
      </c>
      <c r="B3" s="14" t="s">
        <v>31</v>
      </c>
      <c r="C3" s="15">
        <v>1994.0</v>
      </c>
      <c r="D3" s="16" t="s">
        <v>32</v>
      </c>
      <c r="E3" s="15">
        <v>142.0</v>
      </c>
      <c r="F3" s="16" t="s">
        <v>33</v>
      </c>
      <c r="G3" s="16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4">
        <v>2.0</v>
      </c>
      <c r="B4" s="14" t="s">
        <v>34</v>
      </c>
      <c r="C4" s="15">
        <v>1972.0</v>
      </c>
      <c r="D4" s="16" t="s">
        <v>32</v>
      </c>
      <c r="E4" s="15">
        <v>175.0</v>
      </c>
      <c r="F4" s="16" t="s">
        <v>35</v>
      </c>
      <c r="G4" s="16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>
        <v>3.0</v>
      </c>
      <c r="B5" s="14" t="s">
        <v>36</v>
      </c>
      <c r="C5" s="15">
        <v>2008.0</v>
      </c>
      <c r="D5" s="16" t="s">
        <v>37</v>
      </c>
      <c r="E5" s="15">
        <v>152.0</v>
      </c>
      <c r="F5" s="16" t="s">
        <v>38</v>
      </c>
      <c r="G5" s="16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>
        <v>4.0</v>
      </c>
      <c r="B6" s="16" t="s">
        <v>39</v>
      </c>
      <c r="C6" s="15">
        <v>1974.0</v>
      </c>
      <c r="D6" s="16" t="s">
        <v>32</v>
      </c>
      <c r="E6" s="15">
        <v>202.0</v>
      </c>
      <c r="F6" s="16" t="s">
        <v>35</v>
      </c>
      <c r="G6" s="16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>
        <v>5.0</v>
      </c>
      <c r="B7" s="16" t="s">
        <v>40</v>
      </c>
      <c r="C7" s="15">
        <v>2003.0</v>
      </c>
      <c r="D7" s="16" t="s">
        <v>37</v>
      </c>
      <c r="E7" s="15">
        <v>201.0</v>
      </c>
      <c r="F7" s="16" t="s">
        <v>41</v>
      </c>
      <c r="G7" s="16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 t="s">
        <v>239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8" t="s">
        <v>240</v>
      </c>
      <c r="B10" s="25" t="s">
        <v>241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8" t="s">
        <v>242</v>
      </c>
      <c r="B11" s="25" t="s">
        <v>243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8" t="s">
        <v>244</v>
      </c>
      <c r="B12" s="25" t="s">
        <v>245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8" t="s">
        <v>246</v>
      </c>
      <c r="B13" s="25" t="s">
        <v>247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8" t="s">
        <v>248</v>
      </c>
      <c r="B14" s="25" t="s">
        <v>249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8" t="s">
        <v>15</v>
      </c>
      <c r="B15" s="25" t="s">
        <v>250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8" t="s">
        <v>17</v>
      </c>
      <c r="B16" s="25" t="s">
        <v>251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8" t="s">
        <v>252</v>
      </c>
      <c r="B17" s="25" t="s">
        <v>253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8" t="s">
        <v>21</v>
      </c>
      <c r="B18" s="25" t="s">
        <v>254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255</v>
      </c>
    </row>
    <row r="2">
      <c r="A2" s="31" t="s">
        <v>256</v>
      </c>
    </row>
    <row r="8">
      <c r="F8" s="31" t="s">
        <v>255</v>
      </c>
    </row>
    <row r="9">
      <c r="F9" s="31" t="s">
        <v>257</v>
      </c>
    </row>
    <row r="10">
      <c r="F10" s="31" t="s">
        <v>256</v>
      </c>
    </row>
    <row r="11">
      <c r="F11" s="31" t="s">
        <v>258</v>
      </c>
    </row>
  </sheetData>
  <dataValidations>
    <dataValidation type="list" allowBlank="1" showErrorMessage="1" sqref="A1">
      <formula1>"Apple,Banana,Orange"</formula1>
    </dataValidation>
    <dataValidation type="list" allowBlank="1" showErrorMessage="1" sqref="A2">
      <formula1>'Create Drop Down list'!$F$8:$F$11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32" t="s">
        <v>259</v>
      </c>
      <c r="B1" s="12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5" t="s">
        <v>260</v>
      </c>
      <c r="B2" s="12"/>
      <c r="C2" s="9"/>
      <c r="D2" s="9"/>
      <c r="E2" s="25" t="s">
        <v>261</v>
      </c>
      <c r="F2" s="25" t="s">
        <v>262</v>
      </c>
      <c r="G2" s="25" t="s">
        <v>263</v>
      </c>
      <c r="H2" s="25" t="s">
        <v>264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tr">
        <f>IFERROR(__xludf.DUMMYFUNCTION("IMPORTXML(A1, ""//h3"")"),"1. Harry Potter and the Sorcerer's Stone")</f>
        <v>1. Harry Potter and the Sorcerer's Stone</v>
      </c>
      <c r="B3" s="12"/>
      <c r="C3" s="9"/>
      <c r="D3" s="9"/>
      <c r="E3" s="9" t="s">
        <v>32</v>
      </c>
      <c r="F3" s="9" t="s">
        <v>265</v>
      </c>
      <c r="G3" s="9" t="s">
        <v>266</v>
      </c>
      <c r="H3" s="9">
        <v>9.3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tr">
        <f>IFERROR(__xludf.DUMMYFUNCTION("""COMPUTED_VALUE"""),"2. Once Upon a Time in Hollywood")</f>
        <v>2. Once Upon a Time in Hollywood</v>
      </c>
      <c r="B4" s="12"/>
      <c r="C4" s="9"/>
      <c r="D4" s="9"/>
      <c r="E4" s="9" t="s">
        <v>32</v>
      </c>
      <c r="F4" s="9" t="s">
        <v>267</v>
      </c>
      <c r="G4" s="9" t="s">
        <v>268</v>
      </c>
      <c r="H4" s="9">
        <v>9.2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tr">
        <f>IFERROR(__xludf.DUMMYFUNCTION("""COMPUTED_VALUE"""),"3. American Psycho")</f>
        <v>3. American Psycho</v>
      </c>
      <c r="B5" s="12"/>
      <c r="C5" s="9"/>
      <c r="D5" s="9"/>
      <c r="E5" s="9" t="s">
        <v>37</v>
      </c>
      <c r="F5" s="9" t="s">
        <v>269</v>
      </c>
      <c r="G5" s="9" t="s">
        <v>270</v>
      </c>
      <c r="H5" s="9">
        <v>9.0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tr">
        <f>IFERROR(__xludf.DUMMYFUNCTION("""COMPUTED_VALUE"""),"4. Kung Fu Panda")</f>
        <v>4. Kung Fu Panda</v>
      </c>
      <c r="B6" s="12"/>
      <c r="C6" s="9"/>
      <c r="D6" s="9"/>
      <c r="E6" s="9" t="s">
        <v>32</v>
      </c>
      <c r="F6" s="9" t="s">
        <v>271</v>
      </c>
      <c r="G6" s="9" t="s">
        <v>268</v>
      </c>
      <c r="H6" s="9">
        <v>9.0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IFERROR(__xludf.DUMMYFUNCTION("""COMPUTED_VALUE"""),"5. Watchmen")</f>
        <v>5. Watchmen</v>
      </c>
      <c r="B7" s="12"/>
      <c r="C7" s="9"/>
      <c r="D7" s="9"/>
      <c r="E7" s="9" t="s">
        <v>37</v>
      </c>
      <c r="F7" s="9" t="s">
        <v>272</v>
      </c>
      <c r="G7" s="9" t="s">
        <v>273</v>
      </c>
      <c r="H7" s="9">
        <v>8.9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IFERROR(__xludf.DUMMYFUNCTION("""COMPUTED_VALUE"""),"6. 300")</f>
        <v>6. 300</v>
      </c>
      <c r="B8" s="12"/>
      <c r="C8" s="9"/>
      <c r="D8" s="9"/>
      <c r="E8" s="9" t="s">
        <v>32</v>
      </c>
      <c r="F8" s="9" t="s">
        <v>274</v>
      </c>
      <c r="G8" s="9" t="s">
        <v>268</v>
      </c>
      <c r="H8" s="9">
        <v>8.9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IFERROR(__xludf.DUMMYFUNCTION("""COMPUTED_VALUE"""),"7. Superbad")</f>
        <v>7. Superbad</v>
      </c>
      <c r="B9" s="12"/>
      <c r="C9" s="9"/>
      <c r="D9" s="9"/>
      <c r="E9" s="9" t="s">
        <v>32</v>
      </c>
      <c r="F9" s="9" t="s">
        <v>275</v>
      </c>
      <c r="G9" s="9" t="s">
        <v>276</v>
      </c>
      <c r="H9" s="9">
        <v>8.9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IFERROR(__xludf.DUMMYFUNCTION("""COMPUTED_VALUE"""),"8. The Fifth Element")</f>
        <v>8. The Fifth Element</v>
      </c>
      <c r="B10" s="12"/>
      <c r="C10" s="9"/>
      <c r="D10" s="9"/>
      <c r="E10" s="9" t="s">
        <v>46</v>
      </c>
      <c r="F10" s="9" t="s">
        <v>277</v>
      </c>
      <c r="G10" s="9" t="s">
        <v>268</v>
      </c>
      <c r="H10" s="9">
        <v>8.9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IFERROR(__xludf.DUMMYFUNCTION("""COMPUTED_VALUE"""),"9. RoboCop")</f>
        <v>9. RoboCop</v>
      </c>
      <c r="B11" s="12"/>
      <c r="C11" s="9"/>
      <c r="D11" s="9"/>
      <c r="E11" s="9" t="s">
        <v>37</v>
      </c>
      <c r="F11" s="9" t="s">
        <v>278</v>
      </c>
      <c r="G11" s="9" t="s">
        <v>279</v>
      </c>
      <c r="H11" s="9">
        <v>8.8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IFERROR(__xludf.DUMMYFUNCTION("""COMPUTED_VALUE"""),"10. Deadpool 2")</f>
        <v>10. Deadpool 2</v>
      </c>
      <c r="B12" s="12"/>
      <c r="C12" s="9"/>
      <c r="D12" s="9"/>
      <c r="E12" s="9" t="s">
        <v>32</v>
      </c>
      <c r="F12" s="9" t="s">
        <v>280</v>
      </c>
      <c r="G12" s="9" t="s">
        <v>266</v>
      </c>
      <c r="H12" s="9">
        <v>8.8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IFERROR(__xludf.DUMMYFUNCTION("""COMPUTED_VALUE"""),"11. Die Hard with a Vengeance")</f>
        <v>11. Die Hard with a Vengeance</v>
      </c>
      <c r="B13" s="12"/>
      <c r="C13" s="9"/>
      <c r="D13" s="9"/>
      <c r="E13" s="9" t="s">
        <v>37</v>
      </c>
      <c r="F13" s="9" t="s">
        <v>281</v>
      </c>
      <c r="G13" s="9" t="s">
        <v>273</v>
      </c>
      <c r="H13" s="9">
        <v>8.8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IFERROR(__xludf.DUMMYFUNCTION("""COMPUTED_VALUE"""),"12. Lethal Weapon")</f>
        <v>12. Lethal Weapon</v>
      </c>
      <c r="B14" s="12"/>
      <c r="C14" s="9"/>
      <c r="D14" s="9"/>
      <c r="E14" s="9" t="s">
        <v>37</v>
      </c>
      <c r="F14" s="9" t="s">
        <v>265</v>
      </c>
      <c r="G14" s="9" t="s">
        <v>282</v>
      </c>
      <c r="H14" s="9">
        <v>8.8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IFERROR(__xludf.DUMMYFUNCTION("""COMPUTED_VALUE"""),"13. My Cousin Vinny")</f>
        <v>13. My Cousin Vinny</v>
      </c>
      <c r="B15" s="12"/>
      <c r="C15" s="9"/>
      <c r="D15" s="9"/>
      <c r="E15" s="9" t="s">
        <v>32</v>
      </c>
      <c r="F15" s="9" t="s">
        <v>281</v>
      </c>
      <c r="G15" s="9" t="s">
        <v>283</v>
      </c>
      <c r="H15" s="9">
        <v>8.8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IFERROR(__xludf.DUMMYFUNCTION("""COMPUTED_VALUE"""),"14. Stardust")</f>
        <v>14. Stardust</v>
      </c>
      <c r="B16" s="12"/>
      <c r="C16" s="9"/>
      <c r="D16" s="9"/>
      <c r="E16" s="9" t="s">
        <v>37</v>
      </c>
      <c r="F16" s="9" t="s">
        <v>284</v>
      </c>
      <c r="G16" s="9" t="s">
        <v>276</v>
      </c>
      <c r="H16" s="9">
        <v>8.7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IFERROR(__xludf.DUMMYFUNCTION("""COMPUTED_VALUE"""),"15. A Star Is Born")</f>
        <v>15. A Star Is Born</v>
      </c>
      <c r="B17" s="12"/>
      <c r="C17" s="9"/>
      <c r="D17" s="9"/>
      <c r="E17" s="9" t="s">
        <v>37</v>
      </c>
      <c r="F17" s="9" t="s">
        <v>285</v>
      </c>
      <c r="G17" s="9" t="s">
        <v>273</v>
      </c>
      <c r="H17" s="9">
        <v>8.7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IFERROR(__xludf.DUMMYFUNCTION("""COMPUTED_VALUE"""),"16. Saw")</f>
        <v>16. Saw</v>
      </c>
      <c r="B18" s="12"/>
      <c r="C18" s="9"/>
      <c r="D18" s="9"/>
      <c r="E18" s="9" t="s">
        <v>32</v>
      </c>
      <c r="F18" s="9" t="s">
        <v>286</v>
      </c>
      <c r="G18" s="9" t="s">
        <v>287</v>
      </c>
      <c r="H18" s="9">
        <v>8.7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IFERROR(__xludf.DUMMYFUNCTION("""COMPUTED_VALUE"""),"17. Office Space")</f>
        <v>17. Office Space</v>
      </c>
      <c r="B19" s="12"/>
      <c r="C19" s="9"/>
      <c r="D19" s="9"/>
      <c r="E19" s="9" t="s">
        <v>32</v>
      </c>
      <c r="F19" s="9" t="s">
        <v>288</v>
      </c>
      <c r="G19" s="9" t="s">
        <v>289</v>
      </c>
      <c r="H19" s="9">
        <v>8.7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IFERROR(__xludf.DUMMYFUNCTION("""COMPUTED_VALUE"""),"18. Hell or High Water")</f>
        <v>18. Hell or High Water</v>
      </c>
      <c r="B20" s="12"/>
      <c r="C20" s="9"/>
      <c r="D20" s="9"/>
      <c r="E20" s="9" t="s">
        <v>62</v>
      </c>
      <c r="F20" s="9" t="s">
        <v>290</v>
      </c>
      <c r="G20" s="9" t="s">
        <v>291</v>
      </c>
      <c r="H20" s="9">
        <v>8.7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IFERROR(__xludf.DUMMYFUNCTION("""COMPUTED_VALUE"""),"19. Star Wars: Episode III - Revenge of the Sith")</f>
        <v>19. Star Wars: Episode III - Revenge of the Sith</v>
      </c>
      <c r="B21" s="12"/>
      <c r="C21" s="9"/>
      <c r="D21" s="9"/>
      <c r="E21" s="9" t="s">
        <v>32</v>
      </c>
      <c r="F21" s="9" t="s">
        <v>292</v>
      </c>
      <c r="G21" s="9" t="s">
        <v>266</v>
      </c>
      <c r="H21" s="9">
        <v>8.7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IFERROR(__xludf.DUMMYFUNCTION("""COMPUTED_VALUE"""),"20. Dark Waters")</f>
        <v>20. Dark Waters</v>
      </c>
      <c r="B22" s="12"/>
      <c r="C22" s="9"/>
      <c r="D22" s="9"/>
      <c r="E22" s="9" t="s">
        <v>32</v>
      </c>
      <c r="F22" s="9" t="s">
        <v>293</v>
      </c>
      <c r="G22" s="9" t="s">
        <v>294</v>
      </c>
      <c r="H22" s="9">
        <v>8.6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IFERROR(__xludf.DUMMYFUNCTION("""COMPUTED_VALUE"""),"21. The Road Warrior")</f>
        <v>21. The Road Warrior</v>
      </c>
      <c r="B23" s="12"/>
      <c r="C23" s="9"/>
      <c r="D23" s="9"/>
      <c r="E23" s="9" t="s">
        <v>37</v>
      </c>
      <c r="F23" s="9" t="s">
        <v>295</v>
      </c>
      <c r="G23" s="9" t="s">
        <v>296</v>
      </c>
      <c r="H23" s="9">
        <v>8.6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IFERROR(__xludf.DUMMYFUNCTION("""COMPUTED_VALUE"""),"22. Minority Report")</f>
        <v>22. Minority Report</v>
      </c>
      <c r="B24" s="12"/>
      <c r="C24" s="9"/>
      <c r="D24" s="9"/>
      <c r="E24" s="9" t="s">
        <v>32</v>
      </c>
      <c r="F24" s="9" t="s">
        <v>297</v>
      </c>
      <c r="G24" s="9" t="s">
        <v>268</v>
      </c>
      <c r="H24" s="9">
        <v>8.6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 t="str">
        <f>IFERROR(__xludf.DUMMYFUNCTION("""COMPUTED_VALUE"""),"23. Kick-Ass")</f>
        <v>23. Kick-Ass</v>
      </c>
      <c r="B25" s="12"/>
      <c r="C25" s="9"/>
      <c r="D25" s="9"/>
      <c r="E25" s="9" t="s">
        <v>62</v>
      </c>
      <c r="F25" s="9" t="s">
        <v>298</v>
      </c>
      <c r="G25" s="9" t="s">
        <v>299</v>
      </c>
      <c r="H25" s="9">
        <v>8.6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IFERROR(__xludf.DUMMYFUNCTION("""COMPUTED_VALUE"""),"24. What We Do in the Shadows")</f>
        <v>24. What We Do in the Shadows</v>
      </c>
      <c r="B26" s="12"/>
      <c r="C26" s="9"/>
      <c r="D26" s="9"/>
      <c r="E26" s="9" t="s">
        <v>32</v>
      </c>
      <c r="F26" s="9" t="s">
        <v>295</v>
      </c>
      <c r="G26" s="9" t="s">
        <v>300</v>
      </c>
      <c r="H26" s="9">
        <v>8.6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IFERROR(__xludf.DUMMYFUNCTION("""COMPUTED_VALUE"""),"25. Guardians of the Galaxy Vol. 2")</f>
        <v>25. Guardians of the Galaxy Vol. 2</v>
      </c>
      <c r="B27" s="12"/>
      <c r="C27" s="9"/>
      <c r="D27" s="9"/>
      <c r="E27" s="9" t="s">
        <v>32</v>
      </c>
      <c r="F27" s="9" t="s">
        <v>301</v>
      </c>
      <c r="G27" s="9" t="s">
        <v>302</v>
      </c>
      <c r="H27" s="9">
        <v>8.6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IFERROR(__xludf.DUMMYFUNCTION("""COMPUTED_VALUE"""),"26. The Others")</f>
        <v>26. The Others</v>
      </c>
      <c r="B28" s="12"/>
      <c r="C28" s="9"/>
      <c r="D28" s="9"/>
      <c r="E28" s="9" t="s">
        <v>37</v>
      </c>
      <c r="F28" s="9" t="s">
        <v>303</v>
      </c>
      <c r="G28" s="9" t="s">
        <v>304</v>
      </c>
      <c r="H28" s="9">
        <v>8.6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IFERROR(__xludf.DUMMYFUNCTION("""COMPUTED_VALUE"""),"27. Ponyo")</f>
        <v>27. Ponyo</v>
      </c>
      <c r="B29" s="12"/>
      <c r="C29" s="9"/>
      <c r="D29" s="9"/>
      <c r="E29" s="9" t="s">
        <v>32</v>
      </c>
      <c r="F29" s="9" t="s">
        <v>305</v>
      </c>
      <c r="G29" s="9" t="s">
        <v>306</v>
      </c>
      <c r="H29" s="9">
        <v>8.6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IFERROR(__xludf.DUMMYFUNCTION("""COMPUTED_VALUE"""),"28. The Butterfly Effect")</f>
        <v>28. The Butterfly Effect</v>
      </c>
      <c r="B30" s="12"/>
      <c r="C30" s="9"/>
      <c r="D30" s="9"/>
      <c r="E30" s="9" t="s">
        <v>32</v>
      </c>
      <c r="F30" s="9" t="s">
        <v>307</v>
      </c>
      <c r="G30" s="9" t="s">
        <v>308</v>
      </c>
      <c r="H30" s="9">
        <v>8.6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IFERROR(__xludf.DUMMYFUNCTION("""COMPUTED_VALUE"""),"29. The Machinist")</f>
        <v>29. The Machinist</v>
      </c>
      <c r="B31" s="12"/>
      <c r="C31" s="9"/>
      <c r="D31" s="9"/>
      <c r="E31" s="9" t="s">
        <v>62</v>
      </c>
      <c r="F31" s="9" t="s">
        <v>309</v>
      </c>
      <c r="G31" s="9" t="s">
        <v>291</v>
      </c>
      <c r="H31" s="9">
        <v>8.6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IFERROR(__xludf.DUMMYFUNCTION("""COMPUTED_VALUE"""),"30. The Thin Red Line")</f>
        <v>30. The Thin Red Line</v>
      </c>
      <c r="B32" s="12"/>
      <c r="C32" s="9"/>
      <c r="D32" s="9"/>
      <c r="E32" s="9" t="s">
        <v>84</v>
      </c>
      <c r="F32" s="9" t="s">
        <v>292</v>
      </c>
      <c r="G32" s="9" t="s">
        <v>310</v>
      </c>
      <c r="H32" s="9">
        <v>8.6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IFERROR(__xludf.DUMMYFUNCTION("""COMPUTED_VALUE"""),"31. Eastern Promises")</f>
        <v>31. Eastern Promises</v>
      </c>
      <c r="B33" s="12"/>
      <c r="C33" s="9"/>
      <c r="D33" s="9"/>
      <c r="E33" s="9" t="s">
        <v>84</v>
      </c>
      <c r="F33" s="9" t="s">
        <v>311</v>
      </c>
      <c r="G33" s="9" t="s">
        <v>273</v>
      </c>
      <c r="H33" s="9">
        <v>8.6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IFERROR(__xludf.DUMMYFUNCTION("""COMPUTED_VALUE"""),"32. True Grit")</f>
        <v>32. True Grit</v>
      </c>
      <c r="B34" s="12"/>
      <c r="C34" s="9"/>
      <c r="D34" s="9"/>
      <c r="E34" s="9" t="s">
        <v>62</v>
      </c>
      <c r="F34" s="9" t="s">
        <v>297</v>
      </c>
      <c r="G34" s="9" t="s">
        <v>312</v>
      </c>
      <c r="H34" s="9">
        <v>8.6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IFERROR(__xludf.DUMMYFUNCTION("""COMPUTED_VALUE"""),"33. Gone Baby Gone")</f>
        <v>33. Gone Baby Gone</v>
      </c>
      <c r="B35" s="12"/>
      <c r="C35" s="9"/>
      <c r="D35" s="9"/>
      <c r="E35" s="9" t="s">
        <v>32</v>
      </c>
      <c r="F35" s="9" t="s">
        <v>313</v>
      </c>
      <c r="G35" s="9" t="s">
        <v>308</v>
      </c>
      <c r="H35" s="9">
        <v>8.5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IFERROR(__xludf.DUMMYFUNCTION("""COMPUTED_VALUE"""),"34. Midnight in Paris")</f>
        <v>34. Midnight in Paris</v>
      </c>
      <c r="B36" s="12"/>
      <c r="C36" s="9"/>
      <c r="D36" s="9"/>
      <c r="E36" s="9" t="s">
        <v>32</v>
      </c>
      <c r="F36" s="9" t="s">
        <v>314</v>
      </c>
      <c r="G36" s="9" t="s">
        <v>315</v>
      </c>
      <c r="H36" s="9">
        <v>8.5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IFERROR(__xludf.DUMMYFUNCTION("""COMPUTED_VALUE"""),"35. Despicable Me")</f>
        <v>35. Despicable Me</v>
      </c>
      <c r="B37" s="12"/>
      <c r="C37" s="9"/>
      <c r="D37" s="9"/>
      <c r="E37" s="9" t="s">
        <v>32</v>
      </c>
      <c r="F37" s="9" t="s">
        <v>316</v>
      </c>
      <c r="G37" s="9" t="s">
        <v>317</v>
      </c>
      <c r="H37" s="9">
        <v>8.5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tr">
        <f>IFERROR(__xludf.DUMMYFUNCTION("""COMPUTED_VALUE"""),"36. The Blind Side")</f>
        <v>36. The Blind Side</v>
      </c>
      <c r="B38" s="12"/>
      <c r="C38" s="9"/>
      <c r="D38" s="9"/>
      <c r="E38" s="9" t="s">
        <v>37</v>
      </c>
      <c r="F38" s="9" t="s">
        <v>297</v>
      </c>
      <c r="G38" s="9" t="s">
        <v>318</v>
      </c>
      <c r="H38" s="9">
        <v>8.5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 t="str">
        <f>IFERROR(__xludf.DUMMYFUNCTION("""COMPUTED_VALUE"""),"37. Moneyball")</f>
        <v>37. Moneyball</v>
      </c>
      <c r="B39" s="12"/>
      <c r="C39" s="9"/>
      <c r="D39" s="9"/>
      <c r="E39" s="9" t="s">
        <v>32</v>
      </c>
      <c r="F39" s="9" t="s">
        <v>319</v>
      </c>
      <c r="G39" s="9" t="s">
        <v>308</v>
      </c>
      <c r="H39" s="9">
        <v>8.5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tr">
        <f>IFERROR(__xludf.DUMMYFUNCTION("""COMPUTED_VALUE"""),"38. The Royal Tenenbaums")</f>
        <v>38. The Royal Tenenbaums</v>
      </c>
      <c r="B40" s="12"/>
      <c r="C40" s="9"/>
      <c r="D40" s="9"/>
      <c r="E40" s="9" t="s">
        <v>32</v>
      </c>
      <c r="F40" s="9" t="s">
        <v>320</v>
      </c>
      <c r="G40" s="9" t="s">
        <v>321</v>
      </c>
      <c r="H40" s="9">
        <v>8.5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tr">
        <f>IFERROR(__xludf.DUMMYFUNCTION("""COMPUTED_VALUE"""),"39. After Hours")</f>
        <v>39. After Hours</v>
      </c>
      <c r="B41" s="12"/>
      <c r="C41" s="9"/>
      <c r="D41" s="9"/>
      <c r="E41" s="9" t="s">
        <v>32</v>
      </c>
      <c r="F41" s="9" t="s">
        <v>322</v>
      </c>
      <c r="G41" s="9" t="s">
        <v>273</v>
      </c>
      <c r="H41" s="9">
        <v>8.5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tr">
        <f>IFERROR(__xludf.DUMMYFUNCTION("""COMPUTED_VALUE"""),"40. The Fly")</f>
        <v>40. The Fly</v>
      </c>
      <c r="B42" s="12"/>
      <c r="C42" s="9"/>
      <c r="D42" s="9"/>
      <c r="E42" s="9" t="s">
        <v>32</v>
      </c>
      <c r="F42" s="9" t="s">
        <v>323</v>
      </c>
      <c r="G42" s="9" t="s">
        <v>266</v>
      </c>
      <c r="H42" s="9">
        <v>8.5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 t="str">
        <f>IFERROR(__xludf.DUMMYFUNCTION("""COMPUTED_VALUE"""),"41. The Birds")</f>
        <v>41. The Birds</v>
      </c>
      <c r="B43" s="12"/>
      <c r="C43" s="9"/>
      <c r="D43" s="9"/>
      <c r="E43" s="9" t="s">
        <v>32</v>
      </c>
      <c r="F43" s="9" t="s">
        <v>314</v>
      </c>
      <c r="G43" s="9" t="s">
        <v>324</v>
      </c>
      <c r="H43" s="9">
        <v>8.5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tr">
        <f>IFERROR(__xludf.DUMMYFUNCTION("""COMPUTED_VALUE"""),"42. The Raid: Redemption")</f>
        <v>42. The Raid: Redemption</v>
      </c>
      <c r="B44" s="12"/>
      <c r="C44" s="9"/>
      <c r="D44" s="9"/>
      <c r="E44" s="9" t="s">
        <v>32</v>
      </c>
      <c r="F44" s="9" t="s">
        <v>325</v>
      </c>
      <c r="G44" s="9" t="s">
        <v>270</v>
      </c>
      <c r="H44" s="9">
        <v>8.5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 t="str">
        <f>IFERROR(__xludf.DUMMYFUNCTION("""COMPUTED_VALUE"""),"43. End of Watch")</f>
        <v>43. End of Watch</v>
      </c>
      <c r="B45" s="12"/>
      <c r="C45" s="9"/>
      <c r="D45" s="9"/>
      <c r="E45" s="9" t="s">
        <v>105</v>
      </c>
      <c r="F45" s="9" t="s">
        <v>326</v>
      </c>
      <c r="G45" s="9" t="s">
        <v>327</v>
      </c>
      <c r="H45" s="9">
        <v>8.5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tr">
        <f>IFERROR(__xludf.DUMMYFUNCTION("""COMPUTED_VALUE"""),"44. Match Point")</f>
        <v>44. Match Point</v>
      </c>
      <c r="B46" s="12"/>
      <c r="C46" s="9"/>
      <c r="D46" s="9"/>
      <c r="E46" s="9" t="s">
        <v>32</v>
      </c>
      <c r="F46" s="9" t="s">
        <v>328</v>
      </c>
      <c r="G46" s="9" t="s">
        <v>287</v>
      </c>
      <c r="H46" s="9">
        <v>8.5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tr">
        <f>IFERROR(__xludf.DUMMYFUNCTION("""COMPUTED_VALUE"""),"45. The Jungle Book")</f>
        <v>45. The Jungle Book</v>
      </c>
      <c r="B47" s="12"/>
      <c r="C47" s="9"/>
      <c r="D47" s="9"/>
      <c r="E47" s="9" t="s">
        <v>32</v>
      </c>
      <c r="F47" s="9" t="s">
        <v>322</v>
      </c>
      <c r="G47" s="9" t="s">
        <v>266</v>
      </c>
      <c r="H47" s="9">
        <v>8.5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tr">
        <f>IFERROR(__xludf.DUMMYFUNCTION("""COMPUTED_VALUE"""),"46. The Mitchells vs the Machines")</f>
        <v>46. The Mitchells vs the Machines</v>
      </c>
      <c r="B48" s="12"/>
      <c r="C48" s="9"/>
      <c r="D48" s="9"/>
      <c r="E48" s="9" t="s">
        <v>84</v>
      </c>
      <c r="F48" s="9" t="s">
        <v>329</v>
      </c>
      <c r="G48" s="9" t="s">
        <v>330</v>
      </c>
      <c r="H48" s="9">
        <v>8.5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IFERROR(__xludf.DUMMYFUNCTION("""COMPUTED_VALUE"""),"47. Rushmore")</f>
        <v>47. Rushmore</v>
      </c>
      <c r="B49" s="12"/>
      <c r="C49" s="9"/>
      <c r="D49" s="9"/>
      <c r="E49" s="9" t="s">
        <v>62</v>
      </c>
      <c r="F49" s="9" t="s">
        <v>303</v>
      </c>
      <c r="G49" s="9" t="s">
        <v>331</v>
      </c>
      <c r="H49" s="9">
        <v>8.5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tr">
        <f>IFERROR(__xludf.DUMMYFUNCTION("""COMPUTED_VALUE"""),"48. Rebel Without a Cause")</f>
        <v>48. Rebel Without a Cause</v>
      </c>
      <c r="B50" s="12"/>
      <c r="C50" s="9"/>
      <c r="D50" s="9"/>
      <c r="E50" s="9" t="s">
        <v>84</v>
      </c>
      <c r="F50" s="9" t="s">
        <v>313</v>
      </c>
      <c r="G50" s="9" t="s">
        <v>332</v>
      </c>
      <c r="H50" s="9">
        <v>8.5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IFERROR(__xludf.DUMMYFUNCTION("""COMPUTED_VALUE"""),"49. I Am Sam")</f>
        <v>49. I Am Sam</v>
      </c>
      <c r="B51" s="12"/>
      <c r="C51" s="9"/>
      <c r="D51" s="9"/>
      <c r="E51" s="9" t="s">
        <v>37</v>
      </c>
      <c r="F51" s="9" t="s">
        <v>333</v>
      </c>
      <c r="G51" s="9" t="s">
        <v>283</v>
      </c>
      <c r="H51" s="9">
        <v>8.5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IFERROR(__xludf.DUMMYFUNCTION("""COMPUTED_VALUE"""),"50. When Marnie Was There")</f>
        <v>50. When Marnie Was There</v>
      </c>
      <c r="B52" s="12"/>
      <c r="C52" s="9"/>
      <c r="D52" s="9"/>
      <c r="E52" s="9" t="s">
        <v>32</v>
      </c>
      <c r="F52" s="9" t="s">
        <v>334</v>
      </c>
      <c r="G52" s="9" t="s">
        <v>335</v>
      </c>
      <c r="H52" s="9">
        <v>8.5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IFERROR(__xludf.DUMMYFUNCTION("""COMPUTED_VALUE"""),"51. The Bridges of Madison County")</f>
        <v>51. The Bridges of Madison County</v>
      </c>
      <c r="B53" s="12"/>
      <c r="C53" s="9"/>
      <c r="D53" s="9"/>
      <c r="E53" s="9" t="s">
        <v>62</v>
      </c>
      <c r="F53" s="9" t="s">
        <v>336</v>
      </c>
      <c r="G53" s="9" t="s">
        <v>337</v>
      </c>
      <c r="H53" s="9">
        <v>8.5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IFERROR(__xludf.DUMMYFUNCTION("""COMPUTED_VALUE"""),"52. Barton Fink")</f>
        <v>52. Barton Fink</v>
      </c>
      <c r="B54" s="12"/>
      <c r="C54" s="9"/>
      <c r="D54" s="9"/>
      <c r="E54" s="9" t="s">
        <v>105</v>
      </c>
      <c r="F54" s="9" t="s">
        <v>338</v>
      </c>
      <c r="G54" s="9" t="s">
        <v>339</v>
      </c>
      <c r="H54" s="9">
        <v>8.5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IFERROR(__xludf.DUMMYFUNCTION("""COMPUTED_VALUE"""),"53. 50/50")</f>
        <v>53. 50/50</v>
      </c>
      <c r="B55" s="12"/>
      <c r="C55" s="9"/>
      <c r="D55" s="9"/>
      <c r="E55" s="9" t="s">
        <v>105</v>
      </c>
      <c r="F55" s="9" t="s">
        <v>338</v>
      </c>
      <c r="G55" s="9" t="s">
        <v>304</v>
      </c>
      <c r="H55" s="9">
        <v>8.5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IFERROR(__xludf.DUMMYFUNCTION("""COMPUTED_VALUE"""),"54. 21 Grams")</f>
        <v>54. 21 Grams</v>
      </c>
      <c r="B56" s="12"/>
      <c r="C56" s="9"/>
      <c r="D56" s="9"/>
      <c r="E56" s="9" t="s">
        <v>32</v>
      </c>
      <c r="F56" s="9" t="s">
        <v>340</v>
      </c>
      <c r="G56" s="9" t="s">
        <v>266</v>
      </c>
      <c r="H56" s="9">
        <v>8.4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IFERROR(__xludf.DUMMYFUNCTION("""COMPUTED_VALUE"""),"55. The Last King of Scotland")</f>
        <v>55. The Last King of Scotland</v>
      </c>
      <c r="B57" s="12"/>
      <c r="C57" s="9"/>
      <c r="D57" s="9"/>
      <c r="F57" s="9" t="s">
        <v>298</v>
      </c>
      <c r="G57" s="9" t="s">
        <v>276</v>
      </c>
      <c r="H57" s="9">
        <v>8.4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IFERROR(__xludf.DUMMYFUNCTION("""COMPUTED_VALUE"""),"56. Searching")</f>
        <v>56. Searching</v>
      </c>
      <c r="B58" s="12"/>
      <c r="C58" s="9"/>
      <c r="D58" s="9"/>
      <c r="E58" s="9" t="s">
        <v>62</v>
      </c>
      <c r="F58" s="9" t="s">
        <v>314</v>
      </c>
      <c r="G58" s="9" t="s">
        <v>341</v>
      </c>
      <c r="H58" s="9">
        <v>8.4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IFERROR(__xludf.DUMMYFUNCTION("""COMPUTED_VALUE"""),"57. United 93")</f>
        <v>57. United 93</v>
      </c>
      <c r="B59" s="12"/>
      <c r="C59" s="9"/>
      <c r="D59" s="9"/>
      <c r="E59" s="9" t="s">
        <v>84</v>
      </c>
      <c r="F59" s="9" t="s">
        <v>342</v>
      </c>
      <c r="G59" s="9" t="s">
        <v>343</v>
      </c>
      <c r="H59" s="9">
        <v>8.4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IFERROR(__xludf.DUMMYFUNCTION("""COMPUTED_VALUE"""),"58. The Taking of Pelham One Two Three")</f>
        <v>58. The Taking of Pelham One Two Three</v>
      </c>
      <c r="B60" s="12"/>
      <c r="C60" s="9"/>
      <c r="D60" s="9"/>
      <c r="E60" s="9" t="s">
        <v>62</v>
      </c>
      <c r="F60" s="9" t="s">
        <v>344</v>
      </c>
      <c r="G60" s="9" t="s">
        <v>345</v>
      </c>
      <c r="H60" s="9">
        <v>8.4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tr">
        <f>IFERROR(__xludf.DUMMYFUNCTION("""COMPUTED_VALUE"""),"59. A Very Long Engagement")</f>
        <v>59. A Very Long Engagement</v>
      </c>
      <c r="B61" s="12"/>
      <c r="C61" s="9"/>
      <c r="D61" s="9"/>
      <c r="E61" s="9" t="s">
        <v>37</v>
      </c>
      <c r="F61" s="9" t="s">
        <v>346</v>
      </c>
      <c r="G61" s="9" t="s">
        <v>273</v>
      </c>
      <c r="H61" s="9">
        <v>8.4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tr">
        <f>IFERROR(__xludf.DUMMYFUNCTION("""COMPUTED_VALUE"""),"60. Control")</f>
        <v>60. Control</v>
      </c>
      <c r="B62" s="12"/>
      <c r="C62" s="9"/>
      <c r="D62" s="9"/>
      <c r="E62" s="9" t="s">
        <v>37</v>
      </c>
      <c r="F62" s="9" t="s">
        <v>347</v>
      </c>
      <c r="G62" s="9" t="s">
        <v>279</v>
      </c>
      <c r="H62" s="9">
        <v>8.4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IFERROR(__xludf.DUMMYFUNCTION("""COMPUTED_VALUE"""),"61. Philomena")</f>
        <v>61. Philomena</v>
      </c>
      <c r="B63" s="12"/>
      <c r="C63" s="9"/>
      <c r="D63" s="9"/>
      <c r="E63" s="9" t="s">
        <v>62</v>
      </c>
      <c r="F63" s="9" t="s">
        <v>348</v>
      </c>
      <c r="G63" s="9" t="s">
        <v>299</v>
      </c>
      <c r="H63" s="9">
        <v>8.4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IFERROR(__xludf.DUMMYFUNCTION("""COMPUTED_VALUE"""),"62. The Invisible Man")</f>
        <v>62. The Invisible Man</v>
      </c>
      <c r="B64" s="12"/>
      <c r="C64" s="9"/>
      <c r="D64" s="9"/>
      <c r="E64" s="9" t="s">
        <v>32</v>
      </c>
      <c r="F64" s="9" t="s">
        <v>333</v>
      </c>
      <c r="G64" s="9" t="s">
        <v>349</v>
      </c>
      <c r="H64" s="9">
        <v>8.4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IFERROR(__xludf.DUMMYFUNCTION("""COMPUTED_VALUE"""),"63. Cell 211")</f>
        <v>63. Cell 211</v>
      </c>
      <c r="B65" s="12"/>
      <c r="C65" s="9"/>
      <c r="D65" s="9"/>
      <c r="E65" s="9" t="s">
        <v>37</v>
      </c>
      <c r="F65" s="9" t="s">
        <v>350</v>
      </c>
      <c r="G65" s="9" t="s">
        <v>351</v>
      </c>
      <c r="H65" s="9">
        <v>8.4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IFERROR(__xludf.DUMMYFUNCTION("""COMPUTED_VALUE"""),"64. Home Alone")</f>
        <v>64. Home Alone</v>
      </c>
      <c r="B66" s="12"/>
      <c r="C66" s="9"/>
      <c r="D66" s="9"/>
      <c r="E66" s="9" t="s">
        <v>37</v>
      </c>
      <c r="F66" s="9" t="s">
        <v>352</v>
      </c>
      <c r="G66" s="9" t="s">
        <v>353</v>
      </c>
      <c r="H66" s="9">
        <v>8.4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IFERROR(__xludf.DUMMYFUNCTION("""COMPUTED_VALUE"""),"65. John Wick: Chapter 4")</f>
        <v>65. John Wick: Chapter 4</v>
      </c>
      <c r="B67" s="12"/>
      <c r="C67" s="9"/>
      <c r="D67" s="9"/>
      <c r="E67" s="9" t="s">
        <v>62</v>
      </c>
      <c r="F67" s="9" t="s">
        <v>333</v>
      </c>
      <c r="G67" s="9" t="s">
        <v>354</v>
      </c>
      <c r="H67" s="9">
        <v>8.4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IFERROR(__xludf.DUMMYFUNCTION("""COMPUTED_VALUE"""),"66. The Goonies")</f>
        <v>66. The Goonies</v>
      </c>
      <c r="B68" s="12"/>
      <c r="C68" s="9"/>
      <c r="D68" s="9"/>
      <c r="E68" s="9" t="s">
        <v>105</v>
      </c>
      <c r="F68" s="9" t="s">
        <v>355</v>
      </c>
      <c r="G68" s="9" t="s">
        <v>299</v>
      </c>
      <c r="H68" s="9">
        <v>8.4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IFERROR(__xludf.DUMMYFUNCTION("""COMPUTED_VALUE"""),"67. The Color Purple")</f>
        <v>67. The Color Purple</v>
      </c>
      <c r="B69" s="12"/>
      <c r="C69" s="9"/>
      <c r="D69" s="9"/>
      <c r="E69" s="9" t="s">
        <v>32</v>
      </c>
      <c r="F69" s="9" t="s">
        <v>328</v>
      </c>
      <c r="G69" s="9" t="s">
        <v>356</v>
      </c>
      <c r="H69" s="9">
        <v>8.4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IFERROR(__xludf.DUMMYFUNCTION("""COMPUTED_VALUE"""),"68. Harry Potter and the Goblet of Fire")</f>
        <v>68. Harry Potter and the Goblet of Fire</v>
      </c>
      <c r="B70" s="12"/>
      <c r="C70" s="9"/>
      <c r="D70" s="9"/>
      <c r="E70" s="9" t="s">
        <v>32</v>
      </c>
      <c r="F70" s="9" t="s">
        <v>357</v>
      </c>
      <c r="G70" s="9" t="s">
        <v>310</v>
      </c>
      <c r="H70" s="9">
        <v>8.4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IFERROR(__xludf.DUMMYFUNCTION("""COMPUTED_VALUE"""),"69. The Whale")</f>
        <v>69. The Whale</v>
      </c>
      <c r="B71" s="12"/>
      <c r="C71" s="9"/>
      <c r="D71" s="9"/>
      <c r="E71" s="9" t="s">
        <v>32</v>
      </c>
      <c r="F71" s="9" t="s">
        <v>358</v>
      </c>
      <c r="G71" s="9" t="s">
        <v>359</v>
      </c>
      <c r="H71" s="9">
        <v>8.4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IFERROR(__xludf.DUMMYFUNCTION("""COMPUTED_VALUE"""),"70. Wind River")</f>
        <v>70. Wind River</v>
      </c>
      <c r="B72" s="12"/>
      <c r="C72" s="9"/>
      <c r="D72" s="9"/>
      <c r="E72" s="9" t="s">
        <v>37</v>
      </c>
      <c r="F72" s="9" t="s">
        <v>360</v>
      </c>
      <c r="G72" s="9" t="s">
        <v>361</v>
      </c>
      <c r="H72" s="9">
        <v>8.4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 t="str">
        <f>IFERROR(__xludf.DUMMYFUNCTION("""COMPUTED_VALUE"""),"71. Blue Is the Warmest Colour")</f>
        <v>71. Blue Is the Warmest Colour</v>
      </c>
      <c r="B73" s="12"/>
      <c r="C73" s="9"/>
      <c r="D73" s="9"/>
      <c r="E73" s="9" t="s">
        <v>32</v>
      </c>
      <c r="F73" s="9" t="s">
        <v>362</v>
      </c>
      <c r="G73" s="9" t="s">
        <v>268</v>
      </c>
      <c r="H73" s="9">
        <v>8.4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IFERROR(__xludf.DUMMYFUNCTION("""COMPUTED_VALUE"""),"72. The Banshees of Inisherin")</f>
        <v>72. The Banshees of Inisherin</v>
      </c>
      <c r="B74" s="12"/>
      <c r="C74" s="9"/>
      <c r="D74" s="9"/>
      <c r="E74" s="9" t="s">
        <v>62</v>
      </c>
      <c r="F74" s="9" t="s">
        <v>363</v>
      </c>
      <c r="G74" s="9" t="s">
        <v>351</v>
      </c>
      <c r="H74" s="9">
        <v>8.4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IFERROR(__xludf.DUMMYFUNCTION("""COMPUTED_VALUE"""),"73. Aftersun")</f>
        <v>73. Aftersun</v>
      </c>
      <c r="B75" s="12"/>
      <c r="C75" s="9"/>
      <c r="D75" s="9"/>
      <c r="E75" s="9" t="s">
        <v>32</v>
      </c>
      <c r="F75" s="9" t="s">
        <v>288</v>
      </c>
      <c r="G75" s="9" t="s">
        <v>364</v>
      </c>
      <c r="H75" s="9">
        <v>8.4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IFERROR(__xludf.DUMMYFUNCTION("""COMPUTED_VALUE"""),"74. Harry Potter and the Deathly Hallows: Part 1")</f>
        <v>74. Harry Potter and the Deathly Hallows: Part 1</v>
      </c>
      <c r="B76" s="12"/>
      <c r="C76" s="9"/>
      <c r="D76" s="9"/>
      <c r="E76" s="9" t="s">
        <v>32</v>
      </c>
      <c r="F76" s="9" t="s">
        <v>365</v>
      </c>
      <c r="G76" s="9" t="s">
        <v>366</v>
      </c>
      <c r="H76" s="9">
        <v>8.4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IFERROR(__xludf.DUMMYFUNCTION("""COMPUTED_VALUE"""),"75. Ex Machina")</f>
        <v>75. Ex Machina</v>
      </c>
      <c r="B77" s="12"/>
      <c r="C77" s="9"/>
      <c r="D77" s="9"/>
      <c r="E77" s="9" t="s">
        <v>32</v>
      </c>
      <c r="F77" s="9" t="s">
        <v>344</v>
      </c>
      <c r="G77" s="9" t="s">
        <v>367</v>
      </c>
      <c r="H77" s="9">
        <v>8.4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IFERROR(__xludf.DUMMYFUNCTION("""COMPUTED_VALUE"""),"76. Sicario")</f>
        <v>76. Sicario</v>
      </c>
      <c r="B78" s="12"/>
      <c r="C78" s="9"/>
      <c r="D78" s="9"/>
      <c r="E78" s="9" t="s">
        <v>84</v>
      </c>
      <c r="F78" s="9" t="s">
        <v>368</v>
      </c>
      <c r="G78" s="9" t="s">
        <v>306</v>
      </c>
      <c r="H78" s="9">
        <v>8.4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IFERROR(__xludf.DUMMYFUNCTION("""COMPUTED_VALUE"""),"77. The Hangover")</f>
        <v>77. The Hangover</v>
      </c>
      <c r="B79" s="12"/>
      <c r="C79" s="9"/>
      <c r="D79" s="9"/>
      <c r="E79" s="9" t="s">
        <v>62</v>
      </c>
      <c r="F79" s="9" t="s">
        <v>369</v>
      </c>
      <c r="G79" s="9" t="s">
        <v>370</v>
      </c>
      <c r="H79" s="9">
        <v>8.4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IFERROR(__xludf.DUMMYFUNCTION("""COMPUTED_VALUE"""),"78. Mission: Impossible - Fallout")</f>
        <v>78. Mission: Impossible - Fallout</v>
      </c>
      <c r="B80" s="12"/>
      <c r="C80" s="9"/>
      <c r="D80" s="9"/>
      <c r="E80" s="9" t="s">
        <v>46</v>
      </c>
      <c r="F80" s="9" t="s">
        <v>303</v>
      </c>
      <c r="G80" s="9" t="s">
        <v>306</v>
      </c>
      <c r="H80" s="9">
        <v>8.4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IFERROR(__xludf.DUMMYFUNCTION("""COMPUTED_VALUE"""),"79. Zodiac")</f>
        <v>79. Zodiac</v>
      </c>
      <c r="B81" s="12"/>
      <c r="C81" s="9"/>
      <c r="D81" s="9"/>
      <c r="E81" s="9" t="s">
        <v>46</v>
      </c>
      <c r="F81" s="9" t="s">
        <v>326</v>
      </c>
      <c r="G81" s="9" t="s">
        <v>300</v>
      </c>
      <c r="H81" s="9">
        <v>8.4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IFERROR(__xludf.DUMMYFUNCTION("""COMPUTED_VALUE"""),"80. Lost in Translation")</f>
        <v>80. Lost in Translation</v>
      </c>
      <c r="B82" s="12"/>
      <c r="C82" s="9"/>
      <c r="D82" s="9"/>
      <c r="E82" s="9" t="s">
        <v>62</v>
      </c>
      <c r="F82" s="9" t="s">
        <v>316</v>
      </c>
      <c r="G82" s="9" t="s">
        <v>359</v>
      </c>
      <c r="H82" s="9">
        <v>8.4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IFERROR(__xludf.DUMMYFUNCTION("""COMPUTED_VALUE"""),"81. Kingsman: The Secret Service")</f>
        <v>81. Kingsman: The Secret Service</v>
      </c>
      <c r="B83" s="12"/>
      <c r="C83" s="9"/>
      <c r="D83" s="9"/>
      <c r="E83" s="9" t="s">
        <v>165</v>
      </c>
      <c r="F83" s="9" t="s">
        <v>325</v>
      </c>
      <c r="G83" s="9" t="s">
        <v>371</v>
      </c>
      <c r="H83" s="9">
        <v>8.4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IFERROR(__xludf.DUMMYFUNCTION("""COMPUTED_VALUE"""),"82. Ocean's Eleven")</f>
        <v>82. Ocean's Eleven</v>
      </c>
      <c r="B84" s="12"/>
      <c r="C84" s="9"/>
      <c r="D84" s="9"/>
      <c r="E84" s="9" t="s">
        <v>165</v>
      </c>
      <c r="F84" s="9" t="s">
        <v>298</v>
      </c>
      <c r="G84" s="9" t="s">
        <v>372</v>
      </c>
      <c r="H84" s="9">
        <v>8.4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 t="str">
        <f>IFERROR(__xludf.DUMMYFUNCTION("""COMPUTED_VALUE"""),"83. What's Eating Gilbert Grape")</f>
        <v>83. What's Eating Gilbert Grape</v>
      </c>
      <c r="B85" s="12"/>
      <c r="C85" s="9"/>
      <c r="D85" s="9"/>
      <c r="E85" s="9" t="s">
        <v>32</v>
      </c>
      <c r="F85" s="9" t="s">
        <v>323</v>
      </c>
      <c r="G85" s="9" t="s">
        <v>300</v>
      </c>
      <c r="H85" s="9">
        <v>8.3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IFERROR(__xludf.DUMMYFUNCTION("""COMPUTED_VALUE"""),"84. Silver Linings Playbook")</f>
        <v>84. Silver Linings Playbook</v>
      </c>
      <c r="B86" s="12"/>
      <c r="C86" s="9"/>
      <c r="D86" s="9"/>
      <c r="E86" s="9" t="s">
        <v>84</v>
      </c>
      <c r="F86" s="9" t="s">
        <v>373</v>
      </c>
      <c r="G86" s="9" t="s">
        <v>374</v>
      </c>
      <c r="H86" s="9">
        <v>8.3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IFERROR(__xludf.DUMMYFUNCTION("""COMPUTED_VALUE"""),"85. Training Day")</f>
        <v>85. Training Day</v>
      </c>
      <c r="B87" s="12"/>
      <c r="C87" s="9"/>
      <c r="D87" s="9"/>
      <c r="E87" s="9" t="s">
        <v>84</v>
      </c>
      <c r="F87" s="9" t="s">
        <v>375</v>
      </c>
      <c r="G87" s="9" t="s">
        <v>376</v>
      </c>
      <c r="H87" s="9">
        <v>8.3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IFERROR(__xludf.DUMMYFUNCTION("""COMPUTED_VALUE"""),"86. Black Hawk Down")</f>
        <v>86. Black Hawk Down</v>
      </c>
      <c r="B88" s="12"/>
      <c r="C88" s="9"/>
      <c r="D88" s="9"/>
      <c r="E88" s="9" t="s">
        <v>84</v>
      </c>
      <c r="F88" s="9" t="s">
        <v>280</v>
      </c>
      <c r="G88" s="9" t="s">
        <v>377</v>
      </c>
      <c r="H88" s="9">
        <v>8.3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IFERROR(__xludf.DUMMYFUNCTION("""COMPUTED_VALUE"""),"87. The Worst Person in the World")</f>
        <v>87. The Worst Person in the World</v>
      </c>
      <c r="B89" s="12"/>
      <c r="C89" s="9"/>
      <c r="D89" s="9"/>
      <c r="E89" s="9" t="s">
        <v>84</v>
      </c>
      <c r="F89" s="9" t="s">
        <v>284</v>
      </c>
      <c r="G89" s="9" t="s">
        <v>308</v>
      </c>
      <c r="H89" s="9">
        <v>8.3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IFERROR(__xludf.DUMMYFUNCTION("""COMPUTED_VALUE"""),"88. Airplane!")</f>
        <v>88. Airplane!</v>
      </c>
      <c r="B90" s="12"/>
      <c r="C90" s="9"/>
      <c r="D90" s="9"/>
      <c r="E90" s="9" t="s">
        <v>32</v>
      </c>
      <c r="F90" s="9" t="s">
        <v>363</v>
      </c>
      <c r="G90" s="9" t="s">
        <v>266</v>
      </c>
      <c r="H90" s="9">
        <v>8.3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IFERROR(__xludf.DUMMYFUNCTION("""COMPUTED_VALUE"""),"89. Man on Fire")</f>
        <v>89. Man on Fire</v>
      </c>
      <c r="B91" s="12"/>
      <c r="C91" s="9"/>
      <c r="D91" s="9"/>
      <c r="E91" s="9" t="s">
        <v>37</v>
      </c>
      <c r="F91" s="9" t="s">
        <v>378</v>
      </c>
      <c r="G91" s="9" t="s">
        <v>379</v>
      </c>
      <c r="H91" s="9">
        <v>8.3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IFERROR(__xludf.DUMMYFUNCTION("""COMPUTED_VALUE"""),"90. Primal Fear")</f>
        <v>90. Primal Fear</v>
      </c>
      <c r="B92" s="12"/>
      <c r="C92" s="9"/>
      <c r="D92" s="9"/>
      <c r="E92" s="9" t="s">
        <v>32</v>
      </c>
      <c r="F92" s="9" t="s">
        <v>380</v>
      </c>
      <c r="G92" s="9" t="s">
        <v>366</v>
      </c>
      <c r="H92" s="9">
        <v>8.3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IFERROR(__xludf.DUMMYFUNCTION("""COMPUTED_VALUE"""),"91. 500 Days of Summer")</f>
        <v>91. 500 Days of Summer</v>
      </c>
      <c r="B93" s="12"/>
      <c r="C93" s="9"/>
      <c r="D93" s="9"/>
      <c r="F93" s="9" t="s">
        <v>293</v>
      </c>
      <c r="G93" s="9" t="s">
        <v>266</v>
      </c>
      <c r="H93" s="9">
        <v>8.3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IFERROR(__xludf.DUMMYFUNCTION("""COMPUTED_VALUE"""),"92. The Last of the Mohicans")</f>
        <v>92. The Last of the Mohicans</v>
      </c>
      <c r="B94" s="12"/>
      <c r="C94" s="9"/>
      <c r="D94" s="9"/>
      <c r="F94" s="9" t="s">
        <v>316</v>
      </c>
      <c r="G94" s="9" t="s">
        <v>354</v>
      </c>
      <c r="H94" s="9">
        <v>8.3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IFERROR(__xludf.DUMMYFUNCTION("""COMPUTED_VALUE"""),"93. Another Round")</f>
        <v>93. Another Round</v>
      </c>
      <c r="B95" s="12"/>
      <c r="C95" s="9"/>
      <c r="D95" s="9"/>
      <c r="E95" s="9" t="s">
        <v>105</v>
      </c>
      <c r="F95" s="9" t="s">
        <v>381</v>
      </c>
      <c r="G95" s="9" t="s">
        <v>382</v>
      </c>
      <c r="H95" s="9">
        <v>8.3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IFERROR(__xludf.DUMMYFUNCTION("""COMPUTED_VALUE"""),"94. Brokeback Mountain")</f>
        <v>94. Brokeback Mountain</v>
      </c>
      <c r="B96" s="12"/>
      <c r="C96" s="9"/>
      <c r="D96" s="9"/>
      <c r="E96" s="9" t="s">
        <v>32</v>
      </c>
      <c r="F96" s="9" t="s">
        <v>383</v>
      </c>
      <c r="G96" s="9" t="s">
        <v>384</v>
      </c>
      <c r="H96" s="9">
        <v>8.3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IFERROR(__xludf.DUMMYFUNCTION("""COMPUTED_VALUE"""),"95. And Your Mother Too")</f>
        <v>95. And Your Mother Too</v>
      </c>
      <c r="B97" s="12"/>
      <c r="C97" s="9"/>
      <c r="D97" s="9"/>
      <c r="E97" s="9" t="s">
        <v>32</v>
      </c>
      <c r="F97" s="9" t="s">
        <v>385</v>
      </c>
      <c r="G97" s="9" t="s">
        <v>386</v>
      </c>
      <c r="H97" s="9">
        <v>8.3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IFERROR(__xludf.DUMMYFUNCTION("""COMPUTED_VALUE"""),"96. Birdman or (The Unexpected Virtue of Ignorance)")</f>
        <v>96. Birdman or (The Unexpected Virtue of Ignorance)</v>
      </c>
      <c r="B98" s="12"/>
      <c r="C98" s="9"/>
      <c r="D98" s="9"/>
      <c r="E98" s="9" t="s">
        <v>32</v>
      </c>
      <c r="F98" s="9" t="s">
        <v>313</v>
      </c>
      <c r="G98" s="9" t="s">
        <v>387</v>
      </c>
      <c r="H98" s="9">
        <v>8.3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IFERROR(__xludf.DUMMYFUNCTION("""COMPUTED_VALUE"""),"97. The Game")</f>
        <v>97. The Game</v>
      </c>
      <c r="B99" s="12"/>
      <c r="C99" s="9"/>
      <c r="D99" s="9"/>
      <c r="E99" s="9" t="s">
        <v>32</v>
      </c>
      <c r="F99" s="9" t="s">
        <v>336</v>
      </c>
      <c r="G99" s="9" t="s">
        <v>388</v>
      </c>
      <c r="H99" s="9">
        <v>8.3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tr">
        <f>IFERROR(__xludf.DUMMYFUNCTION("""COMPUTED_VALUE"""),"98. Tangled")</f>
        <v>98. Tangled</v>
      </c>
      <c r="B100" s="12"/>
      <c r="C100" s="9"/>
      <c r="D100" s="9"/>
      <c r="E100" s="9" t="s">
        <v>32</v>
      </c>
      <c r="F100" s="9" t="s">
        <v>336</v>
      </c>
      <c r="G100" s="9" t="s">
        <v>266</v>
      </c>
      <c r="H100" s="9">
        <v>8.3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IFERROR(__xludf.DUMMYFUNCTION("""COMPUTED_VALUE"""),"99. When Harry Met Sally...")</f>
        <v>99. When Harry Met Sally...</v>
      </c>
      <c r="B101" s="12"/>
      <c r="C101" s="9"/>
      <c r="D101" s="9"/>
      <c r="E101" s="9" t="s">
        <v>32</v>
      </c>
      <c r="F101" s="9" t="s">
        <v>313</v>
      </c>
      <c r="G101" s="9" t="s">
        <v>266</v>
      </c>
      <c r="H101" s="9">
        <v>8.3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IFERROR(__xludf.DUMMYFUNCTION("""COMPUTED_VALUE"""),"100. Blue Velvet")</f>
        <v>100. Blue Velvet</v>
      </c>
      <c r="B102" s="12"/>
      <c r="C102" s="9"/>
      <c r="D102" s="9"/>
      <c r="E102" s="9" t="s">
        <v>32</v>
      </c>
      <c r="F102" s="9" t="s">
        <v>340</v>
      </c>
      <c r="G102" s="9" t="s">
        <v>282</v>
      </c>
      <c r="H102" s="9">
        <v>8.3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IFERROR(__xludf.DUMMYFUNCTION("""COMPUTED_VALUE"""),"Recently viewed")</f>
        <v>Recently viewed</v>
      </c>
      <c r="B103" s="12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12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12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12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12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12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12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12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12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12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12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12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12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12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12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12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12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12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12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12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12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12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12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12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12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12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12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12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12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12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12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12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12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12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12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12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12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12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12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12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12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12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12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12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12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12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12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12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12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12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12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12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12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12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12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12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12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12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12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12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12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12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12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12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12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12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12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12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12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12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12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12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12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12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12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12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12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12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12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12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12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12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12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12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12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12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12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12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12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12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12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12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12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12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12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12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12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12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12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12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12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12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12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12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12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12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12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12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12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12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12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12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12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12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12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12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12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12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12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12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12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12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12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2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2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2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2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2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2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2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2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2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2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2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2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2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2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2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2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2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2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2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2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12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12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12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12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12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12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12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12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12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12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12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12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12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12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12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12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12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12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12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12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12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12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12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12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12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12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12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12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12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12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12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12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12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12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12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12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12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12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12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12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12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12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12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12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12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12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12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12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12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12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12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12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12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12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12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12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12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12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12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12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12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12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12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12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12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12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12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12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12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12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12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12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12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12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12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12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12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12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12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12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12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12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12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12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12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12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12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12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12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12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12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12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12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12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12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12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12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12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12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12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12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12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12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12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12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12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12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12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12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12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12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12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12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12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12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12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12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12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12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12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12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12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12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12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12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12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12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12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12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12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12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12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12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12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12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12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12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12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12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12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12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12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12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12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12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12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12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12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12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12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12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12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12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12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12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12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12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12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12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12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12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12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12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12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12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12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12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12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12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12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12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12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12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12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12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12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12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12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12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12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12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12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12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12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12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12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12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12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12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12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12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12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12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12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12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12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12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12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12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12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12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12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12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12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12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12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12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12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12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12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12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12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12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12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12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12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12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12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12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12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12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12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12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12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12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12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12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12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12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12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12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12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12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12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12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12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12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12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12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12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12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12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12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12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12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12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12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12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12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12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12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12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12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12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12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12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12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12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12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12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12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12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12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12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12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12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12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12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12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12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12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12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12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12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12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12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12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12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12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12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12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12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12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12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12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12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12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12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12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12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12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12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12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12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12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12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12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12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12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12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12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12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12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12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12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12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12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12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12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12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12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12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12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12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12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12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12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12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12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12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12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12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12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12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12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12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12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12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12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12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12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12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12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12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12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12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12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12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12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12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12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12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12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12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12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12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12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12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12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12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12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12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12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12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12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12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12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12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12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12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12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12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12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12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12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12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12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12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12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12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12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12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12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12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12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12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12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12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12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12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12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12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12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12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12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12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12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12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12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12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12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12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12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12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12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12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12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12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12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12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12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12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12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12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12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12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12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12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12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12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12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12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12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12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12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12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12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12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12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12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12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12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12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12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12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12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12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12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12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12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12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12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12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12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12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12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12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12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12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12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12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12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12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12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12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12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12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12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12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12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12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12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12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12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12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12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12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12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12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12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12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12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12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12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12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12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12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12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12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12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12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12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12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12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12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12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12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12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12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12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12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12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12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12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12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12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12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12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12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12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12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12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12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12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12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12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12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12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12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12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12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12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12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12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12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12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12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12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12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12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12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12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12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12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12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12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12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12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12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12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12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12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12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12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12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12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12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12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12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12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12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12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12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12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12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12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12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12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12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12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12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12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12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12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12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12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12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12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12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12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12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12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12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12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12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12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12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12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12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12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12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12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12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12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12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12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12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12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12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12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12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12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12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12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12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12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12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12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12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12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12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12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12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12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12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12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12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12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12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12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12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12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12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12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12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12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12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12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12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12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12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12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12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12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12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12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12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12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12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12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12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12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12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12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12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12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12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12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12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12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12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12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12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12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12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12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12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12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12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12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12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12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12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12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12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12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12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12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12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12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12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12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12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12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12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12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12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12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12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12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12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12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12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12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12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12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12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12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12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12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12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12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12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12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12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12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12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12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12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12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12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12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12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12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12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12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12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12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12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12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12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12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12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12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12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12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12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12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12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12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12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12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12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12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12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12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12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12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12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12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12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12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12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12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12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12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12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12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12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12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12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12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12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12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12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12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12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12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12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12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12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12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12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12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12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12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12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12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12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12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12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12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12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12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12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12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12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12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12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12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12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12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12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12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12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12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12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12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12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12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12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12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12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12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12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12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12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12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12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12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12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12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12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12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12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12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12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12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12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12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12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12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12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12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12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12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12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9"/>
      <c r="B1023" s="12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9"/>
      <c r="B1024" s="12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9"/>
      <c r="B1025" s="12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9"/>
      <c r="B1026" s="12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9"/>
      <c r="B1027" s="12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9"/>
      <c r="B1028" s="12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9"/>
      <c r="B1029" s="12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9"/>
      <c r="B1030" s="12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9"/>
      <c r="B1031" s="12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9"/>
      <c r="B1032" s="12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9"/>
      <c r="B1033" s="12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>
      <c r="A1034" s="9"/>
      <c r="B1034" s="12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>
      <c r="A1035" s="9"/>
      <c r="B1035" s="12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>
      <c r="A1036" s="9"/>
      <c r="B1036" s="12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>
      <c r="A1037" s="9"/>
      <c r="B1037" s="12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>
      <c r="A1038" s="9"/>
      <c r="B1038" s="12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>
      <c r="A1039" s="9"/>
      <c r="B1039" s="12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>
      <c r="A1040" s="9"/>
      <c r="B1040" s="12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>
      <c r="A1041" s="9"/>
      <c r="B1041" s="12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>
      <c r="A1042" s="9"/>
      <c r="B1042" s="12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>
      <c r="A1043" s="9"/>
      <c r="B1043" s="12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>
      <c r="A1044" s="9"/>
      <c r="B1044" s="12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>
      <c r="A1045" s="9"/>
      <c r="B1045" s="12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>
      <c r="A1046" s="9"/>
      <c r="B1046" s="12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>
      <c r="A1047" s="9"/>
      <c r="B1047" s="12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>
      <c r="A1048" s="9"/>
      <c r="B1048" s="12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>
      <c r="A1049" s="9"/>
      <c r="B1049" s="12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>
      <c r="A1050" s="9"/>
      <c r="B1050" s="12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>
      <c r="A1051" s="9"/>
      <c r="B1051" s="12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>
      <c r="A1052" s="9"/>
      <c r="B1052" s="12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>
      <c r="A1053" s="9"/>
      <c r="B1053" s="12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>
      <c r="A1054" s="9"/>
      <c r="B1054" s="12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>
      <c r="A1055" s="9"/>
      <c r="B1055" s="12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>
      <c r="A1056" s="9"/>
      <c r="B1056" s="12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>
      <c r="A1057" s="9"/>
      <c r="B1057" s="12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>
      <c r="A1058" s="9"/>
      <c r="B1058" s="12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>
      <c r="A1059" s="9"/>
      <c r="B1059" s="12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>
      <c r="A1060" s="9"/>
      <c r="B1060" s="12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>
      <c r="A1061" s="9"/>
      <c r="B1061" s="12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>
      <c r="A1062" s="9"/>
      <c r="B1062" s="12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>
      <c r="A1063" s="9"/>
      <c r="B1063" s="12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>
      <c r="A1064" s="9"/>
      <c r="B1064" s="12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>
      <c r="A1065" s="9"/>
      <c r="B1065" s="12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>
      <c r="A1066" s="9"/>
      <c r="B1066" s="12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>
      <c r="A1067" s="9"/>
      <c r="B1067" s="12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>
      <c r="A1068" s="9"/>
      <c r="B1068" s="12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>
      <c r="A1069" s="9"/>
      <c r="B1069" s="12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>
      <c r="A1070" s="9"/>
      <c r="B1070" s="12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>
      <c r="A1071" s="9"/>
      <c r="B1071" s="12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>
      <c r="A1072" s="9"/>
      <c r="B1072" s="12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>
      <c r="A1073" s="9"/>
      <c r="B1073" s="12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>
      <c r="A1074" s="9"/>
      <c r="B1074" s="12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>
      <c r="A1075" s="9"/>
      <c r="B1075" s="12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>
      <c r="A1076" s="9"/>
      <c r="B1076" s="12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>
      <c r="A1077" s="9"/>
      <c r="B1077" s="12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>
      <c r="A1078" s="9"/>
      <c r="B1078" s="12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>
      <c r="A1079" s="9"/>
      <c r="B1079" s="12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>
      <c r="A1080" s="9"/>
      <c r="B1080" s="12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>
      <c r="A1081" s="9"/>
      <c r="B1081" s="12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>
      <c r="A1082" s="9"/>
      <c r="B1082" s="12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>
      <c r="A1083" s="9"/>
      <c r="B1083" s="12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>
      <c r="A1084" s="9"/>
      <c r="B1084" s="12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>
      <c r="A1085" s="9"/>
      <c r="B1085" s="12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>
      <c r="A1086" s="9"/>
      <c r="B1086" s="12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>
      <c r="A1087" s="9"/>
      <c r="B1087" s="12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>
      <c r="A1088" s="9"/>
      <c r="B1088" s="12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>
      <c r="A1089" s="9"/>
      <c r="B1089" s="12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>
      <c r="A1090" s="9"/>
      <c r="B1090" s="12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>
      <c r="A1091" s="9"/>
      <c r="B1091" s="12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>
      <c r="A1092" s="9"/>
      <c r="B1092" s="12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>
      <c r="A1093" s="9"/>
      <c r="B1093" s="12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>
      <c r="A1094" s="9"/>
      <c r="B1094" s="12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>
      <c r="A1095" s="9"/>
      <c r="B1095" s="12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>
      <c r="A1096" s="9"/>
      <c r="B1096" s="12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>
      <c r="A1097" s="9"/>
      <c r="B1097" s="12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>
      <c r="A1098" s="9"/>
      <c r="B1098" s="12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>
      <c r="A1099" s="9"/>
      <c r="B1099" s="12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>
      <c r="A1100" s="9"/>
      <c r="B1100" s="12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>
      <c r="A1101" s="9"/>
      <c r="B1101" s="12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>
      <c r="A1102" s="9"/>
      <c r="B1102" s="12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>
      <c r="A1103" s="9"/>
      <c r="B1103" s="12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>
      <c r="A1104" s="9"/>
      <c r="B1104" s="12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>
      <c r="A1105" s="9"/>
      <c r="B1105" s="12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>
      <c r="A1106" s="9"/>
      <c r="B1106" s="12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>
      <c r="A1107" s="9"/>
      <c r="B1107" s="12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>
      <c r="A1108" s="9"/>
      <c r="B1108" s="12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>
      <c r="A1109" s="9"/>
      <c r="B1109" s="12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>
      <c r="A1110" s="9"/>
      <c r="B1110" s="12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>
      <c r="A1111" s="9"/>
      <c r="B1111" s="12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>
      <c r="A1112" s="9"/>
      <c r="B1112" s="12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>
      <c r="A1113" s="9"/>
      <c r="B1113" s="12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>
      <c r="A1114" s="9"/>
      <c r="B1114" s="12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>
      <c r="A1115" s="9"/>
      <c r="B1115" s="12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>
      <c r="A1116" s="9"/>
      <c r="B1116" s="12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>
      <c r="A1117" s="9"/>
      <c r="B1117" s="12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>
      <c r="A1118" s="9"/>
      <c r="B1118" s="12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>
      <c r="A1119" s="9"/>
      <c r="B1119" s="12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>
      <c r="A1120" s="9"/>
      <c r="B1120" s="12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>
      <c r="A1121" s="9"/>
      <c r="B1121" s="12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>
      <c r="A1122" s="9"/>
      <c r="B1122" s="12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>
      <c r="A1123" s="9"/>
      <c r="B1123" s="12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>
      <c r="A1124" s="9"/>
      <c r="B1124" s="12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>
      <c r="A1125" s="9"/>
      <c r="B1125" s="12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>
      <c r="A1126" s="9"/>
      <c r="B1126" s="12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>
      <c r="A1127" s="9"/>
      <c r="B1127" s="12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>
      <c r="A1128" s="9"/>
      <c r="B1128" s="12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>
      <c r="A1129" s="9"/>
      <c r="B1129" s="12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>
      <c r="A1130" s="9"/>
      <c r="B1130" s="12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>
      <c r="A1131" s="9"/>
      <c r="B1131" s="12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>
      <c r="A1132" s="9"/>
      <c r="B1132" s="12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>
      <c r="A1133" s="9"/>
      <c r="B1133" s="12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>
      <c r="A1134" s="9"/>
      <c r="B1134" s="12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>
      <c r="A1135" s="9"/>
      <c r="B1135" s="12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>
      <c r="A1136" s="9"/>
      <c r="B1136" s="12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>
      <c r="A1137" s="9"/>
      <c r="B1137" s="12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>
      <c r="A1138" s="9"/>
      <c r="B1138" s="12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>
      <c r="A1139" s="9"/>
      <c r="B1139" s="12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>
      <c r="A1140" s="9"/>
      <c r="B1140" s="12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>
      <c r="A1141" s="9"/>
      <c r="B1141" s="12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>
      <c r="A1142" s="9"/>
      <c r="B1142" s="12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>
      <c r="A1143" s="9"/>
      <c r="B1143" s="12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>
      <c r="A1144" s="9"/>
      <c r="B1144" s="12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>
      <c r="A1145" s="9"/>
      <c r="B1145" s="12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>
      <c r="A1146" s="9"/>
      <c r="B1146" s="12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>
      <c r="A1147" s="9"/>
      <c r="B1147" s="12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>
      <c r="A1148" s="9"/>
      <c r="B1148" s="12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>
      <c r="A1149" s="9"/>
      <c r="B1149" s="12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>
      <c r="A1150" s="9"/>
      <c r="B1150" s="12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>
      <c r="A1151" s="9"/>
      <c r="B1151" s="12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>
      <c r="A1152" s="9"/>
      <c r="B1152" s="12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>
      <c r="A1153" s="9"/>
      <c r="B1153" s="12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>
      <c r="A1154" s="9"/>
      <c r="B1154" s="12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>
      <c r="A1155" s="9"/>
      <c r="B1155" s="12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>
      <c r="A1156" s="9"/>
      <c r="B1156" s="12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>
      <c r="A1157" s="9"/>
      <c r="B1157" s="12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>
      <c r="A1158" s="9"/>
      <c r="B1158" s="12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>
      <c r="A1159" s="9"/>
      <c r="B1159" s="12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>
      <c r="A1160" s="9"/>
      <c r="B1160" s="12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>
      <c r="A1161" s="9"/>
      <c r="B1161" s="12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>
      <c r="A1162" s="9"/>
      <c r="B1162" s="12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>
      <c r="A1163" s="9"/>
      <c r="B1163" s="12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>
      <c r="A1164" s="9"/>
      <c r="B1164" s="12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>
      <c r="A1165" s="9"/>
      <c r="B1165" s="12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>
      <c r="A1166" s="9"/>
      <c r="B1166" s="12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>
      <c r="A1167" s="9"/>
      <c r="B1167" s="12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>
      <c r="A1168" s="9"/>
      <c r="B1168" s="12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>
      <c r="A1169" s="9"/>
      <c r="B1169" s="12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>
      <c r="A1170" s="9"/>
      <c r="B1170" s="12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>
      <c r="A1171" s="9"/>
      <c r="B1171" s="12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>
      <c r="A1172" s="9"/>
      <c r="B1172" s="12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>
      <c r="A1173" s="9"/>
      <c r="B1173" s="12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>
      <c r="A1174" s="9"/>
      <c r="B1174" s="12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>
      <c r="A1175" s="9"/>
      <c r="B1175" s="12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>
      <c r="A1176" s="9"/>
      <c r="B1176" s="12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>
      <c r="A1177" s="9"/>
      <c r="B1177" s="12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>
      <c r="A1178" s="9"/>
      <c r="B1178" s="12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>
      <c r="A1179" s="9"/>
      <c r="B1179" s="12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>
      <c r="A1180" s="9"/>
      <c r="B1180" s="12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>
      <c r="A1181" s="9"/>
      <c r="B1181" s="12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>
      <c r="A1182" s="9"/>
      <c r="B1182" s="12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>
      <c r="A1183" s="9"/>
      <c r="B1183" s="12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>
      <c r="A1184" s="9"/>
      <c r="B1184" s="12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>
      <c r="A1185" s="9"/>
      <c r="B1185" s="12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>
      <c r="A1186" s="9"/>
      <c r="B1186" s="12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>
      <c r="A1187" s="9"/>
      <c r="B1187" s="12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>
      <c r="A1188" s="9"/>
      <c r="B1188" s="12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>
      <c r="A1189" s="9"/>
      <c r="B1189" s="12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>
      <c r="A1190" s="9"/>
      <c r="B1190" s="12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>
      <c r="A1191" s="9"/>
      <c r="B1191" s="12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>
      <c r="A1192" s="9"/>
      <c r="B1192" s="12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>
      <c r="A1193" s="9"/>
      <c r="B1193" s="12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>
      <c r="A1194" s="9"/>
      <c r="B1194" s="12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>
      <c r="A1195" s="9"/>
      <c r="B1195" s="12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>
      <c r="A1196" s="9"/>
      <c r="B1196" s="12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>
      <c r="A1197" s="9"/>
      <c r="B1197" s="12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>
      <c r="A1198" s="9"/>
      <c r="B1198" s="12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>
      <c r="A1199" s="9"/>
      <c r="B1199" s="12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>
      <c r="A1200" s="9"/>
      <c r="B1200" s="12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>
      <c r="A1201" s="9"/>
      <c r="B1201" s="12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>
      <c r="A1202" s="9"/>
      <c r="B1202" s="12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>
      <c r="A1203" s="9"/>
      <c r="B1203" s="12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>
      <c r="A1204" s="9"/>
      <c r="B1204" s="12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>
      <c r="A1205" s="9"/>
      <c r="B1205" s="12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>
      <c r="A1206" s="9"/>
      <c r="B1206" s="12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>
      <c r="A1207" s="9"/>
      <c r="B1207" s="12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>
      <c r="A1208" s="9"/>
      <c r="B1208" s="12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>
      <c r="A1209" s="9"/>
      <c r="B1209" s="12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>
      <c r="A1210" s="9"/>
      <c r="B1210" s="12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>
      <c r="A1211" s="9"/>
      <c r="B1211" s="12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>
      <c r="A1212" s="9"/>
      <c r="B1212" s="12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>
      <c r="A1213" s="9"/>
      <c r="B1213" s="12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>
      <c r="A1214" s="9"/>
      <c r="B1214" s="12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>
      <c r="A1215" s="9"/>
      <c r="B1215" s="12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>
      <c r="A1216" s="9"/>
      <c r="B1216" s="12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>
      <c r="A1217" s="9"/>
      <c r="B1217" s="12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>
      <c r="A1218" s="9"/>
      <c r="B1218" s="12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>
      <c r="A1219" s="9"/>
      <c r="B1219" s="12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>
      <c r="A1220" s="9"/>
      <c r="B1220" s="12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>
      <c r="A1221" s="9"/>
      <c r="B1221" s="12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>
      <c r="A1222" s="9"/>
      <c r="B1222" s="12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>
      <c r="A1223" s="9"/>
      <c r="B1223" s="12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>
      <c r="A1224" s="9"/>
      <c r="B1224" s="12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>
      <c r="A1225" s="9"/>
      <c r="B1225" s="12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>
      <c r="A1226" s="9"/>
      <c r="B1226" s="12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>
      <c r="A1227" s="9"/>
      <c r="B1227" s="12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>
      <c r="A1228" s="9"/>
      <c r="B1228" s="12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>
      <c r="A1229" s="9"/>
      <c r="B1229" s="12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>
      <c r="A1230" s="9"/>
      <c r="B1230" s="12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>
      <c r="A1231" s="9"/>
      <c r="B1231" s="12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>
      <c r="A1232" s="9"/>
      <c r="B1232" s="12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>
      <c r="A1233" s="9"/>
      <c r="B1233" s="12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>
      <c r="A1234" s="9"/>
      <c r="B1234" s="12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>
      <c r="A1235" s="9"/>
      <c r="B1235" s="12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>
      <c r="A1236" s="9"/>
      <c r="B1236" s="12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>
      <c r="A1237" s="9"/>
      <c r="B1237" s="12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>
      <c r="A1238" s="9"/>
      <c r="B1238" s="12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>
      <c r="A1239" s="9"/>
      <c r="B1239" s="12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>
      <c r="A1240" s="9"/>
      <c r="B1240" s="12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>
      <c r="A1241" s="9"/>
      <c r="B1241" s="12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>
      <c r="A1242" s="9"/>
      <c r="B1242" s="12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>
      <c r="A1243" s="9"/>
      <c r="B1243" s="12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>
      <c r="A1244" s="9"/>
      <c r="B1244" s="12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>
      <c r="A1245" s="9"/>
      <c r="B1245" s="12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>
      <c r="A1246" s="9"/>
      <c r="B1246" s="12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>
      <c r="A1247" s="9"/>
      <c r="B1247" s="12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>
      <c r="A1248" s="9"/>
      <c r="B1248" s="12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>
      <c r="A1249" s="9"/>
      <c r="B1249" s="12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>
      <c r="A1250" s="9"/>
      <c r="B1250" s="12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>
      <c r="A1251" s="9"/>
      <c r="B1251" s="12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>
      <c r="A1252" s="9"/>
      <c r="B1252" s="12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>
      <c r="A1253" s="9"/>
      <c r="B1253" s="12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>
      <c r="A1254" s="9"/>
      <c r="B1254" s="12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>
      <c r="A1255" s="9"/>
      <c r="B1255" s="12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>
      <c r="A1256" s="9"/>
      <c r="B1256" s="12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>
      <c r="A1257" s="9"/>
      <c r="B1257" s="12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>
      <c r="A1258" s="9"/>
      <c r="B1258" s="12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>
      <c r="A1259" s="9"/>
      <c r="B1259" s="12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>
      <c r="A1260" s="9"/>
      <c r="B1260" s="12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>
      <c r="A1261" s="9"/>
      <c r="B1261" s="12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>
      <c r="A1262" s="9"/>
      <c r="B1262" s="12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>
      <c r="A1263" s="9"/>
      <c r="B1263" s="12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>
      <c r="A1264" s="9"/>
      <c r="B1264" s="12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>
      <c r="A1265" s="9"/>
      <c r="B1265" s="12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>
      <c r="A1266" s="9"/>
      <c r="B1266" s="12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>
      <c r="A1267" s="9"/>
      <c r="B1267" s="12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>
      <c r="A1268" s="9"/>
      <c r="B1268" s="12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>
      <c r="A1269" s="9"/>
      <c r="B1269" s="12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>
      <c r="A1270" s="9"/>
      <c r="B1270" s="12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>
      <c r="A1271" s="9"/>
      <c r="B1271" s="12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>
      <c r="A1272" s="9"/>
      <c r="B1272" s="12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>
      <c r="A1273" s="9"/>
      <c r="B1273" s="12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>
      <c r="A1274" s="9"/>
      <c r="B1274" s="12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>
      <c r="A1275" s="9"/>
      <c r="B1275" s="12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>
      <c r="A1276" s="9"/>
      <c r="B1276" s="12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>
      <c r="A1277" s="9"/>
      <c r="B1277" s="12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>
      <c r="A1278" s="9"/>
      <c r="B1278" s="12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>
      <c r="A1279" s="9"/>
      <c r="B1279" s="12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>
      <c r="A1280" s="9"/>
      <c r="B1280" s="12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>
      <c r="A1281" s="9"/>
      <c r="B1281" s="12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>
      <c r="A1282" s="9"/>
      <c r="B1282" s="12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>
      <c r="A1283" s="9"/>
      <c r="B1283" s="12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>
      <c r="A1284" s="9"/>
      <c r="B1284" s="12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>
      <c r="A1285" s="9"/>
      <c r="B1285" s="12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>
      <c r="A1286" s="9"/>
      <c r="B1286" s="12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>
      <c r="A1287" s="9"/>
      <c r="B1287" s="12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>
      <c r="A1288" s="9"/>
      <c r="B1288" s="12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>
      <c r="A1289" s="9"/>
      <c r="B1289" s="12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>
      <c r="A1290" s="9"/>
      <c r="B1290" s="12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>
      <c r="A1291" s="9"/>
      <c r="B1291" s="12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>
      <c r="A1292" s="9"/>
      <c r="B1292" s="12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>
      <c r="A1293" s="9"/>
      <c r="B1293" s="12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>
      <c r="A1294" s="9"/>
      <c r="B1294" s="12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>
      <c r="A1295" s="9"/>
      <c r="B1295" s="12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>
      <c r="A1296" s="9"/>
      <c r="B1296" s="12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>
      <c r="A1297" s="9"/>
      <c r="B1297" s="12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>
      <c r="A1298" s="9"/>
      <c r="B1298" s="12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>
      <c r="A1299" s="9"/>
      <c r="B1299" s="12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>
      <c r="A1300" s="9"/>
      <c r="B1300" s="12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>
      <c r="A1301" s="9"/>
      <c r="B1301" s="12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>
      <c r="A1302" s="9"/>
      <c r="B1302" s="12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>
      <c r="A1303" s="9"/>
      <c r="B1303" s="12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>
      <c r="A1304" s="9"/>
      <c r="B1304" s="12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>
      <c r="A1305" s="9"/>
      <c r="B1305" s="12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>
      <c r="A1306" s="9"/>
      <c r="B1306" s="12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>
      <c r="A1307" s="9"/>
      <c r="B1307" s="12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>
      <c r="A1308" s="9"/>
      <c r="B1308" s="12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>
      <c r="A1309" s="9"/>
      <c r="B1309" s="12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>
      <c r="A1310" s="9"/>
      <c r="B1310" s="12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>
      <c r="A1311" s="9"/>
      <c r="B1311" s="12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>
      <c r="A1312" s="9"/>
      <c r="B1312" s="12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>
      <c r="A1313" s="9"/>
      <c r="B1313" s="12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>
      <c r="A1314" s="9"/>
      <c r="B1314" s="12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>
      <c r="A1315" s="9"/>
      <c r="B1315" s="12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>
      <c r="A1316" s="9"/>
      <c r="B1316" s="12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>
      <c r="A1317" s="9"/>
      <c r="B1317" s="12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>
      <c r="A1318" s="9"/>
      <c r="B1318" s="12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>
      <c r="A1319" s="9"/>
      <c r="B1319" s="12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>
      <c r="A1320" s="9"/>
      <c r="B1320" s="12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>
      <c r="A1321" s="9"/>
      <c r="B1321" s="12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>
      <c r="A1322" s="9"/>
      <c r="B1322" s="12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>
      <c r="A1323" s="9"/>
      <c r="B1323" s="12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>
      <c r="A1324" s="9"/>
      <c r="B1324" s="12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>
      <c r="A1325" s="9"/>
      <c r="B1325" s="12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>
      <c r="A1326" s="9"/>
      <c r="B1326" s="12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>
      <c r="A1327" s="9"/>
      <c r="B1327" s="12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>
      <c r="A1328" s="9"/>
      <c r="B1328" s="12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>
      <c r="A1329" s="9"/>
      <c r="B1329" s="12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>
      <c r="A1330" s="9"/>
      <c r="B1330" s="12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>
      <c r="A1331" s="9"/>
      <c r="B1331" s="12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>
      <c r="A1332" s="9"/>
      <c r="B1332" s="12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>
      <c r="A1333" s="9"/>
      <c r="B1333" s="12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>
      <c r="A1334" s="9"/>
      <c r="B1334" s="12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>
      <c r="A1335" s="9"/>
      <c r="B1335" s="12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>
      <c r="A1336" s="9"/>
      <c r="B1336" s="12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>
      <c r="A1337" s="9"/>
      <c r="B1337" s="12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>
      <c r="A1338" s="9"/>
      <c r="B1338" s="12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>
      <c r="A1339" s="9"/>
      <c r="B1339" s="12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>
      <c r="A1340" s="9"/>
      <c r="B1340" s="12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>
      <c r="A1341" s="9"/>
      <c r="B1341" s="12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>
      <c r="A1342" s="9"/>
      <c r="B1342" s="12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>
      <c r="A1343" s="9"/>
      <c r="B1343" s="12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>
      <c r="A1344" s="9"/>
      <c r="B1344" s="12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>
      <c r="A1345" s="9"/>
      <c r="B1345" s="12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>
      <c r="A1346" s="9"/>
      <c r="B1346" s="12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>
      <c r="A1347" s="9"/>
      <c r="B1347" s="12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>
      <c r="A1348" s="9"/>
      <c r="B1348" s="12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>
      <c r="A1349" s="9"/>
      <c r="B1349" s="12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>
      <c r="A1350" s="9"/>
      <c r="B1350" s="12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>
      <c r="A1351" s="9"/>
      <c r="B1351" s="12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>
      <c r="A1352" s="9"/>
      <c r="B1352" s="12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>
      <c r="A1353" s="9"/>
      <c r="B1353" s="12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>
      <c r="A1354" s="9"/>
      <c r="B1354" s="12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>
      <c r="A1355" s="9"/>
      <c r="B1355" s="12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>
      <c r="A1356" s="9"/>
      <c r="B1356" s="12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>
      <c r="A1357" s="9"/>
      <c r="B1357" s="12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>
      <c r="A1358" s="9"/>
      <c r="B1358" s="12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>
      <c r="A1359" s="9"/>
      <c r="B1359" s="12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>
      <c r="A1360" s="9"/>
      <c r="B1360" s="12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>
      <c r="A1361" s="9"/>
      <c r="B1361" s="12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>
      <c r="A1362" s="9"/>
      <c r="B1362" s="12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>
      <c r="A1363" s="9"/>
      <c r="B1363" s="12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>
      <c r="A1364" s="9"/>
      <c r="B1364" s="12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>
      <c r="A1365" s="9"/>
      <c r="B1365" s="12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>
      <c r="A1366" s="9"/>
      <c r="B1366" s="12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>
      <c r="A1367" s="9"/>
      <c r="B1367" s="12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>
      <c r="A1368" s="9"/>
      <c r="B1368" s="12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>
      <c r="A1369" s="9"/>
      <c r="B1369" s="12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>
      <c r="A1370" s="9"/>
      <c r="B1370" s="12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>
      <c r="A1371" s="9"/>
      <c r="B1371" s="12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>
      <c r="A1372" s="9"/>
      <c r="B1372" s="12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>
      <c r="A1373" s="9"/>
      <c r="B1373" s="12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>
      <c r="A1374" s="9"/>
      <c r="B1374" s="12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>
      <c r="A1375" s="9"/>
      <c r="B1375" s="12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>
      <c r="A1376" s="9"/>
      <c r="B1376" s="12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>
      <c r="A1377" s="9"/>
      <c r="B1377" s="12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>
      <c r="A1378" s="9"/>
      <c r="B1378" s="12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>
      <c r="A1379" s="9"/>
      <c r="B1379" s="12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>
      <c r="A1380" s="9"/>
      <c r="B1380" s="12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>
      <c r="A1381" s="9"/>
      <c r="B1381" s="12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>
      <c r="A1382" s="9"/>
      <c r="B1382" s="12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>
      <c r="A1383" s="9"/>
      <c r="B1383" s="12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>
      <c r="A1384" s="9"/>
      <c r="B1384" s="12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>
      <c r="A1385" s="9"/>
      <c r="B1385" s="12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>
      <c r="A1386" s="9"/>
      <c r="B1386" s="12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>
      <c r="A1387" s="9"/>
      <c r="B1387" s="12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>
      <c r="A1388" s="9"/>
      <c r="B1388" s="12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>
      <c r="A1389" s="9"/>
      <c r="B1389" s="12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>
      <c r="A1390" s="9"/>
      <c r="B1390" s="12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>
      <c r="A1391" s="9"/>
      <c r="B1391" s="12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>
      <c r="A1392" s="9"/>
      <c r="B1392" s="12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>
      <c r="A1393" s="9"/>
      <c r="B1393" s="12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>
      <c r="A1394" s="9"/>
      <c r="B1394" s="12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>
      <c r="A1395" s="9"/>
      <c r="B1395" s="12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>
      <c r="A1396" s="9"/>
      <c r="B1396" s="12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>
      <c r="A1397" s="9"/>
      <c r="B1397" s="12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>
      <c r="A1398" s="9"/>
      <c r="B1398" s="12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>
      <c r="A1399" s="9"/>
      <c r="B1399" s="12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>
      <c r="A1400" s="9"/>
      <c r="B1400" s="12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>
      <c r="A1401" s="9"/>
      <c r="B1401" s="12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>
      <c r="A1402" s="9"/>
      <c r="B1402" s="12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>
      <c r="A1403" s="9"/>
      <c r="B1403" s="12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>
      <c r="A1404" s="9"/>
      <c r="B1404" s="12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>
      <c r="A1405" s="9"/>
      <c r="B1405" s="12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>
      <c r="A1406" s="9"/>
      <c r="B1406" s="12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>
      <c r="A1407" s="9"/>
      <c r="B1407" s="12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>
      <c r="A1408" s="9"/>
      <c r="B1408" s="12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>
      <c r="A1409" s="9"/>
      <c r="B1409" s="12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>
      <c r="A1410" s="9"/>
      <c r="B1410" s="12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>
      <c r="A1411" s="9"/>
      <c r="B1411" s="12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>
      <c r="A1412" s="9"/>
      <c r="B1412" s="12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>
      <c r="A1413" s="9"/>
      <c r="B1413" s="12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>
      <c r="A1414" s="9"/>
      <c r="B1414" s="12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>
      <c r="A1415" s="9"/>
      <c r="B1415" s="12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>
      <c r="A1416" s="9"/>
      <c r="B1416" s="12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>
      <c r="A1417" s="9"/>
      <c r="B1417" s="12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>
      <c r="A1418" s="9"/>
      <c r="B1418" s="12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>
      <c r="A1419" s="9"/>
      <c r="B1419" s="12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>
      <c r="A1420" s="9"/>
      <c r="B1420" s="12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>
      <c r="A1421" s="9"/>
      <c r="B1421" s="12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>
      <c r="A1422" s="9"/>
      <c r="B1422" s="12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>
      <c r="A1423" s="9"/>
      <c r="B1423" s="12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>
      <c r="A1424" s="9"/>
      <c r="B1424" s="12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>
      <c r="A1425" s="9"/>
      <c r="B1425" s="12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>
      <c r="A1426" s="9"/>
      <c r="B1426" s="12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>
      <c r="A1427" s="9"/>
      <c r="B1427" s="12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>
      <c r="A1428" s="9"/>
      <c r="B1428" s="12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>
      <c r="A1429" s="9"/>
      <c r="B1429" s="12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>
      <c r="A1430" s="9"/>
      <c r="B1430" s="12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>
      <c r="A1431" s="9"/>
      <c r="B1431" s="12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>
      <c r="A1432" s="9"/>
      <c r="B1432" s="12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>
      <c r="A1433" s="9"/>
      <c r="B1433" s="12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>
      <c r="A1434" s="9"/>
      <c r="B1434" s="12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>
      <c r="A1435" s="9"/>
      <c r="B1435" s="12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>
      <c r="A1436" s="9"/>
      <c r="B1436" s="12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>
      <c r="A1437" s="9"/>
      <c r="B1437" s="12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>
      <c r="A1438" s="9"/>
      <c r="B1438" s="12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>
      <c r="A1439" s="9"/>
      <c r="B1439" s="12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>
      <c r="A1440" s="9"/>
      <c r="B1440" s="12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>
      <c r="A1441" s="9"/>
      <c r="B1441" s="12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>
      <c r="A1442" s="9"/>
      <c r="B1442" s="12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>
      <c r="A1443" s="9"/>
      <c r="B1443" s="12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>
      <c r="A1444" s="9"/>
      <c r="B1444" s="12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>
      <c r="A1445" s="9"/>
      <c r="B1445" s="12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>
      <c r="A1446" s="9"/>
      <c r="B1446" s="12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>
      <c r="A1447" s="9"/>
      <c r="B1447" s="12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>
      <c r="A1448" s="9"/>
      <c r="B1448" s="12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>
      <c r="A1449" s="9"/>
      <c r="B1449" s="12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>
      <c r="A1450" s="9"/>
      <c r="B1450" s="12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>
      <c r="A1451" s="9"/>
      <c r="B1451" s="12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>
      <c r="A1452" s="9"/>
      <c r="B1452" s="12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>
      <c r="A1453" s="9"/>
      <c r="B1453" s="12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>
      <c r="A1454" s="9"/>
      <c r="B1454" s="12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>
      <c r="A1455" s="9"/>
      <c r="B1455" s="12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>
      <c r="A1456" s="9"/>
      <c r="B1456" s="12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>
      <c r="A1457" s="9"/>
      <c r="B1457" s="12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>
      <c r="A1458" s="9"/>
      <c r="B1458" s="12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>
      <c r="A1459" s="9"/>
      <c r="B1459" s="12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>
      <c r="A1460" s="9"/>
      <c r="B1460" s="12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>
      <c r="A1461" s="9"/>
      <c r="B1461" s="12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>
      <c r="A1462" s="9"/>
      <c r="B1462" s="12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>
      <c r="A1463" s="9"/>
      <c r="B1463" s="12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>
      <c r="A1464" s="9"/>
      <c r="B1464" s="12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>
      <c r="A1465" s="9"/>
      <c r="B1465" s="12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>
      <c r="A1466" s="9"/>
      <c r="B1466" s="12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>
      <c r="A1467" s="9"/>
      <c r="B1467" s="12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>
      <c r="A1468" s="9"/>
      <c r="B1468" s="12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>
      <c r="A1469" s="9"/>
      <c r="B1469" s="12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>
      <c r="A1470" s="9"/>
      <c r="B1470" s="12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>
      <c r="A1471" s="9"/>
      <c r="B1471" s="12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>
      <c r="A1472" s="9"/>
      <c r="B1472" s="12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>
      <c r="A1473" s="9"/>
      <c r="B1473" s="12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>
      <c r="A1474" s="9"/>
      <c r="B1474" s="12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>
      <c r="A1475" s="9"/>
      <c r="B1475" s="12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>
      <c r="A1476" s="9"/>
      <c r="B1476" s="12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>
      <c r="A1477" s="9"/>
      <c r="B1477" s="12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>
      <c r="A1478" s="9"/>
      <c r="B1478" s="12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>
      <c r="A1479" s="9"/>
      <c r="B1479" s="12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>
      <c r="A1480" s="9"/>
      <c r="B1480" s="12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>
      <c r="A1481" s="9"/>
      <c r="B1481" s="12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>
      <c r="A1482" s="9"/>
      <c r="B1482" s="12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>
      <c r="A1483" s="9"/>
      <c r="B1483" s="12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>
      <c r="A1484" s="9"/>
      <c r="B1484" s="12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>
      <c r="A1485" s="9"/>
      <c r="B1485" s="12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>
      <c r="A1486" s="9"/>
      <c r="B1486" s="12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>
      <c r="A1487" s="9"/>
      <c r="B1487" s="12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>
      <c r="A1488" s="9"/>
      <c r="B1488" s="12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>
      <c r="A1489" s="9"/>
      <c r="B1489" s="12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>
      <c r="A1490" s="9"/>
      <c r="B1490" s="12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>
      <c r="A1491" s="9"/>
      <c r="B1491" s="12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>
      <c r="A1492" s="9"/>
      <c r="B1492" s="12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>
      <c r="A1493" s="9"/>
      <c r="B1493" s="12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>
      <c r="A1494" s="9"/>
      <c r="B1494" s="12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>
      <c r="A1495" s="9"/>
      <c r="B1495" s="12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>
      <c r="A1496" s="9"/>
      <c r="B1496" s="12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>
      <c r="A1497" s="9"/>
      <c r="B1497" s="12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>
      <c r="A1498" s="9"/>
      <c r="B1498" s="12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>
      <c r="A1499" s="9"/>
      <c r="B1499" s="12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>
      <c r="A1500" s="9"/>
      <c r="B1500" s="12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>
      <c r="A1501" s="9"/>
      <c r="B1501" s="12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>
      <c r="A1502" s="9"/>
      <c r="B1502" s="12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>
      <c r="A1503" s="9"/>
      <c r="B1503" s="12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>
      <c r="A1504" s="9"/>
      <c r="B1504" s="12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>
      <c r="A1505" s="9"/>
      <c r="B1505" s="12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>
      <c r="A1506" s="9"/>
      <c r="B1506" s="12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>
      <c r="A1507" s="9"/>
      <c r="B1507" s="12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>
      <c r="A1508" s="9"/>
      <c r="B1508" s="12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>
      <c r="A1509" s="9"/>
      <c r="B1509" s="12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>
      <c r="A1510" s="9"/>
      <c r="B1510" s="12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>
      <c r="A1511" s="9"/>
      <c r="B1511" s="12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>
      <c r="A1512" s="9"/>
      <c r="B1512" s="12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>
      <c r="A1513" s="9"/>
      <c r="B1513" s="12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>
      <c r="A1514" s="9"/>
      <c r="B1514" s="12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>
      <c r="A1515" s="9"/>
      <c r="B1515" s="12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>
      <c r="A1516" s="9"/>
      <c r="B1516" s="12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>
      <c r="A1517" s="9"/>
      <c r="B1517" s="12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>
      <c r="A1518" s="9"/>
      <c r="B1518" s="12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>
      <c r="A1519" s="9"/>
      <c r="B1519" s="12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>
      <c r="A1520" s="9"/>
      <c r="B1520" s="12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>
      <c r="A1521" s="9"/>
      <c r="B1521" s="12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>
      <c r="A1522" s="9"/>
      <c r="B1522" s="12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>
      <c r="A1523" s="9"/>
      <c r="B1523" s="12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>
      <c r="A1524" s="9"/>
      <c r="B1524" s="12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>
      <c r="A1525" s="9"/>
      <c r="B1525" s="12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>
      <c r="A1526" s="9"/>
      <c r="B1526" s="12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>
      <c r="A1527" s="9"/>
      <c r="B1527" s="12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>
      <c r="A1528" s="9"/>
      <c r="B1528" s="12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>
      <c r="A1529" s="9"/>
      <c r="B1529" s="12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>
      <c r="A1530" s="9"/>
      <c r="B1530" s="12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>
      <c r="A1531" s="9"/>
      <c r="B1531" s="12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>
      <c r="A1532" s="9"/>
      <c r="B1532" s="12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>
      <c r="A1533" s="9"/>
      <c r="B1533" s="12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>
      <c r="A1534" s="9"/>
      <c r="B1534" s="12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>
      <c r="A1535" s="9"/>
      <c r="B1535" s="12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>
      <c r="A1536" s="9"/>
      <c r="B1536" s="12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>
      <c r="A1537" s="9"/>
      <c r="B1537" s="12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>
      <c r="A1538" s="9"/>
      <c r="B1538" s="12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>
      <c r="A1539" s="9"/>
      <c r="B1539" s="12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>
      <c r="A1540" s="9"/>
      <c r="B1540" s="12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>
      <c r="A1541" s="9"/>
      <c r="B1541" s="12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>
      <c r="A1542" s="9"/>
      <c r="B1542" s="12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>
      <c r="A1543" s="9"/>
      <c r="B1543" s="12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>
      <c r="A1544" s="9"/>
      <c r="B1544" s="12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>
      <c r="A1545" s="9"/>
      <c r="B1545" s="12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>
      <c r="A1546" s="9"/>
      <c r="B1546" s="12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>
      <c r="A1547" s="9"/>
      <c r="B1547" s="12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>
      <c r="A1548" s="9"/>
      <c r="B1548" s="12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>
      <c r="A1549" s="9"/>
      <c r="B1549" s="12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>
      <c r="A1550" s="9"/>
      <c r="B1550" s="12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>
      <c r="A1551" s="9"/>
      <c r="B1551" s="12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>
      <c r="A1552" s="9"/>
      <c r="B1552" s="12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>
      <c r="A1553" s="9"/>
      <c r="B1553" s="12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>
      <c r="A1554" s="9"/>
      <c r="B1554" s="12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>
      <c r="A1555" s="9"/>
      <c r="B1555" s="12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>
      <c r="A1556" s="9"/>
      <c r="B1556" s="12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>
      <c r="A1557" s="9"/>
      <c r="B1557" s="12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>
      <c r="A1558" s="9"/>
      <c r="B1558" s="12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>
      <c r="A1559" s="9"/>
      <c r="B1559" s="12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>
      <c r="A1560" s="9"/>
      <c r="B1560" s="12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>
      <c r="A1561" s="9"/>
      <c r="B1561" s="12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>
      <c r="A1562" s="9"/>
      <c r="B1562" s="12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>
      <c r="A1563" s="9"/>
      <c r="B1563" s="12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>
      <c r="A1564" s="9"/>
      <c r="B1564" s="12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>
      <c r="A1565" s="9"/>
      <c r="B1565" s="12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>
      <c r="A1566" s="9"/>
      <c r="B1566" s="12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>
      <c r="A1567" s="9"/>
      <c r="B1567" s="12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>
      <c r="A1568" s="9"/>
      <c r="B1568" s="12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>
      <c r="A1569" s="9"/>
      <c r="B1569" s="12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>
      <c r="A1570" s="9"/>
      <c r="B1570" s="12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>
      <c r="A1571" s="9"/>
      <c r="B1571" s="12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>
      <c r="A1572" s="9"/>
      <c r="B1572" s="12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>
      <c r="A1573" s="9"/>
      <c r="B1573" s="12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>
      <c r="A1574" s="9"/>
      <c r="B1574" s="12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>
      <c r="A1575" s="9"/>
      <c r="B1575" s="12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>
      <c r="A1576" s="9"/>
      <c r="B1576" s="12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>
      <c r="A1577" s="9"/>
      <c r="B1577" s="12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>
      <c r="A1578" s="9"/>
      <c r="B1578" s="12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>
      <c r="A1579" s="9"/>
      <c r="B1579" s="12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>
      <c r="A1580" s="9"/>
      <c r="B1580" s="12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>
      <c r="A1581" s="9"/>
      <c r="B1581" s="12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>
      <c r="A1582" s="9"/>
      <c r="B1582" s="12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>
      <c r="A1583" s="9"/>
      <c r="B1583" s="12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>
      <c r="A1584" s="9"/>
      <c r="B1584" s="12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>
      <c r="A1585" s="9"/>
      <c r="B1585" s="12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>
      <c r="A1586" s="9"/>
      <c r="B1586" s="12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>
      <c r="A1587" s="9"/>
      <c r="B1587" s="12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>
      <c r="A1588" s="9"/>
      <c r="B1588" s="12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>
      <c r="A1589" s="9"/>
      <c r="B1589" s="12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>
      <c r="A1590" s="9"/>
      <c r="B1590" s="12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>
      <c r="A1591" s="9"/>
      <c r="B1591" s="12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>
      <c r="A1592" s="9"/>
      <c r="B1592" s="12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>
      <c r="A1593" s="9"/>
      <c r="B1593" s="12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>
      <c r="A1594" s="9"/>
      <c r="B1594" s="12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>
      <c r="A1595" s="9"/>
      <c r="B1595" s="12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>
      <c r="A1596" s="9"/>
      <c r="B1596" s="12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>
      <c r="A1597" s="9"/>
      <c r="B1597" s="12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>
      <c r="A1598" s="9"/>
      <c r="B1598" s="12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>
      <c r="A1599" s="9"/>
      <c r="B1599" s="12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>
      <c r="A1600" s="9"/>
      <c r="B1600" s="12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>
      <c r="A1601" s="9"/>
      <c r="B1601" s="12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>
      <c r="A1602" s="9"/>
      <c r="B1602" s="12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>
      <c r="A1603" s="9"/>
      <c r="B1603" s="12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>
      <c r="A1604" s="9"/>
      <c r="B1604" s="12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>
      <c r="A1605" s="9"/>
      <c r="B1605" s="12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>
      <c r="A1606" s="9"/>
      <c r="B1606" s="12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>
      <c r="A1607" s="9"/>
      <c r="B1607" s="12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>
      <c r="A1608" s="9"/>
      <c r="B1608" s="12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>
      <c r="A1609" s="9"/>
      <c r="B1609" s="12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>
      <c r="A1610" s="9"/>
      <c r="B1610" s="12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>
      <c r="A1611" s="9"/>
      <c r="B1611" s="12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>
      <c r="A1612" s="9"/>
      <c r="B1612" s="12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>
      <c r="A1613" s="9"/>
      <c r="B1613" s="12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>
      <c r="A1614" s="9"/>
      <c r="B1614" s="12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>
      <c r="A1615" s="9"/>
      <c r="B1615" s="12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>
      <c r="A1616" s="9"/>
      <c r="B1616" s="12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>
      <c r="A1617" s="9"/>
      <c r="B1617" s="12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>
      <c r="A1618" s="9"/>
      <c r="B1618" s="12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>
      <c r="A1619" s="9"/>
      <c r="B1619" s="12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>
      <c r="A1620" s="9"/>
      <c r="B1620" s="12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>
      <c r="A1621" s="9"/>
      <c r="B1621" s="12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>
      <c r="A1622" s="9"/>
      <c r="B1622" s="12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>
      <c r="A1623" s="9"/>
      <c r="B1623" s="12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>
      <c r="A1624" s="9"/>
      <c r="B1624" s="12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>
      <c r="A1625" s="9"/>
      <c r="B1625" s="12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>
      <c r="A1626" s="9"/>
      <c r="B1626" s="12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>
      <c r="A1627" s="9"/>
      <c r="B1627" s="12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>
      <c r="A1628" s="9"/>
      <c r="B1628" s="12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>
      <c r="A1629" s="9"/>
      <c r="B1629" s="12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>
      <c r="A1630" s="9"/>
      <c r="B1630" s="12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>
      <c r="A1631" s="9"/>
      <c r="B1631" s="12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>
      <c r="A1632" s="9"/>
      <c r="B1632" s="12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>
      <c r="A1633" s="9"/>
      <c r="B1633" s="12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>
      <c r="A1634" s="9"/>
      <c r="B1634" s="12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>
      <c r="A1635" s="9"/>
      <c r="B1635" s="12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>
      <c r="A1636" s="9"/>
      <c r="B1636" s="12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>
      <c r="A1637" s="9"/>
      <c r="B1637" s="12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>
      <c r="A1638" s="9"/>
      <c r="B1638" s="12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>
      <c r="A1639" s="9"/>
      <c r="B1639" s="12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>
      <c r="A1640" s="9"/>
      <c r="B1640" s="12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>
      <c r="A1641" s="9"/>
      <c r="B1641" s="12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>
      <c r="A1642" s="9"/>
      <c r="B1642" s="12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>
      <c r="A1643" s="9"/>
      <c r="B1643" s="12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>
      <c r="A1644" s="9"/>
      <c r="B1644" s="12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>
      <c r="A1645" s="9"/>
      <c r="B1645" s="12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>
      <c r="A1646" s="9"/>
      <c r="B1646" s="12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>
      <c r="A1647" s="9"/>
      <c r="B1647" s="12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>
      <c r="A1648" s="9"/>
      <c r="B1648" s="12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>
      <c r="A1649" s="9"/>
      <c r="B1649" s="12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>
      <c r="A1650" s="9"/>
      <c r="B1650" s="12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>
      <c r="A1651" s="9"/>
      <c r="B1651" s="12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>
      <c r="A1652" s="9"/>
      <c r="B1652" s="12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>
      <c r="A1653" s="9"/>
      <c r="B1653" s="12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>
      <c r="A1654" s="9"/>
      <c r="B1654" s="12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>
      <c r="A1655" s="9"/>
      <c r="B1655" s="12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>
      <c r="A1656" s="9"/>
      <c r="B1656" s="12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>
      <c r="A1657" s="9"/>
      <c r="B1657" s="12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>
      <c r="A1658" s="9"/>
      <c r="B1658" s="12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>
      <c r="A1659" s="9"/>
      <c r="B1659" s="12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>
      <c r="A1660" s="9"/>
      <c r="B1660" s="12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>
      <c r="A1661" s="9"/>
      <c r="B1661" s="12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>
      <c r="A1662" s="9"/>
      <c r="B1662" s="12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>
      <c r="A1663" s="9"/>
      <c r="B1663" s="12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>
      <c r="A1664" s="9"/>
      <c r="B1664" s="12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>
      <c r="A1665" s="9"/>
      <c r="B1665" s="12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>
      <c r="A1666" s="9"/>
      <c r="B1666" s="12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>
      <c r="A1667" s="9"/>
      <c r="B1667" s="12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>
      <c r="A1668" s="9"/>
      <c r="B1668" s="12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>
      <c r="A1669" s="9"/>
      <c r="B1669" s="12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>
      <c r="A1670" s="9"/>
      <c r="B1670" s="12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>
      <c r="A1671" s="9"/>
      <c r="B1671" s="12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>
      <c r="A1672" s="9"/>
      <c r="B1672" s="12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>
      <c r="A1673" s="9"/>
      <c r="B1673" s="12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>
      <c r="A1674" s="9"/>
      <c r="B1674" s="12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>
      <c r="A1675" s="9"/>
      <c r="B1675" s="12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>
      <c r="A1676" s="9"/>
      <c r="B1676" s="12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>
      <c r="A1677" s="9"/>
      <c r="B1677" s="12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>
      <c r="A1678" s="9"/>
      <c r="B1678" s="12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>
      <c r="A1679" s="9"/>
      <c r="B1679" s="12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>
      <c r="A1680" s="9"/>
      <c r="B1680" s="12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>
      <c r="A1681" s="9"/>
      <c r="B1681" s="12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>
      <c r="A1682" s="9"/>
      <c r="B1682" s="12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>
      <c r="A1683" s="9"/>
      <c r="B1683" s="12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>
      <c r="A1684" s="9"/>
      <c r="B1684" s="12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>
      <c r="A1685" s="9"/>
      <c r="B1685" s="12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>
      <c r="A1686" s="9"/>
      <c r="B1686" s="12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>
      <c r="A1687" s="9"/>
      <c r="B1687" s="12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>
      <c r="A1688" s="9"/>
      <c r="B1688" s="12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>
      <c r="A1689" s="9"/>
      <c r="B1689" s="12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>
      <c r="A1690" s="9"/>
      <c r="B1690" s="12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>
      <c r="A1691" s="9"/>
      <c r="B1691" s="12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>
      <c r="A1692" s="9"/>
      <c r="B1692" s="12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>
      <c r="A1693" s="9"/>
      <c r="B1693" s="12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>
      <c r="A1694" s="9"/>
      <c r="B1694" s="12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>
      <c r="A1695" s="9"/>
      <c r="B1695" s="12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>
      <c r="A1696" s="9"/>
      <c r="B1696" s="12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>
      <c r="A1697" s="9"/>
      <c r="B1697" s="12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>
      <c r="A1698" s="9"/>
      <c r="B1698" s="12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>
      <c r="A1699" s="9"/>
      <c r="B1699" s="12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</row>
    <row r="1700">
      <c r="A1700" s="9"/>
      <c r="B1700" s="12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</row>
    <row r="1701">
      <c r="A1701" s="9"/>
      <c r="B1701" s="12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</row>
    <row r="1702">
      <c r="A1702" s="9"/>
      <c r="B1702" s="12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</row>
    <row r="1703">
      <c r="A1703" s="9"/>
      <c r="B1703" s="12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</row>
    <row r="1704">
      <c r="A1704" s="9"/>
      <c r="B1704" s="12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</row>
    <row r="1705">
      <c r="A1705" s="9"/>
      <c r="B1705" s="12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</row>
    <row r="1706">
      <c r="A1706" s="9"/>
      <c r="B1706" s="12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</row>
    <row r="1707">
      <c r="A1707" s="9"/>
      <c r="B1707" s="12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</row>
    <row r="1708">
      <c r="A1708" s="9"/>
      <c r="B1708" s="12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</row>
    <row r="1709">
      <c r="A1709" s="9"/>
      <c r="B1709" s="12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</row>
    <row r="1710">
      <c r="A1710" s="9"/>
      <c r="B1710" s="12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</row>
    <row r="1711">
      <c r="A1711" s="9"/>
      <c r="B1711" s="12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</row>
    <row r="1712">
      <c r="A1712" s="9"/>
      <c r="B1712" s="12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</row>
    <row r="1713">
      <c r="A1713" s="9"/>
      <c r="B1713" s="12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</row>
    <row r="1714">
      <c r="A1714" s="9"/>
      <c r="B1714" s="12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</row>
    <row r="1715">
      <c r="A1715" s="9"/>
      <c r="B1715" s="12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</row>
    <row r="1716">
      <c r="A1716" s="9"/>
      <c r="B1716" s="12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</row>
    <row r="1717">
      <c r="A1717" s="9"/>
      <c r="B1717" s="12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</row>
    <row r="1718">
      <c r="A1718" s="9"/>
      <c r="B1718" s="12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</row>
    <row r="1719">
      <c r="A1719" s="9"/>
      <c r="B1719" s="12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</row>
    <row r="1720">
      <c r="A1720" s="9"/>
      <c r="B1720" s="12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</row>
    <row r="1721">
      <c r="A1721" s="9"/>
      <c r="B1721" s="12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</row>
    <row r="1722">
      <c r="A1722" s="9"/>
      <c r="B1722" s="12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</row>
    <row r="1723">
      <c r="A1723" s="9"/>
      <c r="B1723" s="12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</row>
    <row r="1724">
      <c r="A1724" s="9"/>
      <c r="B1724" s="12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</row>
    <row r="1725">
      <c r="A1725" s="9"/>
      <c r="B1725" s="12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</row>
    <row r="1726">
      <c r="A1726" s="9"/>
      <c r="B1726" s="12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</row>
    <row r="1727">
      <c r="A1727" s="9"/>
      <c r="B1727" s="12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</row>
    <row r="1728">
      <c r="A1728" s="9"/>
      <c r="B1728" s="12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</row>
    <row r="1729">
      <c r="A1729" s="9"/>
      <c r="B1729" s="12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</row>
    <row r="1730">
      <c r="A1730" s="9"/>
      <c r="B1730" s="12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</row>
    <row r="1731">
      <c r="A1731" s="9"/>
      <c r="B1731" s="12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</row>
    <row r="1732">
      <c r="A1732" s="9"/>
      <c r="B1732" s="12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</row>
    <row r="1733">
      <c r="A1733" s="9"/>
      <c r="B1733" s="12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</row>
    <row r="1734">
      <c r="A1734" s="9"/>
      <c r="B1734" s="12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</row>
    <row r="1735">
      <c r="A1735" s="9"/>
      <c r="B1735" s="12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</row>
    <row r="1736">
      <c r="A1736" s="9"/>
      <c r="B1736" s="12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</row>
    <row r="1737">
      <c r="A1737" s="9"/>
      <c r="B1737" s="12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</row>
    <row r="1738">
      <c r="A1738" s="9"/>
      <c r="B1738" s="12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</row>
    <row r="1739">
      <c r="A1739" s="9"/>
      <c r="B1739" s="12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</row>
    <row r="1740">
      <c r="A1740" s="9"/>
      <c r="B1740" s="12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</row>
    <row r="1741">
      <c r="A1741" s="9"/>
      <c r="B1741" s="12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</row>
    <row r="1742">
      <c r="A1742" s="9"/>
      <c r="B1742" s="12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</row>
    <row r="1743">
      <c r="A1743" s="9"/>
      <c r="B1743" s="12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</row>
    <row r="1744">
      <c r="A1744" s="9"/>
      <c r="B1744" s="12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</row>
    <row r="1745">
      <c r="A1745" s="9"/>
      <c r="B1745" s="12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</row>
    <row r="1746">
      <c r="A1746" s="9"/>
      <c r="B1746" s="12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</row>
    <row r="1747">
      <c r="A1747" s="9"/>
      <c r="B1747" s="12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</row>
    <row r="1748">
      <c r="A1748" s="9"/>
      <c r="B1748" s="12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</row>
    <row r="1749">
      <c r="A1749" s="9"/>
      <c r="B1749" s="12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</row>
    <row r="1750">
      <c r="A1750" s="9"/>
      <c r="B1750" s="12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</row>
    <row r="1751">
      <c r="A1751" s="9"/>
      <c r="B1751" s="12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</row>
    <row r="1752">
      <c r="A1752" s="9"/>
      <c r="B1752" s="12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</row>
    <row r="1753">
      <c r="A1753" s="9"/>
      <c r="B1753" s="12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</row>
    <row r="1754">
      <c r="A1754" s="9"/>
      <c r="B1754" s="12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</row>
    <row r="1755">
      <c r="A1755" s="9"/>
      <c r="B1755" s="12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</row>
    <row r="1756">
      <c r="A1756" s="9"/>
      <c r="B1756" s="12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</row>
    <row r="1757">
      <c r="A1757" s="9"/>
      <c r="B1757" s="12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</row>
    <row r="1758">
      <c r="A1758" s="9"/>
      <c r="B1758" s="12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</row>
    <row r="1759">
      <c r="A1759" s="9"/>
      <c r="B1759" s="12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</row>
    <row r="1760">
      <c r="A1760" s="9"/>
      <c r="B1760" s="12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</row>
    <row r="1761">
      <c r="A1761" s="9"/>
      <c r="B1761" s="12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</row>
    <row r="1762">
      <c r="A1762" s="9"/>
      <c r="B1762" s="12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</row>
    <row r="1763">
      <c r="A1763" s="9"/>
      <c r="B1763" s="12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</row>
    <row r="1764">
      <c r="A1764" s="9"/>
      <c r="B1764" s="12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</row>
    <row r="1765">
      <c r="A1765" s="9"/>
      <c r="B1765" s="12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</row>
    <row r="1766">
      <c r="A1766" s="9"/>
      <c r="B1766" s="12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</row>
    <row r="1767">
      <c r="A1767" s="9"/>
      <c r="B1767" s="12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</row>
    <row r="1768">
      <c r="A1768" s="9"/>
      <c r="B1768" s="12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</row>
    <row r="1769">
      <c r="A1769" s="9"/>
      <c r="B1769" s="12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</row>
    <row r="1770">
      <c r="A1770" s="9"/>
      <c r="B1770" s="12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</row>
    <row r="1771">
      <c r="A1771" s="9"/>
      <c r="B1771" s="12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</row>
    <row r="1772">
      <c r="A1772" s="9"/>
      <c r="B1772" s="12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</row>
    <row r="1773">
      <c r="A1773" s="9"/>
      <c r="B1773" s="12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</row>
    <row r="1774">
      <c r="A1774" s="9"/>
      <c r="B1774" s="12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</row>
    <row r="1775">
      <c r="A1775" s="9"/>
      <c r="B1775" s="12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</row>
    <row r="1776">
      <c r="A1776" s="9"/>
      <c r="B1776" s="12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</row>
    <row r="1777">
      <c r="A1777" s="9"/>
      <c r="B1777" s="12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</row>
    <row r="1778">
      <c r="A1778" s="9"/>
      <c r="B1778" s="12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</row>
    <row r="1779">
      <c r="A1779" s="9"/>
      <c r="B1779" s="12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</row>
    <row r="1780">
      <c r="A1780" s="9"/>
      <c r="B1780" s="12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</row>
    <row r="1781">
      <c r="A1781" s="9"/>
      <c r="B1781" s="12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</row>
    <row r="1782">
      <c r="A1782" s="9"/>
      <c r="B1782" s="12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</row>
    <row r="1783">
      <c r="A1783" s="9"/>
      <c r="B1783" s="12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</row>
    <row r="1784">
      <c r="A1784" s="9"/>
      <c r="B1784" s="12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>
      <c r="A1785" s="9"/>
      <c r="B1785" s="12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>
      <c r="A1786" s="9"/>
      <c r="B1786" s="12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>
      <c r="A1787" s="9"/>
      <c r="B1787" s="12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>
      <c r="A1788" s="9"/>
      <c r="B1788" s="12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>
      <c r="A1789" s="9"/>
      <c r="B1789" s="12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>
      <c r="A1790" s="9"/>
      <c r="B1790" s="12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>
      <c r="A1791" s="9"/>
      <c r="B1791" s="12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>
      <c r="A1792" s="9"/>
      <c r="B1792" s="12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</row>
    <row r="1793">
      <c r="A1793" s="9"/>
      <c r="B1793" s="12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>
      <c r="A1794" s="9"/>
      <c r="B1794" s="12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>
      <c r="A1795" s="9"/>
      <c r="B1795" s="12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>
      <c r="A1796" s="9"/>
      <c r="B1796" s="12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>
      <c r="A1797" s="9"/>
      <c r="B1797" s="12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>
      <c r="A1798" s="9"/>
      <c r="B1798" s="12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>
      <c r="A1799" s="9"/>
      <c r="B1799" s="12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>
      <c r="A1800" s="9"/>
      <c r="B1800" s="12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>
      <c r="A1801" s="9"/>
      <c r="B1801" s="12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>
      <c r="A1802" s="9"/>
      <c r="B1802" s="12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>
      <c r="A1803" s="9"/>
      <c r="B1803" s="12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>
      <c r="A1804" s="9"/>
      <c r="B1804" s="12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>
      <c r="A1805" s="9"/>
      <c r="B1805" s="12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>
      <c r="A1806" s="9"/>
      <c r="B1806" s="12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>
      <c r="A1807" s="9"/>
      <c r="B1807" s="12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>
      <c r="A1808" s="9"/>
      <c r="B1808" s="12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>
      <c r="A1809" s="9"/>
      <c r="B1809" s="12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>
      <c r="A1810" s="9"/>
      <c r="B1810" s="12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>
      <c r="A1811" s="9"/>
      <c r="B1811" s="12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>
      <c r="A1812" s="9"/>
      <c r="B1812" s="12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>
      <c r="A1813" s="9"/>
      <c r="B1813" s="12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>
      <c r="A1814" s="9"/>
      <c r="B1814" s="12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</row>
    <row r="1815">
      <c r="A1815" s="9"/>
      <c r="B1815" s="12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>
      <c r="A1816" s="9"/>
      <c r="B1816" s="12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>
      <c r="A1817" s="9"/>
      <c r="B1817" s="12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</row>
    <row r="1818">
      <c r="A1818" s="9"/>
      <c r="B1818" s="12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</row>
    <row r="1819">
      <c r="A1819" s="9"/>
      <c r="B1819" s="12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</row>
    <row r="1820">
      <c r="A1820" s="9"/>
      <c r="B1820" s="12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</row>
    <row r="1821">
      <c r="A1821" s="9"/>
      <c r="B1821" s="12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</row>
    <row r="1822">
      <c r="A1822" s="9"/>
      <c r="B1822" s="12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</row>
    <row r="1823">
      <c r="A1823" s="9"/>
      <c r="B1823" s="12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</row>
    <row r="1824">
      <c r="A1824" s="9"/>
      <c r="B1824" s="12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</row>
    <row r="1825">
      <c r="A1825" s="9"/>
      <c r="B1825" s="12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</row>
    <row r="1826">
      <c r="A1826" s="9"/>
      <c r="B1826" s="12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</row>
    <row r="1827">
      <c r="A1827" s="9"/>
      <c r="B1827" s="12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</row>
    <row r="1828">
      <c r="A1828" s="9"/>
      <c r="B1828" s="12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</row>
    <row r="1829">
      <c r="A1829" s="9"/>
      <c r="B1829" s="12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</row>
    <row r="1830">
      <c r="A1830" s="9"/>
      <c r="B1830" s="12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</row>
    <row r="1831">
      <c r="A1831" s="9"/>
      <c r="B1831" s="12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</row>
    <row r="1832">
      <c r="A1832" s="9"/>
      <c r="B1832" s="12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</row>
    <row r="1833">
      <c r="A1833" s="9"/>
      <c r="B1833" s="12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</row>
    <row r="1834">
      <c r="A1834" s="9"/>
      <c r="B1834" s="12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</row>
    <row r="1835">
      <c r="A1835" s="9"/>
      <c r="B1835" s="12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</row>
    <row r="1836">
      <c r="A1836" s="9"/>
      <c r="B1836" s="12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</row>
    <row r="1837">
      <c r="A1837" s="9"/>
      <c r="B1837" s="12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</row>
    <row r="1838">
      <c r="A1838" s="9"/>
      <c r="B1838" s="12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</row>
    <row r="1839">
      <c r="A1839" s="9"/>
      <c r="B1839" s="12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</row>
    <row r="1840">
      <c r="A1840" s="9"/>
      <c r="B1840" s="12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</row>
    <row r="1841">
      <c r="A1841" s="9"/>
      <c r="B1841" s="12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</row>
    <row r="1842">
      <c r="A1842" s="9"/>
      <c r="B1842" s="12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>
      <c r="A1843" s="9"/>
      <c r="B1843" s="12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>
      <c r="A1844" s="9"/>
      <c r="B1844" s="12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>
      <c r="A1845" s="9"/>
      <c r="B1845" s="12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>
      <c r="A1846" s="9"/>
      <c r="B1846" s="12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>
      <c r="A1847" s="9"/>
      <c r="B1847" s="12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>
      <c r="A1848" s="9"/>
      <c r="B1848" s="12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>
      <c r="A1849" s="9"/>
      <c r="B1849" s="12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</row>
    <row r="1850">
      <c r="A1850" s="9"/>
      <c r="B1850" s="12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</row>
    <row r="1851">
      <c r="A1851" s="9"/>
      <c r="B1851" s="12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</row>
    <row r="1852">
      <c r="A1852" s="9"/>
      <c r="B1852" s="12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</row>
    <row r="1853">
      <c r="A1853" s="9"/>
      <c r="B1853" s="12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</row>
    <row r="1854">
      <c r="A1854" s="9"/>
      <c r="B1854" s="12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</row>
    <row r="1855">
      <c r="A1855" s="9"/>
      <c r="B1855" s="12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</row>
    <row r="1856">
      <c r="A1856" s="9"/>
      <c r="B1856" s="12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</row>
    <row r="1857">
      <c r="A1857" s="9"/>
      <c r="B1857" s="12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</row>
    <row r="1858">
      <c r="A1858" s="9"/>
      <c r="B1858" s="12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</row>
    <row r="1859">
      <c r="A1859" s="9"/>
      <c r="B1859" s="12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</row>
    <row r="1860">
      <c r="A1860" s="9"/>
      <c r="B1860" s="12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</row>
    <row r="1861">
      <c r="A1861" s="9"/>
      <c r="B1861" s="12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</row>
    <row r="1862">
      <c r="A1862" s="9"/>
      <c r="B1862" s="12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</row>
    <row r="1863">
      <c r="A1863" s="9"/>
      <c r="B1863" s="12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</row>
    <row r="1864">
      <c r="A1864" s="9"/>
      <c r="B1864" s="12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</row>
    <row r="1865">
      <c r="A1865" s="9"/>
      <c r="B1865" s="12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</row>
    <row r="1866">
      <c r="A1866" s="9"/>
      <c r="B1866" s="12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</row>
    <row r="1867">
      <c r="A1867" s="9"/>
      <c r="B1867" s="12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</row>
    <row r="1868">
      <c r="A1868" s="9"/>
      <c r="B1868" s="12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</row>
    <row r="1869">
      <c r="A1869" s="9"/>
      <c r="B1869" s="12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</row>
    <row r="1870">
      <c r="A1870" s="9"/>
      <c r="B1870" s="12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</row>
    <row r="1871">
      <c r="A1871" s="9"/>
      <c r="B1871" s="12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</row>
    <row r="1872">
      <c r="A1872" s="9"/>
      <c r="B1872" s="12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</row>
    <row r="1873">
      <c r="A1873" s="9"/>
      <c r="B1873" s="12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</row>
    <row r="1874">
      <c r="A1874" s="9"/>
      <c r="B1874" s="12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</row>
    <row r="1875">
      <c r="A1875" s="9"/>
      <c r="B1875" s="12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</row>
    <row r="1876">
      <c r="A1876" s="9"/>
      <c r="B1876" s="12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</row>
    <row r="1877">
      <c r="A1877" s="9"/>
      <c r="B1877" s="12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</row>
    <row r="1878">
      <c r="A1878" s="9"/>
      <c r="B1878" s="12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</row>
    <row r="1879">
      <c r="A1879" s="9"/>
      <c r="B1879" s="12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</row>
    <row r="1880">
      <c r="A1880" s="9"/>
      <c r="B1880" s="12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</row>
    <row r="1881">
      <c r="A1881" s="9"/>
      <c r="B1881" s="12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</row>
    <row r="1882">
      <c r="A1882" s="9"/>
      <c r="B1882" s="12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>
      <c r="A1883" s="9"/>
      <c r="B1883" s="12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</row>
    <row r="1884">
      <c r="A1884" s="9"/>
      <c r="B1884" s="12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</row>
    <row r="1885">
      <c r="A1885" s="9"/>
      <c r="B1885" s="12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</row>
    <row r="1886">
      <c r="A1886" s="9"/>
      <c r="B1886" s="12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</row>
    <row r="1887">
      <c r="A1887" s="9"/>
      <c r="B1887" s="12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</row>
    <row r="1888">
      <c r="A1888" s="9"/>
      <c r="B1888" s="12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</row>
    <row r="1889">
      <c r="A1889" s="9"/>
      <c r="B1889" s="12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</row>
    <row r="1890">
      <c r="A1890" s="9"/>
      <c r="B1890" s="12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</row>
    <row r="1891">
      <c r="A1891" s="9"/>
      <c r="B1891" s="12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</row>
    <row r="1892">
      <c r="A1892" s="9"/>
      <c r="B1892" s="12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</row>
    <row r="1893">
      <c r="A1893" s="9"/>
      <c r="B1893" s="12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</row>
    <row r="1894">
      <c r="A1894" s="9"/>
      <c r="B1894" s="12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</row>
    <row r="1895">
      <c r="A1895" s="9"/>
      <c r="B1895" s="12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</row>
    <row r="1896">
      <c r="A1896" s="9"/>
      <c r="B1896" s="12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</row>
    <row r="1897">
      <c r="A1897" s="9"/>
      <c r="B1897" s="12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</row>
    <row r="1898">
      <c r="A1898" s="9"/>
      <c r="B1898" s="12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</row>
    <row r="1899">
      <c r="A1899" s="9"/>
      <c r="B1899" s="12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</row>
    <row r="1900">
      <c r="A1900" s="9"/>
      <c r="B1900" s="12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</row>
    <row r="1901">
      <c r="A1901" s="9"/>
      <c r="B1901" s="12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</row>
    <row r="1902">
      <c r="A1902" s="9"/>
      <c r="B1902" s="12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</row>
    <row r="1903">
      <c r="A1903" s="9"/>
      <c r="B1903" s="12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</row>
    <row r="1904">
      <c r="A1904" s="9"/>
      <c r="B1904" s="12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</row>
    <row r="1905">
      <c r="A1905" s="9"/>
      <c r="B1905" s="12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</row>
    <row r="1906">
      <c r="A1906" s="9"/>
      <c r="B1906" s="12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</row>
    <row r="1907">
      <c r="A1907" s="9"/>
      <c r="B1907" s="12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</row>
    <row r="1908">
      <c r="A1908" s="9"/>
      <c r="B1908" s="12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</row>
    <row r="1909">
      <c r="A1909" s="9"/>
      <c r="B1909" s="12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</row>
    <row r="1910">
      <c r="A1910" s="9"/>
      <c r="B1910" s="12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</row>
    <row r="1911">
      <c r="A1911" s="9"/>
      <c r="B1911" s="12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</row>
    <row r="1912">
      <c r="A1912" s="9"/>
      <c r="B1912" s="12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</row>
    <row r="1913">
      <c r="A1913" s="9"/>
      <c r="B1913" s="12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</row>
    <row r="1914">
      <c r="A1914" s="9"/>
      <c r="B1914" s="12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</row>
    <row r="1915">
      <c r="A1915" s="9"/>
      <c r="B1915" s="12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</row>
    <row r="1916">
      <c r="A1916" s="9"/>
      <c r="B1916" s="12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</row>
    <row r="1917">
      <c r="A1917" s="9"/>
      <c r="B1917" s="12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</row>
    <row r="1918">
      <c r="A1918" s="9"/>
      <c r="B1918" s="12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</row>
    <row r="1919">
      <c r="A1919" s="9"/>
      <c r="B1919" s="12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</row>
    <row r="1920">
      <c r="A1920" s="9"/>
      <c r="B1920" s="12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</row>
    <row r="1921">
      <c r="A1921" s="9"/>
      <c r="B1921" s="12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</row>
    <row r="1922">
      <c r="A1922" s="9"/>
      <c r="B1922" s="12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</row>
    <row r="1923">
      <c r="A1923" s="9"/>
      <c r="B1923" s="12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</row>
    <row r="1924">
      <c r="A1924" s="9"/>
      <c r="B1924" s="12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</row>
    <row r="1925">
      <c r="A1925" s="9"/>
      <c r="B1925" s="12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</row>
    <row r="1926">
      <c r="A1926" s="9"/>
      <c r="B1926" s="12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</row>
    <row r="1927">
      <c r="A1927" s="9"/>
      <c r="B1927" s="12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</row>
    <row r="1928">
      <c r="A1928" s="9"/>
      <c r="B1928" s="12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</row>
    <row r="1929">
      <c r="A1929" s="9"/>
      <c r="B1929" s="12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</row>
    <row r="1930">
      <c r="A1930" s="9"/>
      <c r="B1930" s="12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</row>
    <row r="1931">
      <c r="A1931" s="9"/>
      <c r="B1931" s="12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</row>
    <row r="1932">
      <c r="A1932" s="9"/>
      <c r="B1932" s="12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</row>
    <row r="1933">
      <c r="A1933" s="9"/>
      <c r="B1933" s="12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</row>
    <row r="1934">
      <c r="A1934" s="9"/>
      <c r="B1934" s="12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</row>
    <row r="1935">
      <c r="A1935" s="9"/>
      <c r="B1935" s="12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</row>
    <row r="1936">
      <c r="A1936" s="9"/>
      <c r="B1936" s="12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</row>
    <row r="1937">
      <c r="A1937" s="9"/>
      <c r="B1937" s="12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</row>
    <row r="1938">
      <c r="A1938" s="9"/>
      <c r="B1938" s="12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</row>
    <row r="1939">
      <c r="A1939" s="9"/>
      <c r="B1939" s="12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</row>
    <row r="1940">
      <c r="A1940" s="9"/>
      <c r="B1940" s="12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</row>
    <row r="1941">
      <c r="A1941" s="9"/>
      <c r="B1941" s="12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</row>
    <row r="1942">
      <c r="A1942" s="9"/>
      <c r="B1942" s="12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</row>
    <row r="1943">
      <c r="A1943" s="9"/>
      <c r="B1943" s="12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</row>
    <row r="1944">
      <c r="A1944" s="9"/>
      <c r="B1944" s="12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</row>
    <row r="1945">
      <c r="A1945" s="9"/>
      <c r="B1945" s="12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</row>
    <row r="1946">
      <c r="A1946" s="9"/>
      <c r="B1946" s="12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</row>
    <row r="1947">
      <c r="A1947" s="9"/>
      <c r="B1947" s="12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</row>
    <row r="1948">
      <c r="A1948" s="9"/>
      <c r="B1948" s="12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</row>
    <row r="1949">
      <c r="A1949" s="9"/>
      <c r="B1949" s="12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</row>
    <row r="1950">
      <c r="A1950" s="9"/>
      <c r="B1950" s="12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</row>
    <row r="1951">
      <c r="A1951" s="9"/>
      <c r="B1951" s="12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</row>
    <row r="1952">
      <c r="A1952" s="9"/>
      <c r="B1952" s="12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</row>
    <row r="1953">
      <c r="A1953" s="9"/>
      <c r="B1953" s="12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</row>
    <row r="1954">
      <c r="A1954" s="9"/>
      <c r="B1954" s="12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</row>
    <row r="1955">
      <c r="A1955" s="9"/>
      <c r="B1955" s="12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</row>
    <row r="1956">
      <c r="A1956" s="9"/>
      <c r="B1956" s="12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</row>
    <row r="1957">
      <c r="A1957" s="9"/>
      <c r="B1957" s="12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</row>
    <row r="1958">
      <c r="A1958" s="9"/>
      <c r="B1958" s="12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</row>
    <row r="1959">
      <c r="A1959" s="9"/>
      <c r="B1959" s="12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</row>
    <row r="1960">
      <c r="A1960" s="9"/>
      <c r="B1960" s="12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</row>
    <row r="1961">
      <c r="A1961" s="9"/>
      <c r="B1961" s="12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</row>
    <row r="1962">
      <c r="A1962" s="9"/>
      <c r="B1962" s="12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</row>
    <row r="1963">
      <c r="A1963" s="9"/>
      <c r="B1963" s="12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</row>
    <row r="1964">
      <c r="A1964" s="9"/>
      <c r="B1964" s="12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</row>
    <row r="1965">
      <c r="A1965" s="9"/>
      <c r="B1965" s="12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</row>
    <row r="1966">
      <c r="A1966" s="9"/>
      <c r="B1966" s="12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</row>
    <row r="1967">
      <c r="A1967" s="9"/>
      <c r="B1967" s="12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</row>
    <row r="1968">
      <c r="A1968" s="9"/>
      <c r="B1968" s="12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</row>
    <row r="1969">
      <c r="A1969" s="9"/>
      <c r="B1969" s="12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</row>
    <row r="1970">
      <c r="A1970" s="9"/>
      <c r="B1970" s="12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</row>
    <row r="1971">
      <c r="A1971" s="9"/>
      <c r="B1971" s="12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</row>
    <row r="1972">
      <c r="A1972" s="9"/>
      <c r="B1972" s="12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</row>
    <row r="1973">
      <c r="A1973" s="9"/>
      <c r="B1973" s="12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</row>
    <row r="1974">
      <c r="A1974" s="9"/>
      <c r="B1974" s="12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</row>
    <row r="1975">
      <c r="A1975" s="9"/>
      <c r="B1975" s="12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</row>
    <row r="1976">
      <c r="A1976" s="9"/>
      <c r="B1976" s="12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</row>
    <row r="1977">
      <c r="A1977" s="9"/>
      <c r="B1977" s="12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</row>
    <row r="1978">
      <c r="A1978" s="9"/>
      <c r="B1978" s="12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</row>
    <row r="1979">
      <c r="A1979" s="9"/>
      <c r="B1979" s="12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</row>
    <row r="1980">
      <c r="A1980" s="9"/>
      <c r="B1980" s="12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</row>
    <row r="1981">
      <c r="A1981" s="9"/>
      <c r="B1981" s="12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</row>
    <row r="1982">
      <c r="A1982" s="9"/>
      <c r="B1982" s="12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</row>
    <row r="1983">
      <c r="A1983" s="9"/>
      <c r="B1983" s="12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</row>
    <row r="1984">
      <c r="A1984" s="9"/>
      <c r="B1984" s="12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</row>
    <row r="1985">
      <c r="A1985" s="9"/>
      <c r="B1985" s="12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</row>
    <row r="1986">
      <c r="A1986" s="9"/>
      <c r="B1986" s="12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</row>
    <row r="1987">
      <c r="A1987" s="9"/>
      <c r="B1987" s="12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</row>
    <row r="1988">
      <c r="A1988" s="9"/>
      <c r="B1988" s="12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</row>
    <row r="1989">
      <c r="A1989" s="9"/>
      <c r="B1989" s="12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</row>
    <row r="1990">
      <c r="A1990" s="9"/>
      <c r="B1990" s="12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</row>
    <row r="1991">
      <c r="A1991" s="9"/>
      <c r="B1991" s="12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</row>
    <row r="1992">
      <c r="A1992" s="9"/>
      <c r="B1992" s="12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</row>
    <row r="1993">
      <c r="A1993" s="9"/>
      <c r="B1993" s="12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</row>
    <row r="1994">
      <c r="A1994" s="9"/>
      <c r="B1994" s="12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</row>
    <row r="1995">
      <c r="A1995" s="9"/>
      <c r="B1995" s="12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</row>
    <row r="1996">
      <c r="A1996" s="9"/>
      <c r="B1996" s="12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</row>
    <row r="1997">
      <c r="A1997" s="9"/>
      <c r="B1997" s="12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</row>
    <row r="1998">
      <c r="A1998" s="9"/>
      <c r="B1998" s="12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</row>
    <row r="1999">
      <c r="A1999" s="9"/>
      <c r="B1999" s="12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</row>
    <row r="2000">
      <c r="A2000" s="9"/>
      <c r="B2000" s="12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</row>
    <row r="2001">
      <c r="A2001" s="9"/>
      <c r="B2001" s="12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</row>
    <row r="2002">
      <c r="A2002" s="9"/>
      <c r="B2002" s="12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</row>
    <row r="2003">
      <c r="A2003" s="9"/>
      <c r="B2003" s="12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</row>
    <row r="2004">
      <c r="A2004" s="9"/>
      <c r="B2004" s="12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</row>
    <row r="2005">
      <c r="A2005" s="9"/>
      <c r="B2005" s="12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</row>
    <row r="2006">
      <c r="A2006" s="9"/>
      <c r="B2006" s="12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</row>
    <row r="2007">
      <c r="A2007" s="9"/>
      <c r="B2007" s="12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</row>
    <row r="2008">
      <c r="A2008" s="9"/>
      <c r="B2008" s="12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</row>
    <row r="2009">
      <c r="A2009" s="9"/>
      <c r="B2009" s="12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</row>
    <row r="2010">
      <c r="A2010" s="9"/>
      <c r="B2010" s="12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</row>
    <row r="2011">
      <c r="A2011" s="9"/>
      <c r="B2011" s="12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</row>
    <row r="2012">
      <c r="A2012" s="9"/>
      <c r="B2012" s="12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</row>
    <row r="2013">
      <c r="A2013" s="9"/>
      <c r="B2013" s="12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</row>
    <row r="2014">
      <c r="A2014" s="9"/>
      <c r="B2014" s="12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</row>
    <row r="2015">
      <c r="A2015" s="9"/>
      <c r="B2015" s="12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</row>
    <row r="2016">
      <c r="A2016" s="9"/>
      <c r="B2016" s="12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</row>
    <row r="2017">
      <c r="A2017" s="9"/>
      <c r="B2017" s="12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</row>
    <row r="2018">
      <c r="A2018" s="9"/>
      <c r="B2018" s="12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</row>
    <row r="2019">
      <c r="A2019" s="9"/>
      <c r="B2019" s="12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</row>
    <row r="2020">
      <c r="A2020" s="9"/>
      <c r="B2020" s="12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</row>
    <row r="2021">
      <c r="A2021" s="9"/>
      <c r="B2021" s="12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</row>
    <row r="2022">
      <c r="A2022" s="9"/>
      <c r="B2022" s="12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</row>
    <row r="2023">
      <c r="A2023" s="9"/>
      <c r="B2023" s="12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</row>
    <row r="2024">
      <c r="A2024" s="9"/>
      <c r="B2024" s="12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</row>
    <row r="2025">
      <c r="A2025" s="9"/>
      <c r="B2025" s="12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</row>
    <row r="2026">
      <c r="A2026" s="9"/>
      <c r="B2026" s="12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</row>
    <row r="2027">
      <c r="A2027" s="9"/>
      <c r="B2027" s="12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</row>
    <row r="2028">
      <c r="A2028" s="9"/>
      <c r="B2028" s="12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</row>
    <row r="2029">
      <c r="A2029" s="9"/>
      <c r="B2029" s="12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</row>
    <row r="2030">
      <c r="A2030" s="9"/>
      <c r="B2030" s="12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</row>
    <row r="2031">
      <c r="A2031" s="9"/>
      <c r="B2031" s="12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</row>
    <row r="2032">
      <c r="A2032" s="9"/>
      <c r="B2032" s="12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</row>
    <row r="2033">
      <c r="A2033" s="9"/>
      <c r="B2033" s="12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</row>
    <row r="2034">
      <c r="A2034" s="9"/>
      <c r="B2034" s="12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</row>
    <row r="2035">
      <c r="A2035" s="9"/>
      <c r="B2035" s="12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</row>
    <row r="2036">
      <c r="A2036" s="9"/>
      <c r="B2036" s="12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</row>
    <row r="2037">
      <c r="A2037" s="9"/>
      <c r="B2037" s="12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</row>
    <row r="2038">
      <c r="A2038" s="9"/>
      <c r="B2038" s="12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</row>
    <row r="2039">
      <c r="A2039" s="9"/>
      <c r="B2039" s="12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</row>
    <row r="2040">
      <c r="A2040" s="9"/>
      <c r="B2040" s="12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</row>
    <row r="2041">
      <c r="A2041" s="9"/>
      <c r="B2041" s="12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</row>
    <row r="2042">
      <c r="A2042" s="9"/>
      <c r="B2042" s="12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</row>
    <row r="2043">
      <c r="A2043" s="9"/>
      <c r="B2043" s="12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</row>
    <row r="2044">
      <c r="A2044" s="9"/>
      <c r="B2044" s="12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</row>
    <row r="2045">
      <c r="A2045" s="9"/>
      <c r="B2045" s="12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</row>
    <row r="2046">
      <c r="A2046" s="9"/>
      <c r="B2046" s="12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</row>
    <row r="2047">
      <c r="A2047" s="9"/>
      <c r="B2047" s="12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</row>
    <row r="2048">
      <c r="A2048" s="9"/>
      <c r="B2048" s="12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</row>
    <row r="2049">
      <c r="A2049" s="9"/>
      <c r="B2049" s="12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</row>
    <row r="2050">
      <c r="A2050" s="9"/>
      <c r="B2050" s="12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</row>
    <row r="2051">
      <c r="A2051" s="9"/>
      <c r="B2051" s="12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</row>
    <row r="2052">
      <c r="A2052" s="9"/>
      <c r="B2052" s="12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</row>
    <row r="2053">
      <c r="A2053" s="9"/>
      <c r="B2053" s="12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</row>
    <row r="2054">
      <c r="A2054" s="9"/>
      <c r="B2054" s="12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</row>
    <row r="2055">
      <c r="A2055" s="9"/>
      <c r="B2055" s="12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</row>
    <row r="2056">
      <c r="A2056" s="9"/>
      <c r="B2056" s="12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</row>
    <row r="2057">
      <c r="A2057" s="9"/>
      <c r="B2057" s="12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</row>
    <row r="2058">
      <c r="A2058" s="9"/>
      <c r="B2058" s="12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</row>
    <row r="2059">
      <c r="A2059" s="9"/>
      <c r="B2059" s="12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</row>
    <row r="2060">
      <c r="A2060" s="9"/>
      <c r="B2060" s="12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</row>
    <row r="2061">
      <c r="A2061" s="9"/>
      <c r="B2061" s="12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</row>
    <row r="2062">
      <c r="A2062" s="9"/>
      <c r="B2062" s="12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</row>
    <row r="2063">
      <c r="A2063" s="9"/>
      <c r="B2063" s="12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</row>
    <row r="2064">
      <c r="A2064" s="9"/>
      <c r="B2064" s="12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</row>
    <row r="2065">
      <c r="A2065" s="9"/>
      <c r="B2065" s="12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</row>
    <row r="2066">
      <c r="A2066" s="9"/>
      <c r="B2066" s="12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</row>
    <row r="2067">
      <c r="A2067" s="9"/>
      <c r="B2067" s="12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</row>
    <row r="2068">
      <c r="A2068" s="9"/>
      <c r="B2068" s="12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</row>
    <row r="2069">
      <c r="A2069" s="9"/>
      <c r="B2069" s="12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</row>
    <row r="2070">
      <c r="A2070" s="9"/>
      <c r="B2070" s="12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</row>
    <row r="2071">
      <c r="A2071" s="9"/>
      <c r="B2071" s="12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</row>
    <row r="2072">
      <c r="A2072" s="9"/>
      <c r="B2072" s="12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</row>
    <row r="2073">
      <c r="A2073" s="9"/>
      <c r="B2073" s="12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</row>
    <row r="2074">
      <c r="A2074" s="9"/>
      <c r="B2074" s="12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</row>
    <row r="2075">
      <c r="A2075" s="9"/>
      <c r="B2075" s="12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</row>
    <row r="2076">
      <c r="A2076" s="9"/>
      <c r="B2076" s="12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</row>
    <row r="2077">
      <c r="A2077" s="9"/>
      <c r="B2077" s="12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</row>
    <row r="2078">
      <c r="A2078" s="9"/>
      <c r="B2078" s="12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</row>
    <row r="2079">
      <c r="A2079" s="9"/>
      <c r="B2079" s="12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</row>
    <row r="2080">
      <c r="A2080" s="9"/>
      <c r="B2080" s="12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</row>
    <row r="2081">
      <c r="A2081" s="9"/>
      <c r="B2081" s="12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</row>
    <row r="2082">
      <c r="A2082" s="9"/>
      <c r="B2082" s="12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</row>
    <row r="2083">
      <c r="A2083" s="9"/>
      <c r="B2083" s="12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</row>
    <row r="2084">
      <c r="A2084" s="9"/>
      <c r="B2084" s="12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</row>
    <row r="2085">
      <c r="A2085" s="9"/>
      <c r="B2085" s="12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</row>
    <row r="2086">
      <c r="A2086" s="9"/>
      <c r="B2086" s="12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</row>
    <row r="2087">
      <c r="A2087" s="9"/>
      <c r="B2087" s="12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</row>
    <row r="2088">
      <c r="A2088" s="9"/>
      <c r="B2088" s="12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</row>
    <row r="2089">
      <c r="A2089" s="9"/>
      <c r="B2089" s="12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</row>
    <row r="2090">
      <c r="A2090" s="9"/>
      <c r="B2090" s="12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</row>
    <row r="2091">
      <c r="A2091" s="9"/>
      <c r="B2091" s="12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</row>
    <row r="2092">
      <c r="A2092" s="9"/>
      <c r="B2092" s="12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</row>
    <row r="2093">
      <c r="A2093" s="9"/>
      <c r="B2093" s="12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</row>
    <row r="2094">
      <c r="A2094" s="9"/>
      <c r="B2094" s="12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</row>
    <row r="2095">
      <c r="A2095" s="9"/>
      <c r="B2095" s="12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</row>
    <row r="2096">
      <c r="A2096" s="9"/>
      <c r="B2096" s="12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</row>
    <row r="2097">
      <c r="A2097" s="9"/>
      <c r="B2097" s="12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</row>
    <row r="2098">
      <c r="A2098" s="9"/>
      <c r="B2098" s="12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</row>
    <row r="2099">
      <c r="A2099" s="9"/>
      <c r="B2099" s="12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</row>
    <row r="2100">
      <c r="A2100" s="9"/>
      <c r="B2100" s="12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</row>
    <row r="2101">
      <c r="A2101" s="9"/>
      <c r="B2101" s="12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</row>
    <row r="2102">
      <c r="A2102" s="9"/>
      <c r="B2102" s="12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</row>
    <row r="2103">
      <c r="A2103" s="9"/>
      <c r="B2103" s="12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</row>
    <row r="2104">
      <c r="A2104" s="9"/>
      <c r="B2104" s="12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</row>
    <row r="2105">
      <c r="A2105" s="9"/>
      <c r="B2105" s="12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</row>
    <row r="2106">
      <c r="A2106" s="9"/>
      <c r="B2106" s="12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</row>
    <row r="2107">
      <c r="A2107" s="9"/>
      <c r="B2107" s="12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</row>
    <row r="2108">
      <c r="A2108" s="9"/>
      <c r="B2108" s="12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</row>
    <row r="2109">
      <c r="A2109" s="9"/>
      <c r="B2109" s="12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</row>
    <row r="2110">
      <c r="A2110" s="9"/>
      <c r="B2110" s="12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</row>
    <row r="2111">
      <c r="A2111" s="9"/>
      <c r="B2111" s="12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</row>
    <row r="2112">
      <c r="A2112" s="9"/>
      <c r="B2112" s="12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</row>
    <row r="2113">
      <c r="A2113" s="9"/>
      <c r="B2113" s="12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</row>
    <row r="2114">
      <c r="A2114" s="9"/>
      <c r="B2114" s="12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</row>
    <row r="2115">
      <c r="A2115" s="9"/>
      <c r="B2115" s="12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</row>
    <row r="2116">
      <c r="A2116" s="9"/>
      <c r="B2116" s="12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</row>
    <row r="2117">
      <c r="A2117" s="9"/>
      <c r="B2117" s="12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</row>
    <row r="2118">
      <c r="A2118" s="9"/>
      <c r="B2118" s="12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</row>
    <row r="2119">
      <c r="A2119" s="9"/>
      <c r="B2119" s="12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</row>
    <row r="2120">
      <c r="A2120" s="9"/>
      <c r="B2120" s="12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</row>
    <row r="2121">
      <c r="A2121" s="9"/>
      <c r="B2121" s="12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</row>
    <row r="2122">
      <c r="A2122" s="9"/>
      <c r="B2122" s="12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</row>
    <row r="2123">
      <c r="A2123" s="9"/>
      <c r="B2123" s="12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</row>
    <row r="2124">
      <c r="A2124" s="9"/>
      <c r="B2124" s="12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</row>
    <row r="2125">
      <c r="A2125" s="9"/>
      <c r="B2125" s="12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</row>
    <row r="2126">
      <c r="A2126" s="9"/>
      <c r="B2126" s="12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</row>
    <row r="2127">
      <c r="A2127" s="9"/>
      <c r="B2127" s="12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</row>
    <row r="2128">
      <c r="A2128" s="9"/>
      <c r="B2128" s="12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</row>
    <row r="2129">
      <c r="A2129" s="9"/>
      <c r="B2129" s="12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</row>
    <row r="2130">
      <c r="A2130" s="9"/>
      <c r="B2130" s="12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</row>
    <row r="2131">
      <c r="A2131" s="9"/>
      <c r="B2131" s="12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</row>
    <row r="2132">
      <c r="A2132" s="9"/>
      <c r="B2132" s="12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</row>
    <row r="2133">
      <c r="A2133" s="9"/>
      <c r="B2133" s="12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</row>
    <row r="2134">
      <c r="A2134" s="9"/>
      <c r="B2134" s="12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</row>
    <row r="2135">
      <c r="A2135" s="9"/>
      <c r="B2135" s="12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</row>
    <row r="2136">
      <c r="A2136" s="9"/>
      <c r="B2136" s="12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</row>
    <row r="2137">
      <c r="A2137" s="9"/>
      <c r="B2137" s="12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</row>
    <row r="2138">
      <c r="A2138" s="9"/>
      <c r="B2138" s="12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</row>
    <row r="2139">
      <c r="A2139" s="9"/>
      <c r="B2139" s="12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</row>
    <row r="2140">
      <c r="A2140" s="9"/>
      <c r="B2140" s="12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</row>
    <row r="2141">
      <c r="A2141" s="9"/>
      <c r="B2141" s="12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</row>
    <row r="2142">
      <c r="A2142" s="9"/>
      <c r="B2142" s="12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</row>
    <row r="2143">
      <c r="A2143" s="9"/>
      <c r="B2143" s="12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</row>
    <row r="2144">
      <c r="A2144" s="9"/>
      <c r="B2144" s="12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</row>
    <row r="2145">
      <c r="A2145" s="9"/>
      <c r="B2145" s="12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</row>
    <row r="2146">
      <c r="A2146" s="9"/>
      <c r="B2146" s="12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</row>
    <row r="2147">
      <c r="A2147" s="9"/>
      <c r="B2147" s="12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</row>
    <row r="2148">
      <c r="A2148" s="9"/>
      <c r="B2148" s="12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</row>
    <row r="2149">
      <c r="A2149" s="9"/>
      <c r="B2149" s="12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</row>
    <row r="2150">
      <c r="A2150" s="9"/>
      <c r="B2150" s="12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</row>
    <row r="2151">
      <c r="A2151" s="9"/>
      <c r="B2151" s="12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</row>
    <row r="2152">
      <c r="A2152" s="9"/>
      <c r="B2152" s="12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</row>
    <row r="2153">
      <c r="A2153" s="9"/>
      <c r="B2153" s="12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</row>
    <row r="2154">
      <c r="A2154" s="9"/>
      <c r="B2154" s="12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</row>
    <row r="2155">
      <c r="A2155" s="9"/>
      <c r="B2155" s="12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</row>
    <row r="2156">
      <c r="A2156" s="9"/>
      <c r="B2156" s="12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</row>
    <row r="2157">
      <c r="A2157" s="9"/>
      <c r="B2157" s="12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</row>
    <row r="2158">
      <c r="A2158" s="9"/>
      <c r="B2158" s="12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</row>
    <row r="2159">
      <c r="A2159" s="9"/>
      <c r="B2159" s="12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</row>
    <row r="2160">
      <c r="A2160" s="9"/>
      <c r="B2160" s="12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</row>
    <row r="2161">
      <c r="A2161" s="9"/>
      <c r="B2161" s="12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</row>
    <row r="2162">
      <c r="A2162" s="9"/>
      <c r="B2162" s="12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</row>
    <row r="2163">
      <c r="A2163" s="9"/>
      <c r="B2163" s="12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</row>
    <row r="2164">
      <c r="A2164" s="9"/>
      <c r="B2164" s="12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</row>
    <row r="2165">
      <c r="A2165" s="9"/>
      <c r="B2165" s="12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</row>
    <row r="2166">
      <c r="A2166" s="9"/>
      <c r="B2166" s="12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</row>
    <row r="2167">
      <c r="A2167" s="9"/>
      <c r="B2167" s="12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</row>
    <row r="2168">
      <c r="A2168" s="9"/>
      <c r="B2168" s="12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</row>
    <row r="2169">
      <c r="A2169" s="9"/>
      <c r="B2169" s="12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</row>
    <row r="2170">
      <c r="A2170" s="9"/>
      <c r="B2170" s="12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</row>
    <row r="2171">
      <c r="A2171" s="9"/>
      <c r="B2171" s="12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</row>
    <row r="2172">
      <c r="A2172" s="9"/>
      <c r="B2172" s="12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</row>
    <row r="2173">
      <c r="A2173" s="9"/>
      <c r="B2173" s="12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</row>
    <row r="2174">
      <c r="A2174" s="9"/>
      <c r="B2174" s="12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</row>
    <row r="2175">
      <c r="A2175" s="9"/>
      <c r="B2175" s="12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</row>
    <row r="2176">
      <c r="A2176" s="9"/>
      <c r="B2176" s="12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</row>
    <row r="2177">
      <c r="A2177" s="9"/>
      <c r="B2177" s="12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</row>
    <row r="2178">
      <c r="A2178" s="9"/>
      <c r="B2178" s="12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</row>
    <row r="2179">
      <c r="A2179" s="9"/>
      <c r="B2179" s="12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</row>
    <row r="2180">
      <c r="A2180" s="9"/>
      <c r="B2180" s="12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</row>
    <row r="2181">
      <c r="A2181" s="9"/>
      <c r="B2181" s="12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</row>
    <row r="2182">
      <c r="A2182" s="9"/>
      <c r="B2182" s="12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</row>
    <row r="2183">
      <c r="A2183" s="9"/>
      <c r="B2183" s="12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</row>
    <row r="2184">
      <c r="A2184" s="9"/>
      <c r="B2184" s="12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</row>
    <row r="2185">
      <c r="A2185" s="9"/>
      <c r="B2185" s="12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</row>
    <row r="2186">
      <c r="A2186" s="9"/>
      <c r="B2186" s="12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</row>
    <row r="2187">
      <c r="A2187" s="9"/>
      <c r="B2187" s="12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</row>
    <row r="2188">
      <c r="A2188" s="9"/>
      <c r="B2188" s="12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</row>
    <row r="2189">
      <c r="A2189" s="9"/>
      <c r="B2189" s="12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</row>
    <row r="2190">
      <c r="A2190" s="9"/>
      <c r="B2190" s="12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</row>
    <row r="2191">
      <c r="A2191" s="9"/>
      <c r="B2191" s="12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</row>
    <row r="2192">
      <c r="A2192" s="9"/>
      <c r="B2192" s="12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</row>
    <row r="2193">
      <c r="A2193" s="9"/>
      <c r="B2193" s="12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</row>
    <row r="2194">
      <c r="A2194" s="9"/>
      <c r="B2194" s="12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</row>
    <row r="2195">
      <c r="A2195" s="9"/>
      <c r="B2195" s="12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</row>
    <row r="2196">
      <c r="A2196" s="9"/>
      <c r="B2196" s="12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</row>
    <row r="2197">
      <c r="A2197" s="9"/>
      <c r="B2197" s="12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</row>
    <row r="2198">
      <c r="A2198" s="9"/>
      <c r="B2198" s="12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</row>
    <row r="2199">
      <c r="A2199" s="9"/>
      <c r="B2199" s="12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</row>
    <row r="2200">
      <c r="A2200" s="9"/>
      <c r="B2200" s="12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</row>
    <row r="2201">
      <c r="A2201" s="9"/>
      <c r="B2201" s="12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</row>
    <row r="2202">
      <c r="A2202" s="9"/>
      <c r="B2202" s="12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</row>
    <row r="2203">
      <c r="A2203" s="9"/>
      <c r="B2203" s="12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</row>
    <row r="2204">
      <c r="A2204" s="9"/>
      <c r="B2204" s="12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</row>
    <row r="2205">
      <c r="A2205" s="9"/>
      <c r="B2205" s="12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</row>
    <row r="2206">
      <c r="A2206" s="9"/>
      <c r="B2206" s="12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</row>
    <row r="2207">
      <c r="A2207" s="9"/>
      <c r="B2207" s="12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</row>
    <row r="2208">
      <c r="A2208" s="9"/>
      <c r="B2208" s="12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</row>
    <row r="2209">
      <c r="A2209" s="9"/>
      <c r="B2209" s="12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</row>
    <row r="2210">
      <c r="A2210" s="9"/>
      <c r="B2210" s="12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</row>
    <row r="2211">
      <c r="A2211" s="9"/>
      <c r="B2211" s="12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</row>
    <row r="2212">
      <c r="A2212" s="9"/>
      <c r="B2212" s="12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</row>
    <row r="2213">
      <c r="A2213" s="9"/>
      <c r="B2213" s="12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</row>
    <row r="2214">
      <c r="A2214" s="9"/>
      <c r="B2214" s="12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</row>
    <row r="2215">
      <c r="A2215" s="9"/>
      <c r="B2215" s="12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</row>
    <row r="2216">
      <c r="A2216" s="9"/>
      <c r="B2216" s="12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</row>
    <row r="2217">
      <c r="A2217" s="9"/>
      <c r="B2217" s="12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</row>
    <row r="2218">
      <c r="A2218" s="9"/>
      <c r="B2218" s="12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</row>
    <row r="2219">
      <c r="A2219" s="9"/>
      <c r="B2219" s="12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</row>
    <row r="2220">
      <c r="A2220" s="9"/>
      <c r="B2220" s="12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</row>
    <row r="2221">
      <c r="A2221" s="9"/>
      <c r="B2221" s="12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</row>
    <row r="2222">
      <c r="A2222" s="9"/>
      <c r="B2222" s="12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</row>
    <row r="2223">
      <c r="A2223" s="9"/>
      <c r="B2223" s="12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</row>
    <row r="2224">
      <c r="A2224" s="9"/>
      <c r="B2224" s="12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</row>
    <row r="2225">
      <c r="A2225" s="9"/>
      <c r="B2225" s="12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</row>
    <row r="2226">
      <c r="A2226" s="9"/>
      <c r="B2226" s="12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</row>
    <row r="2227">
      <c r="A2227" s="9"/>
      <c r="B2227" s="12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</row>
    <row r="2228">
      <c r="A2228" s="9"/>
      <c r="B2228" s="12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</row>
    <row r="2229">
      <c r="A2229" s="9"/>
      <c r="B2229" s="12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</row>
    <row r="2230">
      <c r="A2230" s="9"/>
      <c r="B2230" s="12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</row>
    <row r="2231">
      <c r="A2231" s="9"/>
      <c r="B2231" s="12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</row>
    <row r="2232">
      <c r="A2232" s="9"/>
      <c r="B2232" s="12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</row>
    <row r="2233">
      <c r="A2233" s="9"/>
      <c r="B2233" s="12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</row>
    <row r="2234">
      <c r="A2234" s="9"/>
      <c r="B2234" s="12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</row>
    <row r="2235">
      <c r="A2235" s="9"/>
      <c r="B2235" s="12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</row>
    <row r="2236">
      <c r="A2236" s="9"/>
      <c r="B2236" s="12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</row>
    <row r="2237">
      <c r="A2237" s="9"/>
      <c r="B2237" s="12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</row>
    <row r="2238">
      <c r="A2238" s="9"/>
      <c r="B2238" s="12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</row>
    <row r="2239">
      <c r="A2239" s="9"/>
      <c r="B2239" s="12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</row>
    <row r="2240">
      <c r="A2240" s="9"/>
      <c r="B2240" s="12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</row>
    <row r="2241">
      <c r="A2241" s="9"/>
      <c r="B2241" s="12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</row>
    <row r="2242">
      <c r="A2242" s="9"/>
      <c r="B2242" s="12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</row>
    <row r="2243">
      <c r="A2243" s="9"/>
      <c r="B2243" s="12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</row>
    <row r="2244">
      <c r="A2244" s="9"/>
      <c r="B2244" s="12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</row>
    <row r="2245">
      <c r="A2245" s="9"/>
      <c r="B2245" s="12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</row>
    <row r="2246">
      <c r="A2246" s="9"/>
      <c r="B2246" s="12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</row>
    <row r="2247">
      <c r="A2247" s="9"/>
      <c r="B2247" s="12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</row>
    <row r="2248">
      <c r="A2248" s="9"/>
      <c r="B2248" s="12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</row>
    <row r="2249">
      <c r="A2249" s="9"/>
      <c r="B2249" s="12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</row>
    <row r="2250">
      <c r="A2250" s="9"/>
      <c r="B2250" s="12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</row>
    <row r="2251">
      <c r="A2251" s="9"/>
      <c r="B2251" s="12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</row>
    <row r="2252">
      <c r="A2252" s="9"/>
      <c r="B2252" s="12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</row>
    <row r="2253">
      <c r="A2253" s="9"/>
      <c r="B2253" s="12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</row>
    <row r="2254">
      <c r="A2254" s="9"/>
      <c r="B2254" s="12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</row>
    <row r="2255">
      <c r="A2255" s="9"/>
      <c r="B2255" s="12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</row>
    <row r="2256">
      <c r="A2256" s="9"/>
      <c r="B2256" s="12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</row>
    <row r="2257">
      <c r="A2257" s="9"/>
      <c r="B2257" s="12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</row>
    <row r="2258">
      <c r="A2258" s="9"/>
      <c r="B2258" s="12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</row>
    <row r="2259">
      <c r="A2259" s="9"/>
      <c r="B2259" s="12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</row>
    <row r="2260">
      <c r="A2260" s="9"/>
      <c r="B2260" s="12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</row>
    <row r="2261">
      <c r="A2261" s="9"/>
      <c r="B2261" s="12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</row>
    <row r="2262">
      <c r="A2262" s="9"/>
      <c r="B2262" s="12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</row>
    <row r="2263">
      <c r="A2263" s="9"/>
      <c r="B2263" s="12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</row>
    <row r="2264">
      <c r="A2264" s="9"/>
      <c r="B2264" s="12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</row>
    <row r="2265">
      <c r="A2265" s="9"/>
      <c r="B2265" s="12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</row>
    <row r="2266">
      <c r="A2266" s="9"/>
      <c r="B2266" s="12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</row>
    <row r="2267">
      <c r="A2267" s="9"/>
      <c r="B2267" s="12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</row>
    <row r="2268">
      <c r="A2268" s="9"/>
      <c r="B2268" s="12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</row>
    <row r="2269">
      <c r="A2269" s="9"/>
      <c r="B2269" s="12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</row>
    <row r="2270">
      <c r="A2270" s="9"/>
      <c r="B2270" s="12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</row>
    <row r="2271">
      <c r="A2271" s="9"/>
      <c r="B2271" s="12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</row>
    <row r="2272">
      <c r="A2272" s="9"/>
      <c r="B2272" s="12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</row>
    <row r="2273">
      <c r="A2273" s="9"/>
      <c r="B2273" s="12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</row>
    <row r="2274">
      <c r="A2274" s="9"/>
      <c r="B2274" s="12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</row>
    <row r="2275">
      <c r="A2275" s="9"/>
      <c r="B2275" s="12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</row>
    <row r="2276">
      <c r="A2276" s="9"/>
      <c r="B2276" s="12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</row>
    <row r="2277">
      <c r="A2277" s="9"/>
      <c r="B2277" s="12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</row>
    <row r="2278">
      <c r="A2278" s="9"/>
      <c r="B2278" s="12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</row>
    <row r="2279">
      <c r="A2279" s="9"/>
      <c r="B2279" s="12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</row>
    <row r="2280">
      <c r="A2280" s="9"/>
      <c r="B2280" s="12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</row>
    <row r="2281">
      <c r="A2281" s="9"/>
      <c r="B2281" s="12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</row>
    <row r="2282">
      <c r="A2282" s="9"/>
      <c r="B2282" s="12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</row>
    <row r="2283">
      <c r="A2283" s="9"/>
      <c r="B2283" s="12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</row>
    <row r="2284">
      <c r="A2284" s="9"/>
      <c r="B2284" s="12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</row>
    <row r="2285">
      <c r="A2285" s="9"/>
      <c r="B2285" s="12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</row>
    <row r="2286">
      <c r="A2286" s="9"/>
      <c r="B2286" s="12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</row>
    <row r="2287">
      <c r="A2287" s="9"/>
      <c r="B2287" s="12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</row>
    <row r="2288">
      <c r="A2288" s="9"/>
      <c r="B2288" s="12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</row>
    <row r="2289">
      <c r="A2289" s="9"/>
      <c r="B2289" s="12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</row>
    <row r="2290">
      <c r="A2290" s="9"/>
      <c r="B2290" s="12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</row>
    <row r="2291">
      <c r="A2291" s="9"/>
      <c r="B2291" s="12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</row>
    <row r="2292">
      <c r="A2292" s="9"/>
      <c r="B2292" s="12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</row>
    <row r="2293">
      <c r="A2293" s="9"/>
      <c r="B2293" s="12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</row>
    <row r="2294">
      <c r="A2294" s="9"/>
      <c r="B2294" s="12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</row>
    <row r="2295">
      <c r="A2295" s="9"/>
      <c r="B2295" s="12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</row>
    <row r="2296">
      <c r="A2296" s="9"/>
      <c r="B2296" s="12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</row>
    <row r="2297">
      <c r="A2297" s="9"/>
      <c r="B2297" s="12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</row>
    <row r="2298">
      <c r="A2298" s="9"/>
      <c r="B2298" s="12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</row>
    <row r="2299">
      <c r="A2299" s="9"/>
      <c r="B2299" s="12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</row>
    <row r="2300">
      <c r="A2300" s="9"/>
      <c r="B2300" s="12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</row>
    <row r="2301">
      <c r="A2301" s="9"/>
      <c r="B2301" s="12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</row>
    <row r="2302">
      <c r="A2302" s="9"/>
      <c r="B2302" s="12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</row>
    <row r="2303">
      <c r="A2303" s="9"/>
      <c r="B2303" s="12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</row>
    <row r="2304">
      <c r="A2304" s="9"/>
      <c r="B2304" s="12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</row>
    <row r="2305">
      <c r="A2305" s="9"/>
      <c r="B2305" s="12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</row>
    <row r="2306">
      <c r="A2306" s="9"/>
      <c r="B2306" s="12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</row>
    <row r="2307">
      <c r="A2307" s="9"/>
      <c r="B2307" s="12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</row>
    <row r="2308">
      <c r="A2308" s="9"/>
      <c r="B2308" s="12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</row>
    <row r="2309">
      <c r="A2309" s="9"/>
      <c r="B2309" s="12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</row>
    <row r="2310">
      <c r="A2310" s="9"/>
      <c r="B2310" s="12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</row>
    <row r="2311">
      <c r="A2311" s="9"/>
      <c r="B2311" s="12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</row>
    <row r="2312">
      <c r="A2312" s="9"/>
      <c r="B2312" s="12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</row>
    <row r="2313">
      <c r="A2313" s="9"/>
      <c r="B2313" s="12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</row>
    <row r="2314">
      <c r="A2314" s="9"/>
      <c r="B2314" s="12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</row>
    <row r="2315">
      <c r="A2315" s="9"/>
      <c r="B2315" s="12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</row>
    <row r="2316">
      <c r="A2316" s="9"/>
      <c r="B2316" s="12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</row>
    <row r="2317">
      <c r="A2317" s="9"/>
      <c r="B2317" s="12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</row>
    <row r="2318">
      <c r="A2318" s="9"/>
      <c r="B2318" s="12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</row>
    <row r="2319">
      <c r="A2319" s="9"/>
      <c r="B2319" s="12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</row>
    <row r="2320">
      <c r="A2320" s="9"/>
      <c r="B2320" s="12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</row>
    <row r="2321">
      <c r="A2321" s="9"/>
      <c r="B2321" s="12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</row>
    <row r="2322">
      <c r="A2322" s="9"/>
      <c r="B2322" s="12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</row>
    <row r="2323">
      <c r="A2323" s="9"/>
      <c r="B2323" s="12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</row>
    <row r="2324">
      <c r="A2324" s="9"/>
      <c r="B2324" s="12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</row>
    <row r="2325">
      <c r="A2325" s="9"/>
      <c r="B2325" s="12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</row>
    <row r="2326">
      <c r="A2326" s="9"/>
      <c r="B2326" s="12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</row>
    <row r="2327">
      <c r="A2327" s="9"/>
      <c r="B2327" s="12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</row>
    <row r="2328">
      <c r="A2328" s="9"/>
      <c r="B2328" s="12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</row>
    <row r="2329">
      <c r="A2329" s="9"/>
      <c r="B2329" s="12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</row>
    <row r="2330">
      <c r="A2330" s="9"/>
      <c r="B2330" s="12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</row>
    <row r="2331">
      <c r="A2331" s="9"/>
      <c r="B2331" s="12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</row>
    <row r="2332">
      <c r="A2332" s="9"/>
      <c r="B2332" s="12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</row>
    <row r="2333">
      <c r="A2333" s="9"/>
      <c r="B2333" s="12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</row>
    <row r="2334">
      <c r="A2334" s="9"/>
      <c r="B2334" s="12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</row>
    <row r="2335">
      <c r="A2335" s="9"/>
      <c r="B2335" s="12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</row>
    <row r="2336">
      <c r="A2336" s="9"/>
      <c r="B2336" s="12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</row>
    <row r="2337">
      <c r="A2337" s="9"/>
      <c r="B2337" s="12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</row>
    <row r="2338">
      <c r="A2338" s="9"/>
      <c r="B2338" s="12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</row>
    <row r="2339">
      <c r="A2339" s="9"/>
      <c r="B2339" s="12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</row>
    <row r="2340">
      <c r="A2340" s="9"/>
      <c r="B2340" s="12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</row>
    <row r="2341">
      <c r="A2341" s="9"/>
      <c r="B2341" s="12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</row>
    <row r="2342">
      <c r="A2342" s="9"/>
      <c r="B2342" s="12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</row>
    <row r="2343">
      <c r="A2343" s="9"/>
      <c r="B2343" s="12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</row>
    <row r="2344">
      <c r="A2344" s="9"/>
      <c r="B2344" s="12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</row>
    <row r="2345">
      <c r="A2345" s="9"/>
      <c r="B2345" s="12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</row>
    <row r="2346">
      <c r="A2346" s="9"/>
      <c r="B2346" s="12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</row>
    <row r="2347">
      <c r="A2347" s="9"/>
      <c r="B2347" s="12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</row>
    <row r="2348">
      <c r="A2348" s="9"/>
      <c r="B2348" s="12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</row>
    <row r="2349">
      <c r="A2349" s="9"/>
      <c r="B2349" s="12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</row>
    <row r="2350">
      <c r="A2350" s="9"/>
      <c r="B2350" s="12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</row>
    <row r="2351">
      <c r="A2351" s="9"/>
      <c r="B2351" s="12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</row>
    <row r="2352">
      <c r="A2352" s="9"/>
      <c r="B2352" s="12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</row>
    <row r="2353">
      <c r="A2353" s="9"/>
      <c r="B2353" s="12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</row>
    <row r="2354">
      <c r="A2354" s="9"/>
      <c r="B2354" s="12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</row>
    <row r="2355">
      <c r="A2355" s="9"/>
      <c r="B2355" s="12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</row>
    <row r="2356">
      <c r="A2356" s="9"/>
      <c r="B2356" s="12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</row>
    <row r="2357">
      <c r="A2357" s="9"/>
      <c r="B2357" s="12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</row>
    <row r="2358">
      <c r="A2358" s="9"/>
      <c r="B2358" s="12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</row>
    <row r="2359">
      <c r="A2359" s="9"/>
      <c r="B2359" s="12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</row>
    <row r="2360">
      <c r="A2360" s="9"/>
      <c r="B2360" s="12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</row>
    <row r="2361">
      <c r="A2361" s="9"/>
      <c r="B2361" s="12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</row>
    <row r="2362">
      <c r="A2362" s="9"/>
      <c r="B2362" s="12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</row>
    <row r="2363">
      <c r="A2363" s="9"/>
      <c r="B2363" s="12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</row>
    <row r="2364">
      <c r="A2364" s="9"/>
      <c r="B2364" s="12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</row>
    <row r="2365">
      <c r="A2365" s="9"/>
      <c r="B2365" s="12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</row>
    <row r="2366">
      <c r="A2366" s="9"/>
      <c r="B2366" s="12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</row>
    <row r="2367">
      <c r="A2367" s="9"/>
      <c r="B2367" s="12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</row>
    <row r="2368">
      <c r="A2368" s="9"/>
      <c r="B2368" s="12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</row>
    <row r="2369">
      <c r="A2369" s="9"/>
      <c r="B2369" s="12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</row>
    <row r="2370">
      <c r="A2370" s="9"/>
      <c r="B2370" s="12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</row>
    <row r="2371">
      <c r="A2371" s="9"/>
      <c r="B2371" s="12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</row>
    <row r="2372">
      <c r="A2372" s="9"/>
      <c r="B2372" s="12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</row>
    <row r="2373">
      <c r="A2373" s="9"/>
      <c r="B2373" s="12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</row>
    <row r="2374">
      <c r="A2374" s="9"/>
      <c r="B2374" s="12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</row>
    <row r="2375">
      <c r="A2375" s="9"/>
      <c r="B2375" s="12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</row>
    <row r="2376">
      <c r="A2376" s="9"/>
      <c r="B2376" s="12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</row>
    <row r="2377">
      <c r="A2377" s="9"/>
      <c r="B2377" s="12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</row>
    <row r="2378">
      <c r="A2378" s="9"/>
      <c r="B2378" s="12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</row>
    <row r="2379">
      <c r="A2379" s="9"/>
      <c r="B2379" s="12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</row>
    <row r="2380">
      <c r="A2380" s="9"/>
      <c r="B2380" s="12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</row>
    <row r="2381">
      <c r="A2381" s="9"/>
      <c r="B2381" s="12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</row>
    <row r="2382">
      <c r="A2382" s="9"/>
      <c r="B2382" s="12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</row>
    <row r="2383">
      <c r="A2383" s="9"/>
      <c r="B2383" s="12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</row>
    <row r="2384">
      <c r="A2384" s="9"/>
      <c r="B2384" s="12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</row>
    <row r="2385">
      <c r="A2385" s="9"/>
      <c r="B2385" s="12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</row>
    <row r="2386">
      <c r="A2386" s="9"/>
      <c r="B2386" s="12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</row>
    <row r="2387">
      <c r="A2387" s="9"/>
      <c r="B2387" s="12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</row>
    <row r="2388">
      <c r="A2388" s="9"/>
      <c r="B2388" s="12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</row>
    <row r="2389">
      <c r="A2389" s="9"/>
      <c r="B2389" s="12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</row>
    <row r="2390">
      <c r="A2390" s="9"/>
      <c r="B2390" s="12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</row>
    <row r="2391">
      <c r="A2391" s="9"/>
      <c r="B2391" s="12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</row>
    <row r="2392">
      <c r="A2392" s="9"/>
      <c r="B2392" s="12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</row>
    <row r="2393">
      <c r="A2393" s="9"/>
      <c r="B2393" s="12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</row>
    <row r="2394">
      <c r="A2394" s="9"/>
      <c r="B2394" s="12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</row>
    <row r="2395">
      <c r="A2395" s="9"/>
      <c r="B2395" s="12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</row>
    <row r="2396">
      <c r="A2396" s="9"/>
      <c r="B2396" s="12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</row>
    <row r="2397">
      <c r="A2397" s="9"/>
      <c r="B2397" s="12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</row>
    <row r="2398">
      <c r="A2398" s="9"/>
      <c r="B2398" s="12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</row>
    <row r="2399">
      <c r="A2399" s="9"/>
      <c r="B2399" s="12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</row>
    <row r="2400">
      <c r="A2400" s="9"/>
      <c r="B2400" s="12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</row>
    <row r="2401">
      <c r="A2401" s="9"/>
      <c r="B2401" s="12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</row>
    <row r="2402">
      <c r="A2402" s="9"/>
      <c r="B2402" s="12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</row>
    <row r="2403">
      <c r="A2403" s="9"/>
      <c r="B2403" s="12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</row>
    <row r="2404">
      <c r="A2404" s="9"/>
      <c r="B2404" s="12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</row>
    <row r="2405">
      <c r="A2405" s="9"/>
      <c r="B2405" s="12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</row>
    <row r="2406">
      <c r="A2406" s="9"/>
      <c r="B2406" s="12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</row>
    <row r="2407">
      <c r="A2407" s="9"/>
      <c r="B2407" s="12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</row>
    <row r="2408">
      <c r="A2408" s="9"/>
      <c r="B2408" s="12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</row>
    <row r="2409">
      <c r="A2409" s="9"/>
      <c r="B2409" s="12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</row>
    <row r="2410">
      <c r="A2410" s="9"/>
      <c r="B2410" s="12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</row>
    <row r="2411">
      <c r="A2411" s="9"/>
      <c r="B2411" s="12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</row>
  </sheetData>
  <hyperlinks>
    <hyperlink r:id="rId1" ref="A1"/>
  </hyperlinks>
  <drawing r:id="rId2"/>
</worksheet>
</file>