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0CB4B46B-B44E-4D60-90A0-B113559CC66D}" xr6:coauthVersionLast="45" xr6:coauthVersionMax="45" xr10:uidLastSave="{00000000-0000-0000-0000-000000000000}"/>
  <bookViews>
    <workbookView xWindow="-28920" yWindow="-120" windowWidth="29040" windowHeight="15840" activeTab="1" xr2:uid="{43E7A59C-3C50-479C-B837-45E07CEB65C6}"/>
  </bookViews>
  <sheets>
    <sheet name="Market" sheetId="1" r:id="rId1"/>
    <sheet name="RATINGS" sheetId="2" r:id="rId2"/>
    <sheet name="SETTINGS" sheetId="3" r:id="rId3"/>
  </sheets>
  <definedNames>
    <definedName name="BMP">RATINGS!$E$3</definedName>
    <definedName name="CurrentBMP">Market!$AC$4</definedName>
    <definedName name="MarketStatus">Market!$F$2</definedName>
    <definedName name="MyRatings">RATINGS!$B:$B</definedName>
    <definedName name="MyRunners">RATINGS!$A:$A</definedName>
    <definedName name="MyTime">RATINGS!$E$4</definedName>
    <definedName name="NotInPlayCheck">Market!$E$2</definedName>
    <definedName name="OddsMultiplier">SETTINGS!$A$4:$B$9</definedName>
    <definedName name="RatingThreshold">RATINGS!$E$5</definedName>
    <definedName name="TimeTillJump">SETTINGS!$E$3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Q7" i="1" l="1"/>
  <c r="Q11" i="1"/>
  <c r="Q15" i="1"/>
  <c r="Q19" i="1"/>
  <c r="Q23" i="1"/>
  <c r="Q27" i="1"/>
  <c r="Q31" i="1"/>
  <c r="Q35" i="1"/>
  <c r="Q39" i="1"/>
  <c r="Q43" i="1"/>
  <c r="Q47" i="1"/>
  <c r="Q5" i="1"/>
  <c r="Q49" i="1"/>
  <c r="Q14" i="1"/>
  <c r="Q18" i="1"/>
  <c r="Q30" i="1"/>
  <c r="Q38" i="1"/>
  <c r="Q50" i="1"/>
  <c r="Q8" i="1"/>
  <c r="Q12" i="1"/>
  <c r="Q16" i="1"/>
  <c r="Q20" i="1"/>
  <c r="Q24" i="1"/>
  <c r="Q28" i="1"/>
  <c r="Q32" i="1"/>
  <c r="Q36" i="1"/>
  <c r="Q40" i="1"/>
  <c r="Q44" i="1"/>
  <c r="Q48" i="1"/>
  <c r="Q37" i="1"/>
  <c r="Q45" i="1"/>
  <c r="Q6" i="1"/>
  <c r="Q22" i="1"/>
  <c r="Q34" i="1"/>
  <c r="Q46" i="1"/>
  <c r="Q9" i="1"/>
  <c r="Q13" i="1"/>
  <c r="Q17" i="1"/>
  <c r="Q21" i="1"/>
  <c r="Q25" i="1"/>
  <c r="Q29" i="1"/>
  <c r="Q33" i="1"/>
  <c r="Q41" i="1"/>
  <c r="Q10" i="1"/>
  <c r="Q26" i="1"/>
  <c r="Q4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R13" i="1"/>
  <c r="S5" i="1"/>
  <c r="S13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46" i="1" l="1"/>
  <c r="AA38" i="1"/>
  <c r="AA30" i="1"/>
  <c r="AA22" i="1"/>
  <c r="AA43" i="1"/>
  <c r="AA35" i="1"/>
  <c r="AA27" i="1"/>
  <c r="AA19" i="1"/>
  <c r="AA47" i="1"/>
  <c r="AA39" i="1"/>
  <c r="AA31" i="1"/>
  <c r="AA23" i="1"/>
  <c r="AA15" i="1"/>
  <c r="AA42" i="1"/>
  <c r="AA34" i="1"/>
  <c r="AA26" i="1"/>
  <c r="AA18" i="1"/>
  <c r="AA50" i="1"/>
  <c r="AA14" i="1"/>
  <c r="AA11" i="1"/>
  <c r="AA7" i="1"/>
  <c r="AA10" i="1"/>
  <c r="AA6" i="1"/>
  <c r="AA44" i="1"/>
  <c r="AA36" i="1"/>
  <c r="AA28" i="1"/>
  <c r="AA20" i="1"/>
  <c r="AA12" i="1"/>
  <c r="AA49" i="1"/>
  <c r="AA41" i="1"/>
  <c r="AA33" i="1"/>
  <c r="AA25" i="1"/>
  <c r="AA17" i="1"/>
  <c r="AA9" i="1"/>
  <c r="AA48" i="1"/>
  <c r="AA40" i="1"/>
  <c r="AA32" i="1"/>
  <c r="AA24" i="1"/>
  <c r="AA16" i="1"/>
  <c r="AA8" i="1"/>
  <c r="AA45" i="1"/>
  <c r="AA37" i="1"/>
  <c r="AA29" i="1"/>
  <c r="AA21" i="1"/>
  <c r="AA13" i="1"/>
  <c r="AA5" i="1"/>
</calcChain>
</file>

<file path=xl/sharedStrings.xml><?xml version="1.0" encoding="utf-8"?>
<sst xmlns="http://schemas.openxmlformats.org/spreadsheetml/2006/main" count="73" uniqueCount="61">
  <si>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</si>
  <si>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</si>
  <si>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</si>
  <si>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</si>
  <si>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</si>
  <si>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</si>
  <si>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</si>
  <si>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</si>
  <si>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</si>
  <si>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</si>
  <si>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</si>
  <si>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</si>
  <si>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</si>
  <si>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</si>
  <si>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</si>
  <si>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</si>
  <si>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</si>
  <si>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</si>
  <si>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</si>
  <si>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</si>
  <si>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</si>
  <si>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</si>
  <si>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</si>
  <si>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</si>
  <si>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</si>
  <si>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</si>
  <si>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</si>
  <si>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</si>
  <si>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</si>
  <si>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</si>
  <si>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</si>
  <si>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</si>
  <si>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VLOOKUP for % over rating</t>
  </si>
  <si>
    <t>ODDS</t>
  </si>
  <si>
    <t>MULTIPLIER</t>
  </si>
  <si>
    <t>Seconds until start</t>
  </si>
  <si>
    <t>Rating</t>
  </si>
  <si>
    <t>Offset</t>
  </si>
  <si>
    <t>Min price</t>
  </si>
  <si>
    <t>Current price</t>
  </si>
  <si>
    <t>Y</t>
  </si>
  <si>
    <t>Runners</t>
  </si>
  <si>
    <t>Horse Racing\AUS\APrk (AUS) 27th Mar</t>
  </si>
  <si>
    <t>APrk (AUS) 27th Mar - 14:25 R8 1660m Pace M</t>
  </si>
  <si>
    <t>1. Ima Birubi Boy</t>
  </si>
  <si>
    <t>2. Underthekilt</t>
  </si>
  <si>
    <t>3. Just Tommy</t>
  </si>
  <si>
    <t>5. Pinup Boy</t>
  </si>
  <si>
    <t>6. Lifes Black</t>
  </si>
  <si>
    <t>7. Lovely Moth</t>
  </si>
  <si>
    <t>8. Royal Lincoln</t>
  </si>
  <si>
    <t>9. Ares</t>
  </si>
  <si>
    <t>10. Paravani</t>
  </si>
  <si>
    <t>11. Just Deal It</t>
  </si>
  <si>
    <t>12. Morroch Bay</t>
  </si>
  <si>
    <t>My ratings</t>
  </si>
  <si>
    <t>BMP</t>
  </si>
  <si>
    <t>BMP less than</t>
  </si>
  <si>
    <t xml:space="preserve">Place bet within </t>
  </si>
  <si>
    <t>Bet on runners with a rating less than</t>
  </si>
  <si>
    <t>seconds untill the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</si>
</sst>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theme="0"/>
        <bgColor rgb="FFFF99FF"/>
      </patternFill>
    </fill>
    <fill>
      <patternFill patternType="lightGray">
        <fgColor theme="0"/>
        <bgColor rgb="FFFF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Gray">
        <fgColor theme="0"/>
        <bgColor theme="4" tint="0.39997558519241921"/>
      </patternFill>
    </fill>
    <fill>
      <patternFill patternType="solid">
        <fgColor theme="4" tint="0.59999389629810485"/>
        <bgColor indexed="64"/>
      </patternFill>
    </fill>
    <fill>
      <patternFill patternType="lightGray">
        <fgColor theme="0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lightGray">
        <fgColor theme="0"/>
        <bgColor theme="4" tint="0.79998168889431442"/>
      </patternFill>
    </fill>
    <fill>
      <patternFill patternType="solid">
        <fgColor rgb="FFFFE6FF"/>
        <bgColor indexed="64"/>
      </patternFill>
    </fill>
    <fill>
      <patternFill patternType="lightGray">
        <fgColor theme="0"/>
        <bgColor rgb="FFFFE6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3">
    <xf numFmtId="0" fontId="0" fillId="0" borderId="0" xfId="0"/>
    <xf numFmtId="21" fontId="0" fillId="0" borderId="0" xfId="0" applyNumberFormat="1"/>
    <xf numFmtId="0" fontId="18" fillId="0" borderId="0" xfId="42"/>
    <xf numFmtId="0" fontId="19" fillId="0" borderId="10" xfId="42" applyFont="1" applyBorder="1" applyAlignment="1">
      <alignment horizontal="center" vertical="center"/>
    </xf>
    <xf numFmtId="0" fontId="19" fillId="0" borderId="0" xfId="42" applyFont="1"/>
    <xf numFmtId="1" fontId="18" fillId="0" borderId="0" xfId="42" applyNumberFormat="1"/>
    <xf numFmtId="0" fontId="18" fillId="0" borderId="10" xfId="42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18" fillId="0" borderId="11" xfId="42" applyBorder="1" applyAlignment="1">
      <alignment horizontal="center"/>
    </xf>
    <xf numFmtId="21" fontId="20" fillId="0" borderId="29" xfId="0" applyNumberFormat="1" applyFont="1" applyBorder="1" applyAlignment="1">
      <alignment horizontal="center"/>
    </xf>
    <xf numFmtId="0" fontId="18" fillId="0" borderId="29" xfId="42" applyBorder="1" applyAlignment="1">
      <alignment horizontal="center"/>
    </xf>
    <xf numFmtId="0" fontId="18" fillId="0" borderId="30" xfId="42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2" fontId="20" fillId="0" borderId="30" xfId="0" applyNumberFormat="1" applyFont="1" applyBorder="1" applyAlignment="1">
      <alignment horizontal="center"/>
    </xf>
    <xf numFmtId="0" fontId="20" fillId="0" borderId="29" xfId="0" quotePrefix="1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21" fillId="38" borderId="26" xfId="0" applyFont="1" applyFill="1" applyBorder="1" applyAlignment="1">
      <alignment horizontal="center"/>
    </xf>
    <xf numFmtId="0" fontId="21" fillId="38" borderId="1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4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22" fillId="42" borderId="17" xfId="0" applyFont="1" applyFill="1" applyBorder="1" applyAlignment="1">
      <alignment horizontal="center"/>
    </xf>
    <xf numFmtId="0" fontId="22" fillId="42" borderId="18" xfId="0" applyFont="1" applyFill="1" applyBorder="1" applyAlignment="1">
      <alignment horizontal="center"/>
    </xf>
    <xf numFmtId="0" fontId="22" fillId="43" borderId="13" xfId="0" applyFont="1" applyFill="1" applyBorder="1" applyAlignment="1">
      <alignment horizontal="center"/>
    </xf>
    <xf numFmtId="0" fontId="22" fillId="43" borderId="14" xfId="0" applyFont="1" applyFill="1" applyBorder="1" applyAlignment="1">
      <alignment horizontal="center"/>
    </xf>
    <xf numFmtId="0" fontId="22" fillId="42" borderId="13" xfId="0" applyFont="1" applyFill="1" applyBorder="1" applyAlignment="1">
      <alignment horizontal="center"/>
    </xf>
    <xf numFmtId="0" fontId="22" fillId="42" borderId="14" xfId="0" applyFont="1" applyFill="1" applyBorder="1" applyAlignment="1">
      <alignment horizontal="center"/>
    </xf>
    <xf numFmtId="0" fontId="22" fillId="43" borderId="15" xfId="0" applyFont="1" applyFill="1" applyBorder="1" applyAlignment="1">
      <alignment horizontal="center"/>
    </xf>
    <xf numFmtId="0" fontId="22" fillId="43" borderId="16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33" borderId="23" xfId="0" applyFont="1" applyFill="1" applyBorder="1" applyAlignment="1">
      <alignment horizontal="center"/>
    </xf>
    <xf numFmtId="0" fontId="21" fillId="35" borderId="13" xfId="0" applyFont="1" applyFill="1" applyBorder="1" applyAlignment="1">
      <alignment horizontal="center"/>
    </xf>
    <xf numFmtId="0" fontId="21" fillId="35" borderId="24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24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25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22" fillId="44" borderId="17" xfId="0" applyFont="1" applyFill="1" applyBorder="1" applyAlignment="1">
      <alignment horizontal="center"/>
    </xf>
    <xf numFmtId="0" fontId="22" fillId="44" borderId="18" xfId="0" applyFont="1" applyFill="1" applyBorder="1" applyAlignment="1">
      <alignment horizontal="center"/>
    </xf>
    <xf numFmtId="0" fontId="22" fillId="45" borderId="13" xfId="0" applyFont="1" applyFill="1" applyBorder="1" applyAlignment="1">
      <alignment horizontal="center"/>
    </xf>
    <xf numFmtId="0" fontId="22" fillId="45" borderId="14" xfId="0" applyFont="1" applyFill="1" applyBorder="1" applyAlignment="1">
      <alignment horizontal="center"/>
    </xf>
    <xf numFmtId="0" fontId="22" fillId="44" borderId="13" xfId="0" applyFont="1" applyFill="1" applyBorder="1" applyAlignment="1">
      <alignment horizontal="center"/>
    </xf>
    <xf numFmtId="0" fontId="22" fillId="44" borderId="14" xfId="0" applyFont="1" applyFill="1" applyBorder="1" applyAlignment="1">
      <alignment horizontal="center"/>
    </xf>
    <xf numFmtId="0" fontId="22" fillId="45" borderId="15" xfId="0" applyFont="1" applyFill="1" applyBorder="1" applyAlignment="1">
      <alignment horizontal="center"/>
    </xf>
    <xf numFmtId="0" fontId="22" fillId="45" borderId="1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/>
    <xf numFmtId="0" fontId="13" fillId="47" borderId="10" xfId="0" applyFont="1" applyFill="1" applyBorder="1" applyAlignment="1">
      <alignment horizontal="center" vertical="top"/>
    </xf>
    <xf numFmtId="0" fontId="20" fillId="0" borderId="29" xfId="0" applyNumberFormat="1" applyFont="1" applyBorder="1" applyAlignment="1">
      <alignment horizontal="center"/>
    </xf>
    <xf numFmtId="0" fontId="18" fillId="0" borderId="11" xfId="42" applyFill="1" applyBorder="1" applyAlignment="1">
      <alignment horizontal="center"/>
    </xf>
    <xf numFmtId="0" fontId="0" fillId="37" borderId="12" xfId="0" applyFill="1" applyBorder="1"/>
    <xf numFmtId="0" fontId="20" fillId="37" borderId="10" xfId="0" quotePrefix="1" applyFont="1" applyFill="1" applyBorder="1" applyAlignment="1">
      <alignment horizontal="left"/>
    </xf>
    <xf numFmtId="0" fontId="20" fillId="46" borderId="10" xfId="0" quotePrefix="1" applyFont="1" applyFill="1" applyBorder="1" applyAlignment="1">
      <alignment horizontal="left"/>
    </xf>
    <xf numFmtId="0" fontId="18" fillId="0" borderId="10" xfId="42" applyBorder="1"/>
    <xf numFmtId="0" fontId="18" fillId="37" borderId="10" xfId="42" applyFill="1" applyBorder="1" applyAlignment="1">
      <alignment horizontal="center" vertical="center"/>
    </xf>
    <xf numFmtId="0" fontId="0" fillId="0" borderId="10" xfId="0" applyBorder="1"/>
    <xf numFmtId="0" fontId="0" fillId="3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37" borderId="10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E6FF"/>
      <color rgb="FFFFCCFF"/>
      <color rgb="FFFF99FF"/>
      <color rgb="FFFFFF99"/>
      <color rgb="FF66CCFF"/>
      <color rgb="FFFFFFCC"/>
      <color rgb="FFFFFF66"/>
      <color rgb="FFFFFF00"/>
      <color rgb="FFCCFFFF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BC4DC-1437-4A95-BE26-1693E0D5C147}" name="Table11" displayName="Table11" ref="A5:A50" headerRowCount="0" totalsRowShown="0" headerRowDxfId="24" dataDxfId="23">
  <tableColumns count="1">
    <tableColumn id="1" xr3:uid="{84AD5D9C-20AD-4680-934D-C77A72B766B6}" name="Column1" dataDxfId="22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062A1F-D788-4047-8E7D-B6E8D99ECB9F}" name="Table13" displayName="Table13" ref="N5:AC50" headerRowCount="0" totalsRowShown="0" headerRowDxfId="21" dataDxfId="20">
  <tableColumns count="16">
    <tableColumn id="1" xr3:uid="{DE76A775-AD20-4F60-9B41-A37C7FFDB442}" name="Column1" dataDxfId="19"/>
    <tableColumn id="2" xr3:uid="{DDB692EE-C54B-41A2-8DFB-48E32EFDCA47}" name="Column2" dataDxfId="18"/>
    <tableColumn id="3" xr3:uid="{45446E7F-5319-46FE-88B1-F91B93A17CC6}" name="Column3" dataDxfId="17"/>
    <tableColumn id="4" xr3:uid="{43D2C3A4-6216-471F-B886-95B02DF5D758}" name="Column4" dataDxfId="16">
      <calculatedColumnFormula>IF(
AND(
        F5 &gt; (INDEX(MyRatings,MATCH(A5,MyRunners,0))*VLOOKUP(INDEX(MyRatings,MATCH(A5,MyRunners,0)),
       OddsMultiplier,2)),
        INDEX(MyRatings,MATCH(A5,MyRunners,0)) &lt; RatingThreshold,
        TimeTillJump &lt; MyTime,
        CurrentBMP &lt; BMP,
        NotInPlayCheck="Not In Play",
        MarketStatus&lt;&gt;"Suspended"),
    "BACK",
"")</calculatedColumnFormula>
    </tableColumn>
    <tableColumn id="5" xr3:uid="{9F529BD6-B6C4-47BD-B907-68891FA47558}" name="Column5" headerRowDxfId="15" dataDxfId="14">
      <calculatedColumnFormula>IF(F5=0,"",F5)</calculatedColumnFormula>
    </tableColumn>
    <tableColumn id="6" xr3:uid="{58E48E72-992E-4C08-827D-B0EA61BDCB26}" name="Column6" headerRowDxfId="13" dataDxfId="12" dataCellStyle="Normal 2">
      <calculatedColumnFormula>ROUND(10/(F5-1),2)</calculatedColumnFormula>
    </tableColumn>
    <tableColumn id="7" xr3:uid="{9AF55648-4BE7-4A9D-A2C1-DBC35FB592AF}" name="Column7" dataDxfId="11"/>
    <tableColumn id="8" xr3:uid="{CBBBCB87-B8AC-474B-AAA8-D3C462AF7712}" name="Column8" headerRowDxfId="10" dataDxfId="9"/>
    <tableColumn id="9" xr3:uid="{23C87B71-3219-4F47-8317-DF8002B912AE}" name="Column9" dataDxfId="8"/>
    <tableColumn id="10" xr3:uid="{4509516A-6E70-462B-8961-3046AD36D5C0}" name="Column10" dataDxfId="7"/>
    <tableColumn id="11" xr3:uid="{B0A8E436-D699-4298-B258-418E16C3F2A1}" name="Column11" dataDxfId="6"/>
    <tableColumn id="12" xr3:uid="{334ED744-E31A-48F7-B647-93860CA2331F}" name="Column12" dataDxfId="5">
      <calculatedColumnFormula>IFERROR(INDEX(RATINGS!B:B,MATCH(A5,RATINGS!A:A,0)),"")</calculatedColumnFormula>
    </tableColumn>
    <tableColumn id="13" xr3:uid="{27931396-973E-4487-963E-9181A61053AF}" name="Column13" dataDxfId="4">
      <calculatedColumnFormula>IFERROR(VLOOKUP(INDEX(RATINGS!B:B,MATCH(A5,RATINGS!A:A,0)),SETTINGS!$A$4:$B$9,2),"")</calculatedColumnFormula>
    </tableColumn>
    <tableColumn id="14" xr3:uid="{B1E6FA3A-E7E4-4CE3-A54D-C776D7B455F9}" name="Column14" dataDxfId="3">
      <calculatedColumnFormula>IFERROR(Y5*Z5,"")</calculatedColumnFormula>
    </tableColumn>
    <tableColumn id="15" xr3:uid="{67312C80-8832-48F6-9248-7A5F6DCCF589}" name="Column15" dataDxfId="2">
      <calculatedColumnFormula>IF(F5=0,"",F5)</calculatedColumnFormula>
    </tableColumn>
    <tableColumn id="16" xr3:uid="{D828D602-3A6F-4204-B491-98CE7F14C55B}" name="Column16" headerRowDxfId="1" dataDxfId="0">
      <calculatedColumnFormula>IFERROR(100/F5,"")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sheetPr>
    <tabColor rgb="FF66CCFF"/>
  </sheetPr>
  <dimension ref="A1:AC50"/>
  <sheetViews>
    <sheetView workbookViewId="0">
      <selection activeCell="M22" sqref="M22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customWidth="1"/>
    <col min="20" max="21" width="11" customWidth="1"/>
    <col min="22" max="22" width="17.85546875" customWidth="1"/>
    <col min="23" max="23" width="14" customWidth="1"/>
    <col min="24" max="28" width="12" customWidth="1"/>
  </cols>
  <sheetData>
    <row r="1" spans="1:29" x14ac:dyDescent="0.25">
      <c r="A1" t="s">
        <v>43</v>
      </c>
      <c r="D1" s="1">
        <v>0.62986111111111109</v>
      </c>
      <c r="F1" t="s">
        <v>42</v>
      </c>
      <c r="H1" t="s">
        <v>8</v>
      </c>
      <c r="I1" t="s">
        <v>40</v>
      </c>
      <c r="M1" t="s">
        <v>9</v>
      </c>
      <c r="N1">
        <v>29202417</v>
      </c>
      <c r="O1" t="s">
        <v>10</v>
      </c>
      <c r="P1">
        <v>2707281917</v>
      </c>
    </row>
    <row r="2" spans="1:29" x14ac:dyDescent="0.25">
      <c r="A2" t="s">
        <v>11</v>
      </c>
      <c r="B2">
        <v>43551.593038923609</v>
      </c>
      <c r="C2" s="1">
        <v>0.59303240740740748</v>
      </c>
      <c r="D2" s="1">
        <v>7.6620370370370366E-3</v>
      </c>
      <c r="E2" t="s">
        <v>12</v>
      </c>
      <c r="M2" t="s">
        <v>13</v>
      </c>
      <c r="N2">
        <v>0</v>
      </c>
      <c r="P2" t="s">
        <v>14</v>
      </c>
    </row>
    <row r="3" spans="1:29" ht="15.75" thickBot="1" x14ac:dyDescent="0.3">
      <c r="A3" t="s">
        <v>15</v>
      </c>
      <c r="B3">
        <v>0.22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40</v>
      </c>
      <c r="J3">
        <v>8</v>
      </c>
      <c r="K3" t="s">
        <v>19</v>
      </c>
      <c r="L3">
        <v>0</v>
      </c>
      <c r="M3" t="s">
        <v>20</v>
      </c>
      <c r="N3">
        <v>156714751</v>
      </c>
      <c r="O3" t="s">
        <v>21</v>
      </c>
      <c r="P3">
        <v>6</v>
      </c>
      <c r="AC3" t="s">
        <v>56</v>
      </c>
    </row>
    <row r="4" spans="1:29" ht="16.5" thickBot="1" x14ac:dyDescent="0.3">
      <c r="A4" s="9" t="s">
        <v>22</v>
      </c>
      <c r="B4" s="23" t="s">
        <v>23</v>
      </c>
      <c r="C4" s="24"/>
      <c r="D4" s="7" t="s">
        <v>24</v>
      </c>
      <c r="E4" s="8"/>
      <c r="F4" s="19" t="s">
        <v>25</v>
      </c>
      <c r="G4" s="20"/>
      <c r="H4" s="21" t="s">
        <v>26</v>
      </c>
      <c r="I4" s="22"/>
      <c r="J4" s="7" t="s">
        <v>27</v>
      </c>
      <c r="K4" s="8"/>
      <c r="L4" s="23" t="s">
        <v>28</v>
      </c>
      <c r="M4" s="24"/>
      <c r="N4" s="9" t="s">
        <v>29</v>
      </c>
      <c r="O4" s="9" t="s">
        <v>30</v>
      </c>
      <c r="P4" s="9" t="s">
        <v>31</v>
      </c>
      <c r="Q4" s="9" t="s">
        <v>0</v>
      </c>
      <c r="R4" s="9" t="s">
        <v>1</v>
      </c>
      <c r="S4" s="9" t="s">
        <v>2</v>
      </c>
      <c r="T4" s="9" t="s">
        <v>3</v>
      </c>
      <c r="U4" s="9" t="s">
        <v>4</v>
      </c>
      <c r="V4" s="9" t="s">
        <v>5</v>
      </c>
      <c r="W4" s="9" t="s">
        <v>6</v>
      </c>
      <c r="X4" s="9" t="s">
        <v>7</v>
      </c>
      <c r="Y4" s="12" t="s">
        <v>36</v>
      </c>
      <c r="Z4" s="12" t="s">
        <v>37</v>
      </c>
      <c r="AA4" s="12" t="s">
        <v>38</v>
      </c>
      <c r="AB4" s="12" t="s">
        <v>39</v>
      </c>
      <c r="AC4" s="81">
        <f>SUM(AC5:AC50)</f>
        <v>131.42880785751765</v>
      </c>
    </row>
    <row r="5" spans="1:29" ht="15.75" x14ac:dyDescent="0.25">
      <c r="A5" s="18" t="s">
        <v>44</v>
      </c>
      <c r="B5" s="43">
        <v>10.5</v>
      </c>
      <c r="C5" s="44">
        <v>2</v>
      </c>
      <c r="D5" s="35">
        <v>12.5</v>
      </c>
      <c r="E5" s="36">
        <v>2</v>
      </c>
      <c r="F5" s="27">
        <v>13</v>
      </c>
      <c r="G5" s="28">
        <v>4</v>
      </c>
      <c r="H5" s="51">
        <v>42</v>
      </c>
      <c r="I5" s="52">
        <v>6</v>
      </c>
      <c r="J5" s="59">
        <v>44</v>
      </c>
      <c r="K5" s="60">
        <v>7</v>
      </c>
      <c r="L5" s="67">
        <v>55</v>
      </c>
      <c r="M5" s="68">
        <v>4</v>
      </c>
      <c r="N5" s="10">
        <v>12.053000000000001</v>
      </c>
      <c r="O5" s="10">
        <v>0</v>
      </c>
      <c r="P5" s="10">
        <v>0</v>
      </c>
      <c r="Q5" s="10" t="str">
        <f t="shared" ref="Q5:Q50" si="0">IF(
AND(
        F5 &gt; (INDEX(MyRatings,MATCH(A5,MyRunners,0))*VLOOKUP(INDEX(MyRatings,MATCH(A5,MyRunners,0)),
       OddsMultiplier,2)),
        INDEX(MyRatings,MATCH(A5,MyRunners,0)) &lt; RatingThreshold,
        TimeTillJump &lt; MyTime,
        CurrentBMP &lt; BMP,
        NotInPlayCheck="Not In Play",
        MarketStatus&lt;&gt;"Suspended"),
    "BACK",
"")</f>
        <v/>
      </c>
      <c r="R5" s="16">
        <f t="shared" ref="R5:R50" si="1">IF(F5=0,"",F5)</f>
        <v>13</v>
      </c>
      <c r="S5" s="14">
        <f t="shared" ref="S5:S14" si="2">IF(ROUND(10/(F5-1),2)=-10,"",ROUND(10/(F5-1),2))</f>
        <v>0.83</v>
      </c>
      <c r="T5" s="10"/>
      <c r="U5" s="13"/>
      <c r="V5" s="10">
        <v>0</v>
      </c>
      <c r="W5" s="10">
        <v>0</v>
      </c>
      <c r="X5" s="10">
        <v>0</v>
      </c>
      <c r="Y5" s="10">
        <f>IFERROR(INDEX(RATINGS!B:B,MATCH(A5,RATINGS!A:A,0)),"")</f>
        <v>2.9</v>
      </c>
      <c r="Z5" s="10">
        <f>IFERROR(VLOOKUP(INDEX(RATINGS!B:B,MATCH(A5,RATINGS!A:A,0)),SETTINGS!$A$4:$B$9,2),"")</f>
        <v>1.1000000000000001</v>
      </c>
      <c r="AA5" s="10">
        <f t="shared" ref="AA5:AA50" si="3">IFERROR(Y5*Z5,"")</f>
        <v>3.19</v>
      </c>
      <c r="AB5" s="10">
        <f t="shared" ref="AB5:AB50" si="4">IF(F5=0,"",F5)</f>
        <v>13</v>
      </c>
      <c r="AC5" s="80">
        <f t="shared" ref="AC5:AC50" si="5">IFERROR(100/F5,"")</f>
        <v>7.6923076923076925</v>
      </c>
    </row>
    <row r="6" spans="1:29" ht="15.75" x14ac:dyDescent="0.25">
      <c r="A6" s="18" t="s">
        <v>45</v>
      </c>
      <c r="B6" s="45">
        <v>40</v>
      </c>
      <c r="C6" s="46">
        <v>8</v>
      </c>
      <c r="D6" s="37">
        <v>50</v>
      </c>
      <c r="E6" s="38">
        <v>10</v>
      </c>
      <c r="F6" s="29">
        <v>75</v>
      </c>
      <c r="G6" s="30">
        <v>6</v>
      </c>
      <c r="H6" s="53">
        <v>1000</v>
      </c>
      <c r="I6" s="54">
        <v>2</v>
      </c>
      <c r="J6" s="61">
        <v>0</v>
      </c>
      <c r="K6" s="62">
        <v>0</v>
      </c>
      <c r="L6" s="69">
        <v>0</v>
      </c>
      <c r="M6" s="70">
        <v>0</v>
      </c>
      <c r="N6" s="10">
        <v>1.581</v>
      </c>
      <c r="O6" s="10">
        <v>0</v>
      </c>
      <c r="P6" s="10">
        <v>0</v>
      </c>
      <c r="Q6" s="10" t="str">
        <f t="shared" si="0"/>
        <v/>
      </c>
      <c r="R6" s="16">
        <f t="shared" si="1"/>
        <v>75</v>
      </c>
      <c r="S6" s="14">
        <f t="shared" si="2"/>
        <v>0.14000000000000001</v>
      </c>
      <c r="T6" s="10"/>
      <c r="U6" s="13"/>
      <c r="V6" s="10">
        <v>0</v>
      </c>
      <c r="W6" s="10">
        <v>0</v>
      </c>
      <c r="X6" s="10">
        <v>0</v>
      </c>
      <c r="Y6" s="10">
        <f>IFERROR(INDEX(RATINGS!B:B,MATCH(A6,RATINGS!A:A,0)),"")</f>
        <v>31</v>
      </c>
      <c r="Z6" s="10">
        <f>IFERROR(VLOOKUP(INDEX(RATINGS!B:B,MATCH(A6,RATINGS!A:A,0)),SETTINGS!$A$4:$B$9,2),"")</f>
        <v>1.4</v>
      </c>
      <c r="AA6" s="10">
        <f t="shared" si="3"/>
        <v>43.4</v>
      </c>
      <c r="AB6" s="10">
        <f t="shared" si="4"/>
        <v>75</v>
      </c>
      <c r="AC6" s="80">
        <f t="shared" si="5"/>
        <v>1.3333333333333333</v>
      </c>
    </row>
    <row r="7" spans="1:29" ht="15.75" x14ac:dyDescent="0.25">
      <c r="A7" s="18" t="s">
        <v>46</v>
      </c>
      <c r="B7" s="47">
        <v>18</v>
      </c>
      <c r="C7" s="48">
        <v>4</v>
      </c>
      <c r="D7" s="39">
        <v>19.5</v>
      </c>
      <c r="E7" s="40">
        <v>3</v>
      </c>
      <c r="F7" s="31">
        <v>20</v>
      </c>
      <c r="G7" s="32">
        <v>2</v>
      </c>
      <c r="H7" s="55">
        <v>65</v>
      </c>
      <c r="I7" s="56">
        <v>5</v>
      </c>
      <c r="J7" s="63">
        <v>95</v>
      </c>
      <c r="K7" s="64">
        <v>5</v>
      </c>
      <c r="L7" s="71">
        <v>130</v>
      </c>
      <c r="M7" s="72">
        <v>4</v>
      </c>
      <c r="N7" s="10">
        <v>7.7080000000000002</v>
      </c>
      <c r="O7" s="10">
        <v>0</v>
      </c>
      <c r="P7" s="10">
        <v>0</v>
      </c>
      <c r="Q7" s="10" t="str">
        <f t="shared" si="0"/>
        <v/>
      </c>
      <c r="R7" s="16">
        <f t="shared" si="1"/>
        <v>20</v>
      </c>
      <c r="S7" s="14">
        <f t="shared" si="2"/>
        <v>0.53</v>
      </c>
      <c r="T7" s="10"/>
      <c r="U7" s="13"/>
      <c r="V7" s="10">
        <v>0</v>
      </c>
      <c r="W7" s="10">
        <v>0</v>
      </c>
      <c r="X7" s="10">
        <v>0</v>
      </c>
      <c r="Y7" s="10">
        <f>IFERROR(INDEX(RATINGS!B:B,MATCH(A7,RATINGS!A:A,0)),"")</f>
        <v>41</v>
      </c>
      <c r="Z7" s="10">
        <f>IFERROR(VLOOKUP(INDEX(RATINGS!B:B,MATCH(A7,RATINGS!A:A,0)),SETTINGS!$A$4:$B$9,2),"")</f>
        <v>1.5</v>
      </c>
      <c r="AA7" s="10">
        <f t="shared" si="3"/>
        <v>61.5</v>
      </c>
      <c r="AB7" s="10">
        <f t="shared" si="4"/>
        <v>20</v>
      </c>
      <c r="AC7" s="80">
        <f t="shared" si="5"/>
        <v>5</v>
      </c>
    </row>
    <row r="8" spans="1:29" ht="15.75" x14ac:dyDescent="0.25">
      <c r="A8" s="18" t="s">
        <v>47</v>
      </c>
      <c r="B8" s="45">
        <v>1.76</v>
      </c>
      <c r="C8" s="46">
        <v>18</v>
      </c>
      <c r="D8" s="37">
        <v>1.77</v>
      </c>
      <c r="E8" s="38">
        <v>3</v>
      </c>
      <c r="F8" s="29">
        <v>1.78</v>
      </c>
      <c r="G8" s="30">
        <v>3</v>
      </c>
      <c r="H8" s="53">
        <v>2.08</v>
      </c>
      <c r="I8" s="54">
        <v>4</v>
      </c>
      <c r="J8" s="61">
        <v>2.98</v>
      </c>
      <c r="K8" s="62">
        <v>9</v>
      </c>
      <c r="L8" s="69">
        <v>3.05</v>
      </c>
      <c r="M8" s="70">
        <v>162</v>
      </c>
      <c r="N8" s="10">
        <v>34.783000000000001</v>
      </c>
      <c r="O8" s="10">
        <v>0</v>
      </c>
      <c r="P8" s="10">
        <v>0</v>
      </c>
      <c r="Q8" s="10" t="str">
        <f t="shared" si="0"/>
        <v/>
      </c>
      <c r="R8" s="16">
        <f t="shared" si="1"/>
        <v>1.78</v>
      </c>
      <c r="S8" s="14">
        <f t="shared" si="2"/>
        <v>12.82</v>
      </c>
      <c r="T8" s="10"/>
      <c r="U8" s="13"/>
      <c r="V8" s="10">
        <v>0</v>
      </c>
      <c r="W8" s="10">
        <v>0</v>
      </c>
      <c r="X8" s="10">
        <v>0</v>
      </c>
      <c r="Y8" s="10">
        <f>IFERROR(INDEX(RATINGS!B:B,MATCH(A8,RATINGS!A:A,0)),"")</f>
        <v>7.5</v>
      </c>
      <c r="Z8" s="10">
        <f>IFERROR(VLOOKUP(INDEX(RATINGS!B:B,MATCH(A8,RATINGS!A:A,0)),SETTINGS!$A$4:$B$9,2),"")</f>
        <v>1.1499999999999999</v>
      </c>
      <c r="AA8" s="10">
        <f t="shared" si="3"/>
        <v>8.625</v>
      </c>
      <c r="AB8" s="10">
        <f t="shared" si="4"/>
        <v>1.78</v>
      </c>
      <c r="AC8" s="80">
        <f t="shared" si="5"/>
        <v>56.179775280898873</v>
      </c>
    </row>
    <row r="9" spans="1:29" ht="15.75" x14ac:dyDescent="0.25">
      <c r="A9" s="18" t="s">
        <v>48</v>
      </c>
      <c r="B9" s="47">
        <v>5.8</v>
      </c>
      <c r="C9" s="48">
        <v>4</v>
      </c>
      <c r="D9" s="39">
        <v>5.9</v>
      </c>
      <c r="E9" s="40">
        <v>5</v>
      </c>
      <c r="F9" s="31">
        <v>6</v>
      </c>
      <c r="G9" s="32">
        <v>15</v>
      </c>
      <c r="H9" s="55">
        <v>14.5</v>
      </c>
      <c r="I9" s="56">
        <v>2</v>
      </c>
      <c r="J9" s="63">
        <v>15</v>
      </c>
      <c r="K9" s="64">
        <v>4</v>
      </c>
      <c r="L9" s="71">
        <v>15.5</v>
      </c>
      <c r="M9" s="72">
        <v>22</v>
      </c>
      <c r="N9" s="10">
        <v>7.7080000000000002</v>
      </c>
      <c r="O9" s="10">
        <v>0</v>
      </c>
      <c r="P9" s="10">
        <v>0</v>
      </c>
      <c r="Q9" s="10" t="str">
        <f t="shared" si="0"/>
        <v/>
      </c>
      <c r="R9" s="16">
        <f t="shared" si="1"/>
        <v>6</v>
      </c>
      <c r="S9" s="14">
        <f t="shared" si="2"/>
        <v>2</v>
      </c>
      <c r="T9" s="10"/>
      <c r="U9" s="13"/>
      <c r="V9" s="10">
        <v>0</v>
      </c>
      <c r="W9" s="10">
        <v>0</v>
      </c>
      <c r="X9" s="10">
        <v>0</v>
      </c>
      <c r="Y9" s="10">
        <f>IFERROR(INDEX(RATINGS!B:B,MATCH(A9,RATINGS!A:A,0)),"")</f>
        <v>23</v>
      </c>
      <c r="Z9" s="10">
        <f>IFERROR(VLOOKUP(INDEX(RATINGS!B:B,MATCH(A9,RATINGS!A:A,0)),SETTINGS!$A$4:$B$9,2),"")</f>
        <v>1.4</v>
      </c>
      <c r="AA9" s="10">
        <f t="shared" si="3"/>
        <v>32.199999999999996</v>
      </c>
      <c r="AB9" s="10">
        <f t="shared" si="4"/>
        <v>6</v>
      </c>
      <c r="AC9" s="80">
        <f t="shared" si="5"/>
        <v>16.666666666666668</v>
      </c>
    </row>
    <row r="10" spans="1:29" ht="15.75" x14ac:dyDescent="0.25">
      <c r="A10" s="18" t="s">
        <v>49</v>
      </c>
      <c r="B10" s="45">
        <v>100</v>
      </c>
      <c r="C10" s="46">
        <v>5</v>
      </c>
      <c r="D10" s="37">
        <v>110</v>
      </c>
      <c r="E10" s="38">
        <v>2</v>
      </c>
      <c r="F10" s="29">
        <v>300</v>
      </c>
      <c r="G10" s="30">
        <v>9</v>
      </c>
      <c r="H10" s="53">
        <v>600</v>
      </c>
      <c r="I10" s="54">
        <v>4</v>
      </c>
      <c r="J10" s="61">
        <v>1000</v>
      </c>
      <c r="K10" s="62">
        <v>2</v>
      </c>
      <c r="L10" s="69">
        <v>0</v>
      </c>
      <c r="M10" s="70">
        <v>0</v>
      </c>
      <c r="N10" s="10">
        <v>1.581</v>
      </c>
      <c r="O10" s="10">
        <v>150</v>
      </c>
      <c r="P10" s="10">
        <v>0.11</v>
      </c>
      <c r="Q10" s="10" t="str">
        <f t="shared" si="0"/>
        <v/>
      </c>
      <c r="R10" s="16">
        <f t="shared" si="1"/>
        <v>300</v>
      </c>
      <c r="S10" s="14">
        <f t="shared" si="2"/>
        <v>0.03</v>
      </c>
      <c r="T10" s="10"/>
      <c r="U10" s="13"/>
      <c r="V10" s="10">
        <v>0</v>
      </c>
      <c r="W10" s="10">
        <v>0</v>
      </c>
      <c r="X10" s="10">
        <v>0</v>
      </c>
      <c r="Y10" s="10">
        <f>IFERROR(INDEX(RATINGS!B:B,MATCH(A10,RATINGS!A:A,0)),"")</f>
        <v>12</v>
      </c>
      <c r="Z10" s="10">
        <f>IFERROR(VLOOKUP(INDEX(RATINGS!B:B,MATCH(A10,RATINGS!A:A,0)),SETTINGS!$A$4:$B$9,2),"")</f>
        <v>1.2</v>
      </c>
      <c r="AA10" s="10">
        <f t="shared" si="3"/>
        <v>14.399999999999999</v>
      </c>
      <c r="AB10" s="10">
        <f t="shared" si="4"/>
        <v>300</v>
      </c>
      <c r="AC10" s="80">
        <f t="shared" si="5"/>
        <v>0.33333333333333331</v>
      </c>
    </row>
    <row r="11" spans="1:29" ht="15.75" x14ac:dyDescent="0.25">
      <c r="A11" s="18" t="s">
        <v>50</v>
      </c>
      <c r="B11" s="47">
        <v>9.4</v>
      </c>
      <c r="C11" s="48">
        <v>39</v>
      </c>
      <c r="D11" s="39">
        <v>9.6</v>
      </c>
      <c r="E11" s="40">
        <v>4</v>
      </c>
      <c r="F11" s="31">
        <v>10.5</v>
      </c>
      <c r="G11" s="32">
        <v>5</v>
      </c>
      <c r="H11" s="55">
        <v>12</v>
      </c>
      <c r="I11" s="56">
        <v>5</v>
      </c>
      <c r="J11" s="63">
        <v>17.5</v>
      </c>
      <c r="K11" s="64">
        <v>4</v>
      </c>
      <c r="L11" s="71">
        <v>21</v>
      </c>
      <c r="M11" s="72">
        <v>5</v>
      </c>
      <c r="N11" s="10">
        <v>12.834</v>
      </c>
      <c r="O11" s="10">
        <v>0</v>
      </c>
      <c r="P11" s="10">
        <v>0</v>
      </c>
      <c r="Q11" s="10" t="str">
        <f t="shared" si="0"/>
        <v/>
      </c>
      <c r="R11" s="16">
        <f t="shared" si="1"/>
        <v>10.5</v>
      </c>
      <c r="S11" s="14">
        <f t="shared" si="2"/>
        <v>1.05</v>
      </c>
      <c r="T11" s="10"/>
      <c r="U11" s="13"/>
      <c r="V11" s="10">
        <v>0</v>
      </c>
      <c r="W11" s="10">
        <v>0</v>
      </c>
      <c r="X11" s="10">
        <v>0</v>
      </c>
      <c r="Y11" s="10">
        <f>IFERROR(INDEX(RATINGS!B:B,MATCH(A11,RATINGS!A:A,0)),"")</f>
        <v>20</v>
      </c>
      <c r="Z11" s="10">
        <f>IFERROR(VLOOKUP(INDEX(RATINGS!B:B,MATCH(A11,RATINGS!A:A,0)),SETTINGS!$A$4:$B$9,2),"")</f>
        <v>1.4</v>
      </c>
      <c r="AA11" s="10">
        <f t="shared" si="3"/>
        <v>28</v>
      </c>
      <c r="AB11" s="10">
        <f t="shared" si="4"/>
        <v>10.5</v>
      </c>
      <c r="AC11" s="80">
        <f t="shared" si="5"/>
        <v>9.5238095238095237</v>
      </c>
    </row>
    <row r="12" spans="1:29" ht="15.75" x14ac:dyDescent="0.25">
      <c r="A12" s="18" t="s">
        <v>51</v>
      </c>
      <c r="B12" s="45">
        <v>75</v>
      </c>
      <c r="C12" s="46">
        <v>7</v>
      </c>
      <c r="D12" s="37">
        <v>100</v>
      </c>
      <c r="E12" s="38">
        <v>5</v>
      </c>
      <c r="F12" s="29">
        <v>110</v>
      </c>
      <c r="G12" s="30">
        <v>2</v>
      </c>
      <c r="H12" s="53">
        <v>590</v>
      </c>
      <c r="I12" s="54">
        <v>4</v>
      </c>
      <c r="J12" s="61">
        <v>1000</v>
      </c>
      <c r="K12" s="62">
        <v>2</v>
      </c>
      <c r="L12" s="69">
        <v>0</v>
      </c>
      <c r="M12" s="70">
        <v>0</v>
      </c>
      <c r="N12" s="10">
        <v>0.85199999999999998</v>
      </c>
      <c r="O12" s="10">
        <v>150</v>
      </c>
      <c r="P12" s="10">
        <v>0.11</v>
      </c>
      <c r="Q12" s="10" t="str">
        <f t="shared" si="0"/>
        <v/>
      </c>
      <c r="R12" s="16">
        <f t="shared" si="1"/>
        <v>110</v>
      </c>
      <c r="S12" s="14">
        <f t="shared" si="2"/>
        <v>0.09</v>
      </c>
      <c r="T12" s="10"/>
      <c r="U12" s="13"/>
      <c r="V12" s="10">
        <v>0</v>
      </c>
      <c r="W12" s="10">
        <v>0</v>
      </c>
      <c r="X12" s="10">
        <v>0</v>
      </c>
      <c r="Y12" s="10">
        <f>IFERROR(INDEX(RATINGS!B:B,MATCH(A12,RATINGS!A:A,0)),"")</f>
        <v>15</v>
      </c>
      <c r="Z12" s="10">
        <f>IFERROR(VLOOKUP(INDEX(RATINGS!B:B,MATCH(A12,RATINGS!A:A,0)),SETTINGS!$A$4:$B$9,2),"")</f>
        <v>1.3</v>
      </c>
      <c r="AA12" s="10">
        <f t="shared" si="3"/>
        <v>19.5</v>
      </c>
      <c r="AB12" s="10">
        <f t="shared" si="4"/>
        <v>110</v>
      </c>
      <c r="AC12" s="80">
        <f t="shared" si="5"/>
        <v>0.90909090909090906</v>
      </c>
    </row>
    <row r="13" spans="1:29" ht="15.75" x14ac:dyDescent="0.25">
      <c r="A13" s="18" t="s">
        <v>52</v>
      </c>
      <c r="B13" s="47">
        <v>4.2</v>
      </c>
      <c r="C13" s="48">
        <v>14</v>
      </c>
      <c r="D13" s="39">
        <v>4.3</v>
      </c>
      <c r="E13" s="40">
        <v>8</v>
      </c>
      <c r="F13" s="31">
        <v>4.4000000000000004</v>
      </c>
      <c r="G13" s="32">
        <v>8</v>
      </c>
      <c r="H13" s="55">
        <v>5.9</v>
      </c>
      <c r="I13" s="56">
        <v>5</v>
      </c>
      <c r="J13" s="63">
        <v>6</v>
      </c>
      <c r="K13" s="64">
        <v>5</v>
      </c>
      <c r="L13" s="71">
        <v>8.6</v>
      </c>
      <c r="M13" s="72">
        <v>45</v>
      </c>
      <c r="N13" s="10">
        <v>6.1619999999999999</v>
      </c>
      <c r="O13" s="10">
        <v>0</v>
      </c>
      <c r="P13" s="10">
        <v>0</v>
      </c>
      <c r="Q13" s="10" t="str">
        <f t="shared" si="0"/>
        <v/>
      </c>
      <c r="R13" s="16">
        <f>IF(F13=0,"",F13)</f>
        <v>4.4000000000000004</v>
      </c>
      <c r="S13" s="14">
        <f t="shared" si="2"/>
        <v>2.94</v>
      </c>
      <c r="T13" s="10"/>
      <c r="U13" s="10"/>
      <c r="V13" s="10">
        <v>0</v>
      </c>
      <c r="W13" s="10">
        <v>0</v>
      </c>
      <c r="X13" s="10">
        <v>0</v>
      </c>
      <c r="Y13" s="10">
        <f>IFERROR(INDEX(RATINGS!B:B,MATCH(A13,RATINGS!A:A,0)),"")</f>
        <v>2</v>
      </c>
      <c r="Z13" s="10">
        <f>IFERROR(VLOOKUP(INDEX(RATINGS!B:B,MATCH(A13,RATINGS!A:A,0)),SETTINGS!$A$4:$B$9,2),"")</f>
        <v>1.1000000000000001</v>
      </c>
      <c r="AA13" s="10">
        <f t="shared" si="3"/>
        <v>2.2000000000000002</v>
      </c>
      <c r="AB13" s="10">
        <f t="shared" si="4"/>
        <v>4.4000000000000004</v>
      </c>
      <c r="AC13" s="80">
        <f t="shared" si="5"/>
        <v>22.727272727272727</v>
      </c>
    </row>
    <row r="14" spans="1:29" ht="15.75" x14ac:dyDescent="0.25">
      <c r="A14" s="18" t="s">
        <v>53</v>
      </c>
      <c r="B14" s="45">
        <v>10</v>
      </c>
      <c r="C14" s="46">
        <v>4</v>
      </c>
      <c r="D14" s="37">
        <v>13.5</v>
      </c>
      <c r="E14" s="38">
        <v>3</v>
      </c>
      <c r="F14" s="29">
        <v>14.5</v>
      </c>
      <c r="G14" s="30">
        <v>3</v>
      </c>
      <c r="H14" s="53">
        <v>26</v>
      </c>
      <c r="I14" s="54">
        <v>2</v>
      </c>
      <c r="J14" s="61">
        <v>32</v>
      </c>
      <c r="K14" s="62">
        <v>4</v>
      </c>
      <c r="L14" s="69">
        <v>44</v>
      </c>
      <c r="M14" s="70">
        <v>7</v>
      </c>
      <c r="N14" s="10">
        <v>10.173999999999999</v>
      </c>
      <c r="O14" s="10">
        <v>0</v>
      </c>
      <c r="P14" s="10">
        <v>0</v>
      </c>
      <c r="Q14" s="10" t="str">
        <f t="shared" si="0"/>
        <v/>
      </c>
      <c r="R14" s="16">
        <f t="shared" si="1"/>
        <v>14.5</v>
      </c>
      <c r="S14" s="14">
        <f t="shared" si="2"/>
        <v>0.74</v>
      </c>
      <c r="T14" s="10"/>
      <c r="U14" s="10"/>
      <c r="V14" s="10">
        <v>0</v>
      </c>
      <c r="W14" s="10">
        <v>0</v>
      </c>
      <c r="X14" s="10">
        <v>0</v>
      </c>
      <c r="Y14" s="10">
        <f>IFERROR(INDEX(RATINGS!B:B,MATCH(A14,RATINGS!A:A,0)),"")</f>
        <v>26</v>
      </c>
      <c r="Z14" s="10">
        <f>IFERROR(VLOOKUP(INDEX(RATINGS!B:B,MATCH(A14,RATINGS!A:A,0)),SETTINGS!$A$4:$B$9,2),"")</f>
        <v>1.4</v>
      </c>
      <c r="AA14" s="10">
        <f t="shared" si="3"/>
        <v>36.4</v>
      </c>
      <c r="AB14" s="10">
        <f t="shared" si="4"/>
        <v>14.5</v>
      </c>
      <c r="AC14" s="80">
        <f t="shared" si="5"/>
        <v>6.8965517241379306</v>
      </c>
    </row>
    <row r="15" spans="1:29" ht="15.75" x14ac:dyDescent="0.25">
      <c r="A15" s="18" t="s">
        <v>54</v>
      </c>
      <c r="B15" s="47">
        <v>22</v>
      </c>
      <c r="C15" s="48">
        <v>4</v>
      </c>
      <c r="D15" s="39">
        <v>23</v>
      </c>
      <c r="E15" s="40">
        <v>4</v>
      </c>
      <c r="F15" s="31">
        <v>24</v>
      </c>
      <c r="G15" s="32">
        <v>2</v>
      </c>
      <c r="H15" s="55">
        <v>130</v>
      </c>
      <c r="I15" s="56">
        <v>5</v>
      </c>
      <c r="J15" s="63">
        <v>180</v>
      </c>
      <c r="K15" s="64">
        <v>5</v>
      </c>
      <c r="L15" s="71">
        <v>220</v>
      </c>
      <c r="M15" s="72">
        <v>4</v>
      </c>
      <c r="N15" s="10">
        <v>4.5629999999999997</v>
      </c>
      <c r="O15" s="10">
        <v>0</v>
      </c>
      <c r="P15" s="10">
        <v>0</v>
      </c>
      <c r="Q15" s="10" t="e">
        <f t="shared" si="0"/>
        <v>#N/A</v>
      </c>
      <c r="R15" s="16">
        <f t="shared" si="1"/>
        <v>24</v>
      </c>
      <c r="S15" s="14">
        <f t="shared" ref="S15:S50" si="6">IF(ROUND(10/(F15-1),2)=-10,"",ROUND(10/(F15-1),2))</f>
        <v>0.43</v>
      </c>
      <c r="T15" s="10"/>
      <c r="U15" s="10"/>
      <c r="V15" s="10">
        <v>0</v>
      </c>
      <c r="W15" s="10">
        <v>0</v>
      </c>
      <c r="X15" s="10">
        <v>0</v>
      </c>
      <c r="Y15" s="10">
        <f>IFERROR(INDEX(RATINGS!B:B,MATCH(A15,RATINGS!A:A,0)),"")</f>
        <v>0</v>
      </c>
      <c r="Z15" s="10" t="str">
        <f>IFERROR(VLOOKUP(INDEX(RATINGS!B:B,MATCH(A15,RATINGS!A:A,0)),SETTINGS!$A$4:$B$9,2),"")</f>
        <v/>
      </c>
      <c r="AA15" s="10" t="str">
        <f t="shared" si="3"/>
        <v/>
      </c>
      <c r="AB15" s="10">
        <f t="shared" si="4"/>
        <v>24</v>
      </c>
      <c r="AC15" s="80">
        <f t="shared" si="5"/>
        <v>4.166666666666667</v>
      </c>
    </row>
    <row r="16" spans="1:29" ht="15.75" x14ac:dyDescent="0.25">
      <c r="A16" s="18"/>
      <c r="B16" s="45"/>
      <c r="C16" s="46"/>
      <c r="D16" s="37"/>
      <c r="E16" s="38"/>
      <c r="F16" s="29"/>
      <c r="G16" s="30"/>
      <c r="H16" s="53"/>
      <c r="I16" s="54"/>
      <c r="J16" s="61"/>
      <c r="K16" s="62"/>
      <c r="L16" s="69"/>
      <c r="M16" s="70"/>
      <c r="N16" s="10"/>
      <c r="O16" s="10"/>
      <c r="P16" s="10"/>
      <c r="Q16" s="10" t="e">
        <f t="shared" si="0"/>
        <v>#N/A</v>
      </c>
      <c r="R16" s="16" t="str">
        <f t="shared" si="1"/>
        <v/>
      </c>
      <c r="S16" s="14" t="str">
        <f t="shared" si="6"/>
        <v/>
      </c>
      <c r="T16" s="10"/>
      <c r="U16" s="10"/>
      <c r="V16" s="10"/>
      <c r="W16" s="10"/>
      <c r="X16" s="10"/>
      <c r="Y16" s="10" t="str">
        <f>IFERROR(INDEX(RATINGS!B:B,MATCH(A16,RATINGS!A:A,0)),"")</f>
        <v/>
      </c>
      <c r="Z16" s="10" t="str">
        <f>IFERROR(VLOOKUP(INDEX(RATINGS!B:B,MATCH(A16,RATINGS!A:A,0)),SETTINGS!$A$4:$B$9,2),"")</f>
        <v/>
      </c>
      <c r="AA16" s="10" t="str">
        <f t="shared" si="3"/>
        <v/>
      </c>
      <c r="AB16" s="10" t="str">
        <f t="shared" si="4"/>
        <v/>
      </c>
      <c r="AC16" s="80" t="str">
        <f t="shared" si="5"/>
        <v/>
      </c>
    </row>
    <row r="17" spans="1:29" ht="15.75" x14ac:dyDescent="0.25">
      <c r="A17" s="18"/>
      <c r="B17" s="47"/>
      <c r="C17" s="48"/>
      <c r="D17" s="39"/>
      <c r="E17" s="40"/>
      <c r="F17" s="31"/>
      <c r="G17" s="32"/>
      <c r="H17" s="55"/>
      <c r="I17" s="56"/>
      <c r="J17" s="63"/>
      <c r="K17" s="64"/>
      <c r="L17" s="71"/>
      <c r="M17" s="72"/>
      <c r="N17" s="10"/>
      <c r="O17" s="10"/>
      <c r="P17" s="10"/>
      <c r="Q17" s="10" t="e">
        <f t="shared" si="0"/>
        <v>#N/A</v>
      </c>
      <c r="R17" s="16" t="str">
        <f t="shared" si="1"/>
        <v/>
      </c>
      <c r="S17" s="14" t="str">
        <f t="shared" si="6"/>
        <v/>
      </c>
      <c r="T17" s="10"/>
      <c r="U17" s="10"/>
      <c r="V17" s="10"/>
      <c r="W17" s="10"/>
      <c r="X17" s="10"/>
      <c r="Y17" s="10" t="str">
        <f>IFERROR(INDEX(RATINGS!B:B,MATCH(A17,RATINGS!A:A,0)),"")</f>
        <v/>
      </c>
      <c r="Z17" s="10" t="str">
        <f>IFERROR(VLOOKUP(INDEX(RATINGS!B:B,MATCH(A17,RATINGS!A:A,0)),SETTINGS!$A$4:$B$9,2),"")</f>
        <v/>
      </c>
      <c r="AA17" s="10" t="str">
        <f t="shared" si="3"/>
        <v/>
      </c>
      <c r="AB17" s="10" t="str">
        <f t="shared" si="4"/>
        <v/>
      </c>
      <c r="AC17" s="80" t="str">
        <f t="shared" si="5"/>
        <v/>
      </c>
    </row>
    <row r="18" spans="1:29" ht="15.75" x14ac:dyDescent="0.25">
      <c r="A18" s="10"/>
      <c r="B18" s="45"/>
      <c r="C18" s="46"/>
      <c r="D18" s="37"/>
      <c r="E18" s="38"/>
      <c r="F18" s="29"/>
      <c r="G18" s="30"/>
      <c r="H18" s="53"/>
      <c r="I18" s="54"/>
      <c r="J18" s="61"/>
      <c r="K18" s="62"/>
      <c r="L18" s="69"/>
      <c r="M18" s="70"/>
      <c r="N18" s="10"/>
      <c r="O18" s="10"/>
      <c r="P18" s="10"/>
      <c r="Q18" s="10" t="e">
        <f t="shared" si="0"/>
        <v>#N/A</v>
      </c>
      <c r="R18" s="16" t="str">
        <f t="shared" si="1"/>
        <v/>
      </c>
      <c r="S18" s="14" t="str">
        <f t="shared" si="6"/>
        <v/>
      </c>
      <c r="T18" s="10"/>
      <c r="U18" s="10"/>
      <c r="V18" s="10"/>
      <c r="W18" s="10"/>
      <c r="X18" s="10"/>
      <c r="Y18" s="10" t="str">
        <f>IFERROR(INDEX(RATINGS!B:B,MATCH(A18,RATINGS!A:A,0)),"")</f>
        <v/>
      </c>
      <c r="Z18" s="10" t="str">
        <f>IFERROR(VLOOKUP(INDEX(RATINGS!B:B,MATCH(A18,RATINGS!A:A,0)),SETTINGS!$A$4:$B$9,2),"")</f>
        <v/>
      </c>
      <c r="AA18" s="10" t="str">
        <f t="shared" si="3"/>
        <v/>
      </c>
      <c r="AB18" s="10" t="str">
        <f t="shared" si="4"/>
        <v/>
      </c>
      <c r="AC18" s="80" t="str">
        <f t="shared" si="5"/>
        <v/>
      </c>
    </row>
    <row r="19" spans="1:29" ht="15.75" x14ac:dyDescent="0.25">
      <c r="A19" s="10"/>
      <c r="B19" s="47"/>
      <c r="C19" s="48"/>
      <c r="D19" s="39"/>
      <c r="E19" s="40"/>
      <c r="F19" s="31"/>
      <c r="G19" s="32"/>
      <c r="H19" s="55"/>
      <c r="I19" s="56"/>
      <c r="J19" s="63"/>
      <c r="K19" s="64"/>
      <c r="L19" s="71"/>
      <c r="M19" s="72"/>
      <c r="N19" s="10"/>
      <c r="O19" s="10"/>
      <c r="P19" s="10"/>
      <c r="Q19" s="10" t="e">
        <f t="shared" si="0"/>
        <v>#N/A</v>
      </c>
      <c r="R19" s="16" t="str">
        <f t="shared" si="1"/>
        <v/>
      </c>
      <c r="S19" s="14" t="str">
        <f t="shared" si="6"/>
        <v/>
      </c>
      <c r="T19" s="10"/>
      <c r="U19" s="10"/>
      <c r="V19" s="10"/>
      <c r="W19" s="10"/>
      <c r="X19" s="10"/>
      <c r="Y19" s="10" t="str">
        <f>IFERROR(INDEX(RATINGS!B:B,MATCH(A19,RATINGS!A:A,0)),"")</f>
        <v/>
      </c>
      <c r="Z19" s="10" t="str">
        <f>IFERROR(VLOOKUP(INDEX(RATINGS!B:B,MATCH(A19,RATINGS!A:A,0)),SETTINGS!$A$4:$B$9,2),"")</f>
        <v/>
      </c>
      <c r="AA19" s="10" t="str">
        <f t="shared" si="3"/>
        <v/>
      </c>
      <c r="AB19" s="10" t="str">
        <f t="shared" si="4"/>
        <v/>
      </c>
      <c r="AC19" s="80" t="str">
        <f t="shared" si="5"/>
        <v/>
      </c>
    </row>
    <row r="20" spans="1:29" ht="15.75" x14ac:dyDescent="0.25">
      <c r="A20" s="10"/>
      <c r="B20" s="45"/>
      <c r="C20" s="46"/>
      <c r="D20" s="37"/>
      <c r="E20" s="38"/>
      <c r="F20" s="29"/>
      <c r="G20" s="30"/>
      <c r="H20" s="53"/>
      <c r="I20" s="54"/>
      <c r="J20" s="61"/>
      <c r="K20" s="62"/>
      <c r="L20" s="69"/>
      <c r="M20" s="70"/>
      <c r="N20" s="10"/>
      <c r="O20" s="10"/>
      <c r="P20" s="10"/>
      <c r="Q20" s="10" t="e">
        <f t="shared" si="0"/>
        <v>#N/A</v>
      </c>
      <c r="R20" s="16" t="str">
        <f t="shared" si="1"/>
        <v/>
      </c>
      <c r="S20" s="14" t="str">
        <f t="shared" si="6"/>
        <v/>
      </c>
      <c r="T20" s="10"/>
      <c r="U20" s="10"/>
      <c r="V20" s="10"/>
      <c r="W20" s="10"/>
      <c r="X20" s="10"/>
      <c r="Y20" s="10" t="str">
        <f>IFERROR(INDEX(RATINGS!B:B,MATCH(A20,RATINGS!A:A,0)),"")</f>
        <v/>
      </c>
      <c r="Z20" s="10" t="str">
        <f>IFERROR(VLOOKUP(INDEX(RATINGS!B:B,MATCH(A20,RATINGS!A:A,0)),SETTINGS!$A$4:$B$9,2),"")</f>
        <v/>
      </c>
      <c r="AA20" s="10" t="str">
        <f t="shared" si="3"/>
        <v/>
      </c>
      <c r="AB20" s="10" t="str">
        <f t="shared" si="4"/>
        <v/>
      </c>
      <c r="AC20" s="80" t="str">
        <f t="shared" si="5"/>
        <v/>
      </c>
    </row>
    <row r="21" spans="1:29" ht="15.75" x14ac:dyDescent="0.25">
      <c r="A21" s="10"/>
      <c r="B21" s="47"/>
      <c r="C21" s="48"/>
      <c r="D21" s="39"/>
      <c r="E21" s="40"/>
      <c r="F21" s="31"/>
      <c r="G21" s="32"/>
      <c r="H21" s="55"/>
      <c r="I21" s="56"/>
      <c r="J21" s="63"/>
      <c r="K21" s="64"/>
      <c r="L21" s="71"/>
      <c r="M21" s="72"/>
      <c r="N21" s="10"/>
      <c r="O21" s="10"/>
      <c r="P21" s="10"/>
      <c r="Q21" s="10" t="e">
        <f t="shared" si="0"/>
        <v>#N/A</v>
      </c>
      <c r="R21" s="16" t="str">
        <f t="shared" si="1"/>
        <v/>
      </c>
      <c r="S21" s="14" t="str">
        <f t="shared" si="6"/>
        <v/>
      </c>
      <c r="T21" s="10"/>
      <c r="U21" s="10"/>
      <c r="V21" s="10"/>
      <c r="W21" s="10"/>
      <c r="X21" s="10"/>
      <c r="Y21" s="10" t="str">
        <f>IFERROR(INDEX(RATINGS!B:B,MATCH(A21,RATINGS!A:A,0)),"")</f>
        <v/>
      </c>
      <c r="Z21" s="10" t="str">
        <f>IFERROR(VLOOKUP(INDEX(RATINGS!B:B,MATCH(A21,RATINGS!A:A,0)),SETTINGS!$A$4:$B$9,2),"")</f>
        <v/>
      </c>
      <c r="AA21" s="10" t="str">
        <f t="shared" si="3"/>
        <v/>
      </c>
      <c r="AB21" s="10" t="str">
        <f t="shared" si="4"/>
        <v/>
      </c>
      <c r="AC21" s="80" t="str">
        <f t="shared" si="5"/>
        <v/>
      </c>
    </row>
    <row r="22" spans="1:29" ht="15.75" x14ac:dyDescent="0.25">
      <c r="A22" s="10"/>
      <c r="B22" s="45"/>
      <c r="C22" s="46"/>
      <c r="D22" s="37"/>
      <c r="E22" s="38"/>
      <c r="F22" s="29"/>
      <c r="G22" s="30"/>
      <c r="H22" s="53"/>
      <c r="I22" s="54"/>
      <c r="J22" s="61"/>
      <c r="K22" s="62"/>
      <c r="L22" s="69"/>
      <c r="M22" s="70"/>
      <c r="N22" s="10"/>
      <c r="O22" s="10"/>
      <c r="P22" s="10"/>
      <c r="Q22" s="10" t="e">
        <f t="shared" si="0"/>
        <v>#N/A</v>
      </c>
      <c r="R22" s="16" t="str">
        <f t="shared" si="1"/>
        <v/>
      </c>
      <c r="S22" s="14" t="str">
        <f t="shared" si="6"/>
        <v/>
      </c>
      <c r="T22" s="10"/>
      <c r="U22" s="10"/>
      <c r="V22" s="10"/>
      <c r="W22" s="10"/>
      <c r="X22" s="10"/>
      <c r="Y22" s="10" t="str">
        <f>IFERROR(INDEX(RATINGS!B:B,MATCH(A22,RATINGS!A:A,0)),"")</f>
        <v/>
      </c>
      <c r="Z22" s="10" t="str">
        <f>IFERROR(VLOOKUP(INDEX(RATINGS!B:B,MATCH(A22,RATINGS!A:A,0)),SETTINGS!$A$4:$B$9,2),"")</f>
        <v/>
      </c>
      <c r="AA22" s="10" t="str">
        <f t="shared" si="3"/>
        <v/>
      </c>
      <c r="AB22" s="10" t="str">
        <f t="shared" si="4"/>
        <v/>
      </c>
      <c r="AC22" s="80" t="str">
        <f t="shared" si="5"/>
        <v/>
      </c>
    </row>
    <row r="23" spans="1:29" ht="15.75" x14ac:dyDescent="0.25">
      <c r="A23" s="10"/>
      <c r="B23" s="47"/>
      <c r="C23" s="48"/>
      <c r="D23" s="39"/>
      <c r="E23" s="40"/>
      <c r="F23" s="31"/>
      <c r="G23" s="32"/>
      <c r="H23" s="55"/>
      <c r="I23" s="56"/>
      <c r="J23" s="63"/>
      <c r="K23" s="64"/>
      <c r="L23" s="71"/>
      <c r="M23" s="72"/>
      <c r="N23" s="10"/>
      <c r="O23" s="10"/>
      <c r="P23" s="10"/>
      <c r="Q23" s="10" t="e">
        <f t="shared" si="0"/>
        <v>#N/A</v>
      </c>
      <c r="R23" s="16" t="str">
        <f t="shared" si="1"/>
        <v/>
      </c>
      <c r="S23" s="14" t="str">
        <f t="shared" si="6"/>
        <v/>
      </c>
      <c r="T23" s="10"/>
      <c r="U23" s="10"/>
      <c r="V23" s="10"/>
      <c r="W23" s="10"/>
      <c r="X23" s="10"/>
      <c r="Y23" s="10" t="str">
        <f>IFERROR(INDEX(RATINGS!B:B,MATCH(A23,RATINGS!A:A,0)),"")</f>
        <v/>
      </c>
      <c r="Z23" s="10" t="str">
        <f>IFERROR(VLOOKUP(INDEX(RATINGS!B:B,MATCH(A23,RATINGS!A:A,0)),SETTINGS!$A$4:$B$9,2),"")</f>
        <v/>
      </c>
      <c r="AA23" s="10" t="str">
        <f t="shared" si="3"/>
        <v/>
      </c>
      <c r="AB23" s="10" t="str">
        <f t="shared" si="4"/>
        <v/>
      </c>
      <c r="AC23" s="80" t="str">
        <f t="shared" si="5"/>
        <v/>
      </c>
    </row>
    <row r="24" spans="1:29" ht="15.75" x14ac:dyDescent="0.25">
      <c r="A24" s="10"/>
      <c r="B24" s="45"/>
      <c r="C24" s="46"/>
      <c r="D24" s="37"/>
      <c r="E24" s="38"/>
      <c r="F24" s="29"/>
      <c r="G24" s="30"/>
      <c r="H24" s="53"/>
      <c r="I24" s="54"/>
      <c r="J24" s="61"/>
      <c r="K24" s="62"/>
      <c r="L24" s="69"/>
      <c r="M24" s="70"/>
      <c r="N24" s="10"/>
      <c r="O24" s="10"/>
      <c r="P24" s="10"/>
      <c r="Q24" s="10" t="e">
        <f t="shared" si="0"/>
        <v>#N/A</v>
      </c>
      <c r="R24" s="16" t="str">
        <f t="shared" si="1"/>
        <v/>
      </c>
      <c r="S24" s="14" t="str">
        <f t="shared" si="6"/>
        <v/>
      </c>
      <c r="T24" s="10"/>
      <c r="U24" s="10"/>
      <c r="V24" s="10"/>
      <c r="W24" s="10"/>
      <c r="X24" s="10"/>
      <c r="Y24" s="10" t="str">
        <f>IFERROR(INDEX(RATINGS!B:B,MATCH(A24,RATINGS!A:A,0)),"")</f>
        <v/>
      </c>
      <c r="Z24" s="10" t="str">
        <f>IFERROR(VLOOKUP(INDEX(RATINGS!B:B,MATCH(A24,RATINGS!A:A,0)),SETTINGS!$A$4:$B$9,2),"")</f>
        <v/>
      </c>
      <c r="AA24" s="10" t="str">
        <f t="shared" si="3"/>
        <v/>
      </c>
      <c r="AB24" s="10" t="str">
        <f t="shared" si="4"/>
        <v/>
      </c>
      <c r="AC24" s="80" t="str">
        <f t="shared" si="5"/>
        <v/>
      </c>
    </row>
    <row r="25" spans="1:29" ht="15.75" x14ac:dyDescent="0.25">
      <c r="A25" s="10"/>
      <c r="B25" s="47"/>
      <c r="C25" s="48"/>
      <c r="D25" s="39"/>
      <c r="E25" s="40"/>
      <c r="F25" s="31"/>
      <c r="G25" s="32"/>
      <c r="H25" s="55"/>
      <c r="I25" s="56"/>
      <c r="J25" s="63"/>
      <c r="K25" s="64"/>
      <c r="L25" s="71"/>
      <c r="M25" s="72"/>
      <c r="N25" s="10"/>
      <c r="O25" s="10"/>
      <c r="P25" s="10"/>
      <c r="Q25" s="10" t="e">
        <f t="shared" si="0"/>
        <v>#N/A</v>
      </c>
      <c r="R25" s="16" t="str">
        <f t="shared" si="1"/>
        <v/>
      </c>
      <c r="S25" s="14" t="str">
        <f t="shared" si="6"/>
        <v/>
      </c>
      <c r="T25" s="10"/>
      <c r="U25" s="10"/>
      <c r="V25" s="10"/>
      <c r="W25" s="10"/>
      <c r="X25" s="10"/>
      <c r="Y25" s="10" t="str">
        <f>IFERROR(INDEX(RATINGS!B:B,MATCH(A25,RATINGS!A:A,0)),"")</f>
        <v/>
      </c>
      <c r="Z25" s="10" t="str">
        <f>IFERROR(VLOOKUP(INDEX(RATINGS!B:B,MATCH(A25,RATINGS!A:A,0)),SETTINGS!$A$4:$B$9,2),"")</f>
        <v/>
      </c>
      <c r="AA25" s="10" t="str">
        <f t="shared" si="3"/>
        <v/>
      </c>
      <c r="AB25" s="10" t="str">
        <f t="shared" si="4"/>
        <v/>
      </c>
      <c r="AC25" s="80" t="str">
        <f t="shared" si="5"/>
        <v/>
      </c>
    </row>
    <row r="26" spans="1:29" ht="15.75" x14ac:dyDescent="0.25">
      <c r="A26" s="10"/>
      <c r="B26" s="45"/>
      <c r="C26" s="46"/>
      <c r="D26" s="37"/>
      <c r="E26" s="38"/>
      <c r="F26" s="29"/>
      <c r="G26" s="30"/>
      <c r="H26" s="53"/>
      <c r="I26" s="54"/>
      <c r="J26" s="61"/>
      <c r="K26" s="62"/>
      <c r="L26" s="69"/>
      <c r="M26" s="70"/>
      <c r="N26" s="10"/>
      <c r="O26" s="10"/>
      <c r="P26" s="10"/>
      <c r="Q26" s="10" t="e">
        <f t="shared" si="0"/>
        <v>#N/A</v>
      </c>
      <c r="R26" s="16" t="str">
        <f t="shared" si="1"/>
        <v/>
      </c>
      <c r="S26" s="14" t="str">
        <f t="shared" si="6"/>
        <v/>
      </c>
      <c r="T26" s="10"/>
      <c r="U26" s="10"/>
      <c r="V26" s="10"/>
      <c r="W26" s="10"/>
      <c r="X26" s="10"/>
      <c r="Y26" s="10" t="str">
        <f>IFERROR(INDEX(RATINGS!B:B,MATCH(A26,RATINGS!A:A,0)),"")</f>
        <v/>
      </c>
      <c r="Z26" s="10" t="str">
        <f>IFERROR(VLOOKUP(INDEX(RATINGS!B:B,MATCH(A26,RATINGS!A:A,0)),SETTINGS!$A$4:$B$9,2),"")</f>
        <v/>
      </c>
      <c r="AA26" s="10" t="str">
        <f t="shared" si="3"/>
        <v/>
      </c>
      <c r="AB26" s="10" t="str">
        <f t="shared" si="4"/>
        <v/>
      </c>
      <c r="AC26" s="80" t="str">
        <f t="shared" si="5"/>
        <v/>
      </c>
    </row>
    <row r="27" spans="1:29" ht="15.75" x14ac:dyDescent="0.25">
      <c r="A27" s="10"/>
      <c r="B27" s="47"/>
      <c r="C27" s="48"/>
      <c r="D27" s="39"/>
      <c r="E27" s="40"/>
      <c r="F27" s="31"/>
      <c r="G27" s="32"/>
      <c r="H27" s="55"/>
      <c r="I27" s="56"/>
      <c r="J27" s="63"/>
      <c r="K27" s="64"/>
      <c r="L27" s="71"/>
      <c r="M27" s="72"/>
      <c r="N27" s="10"/>
      <c r="O27" s="10"/>
      <c r="P27" s="10"/>
      <c r="Q27" s="10" t="e">
        <f t="shared" si="0"/>
        <v>#N/A</v>
      </c>
      <c r="R27" s="16" t="str">
        <f t="shared" si="1"/>
        <v/>
      </c>
      <c r="S27" s="14" t="str">
        <f t="shared" si="6"/>
        <v/>
      </c>
      <c r="T27" s="10"/>
      <c r="U27" s="10"/>
      <c r="V27" s="10"/>
      <c r="W27" s="10"/>
      <c r="X27" s="10"/>
      <c r="Y27" s="10" t="str">
        <f>IFERROR(INDEX(RATINGS!B:B,MATCH(A27,RATINGS!A:A,0)),"")</f>
        <v/>
      </c>
      <c r="Z27" s="10" t="str">
        <f>IFERROR(VLOOKUP(INDEX(RATINGS!B:B,MATCH(A27,RATINGS!A:A,0)),SETTINGS!$A$4:$B$9,2),"")</f>
        <v/>
      </c>
      <c r="AA27" s="10" t="str">
        <f t="shared" si="3"/>
        <v/>
      </c>
      <c r="AB27" s="10" t="str">
        <f t="shared" si="4"/>
        <v/>
      </c>
      <c r="AC27" s="80" t="str">
        <f t="shared" si="5"/>
        <v/>
      </c>
    </row>
    <row r="28" spans="1:29" ht="15.75" x14ac:dyDescent="0.25">
      <c r="A28" s="10"/>
      <c r="B28" s="45"/>
      <c r="C28" s="46"/>
      <c r="D28" s="37"/>
      <c r="E28" s="38"/>
      <c r="F28" s="29"/>
      <c r="G28" s="30"/>
      <c r="H28" s="53"/>
      <c r="I28" s="54"/>
      <c r="J28" s="61"/>
      <c r="K28" s="62"/>
      <c r="L28" s="69"/>
      <c r="M28" s="70"/>
      <c r="N28" s="10"/>
      <c r="O28" s="10"/>
      <c r="P28" s="10"/>
      <c r="Q28" s="10" t="e">
        <f t="shared" si="0"/>
        <v>#N/A</v>
      </c>
      <c r="R28" s="16" t="str">
        <f t="shared" si="1"/>
        <v/>
      </c>
      <c r="S28" s="14" t="str">
        <f t="shared" si="6"/>
        <v/>
      </c>
      <c r="T28" s="10"/>
      <c r="U28" s="10"/>
      <c r="V28" s="10"/>
      <c r="W28" s="10"/>
      <c r="X28" s="10"/>
      <c r="Y28" s="10" t="str">
        <f>IFERROR(INDEX(RATINGS!B:B,MATCH(A28,RATINGS!A:A,0)),"")</f>
        <v/>
      </c>
      <c r="Z28" s="10" t="str">
        <f>IFERROR(VLOOKUP(INDEX(RATINGS!B:B,MATCH(A28,RATINGS!A:A,0)),SETTINGS!$A$4:$B$9,2),"")</f>
        <v/>
      </c>
      <c r="AA28" s="10" t="str">
        <f t="shared" si="3"/>
        <v/>
      </c>
      <c r="AB28" s="10" t="str">
        <f t="shared" si="4"/>
        <v/>
      </c>
      <c r="AC28" s="80" t="str">
        <f t="shared" si="5"/>
        <v/>
      </c>
    </row>
    <row r="29" spans="1:29" ht="15.75" x14ac:dyDescent="0.25">
      <c r="A29" s="10"/>
      <c r="B29" s="47"/>
      <c r="C29" s="48"/>
      <c r="D29" s="39"/>
      <c r="E29" s="40"/>
      <c r="F29" s="31"/>
      <c r="G29" s="32"/>
      <c r="H29" s="55"/>
      <c r="I29" s="56"/>
      <c r="J29" s="63"/>
      <c r="K29" s="64"/>
      <c r="L29" s="71"/>
      <c r="M29" s="72"/>
      <c r="N29" s="10"/>
      <c r="O29" s="10"/>
      <c r="P29" s="10"/>
      <c r="Q29" s="10" t="e">
        <f t="shared" si="0"/>
        <v>#N/A</v>
      </c>
      <c r="R29" s="16" t="str">
        <f t="shared" si="1"/>
        <v/>
      </c>
      <c r="S29" s="14" t="str">
        <f t="shared" si="6"/>
        <v/>
      </c>
      <c r="T29" s="10"/>
      <c r="U29" s="10"/>
      <c r="V29" s="10"/>
      <c r="W29" s="10"/>
      <c r="X29" s="10"/>
      <c r="Y29" s="10" t="str">
        <f>IFERROR(INDEX(RATINGS!B:B,MATCH(A29,RATINGS!A:A,0)),"")</f>
        <v/>
      </c>
      <c r="Z29" s="10" t="str">
        <f>IFERROR(VLOOKUP(INDEX(RATINGS!B:B,MATCH(A29,RATINGS!A:A,0)),SETTINGS!$A$4:$B$9,2),"")</f>
        <v/>
      </c>
      <c r="AA29" s="10" t="str">
        <f t="shared" si="3"/>
        <v/>
      </c>
      <c r="AB29" s="10" t="str">
        <f t="shared" si="4"/>
        <v/>
      </c>
      <c r="AC29" s="80" t="str">
        <f t="shared" si="5"/>
        <v/>
      </c>
    </row>
    <row r="30" spans="1:29" ht="15.75" x14ac:dyDescent="0.25">
      <c r="A30" s="10"/>
      <c r="B30" s="45"/>
      <c r="C30" s="46"/>
      <c r="D30" s="37"/>
      <c r="E30" s="38"/>
      <c r="F30" s="29"/>
      <c r="G30" s="30"/>
      <c r="H30" s="53"/>
      <c r="I30" s="54"/>
      <c r="J30" s="61"/>
      <c r="K30" s="62"/>
      <c r="L30" s="69"/>
      <c r="M30" s="70"/>
      <c r="N30" s="10"/>
      <c r="O30" s="10"/>
      <c r="P30" s="10"/>
      <c r="Q30" s="10" t="e">
        <f t="shared" si="0"/>
        <v>#N/A</v>
      </c>
      <c r="R30" s="16" t="str">
        <f t="shared" si="1"/>
        <v/>
      </c>
      <c r="S30" s="14" t="str">
        <f t="shared" si="6"/>
        <v/>
      </c>
      <c r="T30" s="10"/>
      <c r="U30" s="10"/>
      <c r="V30" s="10"/>
      <c r="W30" s="10"/>
      <c r="X30" s="10"/>
      <c r="Y30" s="10" t="str">
        <f>IFERROR(INDEX(RATINGS!B:B,MATCH(A30,RATINGS!A:A,0)),"")</f>
        <v/>
      </c>
      <c r="Z30" s="10" t="str">
        <f>IFERROR(VLOOKUP(INDEX(RATINGS!B:B,MATCH(A30,RATINGS!A:A,0)),SETTINGS!$A$4:$B$9,2),"")</f>
        <v/>
      </c>
      <c r="AA30" s="10" t="str">
        <f t="shared" si="3"/>
        <v/>
      </c>
      <c r="AB30" s="10" t="str">
        <f t="shared" si="4"/>
        <v/>
      </c>
      <c r="AC30" s="80" t="str">
        <f t="shared" si="5"/>
        <v/>
      </c>
    </row>
    <row r="31" spans="1:29" ht="15.75" x14ac:dyDescent="0.25">
      <c r="A31" s="10"/>
      <c r="B31" s="47"/>
      <c r="C31" s="48"/>
      <c r="D31" s="39"/>
      <c r="E31" s="40"/>
      <c r="F31" s="31"/>
      <c r="G31" s="32"/>
      <c r="H31" s="55"/>
      <c r="I31" s="56"/>
      <c r="J31" s="63"/>
      <c r="K31" s="64"/>
      <c r="L31" s="71"/>
      <c r="M31" s="72"/>
      <c r="N31" s="10"/>
      <c r="O31" s="10"/>
      <c r="P31" s="10"/>
      <c r="Q31" s="10" t="e">
        <f t="shared" si="0"/>
        <v>#N/A</v>
      </c>
      <c r="R31" s="16" t="str">
        <f t="shared" si="1"/>
        <v/>
      </c>
      <c r="S31" s="14" t="str">
        <f t="shared" si="6"/>
        <v/>
      </c>
      <c r="T31" s="10"/>
      <c r="U31" s="10"/>
      <c r="V31" s="10"/>
      <c r="W31" s="10"/>
      <c r="X31" s="10"/>
      <c r="Y31" s="10" t="str">
        <f>IFERROR(INDEX(RATINGS!B:B,MATCH(A31,RATINGS!A:A,0)),"")</f>
        <v/>
      </c>
      <c r="Z31" s="10" t="str">
        <f>IFERROR(VLOOKUP(INDEX(RATINGS!B:B,MATCH(A31,RATINGS!A:A,0)),SETTINGS!$A$4:$B$9,2),"")</f>
        <v/>
      </c>
      <c r="AA31" s="10" t="str">
        <f t="shared" si="3"/>
        <v/>
      </c>
      <c r="AB31" s="10" t="str">
        <f t="shared" si="4"/>
        <v/>
      </c>
      <c r="AC31" s="80" t="str">
        <f t="shared" si="5"/>
        <v/>
      </c>
    </row>
    <row r="32" spans="1:29" ht="15.75" x14ac:dyDescent="0.25">
      <c r="A32" s="10"/>
      <c r="B32" s="45"/>
      <c r="C32" s="46"/>
      <c r="D32" s="37"/>
      <c r="E32" s="38"/>
      <c r="F32" s="29"/>
      <c r="G32" s="30"/>
      <c r="H32" s="53"/>
      <c r="I32" s="54"/>
      <c r="J32" s="61"/>
      <c r="K32" s="62"/>
      <c r="L32" s="69"/>
      <c r="M32" s="70"/>
      <c r="N32" s="10"/>
      <c r="O32" s="10"/>
      <c r="P32" s="10"/>
      <c r="Q32" s="10" t="e">
        <f t="shared" si="0"/>
        <v>#N/A</v>
      </c>
      <c r="R32" s="16" t="str">
        <f t="shared" si="1"/>
        <v/>
      </c>
      <c r="S32" s="14" t="str">
        <f t="shared" si="6"/>
        <v/>
      </c>
      <c r="T32" s="10"/>
      <c r="U32" s="10"/>
      <c r="V32" s="10"/>
      <c r="W32" s="10"/>
      <c r="X32" s="10"/>
      <c r="Y32" s="10" t="str">
        <f>IFERROR(INDEX(RATINGS!B:B,MATCH(A32,RATINGS!A:A,0)),"")</f>
        <v/>
      </c>
      <c r="Z32" s="10" t="str">
        <f>IFERROR(VLOOKUP(INDEX(RATINGS!B:B,MATCH(A32,RATINGS!A:A,0)),SETTINGS!$A$4:$B$9,2),"")</f>
        <v/>
      </c>
      <c r="AA32" s="10" t="str">
        <f t="shared" si="3"/>
        <v/>
      </c>
      <c r="AB32" s="10" t="str">
        <f t="shared" si="4"/>
        <v/>
      </c>
      <c r="AC32" s="80" t="str">
        <f t="shared" si="5"/>
        <v/>
      </c>
    </row>
    <row r="33" spans="1:29" ht="15.75" x14ac:dyDescent="0.25">
      <c r="A33" s="10"/>
      <c r="B33" s="47"/>
      <c r="C33" s="48"/>
      <c r="D33" s="39"/>
      <c r="E33" s="40"/>
      <c r="F33" s="31"/>
      <c r="G33" s="32"/>
      <c r="H33" s="55"/>
      <c r="I33" s="56"/>
      <c r="J33" s="63"/>
      <c r="K33" s="64"/>
      <c r="L33" s="71"/>
      <c r="M33" s="72"/>
      <c r="N33" s="10"/>
      <c r="O33" s="10"/>
      <c r="P33" s="10"/>
      <c r="Q33" s="10" t="e">
        <f t="shared" si="0"/>
        <v>#N/A</v>
      </c>
      <c r="R33" s="16" t="str">
        <f t="shared" si="1"/>
        <v/>
      </c>
      <c r="S33" s="14" t="str">
        <f t="shared" si="6"/>
        <v/>
      </c>
      <c r="T33" s="10"/>
      <c r="U33" s="10"/>
      <c r="V33" s="10"/>
      <c r="W33" s="10"/>
      <c r="X33" s="10"/>
      <c r="Y33" s="10" t="str">
        <f>IFERROR(INDEX(RATINGS!B:B,MATCH(A33,RATINGS!A:A,0)),"")</f>
        <v/>
      </c>
      <c r="Z33" s="10" t="str">
        <f>IFERROR(VLOOKUP(INDEX(RATINGS!B:B,MATCH(A33,RATINGS!A:A,0)),SETTINGS!$A$4:$B$9,2),"")</f>
        <v/>
      </c>
      <c r="AA33" s="10" t="str">
        <f t="shared" si="3"/>
        <v/>
      </c>
      <c r="AB33" s="10" t="str">
        <f t="shared" si="4"/>
        <v/>
      </c>
      <c r="AC33" s="80" t="str">
        <f t="shared" si="5"/>
        <v/>
      </c>
    </row>
    <row r="34" spans="1:29" ht="15.75" x14ac:dyDescent="0.25">
      <c r="A34" s="10"/>
      <c r="B34" s="45"/>
      <c r="C34" s="46"/>
      <c r="D34" s="37"/>
      <c r="E34" s="38"/>
      <c r="F34" s="29"/>
      <c r="G34" s="30"/>
      <c r="H34" s="53"/>
      <c r="I34" s="54"/>
      <c r="J34" s="61"/>
      <c r="K34" s="62"/>
      <c r="L34" s="69"/>
      <c r="M34" s="70"/>
      <c r="N34" s="10"/>
      <c r="O34" s="10"/>
      <c r="P34" s="10"/>
      <c r="Q34" s="10" t="e">
        <f t="shared" si="0"/>
        <v>#N/A</v>
      </c>
      <c r="R34" s="16" t="str">
        <f t="shared" si="1"/>
        <v/>
      </c>
      <c r="S34" s="14" t="str">
        <f t="shared" si="6"/>
        <v/>
      </c>
      <c r="T34" s="10"/>
      <c r="U34" s="10"/>
      <c r="V34" s="10"/>
      <c r="W34" s="10"/>
      <c r="X34" s="10"/>
      <c r="Y34" s="10" t="str">
        <f>IFERROR(INDEX(RATINGS!B:B,MATCH(A34,RATINGS!A:A,0)),"")</f>
        <v/>
      </c>
      <c r="Z34" s="10" t="str">
        <f>IFERROR(VLOOKUP(INDEX(RATINGS!B:B,MATCH(A34,RATINGS!A:A,0)),SETTINGS!$A$4:$B$9,2),"")</f>
        <v/>
      </c>
      <c r="AA34" s="10" t="str">
        <f t="shared" si="3"/>
        <v/>
      </c>
      <c r="AB34" s="10" t="str">
        <f t="shared" si="4"/>
        <v/>
      </c>
      <c r="AC34" s="80" t="str">
        <f t="shared" si="5"/>
        <v/>
      </c>
    </row>
    <row r="35" spans="1:29" ht="15.75" x14ac:dyDescent="0.25">
      <c r="A35" s="10"/>
      <c r="B35" s="47"/>
      <c r="C35" s="48"/>
      <c r="D35" s="39"/>
      <c r="E35" s="40"/>
      <c r="F35" s="31"/>
      <c r="G35" s="32"/>
      <c r="H35" s="55"/>
      <c r="I35" s="56"/>
      <c r="J35" s="63"/>
      <c r="K35" s="64"/>
      <c r="L35" s="71"/>
      <c r="M35" s="72"/>
      <c r="N35" s="10"/>
      <c r="O35" s="10"/>
      <c r="P35" s="10"/>
      <c r="Q35" s="10" t="e">
        <f t="shared" si="0"/>
        <v>#N/A</v>
      </c>
      <c r="R35" s="16" t="str">
        <f t="shared" si="1"/>
        <v/>
      </c>
      <c r="S35" s="14" t="str">
        <f t="shared" si="6"/>
        <v/>
      </c>
      <c r="T35" s="10"/>
      <c r="U35" s="10"/>
      <c r="V35" s="10"/>
      <c r="W35" s="10"/>
      <c r="X35" s="10"/>
      <c r="Y35" s="10" t="str">
        <f>IFERROR(INDEX(RATINGS!B:B,MATCH(A35,RATINGS!A:A,0)),"")</f>
        <v/>
      </c>
      <c r="Z35" s="10" t="str">
        <f>IFERROR(VLOOKUP(INDEX(RATINGS!B:B,MATCH(A35,RATINGS!A:A,0)),SETTINGS!$A$4:$B$9,2),"")</f>
        <v/>
      </c>
      <c r="AA35" s="10" t="str">
        <f t="shared" si="3"/>
        <v/>
      </c>
      <c r="AB35" s="10" t="str">
        <f t="shared" si="4"/>
        <v/>
      </c>
      <c r="AC35" s="80" t="str">
        <f t="shared" si="5"/>
        <v/>
      </c>
    </row>
    <row r="36" spans="1:29" ht="15.75" x14ac:dyDescent="0.25">
      <c r="A36" s="10"/>
      <c r="B36" s="45"/>
      <c r="C36" s="46"/>
      <c r="D36" s="37"/>
      <c r="E36" s="38"/>
      <c r="F36" s="29"/>
      <c r="G36" s="30"/>
      <c r="H36" s="53"/>
      <c r="I36" s="54"/>
      <c r="J36" s="61"/>
      <c r="K36" s="62"/>
      <c r="L36" s="69"/>
      <c r="M36" s="70"/>
      <c r="N36" s="10"/>
      <c r="O36" s="10"/>
      <c r="P36" s="10"/>
      <c r="Q36" s="10" t="e">
        <f t="shared" si="0"/>
        <v>#N/A</v>
      </c>
      <c r="R36" s="16" t="str">
        <f t="shared" si="1"/>
        <v/>
      </c>
      <c r="S36" s="14" t="str">
        <f t="shared" si="6"/>
        <v/>
      </c>
      <c r="T36" s="10"/>
      <c r="U36" s="10"/>
      <c r="V36" s="10"/>
      <c r="W36" s="10"/>
      <c r="X36" s="10"/>
      <c r="Y36" s="10" t="str">
        <f>IFERROR(INDEX(RATINGS!B:B,MATCH(A36,RATINGS!A:A,0)),"")</f>
        <v/>
      </c>
      <c r="Z36" s="10" t="str">
        <f>IFERROR(VLOOKUP(INDEX(RATINGS!B:B,MATCH(A36,RATINGS!A:A,0)),SETTINGS!$A$4:$B$9,2),"")</f>
        <v/>
      </c>
      <c r="AA36" s="10" t="str">
        <f t="shared" si="3"/>
        <v/>
      </c>
      <c r="AB36" s="10" t="str">
        <f t="shared" si="4"/>
        <v/>
      </c>
      <c r="AC36" s="80" t="str">
        <f t="shared" si="5"/>
        <v/>
      </c>
    </row>
    <row r="37" spans="1:29" ht="15.75" x14ac:dyDescent="0.25">
      <c r="A37" s="10"/>
      <c r="B37" s="47"/>
      <c r="C37" s="48"/>
      <c r="D37" s="39"/>
      <c r="E37" s="40"/>
      <c r="F37" s="31"/>
      <c r="G37" s="32"/>
      <c r="H37" s="55"/>
      <c r="I37" s="56"/>
      <c r="J37" s="63"/>
      <c r="K37" s="64"/>
      <c r="L37" s="71"/>
      <c r="M37" s="72"/>
      <c r="N37" s="10"/>
      <c r="O37" s="10"/>
      <c r="P37" s="10"/>
      <c r="Q37" s="10" t="e">
        <f t="shared" si="0"/>
        <v>#N/A</v>
      </c>
      <c r="R37" s="16" t="str">
        <f t="shared" si="1"/>
        <v/>
      </c>
      <c r="S37" s="14" t="str">
        <f t="shared" si="6"/>
        <v/>
      </c>
      <c r="T37" s="10"/>
      <c r="U37" s="10"/>
      <c r="V37" s="10"/>
      <c r="W37" s="10"/>
      <c r="X37" s="10"/>
      <c r="Y37" s="10" t="str">
        <f>IFERROR(INDEX(RATINGS!B:B,MATCH(A37,RATINGS!A:A,0)),"")</f>
        <v/>
      </c>
      <c r="Z37" s="10" t="str">
        <f>IFERROR(VLOOKUP(INDEX(RATINGS!B:B,MATCH(A37,RATINGS!A:A,0)),SETTINGS!$A$4:$B$9,2),"")</f>
        <v/>
      </c>
      <c r="AA37" s="10" t="str">
        <f t="shared" si="3"/>
        <v/>
      </c>
      <c r="AB37" s="10" t="str">
        <f t="shared" si="4"/>
        <v/>
      </c>
      <c r="AC37" s="80" t="str">
        <f t="shared" si="5"/>
        <v/>
      </c>
    </row>
    <row r="38" spans="1:29" ht="15.75" x14ac:dyDescent="0.25">
      <c r="A38" s="10"/>
      <c r="B38" s="45"/>
      <c r="C38" s="46"/>
      <c r="D38" s="37"/>
      <c r="E38" s="38"/>
      <c r="F38" s="29"/>
      <c r="G38" s="30"/>
      <c r="H38" s="53"/>
      <c r="I38" s="54"/>
      <c r="J38" s="61"/>
      <c r="K38" s="62"/>
      <c r="L38" s="69"/>
      <c r="M38" s="70"/>
      <c r="N38" s="10"/>
      <c r="O38" s="10"/>
      <c r="P38" s="10"/>
      <c r="Q38" s="10" t="e">
        <f t="shared" si="0"/>
        <v>#N/A</v>
      </c>
      <c r="R38" s="16" t="str">
        <f t="shared" si="1"/>
        <v/>
      </c>
      <c r="S38" s="14" t="str">
        <f t="shared" si="6"/>
        <v/>
      </c>
      <c r="T38" s="10"/>
      <c r="U38" s="10"/>
      <c r="V38" s="10"/>
      <c r="W38" s="10"/>
      <c r="X38" s="10"/>
      <c r="Y38" s="10" t="str">
        <f>IFERROR(INDEX(RATINGS!B:B,MATCH(A38,RATINGS!A:A,0)),"")</f>
        <v/>
      </c>
      <c r="Z38" s="10" t="str">
        <f>IFERROR(VLOOKUP(INDEX(RATINGS!B:B,MATCH(A38,RATINGS!A:A,0)),SETTINGS!$A$4:$B$9,2),"")</f>
        <v/>
      </c>
      <c r="AA38" s="10" t="str">
        <f t="shared" si="3"/>
        <v/>
      </c>
      <c r="AB38" s="10" t="str">
        <f t="shared" si="4"/>
        <v/>
      </c>
      <c r="AC38" s="80" t="str">
        <f t="shared" si="5"/>
        <v/>
      </c>
    </row>
    <row r="39" spans="1:29" ht="15.75" x14ac:dyDescent="0.25">
      <c r="A39" s="10"/>
      <c r="B39" s="47"/>
      <c r="C39" s="48"/>
      <c r="D39" s="39"/>
      <c r="E39" s="40"/>
      <c r="F39" s="31"/>
      <c r="G39" s="32"/>
      <c r="H39" s="55"/>
      <c r="I39" s="56"/>
      <c r="J39" s="63"/>
      <c r="K39" s="64"/>
      <c r="L39" s="71"/>
      <c r="M39" s="72"/>
      <c r="N39" s="10"/>
      <c r="O39" s="10"/>
      <c r="P39" s="10"/>
      <c r="Q39" s="10" t="e">
        <f t="shared" si="0"/>
        <v>#N/A</v>
      </c>
      <c r="R39" s="16" t="str">
        <f t="shared" si="1"/>
        <v/>
      </c>
      <c r="S39" s="14" t="str">
        <f t="shared" si="6"/>
        <v/>
      </c>
      <c r="T39" s="10"/>
      <c r="U39" s="10"/>
      <c r="V39" s="10"/>
      <c r="W39" s="10"/>
      <c r="X39" s="10"/>
      <c r="Y39" s="10" t="str">
        <f>IFERROR(INDEX(RATINGS!B:B,MATCH(A39,RATINGS!A:A,0)),"")</f>
        <v/>
      </c>
      <c r="Z39" s="10" t="str">
        <f>IFERROR(VLOOKUP(INDEX(RATINGS!B:B,MATCH(A39,RATINGS!A:A,0)),SETTINGS!$A$4:$B$9,2),"")</f>
        <v/>
      </c>
      <c r="AA39" s="10" t="str">
        <f t="shared" si="3"/>
        <v/>
      </c>
      <c r="AB39" s="10" t="str">
        <f t="shared" si="4"/>
        <v/>
      </c>
      <c r="AC39" s="80" t="str">
        <f t="shared" si="5"/>
        <v/>
      </c>
    </row>
    <row r="40" spans="1:29" ht="15.75" x14ac:dyDescent="0.25">
      <c r="A40" s="10"/>
      <c r="B40" s="45"/>
      <c r="C40" s="46"/>
      <c r="D40" s="37"/>
      <c r="E40" s="38"/>
      <c r="F40" s="29"/>
      <c r="G40" s="30"/>
      <c r="H40" s="53"/>
      <c r="I40" s="54"/>
      <c r="J40" s="61"/>
      <c r="K40" s="62"/>
      <c r="L40" s="69"/>
      <c r="M40" s="70"/>
      <c r="N40" s="10"/>
      <c r="O40" s="10"/>
      <c r="P40" s="10"/>
      <c r="Q40" s="10" t="e">
        <f t="shared" si="0"/>
        <v>#N/A</v>
      </c>
      <c r="R40" s="16" t="str">
        <f t="shared" si="1"/>
        <v/>
      </c>
      <c r="S40" s="14" t="str">
        <f t="shared" si="6"/>
        <v/>
      </c>
      <c r="T40" s="10"/>
      <c r="U40" s="10"/>
      <c r="V40" s="10"/>
      <c r="W40" s="10"/>
      <c r="X40" s="10"/>
      <c r="Y40" s="10" t="str">
        <f>IFERROR(INDEX(RATINGS!B:B,MATCH(A40,RATINGS!A:A,0)),"")</f>
        <v/>
      </c>
      <c r="Z40" s="10" t="str">
        <f>IFERROR(VLOOKUP(INDEX(RATINGS!B:B,MATCH(A40,RATINGS!A:A,0)),SETTINGS!$A$4:$B$9,2),"")</f>
        <v/>
      </c>
      <c r="AA40" s="10" t="str">
        <f t="shared" si="3"/>
        <v/>
      </c>
      <c r="AB40" s="10" t="str">
        <f t="shared" si="4"/>
        <v/>
      </c>
      <c r="AC40" s="80" t="str">
        <f t="shared" si="5"/>
        <v/>
      </c>
    </row>
    <row r="41" spans="1:29" ht="15.75" x14ac:dyDescent="0.25">
      <c r="A41" s="10"/>
      <c r="B41" s="47"/>
      <c r="C41" s="48"/>
      <c r="D41" s="39"/>
      <c r="E41" s="40"/>
      <c r="F41" s="31"/>
      <c r="G41" s="32"/>
      <c r="H41" s="55"/>
      <c r="I41" s="56"/>
      <c r="J41" s="63"/>
      <c r="K41" s="64"/>
      <c r="L41" s="71"/>
      <c r="M41" s="72"/>
      <c r="N41" s="10"/>
      <c r="O41" s="10"/>
      <c r="P41" s="10"/>
      <c r="Q41" s="10" t="e">
        <f t="shared" si="0"/>
        <v>#N/A</v>
      </c>
      <c r="R41" s="16" t="str">
        <f t="shared" si="1"/>
        <v/>
      </c>
      <c r="S41" s="14" t="str">
        <f t="shared" si="6"/>
        <v/>
      </c>
      <c r="T41" s="10"/>
      <c r="U41" s="10"/>
      <c r="V41" s="10"/>
      <c r="W41" s="10"/>
      <c r="X41" s="10"/>
      <c r="Y41" s="10" t="str">
        <f>IFERROR(INDEX(RATINGS!B:B,MATCH(A41,RATINGS!A:A,0)),"")</f>
        <v/>
      </c>
      <c r="Z41" s="10" t="str">
        <f>IFERROR(VLOOKUP(INDEX(RATINGS!B:B,MATCH(A41,RATINGS!A:A,0)),SETTINGS!$A$4:$B$9,2),"")</f>
        <v/>
      </c>
      <c r="AA41" s="10" t="str">
        <f t="shared" si="3"/>
        <v/>
      </c>
      <c r="AB41" s="10" t="str">
        <f t="shared" si="4"/>
        <v/>
      </c>
      <c r="AC41" s="80" t="str">
        <f t="shared" si="5"/>
        <v/>
      </c>
    </row>
    <row r="42" spans="1:29" ht="15.75" x14ac:dyDescent="0.25">
      <c r="A42" s="10"/>
      <c r="B42" s="45"/>
      <c r="C42" s="46"/>
      <c r="D42" s="37"/>
      <c r="E42" s="38"/>
      <c r="F42" s="29"/>
      <c r="G42" s="30"/>
      <c r="H42" s="53"/>
      <c r="I42" s="54"/>
      <c r="J42" s="61"/>
      <c r="K42" s="62"/>
      <c r="L42" s="69"/>
      <c r="M42" s="70"/>
      <c r="N42" s="10"/>
      <c r="O42" s="10"/>
      <c r="P42" s="10"/>
      <c r="Q42" s="10" t="e">
        <f t="shared" si="0"/>
        <v>#N/A</v>
      </c>
      <c r="R42" s="16" t="str">
        <f t="shared" si="1"/>
        <v/>
      </c>
      <c r="S42" s="14" t="str">
        <f t="shared" si="6"/>
        <v/>
      </c>
      <c r="T42" s="10"/>
      <c r="U42" s="10"/>
      <c r="V42" s="10"/>
      <c r="W42" s="10"/>
      <c r="X42" s="10"/>
      <c r="Y42" s="10" t="str">
        <f>IFERROR(INDEX(RATINGS!B:B,MATCH(A42,RATINGS!A:A,0)),"")</f>
        <v/>
      </c>
      <c r="Z42" s="10" t="str">
        <f>IFERROR(VLOOKUP(INDEX(RATINGS!B:B,MATCH(A42,RATINGS!A:A,0)),SETTINGS!$A$4:$B$9,2),"")</f>
        <v/>
      </c>
      <c r="AA42" s="10" t="str">
        <f t="shared" si="3"/>
        <v/>
      </c>
      <c r="AB42" s="10" t="str">
        <f t="shared" si="4"/>
        <v/>
      </c>
      <c r="AC42" s="80" t="str">
        <f t="shared" si="5"/>
        <v/>
      </c>
    </row>
    <row r="43" spans="1:29" ht="15.75" x14ac:dyDescent="0.25">
      <c r="A43" s="10"/>
      <c r="B43" s="47"/>
      <c r="C43" s="48"/>
      <c r="D43" s="39"/>
      <c r="E43" s="40"/>
      <c r="F43" s="31"/>
      <c r="G43" s="32"/>
      <c r="H43" s="55"/>
      <c r="I43" s="56"/>
      <c r="J43" s="63"/>
      <c r="K43" s="64"/>
      <c r="L43" s="71"/>
      <c r="M43" s="72"/>
      <c r="N43" s="10"/>
      <c r="O43" s="10"/>
      <c r="P43" s="10"/>
      <c r="Q43" s="10" t="e">
        <f t="shared" si="0"/>
        <v>#N/A</v>
      </c>
      <c r="R43" s="16" t="str">
        <f t="shared" si="1"/>
        <v/>
      </c>
      <c r="S43" s="14" t="str">
        <f t="shared" si="6"/>
        <v/>
      </c>
      <c r="T43" s="10"/>
      <c r="U43" s="10"/>
      <c r="V43" s="10"/>
      <c r="W43" s="10"/>
      <c r="X43" s="10"/>
      <c r="Y43" s="10" t="str">
        <f>IFERROR(INDEX(RATINGS!B:B,MATCH(A43,RATINGS!A:A,0)),"")</f>
        <v/>
      </c>
      <c r="Z43" s="10" t="str">
        <f>IFERROR(VLOOKUP(INDEX(RATINGS!B:B,MATCH(A43,RATINGS!A:A,0)),SETTINGS!$A$4:$B$9,2),"")</f>
        <v/>
      </c>
      <c r="AA43" s="10" t="str">
        <f t="shared" si="3"/>
        <v/>
      </c>
      <c r="AB43" s="10" t="str">
        <f t="shared" si="4"/>
        <v/>
      </c>
      <c r="AC43" s="80" t="str">
        <f t="shared" si="5"/>
        <v/>
      </c>
    </row>
    <row r="44" spans="1:29" ht="15.75" x14ac:dyDescent="0.25">
      <c r="A44" s="10"/>
      <c r="B44" s="45"/>
      <c r="C44" s="46"/>
      <c r="D44" s="37"/>
      <c r="E44" s="38"/>
      <c r="F44" s="29"/>
      <c r="G44" s="30"/>
      <c r="H44" s="53"/>
      <c r="I44" s="54"/>
      <c r="J44" s="61"/>
      <c r="K44" s="62"/>
      <c r="L44" s="69"/>
      <c r="M44" s="70"/>
      <c r="N44" s="10"/>
      <c r="O44" s="10"/>
      <c r="P44" s="10"/>
      <c r="Q44" s="10" t="e">
        <f t="shared" si="0"/>
        <v>#N/A</v>
      </c>
      <c r="R44" s="16" t="str">
        <f t="shared" si="1"/>
        <v/>
      </c>
      <c r="S44" s="14" t="str">
        <f t="shared" si="6"/>
        <v/>
      </c>
      <c r="T44" s="10"/>
      <c r="U44" s="10"/>
      <c r="V44" s="10"/>
      <c r="W44" s="10"/>
      <c r="X44" s="10"/>
      <c r="Y44" s="10" t="str">
        <f>IFERROR(INDEX(RATINGS!B:B,MATCH(A44,RATINGS!A:A,0)),"")</f>
        <v/>
      </c>
      <c r="Z44" s="10" t="str">
        <f>IFERROR(VLOOKUP(INDEX(RATINGS!B:B,MATCH(A44,RATINGS!A:A,0)),SETTINGS!$A$4:$B$9,2),"")</f>
        <v/>
      </c>
      <c r="AA44" s="10" t="str">
        <f t="shared" si="3"/>
        <v/>
      </c>
      <c r="AB44" s="10" t="str">
        <f t="shared" si="4"/>
        <v/>
      </c>
      <c r="AC44" s="80" t="str">
        <f t="shared" si="5"/>
        <v/>
      </c>
    </row>
    <row r="45" spans="1:29" ht="15.75" x14ac:dyDescent="0.25">
      <c r="A45" s="10"/>
      <c r="B45" s="47"/>
      <c r="C45" s="48"/>
      <c r="D45" s="39"/>
      <c r="E45" s="40"/>
      <c r="F45" s="31"/>
      <c r="G45" s="32"/>
      <c r="H45" s="55"/>
      <c r="I45" s="56"/>
      <c r="J45" s="63"/>
      <c r="K45" s="64"/>
      <c r="L45" s="71"/>
      <c r="M45" s="72"/>
      <c r="N45" s="10"/>
      <c r="O45" s="10"/>
      <c r="P45" s="10"/>
      <c r="Q45" s="10" t="e">
        <f t="shared" si="0"/>
        <v>#N/A</v>
      </c>
      <c r="R45" s="16" t="str">
        <f t="shared" si="1"/>
        <v/>
      </c>
      <c r="S45" s="14" t="str">
        <f t="shared" si="6"/>
        <v/>
      </c>
      <c r="T45" s="10"/>
      <c r="U45" s="10"/>
      <c r="V45" s="10"/>
      <c r="W45" s="10"/>
      <c r="X45" s="10"/>
      <c r="Y45" s="10" t="str">
        <f>IFERROR(INDEX(RATINGS!B:B,MATCH(A45,RATINGS!A:A,0)),"")</f>
        <v/>
      </c>
      <c r="Z45" s="10" t="str">
        <f>IFERROR(VLOOKUP(INDEX(RATINGS!B:B,MATCH(A45,RATINGS!A:A,0)),SETTINGS!$A$4:$B$9,2),"")</f>
        <v/>
      </c>
      <c r="AA45" s="10" t="str">
        <f t="shared" si="3"/>
        <v/>
      </c>
      <c r="AB45" s="10" t="str">
        <f t="shared" si="4"/>
        <v/>
      </c>
      <c r="AC45" s="80" t="str">
        <f t="shared" si="5"/>
        <v/>
      </c>
    </row>
    <row r="46" spans="1:29" ht="15.75" x14ac:dyDescent="0.25">
      <c r="A46" s="10"/>
      <c r="B46" s="45"/>
      <c r="C46" s="46"/>
      <c r="D46" s="37"/>
      <c r="E46" s="38"/>
      <c r="F46" s="29"/>
      <c r="G46" s="30"/>
      <c r="H46" s="53"/>
      <c r="I46" s="54"/>
      <c r="J46" s="61"/>
      <c r="K46" s="62"/>
      <c r="L46" s="69"/>
      <c r="M46" s="70"/>
      <c r="N46" s="10"/>
      <c r="O46" s="10"/>
      <c r="P46" s="10"/>
      <c r="Q46" s="10" t="e">
        <f t="shared" si="0"/>
        <v>#N/A</v>
      </c>
      <c r="R46" s="16" t="str">
        <f t="shared" si="1"/>
        <v/>
      </c>
      <c r="S46" s="14" t="str">
        <f t="shared" si="6"/>
        <v/>
      </c>
      <c r="T46" s="10"/>
      <c r="U46" s="10"/>
      <c r="V46" s="10"/>
      <c r="W46" s="10"/>
      <c r="X46" s="10"/>
      <c r="Y46" s="10" t="str">
        <f>IFERROR(INDEX(RATINGS!B:B,MATCH(A46,RATINGS!A:A,0)),"")</f>
        <v/>
      </c>
      <c r="Z46" s="10" t="str">
        <f>IFERROR(VLOOKUP(INDEX(RATINGS!B:B,MATCH(A46,RATINGS!A:A,0)),SETTINGS!$A$4:$B$9,2),"")</f>
        <v/>
      </c>
      <c r="AA46" s="10" t="str">
        <f t="shared" si="3"/>
        <v/>
      </c>
      <c r="AB46" s="10" t="str">
        <f t="shared" si="4"/>
        <v/>
      </c>
      <c r="AC46" s="80" t="str">
        <f t="shared" si="5"/>
        <v/>
      </c>
    </row>
    <row r="47" spans="1:29" ht="15.75" x14ac:dyDescent="0.25">
      <c r="A47" s="10"/>
      <c r="B47" s="47"/>
      <c r="C47" s="48"/>
      <c r="D47" s="39"/>
      <c r="E47" s="40"/>
      <c r="F47" s="31"/>
      <c r="G47" s="32"/>
      <c r="H47" s="55"/>
      <c r="I47" s="56"/>
      <c r="J47" s="63"/>
      <c r="K47" s="64"/>
      <c r="L47" s="71"/>
      <c r="M47" s="72"/>
      <c r="N47" s="10"/>
      <c r="O47" s="10"/>
      <c r="P47" s="10"/>
      <c r="Q47" s="10" t="e">
        <f t="shared" si="0"/>
        <v>#N/A</v>
      </c>
      <c r="R47" s="16" t="str">
        <f t="shared" si="1"/>
        <v/>
      </c>
      <c r="S47" s="14" t="str">
        <f t="shared" si="6"/>
        <v/>
      </c>
      <c r="T47" s="10"/>
      <c r="U47" s="10"/>
      <c r="V47" s="10"/>
      <c r="W47" s="10"/>
      <c r="X47" s="10"/>
      <c r="Y47" s="10" t="str">
        <f>IFERROR(INDEX(RATINGS!B:B,MATCH(A47,RATINGS!A:A,0)),"")</f>
        <v/>
      </c>
      <c r="Z47" s="10" t="str">
        <f>IFERROR(VLOOKUP(INDEX(RATINGS!B:B,MATCH(A47,RATINGS!A:A,0)),SETTINGS!$A$4:$B$9,2),"")</f>
        <v/>
      </c>
      <c r="AA47" s="10" t="str">
        <f t="shared" si="3"/>
        <v/>
      </c>
      <c r="AB47" s="10" t="str">
        <f t="shared" si="4"/>
        <v/>
      </c>
      <c r="AC47" s="80" t="str">
        <f t="shared" si="5"/>
        <v/>
      </c>
    </row>
    <row r="48" spans="1:29" ht="15.75" x14ac:dyDescent="0.25">
      <c r="A48" s="10"/>
      <c r="B48" s="45"/>
      <c r="C48" s="46"/>
      <c r="D48" s="37"/>
      <c r="E48" s="38"/>
      <c r="F48" s="29"/>
      <c r="G48" s="30"/>
      <c r="H48" s="53"/>
      <c r="I48" s="54"/>
      <c r="J48" s="61"/>
      <c r="K48" s="62"/>
      <c r="L48" s="69"/>
      <c r="M48" s="70"/>
      <c r="N48" s="10"/>
      <c r="O48" s="10"/>
      <c r="P48" s="10"/>
      <c r="Q48" s="10" t="e">
        <f t="shared" si="0"/>
        <v>#N/A</v>
      </c>
      <c r="R48" s="16" t="str">
        <f t="shared" si="1"/>
        <v/>
      </c>
      <c r="S48" s="14" t="str">
        <f t="shared" si="6"/>
        <v/>
      </c>
      <c r="T48" s="10"/>
      <c r="U48" s="10"/>
      <c r="V48" s="10"/>
      <c r="W48" s="10"/>
      <c r="X48" s="10"/>
      <c r="Y48" s="10" t="str">
        <f>IFERROR(INDEX(RATINGS!B:B,MATCH(A48,RATINGS!A:A,0)),"")</f>
        <v/>
      </c>
      <c r="Z48" s="10" t="str">
        <f>IFERROR(VLOOKUP(INDEX(RATINGS!B:B,MATCH(A48,RATINGS!A:A,0)),SETTINGS!$A$4:$B$9,2),"")</f>
        <v/>
      </c>
      <c r="AA48" s="10" t="str">
        <f t="shared" si="3"/>
        <v/>
      </c>
      <c r="AB48" s="10" t="str">
        <f t="shared" si="4"/>
        <v/>
      </c>
      <c r="AC48" s="80" t="str">
        <f t="shared" si="5"/>
        <v/>
      </c>
    </row>
    <row r="49" spans="1:29" ht="15.75" x14ac:dyDescent="0.25">
      <c r="A49" s="10"/>
      <c r="B49" s="47"/>
      <c r="C49" s="48"/>
      <c r="D49" s="39"/>
      <c r="E49" s="40"/>
      <c r="F49" s="31"/>
      <c r="G49" s="32"/>
      <c r="H49" s="55"/>
      <c r="I49" s="56"/>
      <c r="J49" s="63"/>
      <c r="K49" s="64"/>
      <c r="L49" s="71"/>
      <c r="M49" s="72"/>
      <c r="N49" s="10"/>
      <c r="O49" s="10"/>
      <c r="P49" s="10"/>
      <c r="Q49" s="10" t="e">
        <f t="shared" si="0"/>
        <v>#N/A</v>
      </c>
      <c r="R49" s="16" t="str">
        <f t="shared" si="1"/>
        <v/>
      </c>
      <c r="S49" s="14" t="str">
        <f t="shared" si="6"/>
        <v/>
      </c>
      <c r="T49" s="10"/>
      <c r="U49" s="10"/>
      <c r="V49" s="10"/>
      <c r="W49" s="10"/>
      <c r="X49" s="10"/>
      <c r="Y49" s="10" t="str">
        <f>IFERROR(INDEX(RATINGS!B:B,MATCH(A49,RATINGS!A:A,0)),"")</f>
        <v/>
      </c>
      <c r="Z49" s="10" t="str">
        <f>IFERROR(VLOOKUP(INDEX(RATINGS!B:B,MATCH(A49,RATINGS!A:A,0)),SETTINGS!$A$4:$B$9,2),"")</f>
        <v/>
      </c>
      <c r="AA49" s="10" t="str">
        <f t="shared" si="3"/>
        <v/>
      </c>
      <c r="AB49" s="10" t="str">
        <f t="shared" si="4"/>
        <v/>
      </c>
      <c r="AC49" s="80" t="str">
        <f t="shared" si="5"/>
        <v/>
      </c>
    </row>
    <row r="50" spans="1:29" ht="16.5" thickBot="1" x14ac:dyDescent="0.3">
      <c r="A50" s="11"/>
      <c r="B50" s="49"/>
      <c r="C50" s="50"/>
      <c r="D50" s="41"/>
      <c r="E50" s="42"/>
      <c r="F50" s="33"/>
      <c r="G50" s="34"/>
      <c r="H50" s="57"/>
      <c r="I50" s="58"/>
      <c r="J50" s="65"/>
      <c r="K50" s="66"/>
      <c r="L50" s="73"/>
      <c r="M50" s="74"/>
      <c r="N50" s="11"/>
      <c r="O50" s="11"/>
      <c r="P50" s="11"/>
      <c r="Q50" s="10" t="e">
        <f t="shared" si="0"/>
        <v>#N/A</v>
      </c>
      <c r="R50" s="17" t="str">
        <f t="shared" si="1"/>
        <v/>
      </c>
      <c r="S50" s="15" t="str">
        <f t="shared" si="6"/>
        <v/>
      </c>
      <c r="T50" s="11"/>
      <c r="U50" s="11"/>
      <c r="V50" s="11"/>
      <c r="W50" s="11"/>
      <c r="X50" s="11"/>
      <c r="Y50" s="11" t="str">
        <f>IFERROR(INDEX(RATINGS!B:B,MATCH(A50,RATINGS!A:A,0)),"")</f>
        <v/>
      </c>
      <c r="Z50" s="11" t="str">
        <f>IFERROR(VLOOKUP(INDEX(RATINGS!B:B,MATCH(A50,RATINGS!A:A,0)),SETTINGS!$A$4:$B$9,2),"")</f>
        <v/>
      </c>
      <c r="AA50" s="11" t="str">
        <f t="shared" si="3"/>
        <v/>
      </c>
      <c r="AB50" s="11" t="str">
        <f t="shared" si="4"/>
        <v/>
      </c>
      <c r="AC50" s="80" t="str">
        <f t="shared" si="5"/>
        <v/>
      </c>
    </row>
  </sheetData>
  <pageMargins left="0.7" right="0.7" top="0.75" bottom="0.75" header="0.3" footer="0.3"/>
  <pageSetup paperSize="9" orientation="portrait" r:id="rId1"/>
  <ignoredErrors>
    <ignoredError sqref="S5:S50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9756-929D-4537-9374-94550061CD93}">
  <sheetPr>
    <tabColor theme="9" tint="0.39997558519241921"/>
  </sheetPr>
  <dimension ref="A1:F211"/>
  <sheetViews>
    <sheetView tabSelected="1" workbookViewId="0">
      <selection activeCell="F14" sqref="F14"/>
    </sheetView>
  </sheetViews>
  <sheetFormatPr defaultRowHeight="15" x14ac:dyDescent="0.25"/>
  <cols>
    <col min="1" max="1" width="24.140625" style="26" bestFit="1" customWidth="1"/>
    <col min="2" max="2" width="10.28515625" style="26" bestFit="1" customWidth="1"/>
    <col min="3" max="3" width="9.5703125" style="25" customWidth="1"/>
    <col min="4" max="4" width="19.7109375" customWidth="1"/>
    <col min="5" max="5" width="8.5703125" customWidth="1"/>
    <col min="6" max="6" width="22.140625" bestFit="1" customWidth="1"/>
  </cols>
  <sheetData>
    <row r="1" spans="1:6" ht="30" customHeight="1" x14ac:dyDescent="0.25">
      <c r="A1" s="79" t="s">
        <v>41</v>
      </c>
      <c r="B1" s="79" t="s">
        <v>55</v>
      </c>
      <c r="C1" s="75"/>
    </row>
    <row r="2" spans="1:6" x14ac:dyDescent="0.25">
      <c r="A2" s="78" t="s">
        <v>44</v>
      </c>
      <c r="B2" s="78">
        <v>2.9</v>
      </c>
      <c r="C2" s="76"/>
    </row>
    <row r="3" spans="1:6" x14ac:dyDescent="0.25">
      <c r="A3" s="83" t="s">
        <v>45</v>
      </c>
      <c r="B3" s="82">
        <v>31</v>
      </c>
      <c r="D3" s="85" t="s">
        <v>57</v>
      </c>
      <c r="E3" s="86">
        <v>105</v>
      </c>
      <c r="F3" s="87"/>
    </row>
    <row r="4" spans="1:6" x14ac:dyDescent="0.25">
      <c r="A4" s="84" t="s">
        <v>46</v>
      </c>
      <c r="B4" s="82">
        <v>41</v>
      </c>
      <c r="D4" s="87" t="s">
        <v>58</v>
      </c>
      <c r="E4" s="88">
        <v>120</v>
      </c>
      <c r="F4" s="87" t="s">
        <v>60</v>
      </c>
    </row>
    <row r="5" spans="1:6" x14ac:dyDescent="0.25">
      <c r="A5" s="83" t="s">
        <v>47</v>
      </c>
      <c r="B5" s="82">
        <v>7.5</v>
      </c>
      <c r="D5" s="89" t="s">
        <v>59</v>
      </c>
      <c r="E5" s="90">
        <v>5</v>
      </c>
      <c r="F5" s="91"/>
    </row>
    <row r="6" spans="1:6" x14ac:dyDescent="0.25">
      <c r="A6" s="84" t="s">
        <v>48</v>
      </c>
      <c r="B6" s="82">
        <v>23</v>
      </c>
      <c r="D6" s="89"/>
      <c r="E6" s="90"/>
      <c r="F6" s="92"/>
    </row>
    <row r="7" spans="1:6" x14ac:dyDescent="0.25">
      <c r="A7" s="83" t="s">
        <v>49</v>
      </c>
      <c r="B7" s="82">
        <v>12</v>
      </c>
    </row>
    <row r="8" spans="1:6" x14ac:dyDescent="0.25">
      <c r="A8" s="84" t="s">
        <v>50</v>
      </c>
      <c r="B8" s="82">
        <v>20</v>
      </c>
    </row>
    <row r="9" spans="1:6" x14ac:dyDescent="0.25">
      <c r="A9" s="83" t="s">
        <v>51</v>
      </c>
      <c r="B9" s="82">
        <v>15</v>
      </c>
    </row>
    <row r="10" spans="1:6" x14ac:dyDescent="0.25">
      <c r="A10" s="84" t="s">
        <v>52</v>
      </c>
      <c r="B10" s="82">
        <v>2</v>
      </c>
    </row>
    <row r="11" spans="1:6" x14ac:dyDescent="0.25">
      <c r="A11" s="83" t="s">
        <v>53</v>
      </c>
      <c r="B11" s="82">
        <v>26</v>
      </c>
    </row>
    <row r="12" spans="1:6" x14ac:dyDescent="0.25">
      <c r="A12" s="84" t="s">
        <v>54</v>
      </c>
      <c r="B12" s="82"/>
    </row>
    <row r="13" spans="1:6" x14ac:dyDescent="0.25">
      <c r="A13" s="78"/>
      <c r="B13" s="78"/>
    </row>
    <row r="14" spans="1:6" x14ac:dyDescent="0.25">
      <c r="A14" s="78"/>
      <c r="B14" s="78"/>
    </row>
    <row r="15" spans="1:6" x14ac:dyDescent="0.25">
      <c r="A15" s="78"/>
      <c r="B15" s="78"/>
    </row>
    <row r="16" spans="1:6" x14ac:dyDescent="0.25">
      <c r="A16" s="78"/>
      <c r="B16" s="78"/>
    </row>
    <row r="17" spans="1:2" x14ac:dyDescent="0.25">
      <c r="A17" s="78"/>
      <c r="B17" s="78"/>
    </row>
    <row r="18" spans="1:2" x14ac:dyDescent="0.25">
      <c r="A18" s="78"/>
      <c r="B18" s="78"/>
    </row>
    <row r="19" spans="1:2" x14ac:dyDescent="0.25">
      <c r="A19" s="78"/>
      <c r="B19" s="78"/>
    </row>
    <row r="20" spans="1:2" x14ac:dyDescent="0.25">
      <c r="A20" s="78"/>
      <c r="B20" s="78"/>
    </row>
    <row r="21" spans="1:2" x14ac:dyDescent="0.25">
      <c r="A21" s="78"/>
      <c r="B21" s="78"/>
    </row>
    <row r="22" spans="1:2" x14ac:dyDescent="0.25">
      <c r="A22" s="78"/>
      <c r="B22" s="78"/>
    </row>
    <row r="23" spans="1:2" x14ac:dyDescent="0.25">
      <c r="A23" s="78"/>
      <c r="B23" s="78"/>
    </row>
    <row r="24" spans="1:2" x14ac:dyDescent="0.25">
      <c r="A24" s="78"/>
      <c r="B24" s="78"/>
    </row>
    <row r="25" spans="1:2" x14ac:dyDescent="0.25">
      <c r="A25" s="78"/>
      <c r="B25" s="78"/>
    </row>
    <row r="26" spans="1:2" x14ac:dyDescent="0.25">
      <c r="A26" s="78"/>
      <c r="B26" s="78"/>
    </row>
    <row r="27" spans="1:2" x14ac:dyDescent="0.25">
      <c r="A27" s="78"/>
      <c r="B27" s="78"/>
    </row>
    <row r="28" spans="1:2" x14ac:dyDescent="0.25">
      <c r="A28" s="78"/>
      <c r="B28" s="78"/>
    </row>
    <row r="29" spans="1:2" x14ac:dyDescent="0.25">
      <c r="A29" s="78"/>
      <c r="B29" s="78"/>
    </row>
    <row r="30" spans="1:2" x14ac:dyDescent="0.25">
      <c r="A30" s="78"/>
      <c r="B30" s="78"/>
    </row>
    <row r="31" spans="1:2" x14ac:dyDescent="0.25">
      <c r="A31" s="78"/>
      <c r="B31" s="78"/>
    </row>
    <row r="32" spans="1:2" x14ac:dyDescent="0.25">
      <c r="A32" s="78"/>
      <c r="B32" s="78"/>
    </row>
    <row r="33" spans="1:2" x14ac:dyDescent="0.25">
      <c r="A33" s="78"/>
      <c r="B33" s="78"/>
    </row>
    <row r="34" spans="1:2" x14ac:dyDescent="0.25">
      <c r="A34" s="78"/>
      <c r="B34" s="78"/>
    </row>
    <row r="35" spans="1:2" x14ac:dyDescent="0.25">
      <c r="A35" s="78"/>
      <c r="B35" s="78"/>
    </row>
    <row r="36" spans="1:2" x14ac:dyDescent="0.25">
      <c r="A36" s="78"/>
      <c r="B36" s="78"/>
    </row>
    <row r="37" spans="1:2" x14ac:dyDescent="0.25">
      <c r="A37" s="78"/>
      <c r="B37" s="78"/>
    </row>
    <row r="38" spans="1:2" x14ac:dyDescent="0.25">
      <c r="A38" s="78"/>
      <c r="B38" s="78"/>
    </row>
    <row r="39" spans="1:2" x14ac:dyDescent="0.25">
      <c r="A39" s="78"/>
      <c r="B39" s="78"/>
    </row>
    <row r="40" spans="1:2" x14ac:dyDescent="0.25">
      <c r="A40" s="78"/>
      <c r="B40" s="78"/>
    </row>
    <row r="41" spans="1:2" x14ac:dyDescent="0.25">
      <c r="A41" s="78"/>
      <c r="B41" s="78"/>
    </row>
    <row r="42" spans="1:2" x14ac:dyDescent="0.25">
      <c r="A42" s="78"/>
      <c r="B42" s="78"/>
    </row>
    <row r="43" spans="1:2" x14ac:dyDescent="0.25">
      <c r="A43" s="78"/>
      <c r="B43" s="78"/>
    </row>
    <row r="44" spans="1:2" x14ac:dyDescent="0.25">
      <c r="A44" s="78"/>
      <c r="B44" s="78"/>
    </row>
    <row r="45" spans="1:2" x14ac:dyDescent="0.25">
      <c r="A45" s="78"/>
      <c r="B45" s="78"/>
    </row>
    <row r="46" spans="1:2" x14ac:dyDescent="0.25">
      <c r="A46" s="78"/>
      <c r="B46" s="78"/>
    </row>
    <row r="47" spans="1:2" x14ac:dyDescent="0.25">
      <c r="A47" s="78"/>
      <c r="B47" s="78"/>
    </row>
    <row r="48" spans="1:2" x14ac:dyDescent="0.25">
      <c r="A48" s="78"/>
      <c r="B48" s="78"/>
    </row>
    <row r="49" spans="1:2" x14ac:dyDescent="0.25">
      <c r="A49" s="78"/>
      <c r="B49" s="78"/>
    </row>
    <row r="50" spans="1:2" x14ac:dyDescent="0.25">
      <c r="A50" s="78"/>
      <c r="B50" s="78"/>
    </row>
    <row r="51" spans="1:2" x14ac:dyDescent="0.25">
      <c r="A51" s="78"/>
      <c r="B51" s="78"/>
    </row>
    <row r="52" spans="1:2" x14ac:dyDescent="0.25">
      <c r="A52" s="78"/>
      <c r="B52" s="78"/>
    </row>
    <row r="53" spans="1:2" x14ac:dyDescent="0.25">
      <c r="A53" s="78"/>
      <c r="B53" s="78"/>
    </row>
    <row r="54" spans="1:2" x14ac:dyDescent="0.25">
      <c r="A54" s="78"/>
      <c r="B54" s="78"/>
    </row>
    <row r="55" spans="1:2" x14ac:dyDescent="0.25">
      <c r="A55" s="78"/>
      <c r="B55" s="78"/>
    </row>
    <row r="56" spans="1:2" x14ac:dyDescent="0.25">
      <c r="A56" s="78"/>
      <c r="B56" s="78"/>
    </row>
    <row r="57" spans="1:2" x14ac:dyDescent="0.25">
      <c r="A57" s="78"/>
      <c r="B57" s="78"/>
    </row>
    <row r="58" spans="1:2" x14ac:dyDescent="0.25">
      <c r="A58" s="78"/>
      <c r="B58" s="78"/>
    </row>
    <row r="59" spans="1:2" x14ac:dyDescent="0.25">
      <c r="A59" s="78"/>
      <c r="B59" s="78"/>
    </row>
    <row r="60" spans="1:2" x14ac:dyDescent="0.25">
      <c r="A60" s="78"/>
      <c r="B60" s="78"/>
    </row>
    <row r="61" spans="1:2" x14ac:dyDescent="0.25">
      <c r="A61" s="78"/>
      <c r="B61" s="78"/>
    </row>
    <row r="62" spans="1:2" x14ac:dyDescent="0.25">
      <c r="A62" s="78"/>
      <c r="B62" s="78"/>
    </row>
    <row r="63" spans="1:2" x14ac:dyDescent="0.25">
      <c r="A63" s="78"/>
      <c r="B63" s="78"/>
    </row>
    <row r="64" spans="1:2" x14ac:dyDescent="0.25">
      <c r="A64" s="78"/>
      <c r="B64" s="78"/>
    </row>
    <row r="65" spans="1:2" x14ac:dyDescent="0.25">
      <c r="A65" s="78"/>
      <c r="B65" s="78"/>
    </row>
    <row r="66" spans="1:2" x14ac:dyDescent="0.25">
      <c r="A66" s="78"/>
      <c r="B66" s="78"/>
    </row>
    <row r="67" spans="1:2" x14ac:dyDescent="0.25">
      <c r="A67" s="78"/>
      <c r="B67" s="78"/>
    </row>
    <row r="68" spans="1:2" x14ac:dyDescent="0.25">
      <c r="A68" s="78"/>
      <c r="B68" s="78"/>
    </row>
    <row r="69" spans="1:2" x14ac:dyDescent="0.25">
      <c r="A69" s="78"/>
      <c r="B69" s="78"/>
    </row>
    <row r="70" spans="1:2" x14ac:dyDescent="0.25">
      <c r="A70" s="78"/>
      <c r="B70" s="78"/>
    </row>
    <row r="71" spans="1:2" x14ac:dyDescent="0.25">
      <c r="A71" s="78"/>
      <c r="B71" s="78"/>
    </row>
    <row r="72" spans="1:2" x14ac:dyDescent="0.25">
      <c r="A72" s="78"/>
      <c r="B72" s="78"/>
    </row>
    <row r="73" spans="1:2" x14ac:dyDescent="0.25">
      <c r="A73" s="78"/>
      <c r="B73" s="78"/>
    </row>
    <row r="74" spans="1:2" x14ac:dyDescent="0.25">
      <c r="A74" s="78"/>
      <c r="B74" s="78"/>
    </row>
    <row r="75" spans="1:2" x14ac:dyDescent="0.25">
      <c r="A75" s="78"/>
      <c r="B75" s="78"/>
    </row>
    <row r="76" spans="1:2" x14ac:dyDescent="0.25">
      <c r="A76" s="78"/>
      <c r="B76" s="78"/>
    </row>
    <row r="77" spans="1:2" x14ac:dyDescent="0.25">
      <c r="A77" s="78"/>
      <c r="B77" s="78"/>
    </row>
    <row r="78" spans="1:2" x14ac:dyDescent="0.25">
      <c r="A78" s="78"/>
      <c r="B78" s="78"/>
    </row>
    <row r="79" spans="1:2" x14ac:dyDescent="0.25">
      <c r="A79" s="78"/>
      <c r="B79" s="78"/>
    </row>
    <row r="80" spans="1:2" x14ac:dyDescent="0.25">
      <c r="A80" s="78"/>
      <c r="B80" s="78"/>
    </row>
    <row r="81" spans="1:2" x14ac:dyDescent="0.25">
      <c r="A81" s="78"/>
      <c r="B81" s="78"/>
    </row>
    <row r="82" spans="1:2" x14ac:dyDescent="0.25">
      <c r="A82" s="78"/>
      <c r="B82" s="78"/>
    </row>
    <row r="83" spans="1:2" x14ac:dyDescent="0.25">
      <c r="A83" s="78"/>
      <c r="B83" s="78"/>
    </row>
    <row r="84" spans="1:2" x14ac:dyDescent="0.25">
      <c r="A84" s="78"/>
      <c r="B84" s="78"/>
    </row>
    <row r="85" spans="1:2" x14ac:dyDescent="0.25">
      <c r="A85" s="78"/>
      <c r="B85" s="78"/>
    </row>
    <row r="86" spans="1:2" x14ac:dyDescent="0.25">
      <c r="A86" s="78"/>
      <c r="B86" s="78"/>
    </row>
    <row r="87" spans="1:2" x14ac:dyDescent="0.25">
      <c r="A87" s="78"/>
      <c r="B87" s="78"/>
    </row>
    <row r="88" spans="1:2" x14ac:dyDescent="0.25">
      <c r="A88" s="78"/>
      <c r="B88" s="78"/>
    </row>
    <row r="89" spans="1:2" x14ac:dyDescent="0.25">
      <c r="A89" s="78"/>
      <c r="B89" s="78"/>
    </row>
    <row r="90" spans="1:2" x14ac:dyDescent="0.25">
      <c r="A90" s="78"/>
      <c r="B90" s="78"/>
    </row>
    <row r="91" spans="1:2" x14ac:dyDescent="0.25">
      <c r="A91" s="78"/>
      <c r="B91" s="78"/>
    </row>
    <row r="92" spans="1:2" x14ac:dyDescent="0.25">
      <c r="A92" s="78"/>
      <c r="B92" s="78"/>
    </row>
    <row r="93" spans="1:2" x14ac:dyDescent="0.25">
      <c r="A93" s="78"/>
      <c r="B93" s="78"/>
    </row>
    <row r="94" spans="1:2" x14ac:dyDescent="0.25">
      <c r="A94" s="78"/>
      <c r="B94" s="78"/>
    </row>
    <row r="95" spans="1:2" x14ac:dyDescent="0.25">
      <c r="A95" s="78"/>
      <c r="B95" s="78"/>
    </row>
    <row r="96" spans="1:2" x14ac:dyDescent="0.25">
      <c r="A96" s="78"/>
      <c r="B96" s="78"/>
    </row>
    <row r="97" spans="1:2" x14ac:dyDescent="0.25">
      <c r="A97" s="78"/>
      <c r="B97" s="78"/>
    </row>
    <row r="98" spans="1:2" x14ac:dyDescent="0.25">
      <c r="A98" s="78"/>
      <c r="B98" s="78"/>
    </row>
    <row r="99" spans="1:2" x14ac:dyDescent="0.25">
      <c r="A99" s="78"/>
      <c r="B99" s="78"/>
    </row>
    <row r="100" spans="1:2" x14ac:dyDescent="0.25">
      <c r="A100" s="78"/>
      <c r="B100" s="78"/>
    </row>
    <row r="101" spans="1:2" x14ac:dyDescent="0.25">
      <c r="A101" s="78"/>
      <c r="B101" s="78"/>
    </row>
    <row r="102" spans="1:2" x14ac:dyDescent="0.25">
      <c r="A102" s="78"/>
      <c r="B102" s="78"/>
    </row>
    <row r="103" spans="1:2" x14ac:dyDescent="0.25">
      <c r="A103" s="78"/>
      <c r="B103" s="78"/>
    </row>
    <row r="104" spans="1:2" x14ac:dyDescent="0.25">
      <c r="A104" s="78"/>
      <c r="B104" s="78"/>
    </row>
    <row r="105" spans="1:2" x14ac:dyDescent="0.25">
      <c r="A105" s="78"/>
      <c r="B105" s="78"/>
    </row>
    <row r="106" spans="1:2" x14ac:dyDescent="0.25">
      <c r="A106" s="78"/>
      <c r="B106" s="78"/>
    </row>
    <row r="107" spans="1:2" x14ac:dyDescent="0.25">
      <c r="A107" s="78"/>
      <c r="B107" s="78"/>
    </row>
    <row r="108" spans="1:2" x14ac:dyDescent="0.25">
      <c r="A108" s="78"/>
      <c r="B108" s="78"/>
    </row>
    <row r="109" spans="1:2" x14ac:dyDescent="0.25">
      <c r="A109" s="78"/>
      <c r="B109" s="78"/>
    </row>
    <row r="110" spans="1:2" x14ac:dyDescent="0.25">
      <c r="A110" s="78"/>
      <c r="B110" s="78"/>
    </row>
    <row r="111" spans="1:2" x14ac:dyDescent="0.25">
      <c r="A111" s="78"/>
      <c r="B111" s="78"/>
    </row>
    <row r="112" spans="1:2" x14ac:dyDescent="0.25">
      <c r="A112" s="78"/>
      <c r="B112" s="78"/>
    </row>
    <row r="113" spans="1:2" x14ac:dyDescent="0.25">
      <c r="A113" s="78"/>
      <c r="B113" s="78"/>
    </row>
    <row r="114" spans="1:2" x14ac:dyDescent="0.25">
      <c r="A114" s="78"/>
      <c r="B114" s="78"/>
    </row>
    <row r="115" spans="1:2" x14ac:dyDescent="0.25">
      <c r="A115" s="78"/>
      <c r="B115" s="78"/>
    </row>
    <row r="116" spans="1:2" x14ac:dyDescent="0.25">
      <c r="A116" s="78"/>
      <c r="B116" s="78"/>
    </row>
    <row r="117" spans="1:2" x14ac:dyDescent="0.25">
      <c r="A117" s="78"/>
      <c r="B117" s="78"/>
    </row>
    <row r="118" spans="1:2" x14ac:dyDescent="0.25">
      <c r="A118" s="78"/>
      <c r="B118" s="78"/>
    </row>
    <row r="119" spans="1:2" x14ac:dyDescent="0.25">
      <c r="A119" s="78"/>
      <c r="B119" s="78"/>
    </row>
    <row r="120" spans="1:2" x14ac:dyDescent="0.25">
      <c r="A120" s="78"/>
      <c r="B120" s="78"/>
    </row>
    <row r="121" spans="1:2" x14ac:dyDescent="0.25">
      <c r="A121" s="78"/>
      <c r="B121" s="78"/>
    </row>
    <row r="122" spans="1:2" x14ac:dyDescent="0.25">
      <c r="A122" s="78"/>
      <c r="B122" s="78"/>
    </row>
    <row r="123" spans="1:2" x14ac:dyDescent="0.25">
      <c r="A123" s="78"/>
      <c r="B123" s="78"/>
    </row>
    <row r="124" spans="1:2" x14ac:dyDescent="0.25">
      <c r="A124" s="78"/>
      <c r="B124" s="78"/>
    </row>
    <row r="125" spans="1:2" x14ac:dyDescent="0.25">
      <c r="A125" s="78"/>
      <c r="B125" s="78"/>
    </row>
    <row r="126" spans="1:2" x14ac:dyDescent="0.25">
      <c r="A126" s="78"/>
      <c r="B126" s="78"/>
    </row>
    <row r="127" spans="1:2" x14ac:dyDescent="0.25">
      <c r="A127" s="78"/>
      <c r="B127" s="78"/>
    </row>
    <row r="128" spans="1:2" x14ac:dyDescent="0.25">
      <c r="A128" s="78"/>
      <c r="B128" s="78"/>
    </row>
    <row r="129" spans="1:2" x14ac:dyDescent="0.25">
      <c r="A129" s="77"/>
      <c r="B129" s="77"/>
    </row>
    <row r="130" spans="1:2" x14ac:dyDescent="0.25">
      <c r="A130" s="77"/>
      <c r="B130" s="77"/>
    </row>
    <row r="131" spans="1:2" x14ac:dyDescent="0.25">
      <c r="A131" s="77"/>
      <c r="B131" s="77"/>
    </row>
    <row r="132" spans="1:2" x14ac:dyDescent="0.25">
      <c r="A132" s="77"/>
      <c r="B132" s="77"/>
    </row>
    <row r="133" spans="1:2" x14ac:dyDescent="0.25">
      <c r="A133" s="77"/>
      <c r="B133" s="77"/>
    </row>
    <row r="134" spans="1:2" x14ac:dyDescent="0.25">
      <c r="A134" s="77"/>
      <c r="B134" s="77"/>
    </row>
    <row r="135" spans="1:2" x14ac:dyDescent="0.25">
      <c r="A135" s="77"/>
      <c r="B135" s="77"/>
    </row>
    <row r="136" spans="1:2" x14ac:dyDescent="0.25">
      <c r="A136" s="77"/>
      <c r="B136" s="77"/>
    </row>
    <row r="137" spans="1:2" x14ac:dyDescent="0.25">
      <c r="A137" s="77"/>
      <c r="B137" s="77"/>
    </row>
    <row r="138" spans="1:2" x14ac:dyDescent="0.25">
      <c r="A138" s="77"/>
      <c r="B138" s="77"/>
    </row>
    <row r="139" spans="1:2" x14ac:dyDescent="0.25">
      <c r="A139" s="77"/>
      <c r="B139" s="77"/>
    </row>
    <row r="140" spans="1:2" x14ac:dyDescent="0.25">
      <c r="A140" s="77"/>
      <c r="B140" s="77"/>
    </row>
    <row r="141" spans="1:2" x14ac:dyDescent="0.25">
      <c r="A141" s="77"/>
      <c r="B141" s="77"/>
    </row>
    <row r="142" spans="1:2" x14ac:dyDescent="0.25">
      <c r="A142" s="77"/>
      <c r="B142" s="77"/>
    </row>
    <row r="143" spans="1:2" x14ac:dyDescent="0.25">
      <c r="A143" s="77"/>
      <c r="B143" s="77"/>
    </row>
    <row r="144" spans="1:2" x14ac:dyDescent="0.25">
      <c r="A144" s="77"/>
      <c r="B144" s="77"/>
    </row>
    <row r="145" spans="1:2" x14ac:dyDescent="0.25">
      <c r="A145" s="77"/>
      <c r="B145" s="77"/>
    </row>
    <row r="146" spans="1:2" x14ac:dyDescent="0.25">
      <c r="A146" s="77"/>
      <c r="B146" s="77"/>
    </row>
    <row r="147" spans="1:2" x14ac:dyDescent="0.25">
      <c r="A147" s="77"/>
      <c r="B147" s="77"/>
    </row>
    <row r="148" spans="1:2" x14ac:dyDescent="0.25">
      <c r="A148" s="77"/>
      <c r="B148" s="77"/>
    </row>
    <row r="149" spans="1:2" x14ac:dyDescent="0.25">
      <c r="A149" s="77"/>
      <c r="B149" s="77"/>
    </row>
    <row r="150" spans="1:2" x14ac:dyDescent="0.25">
      <c r="A150" s="77"/>
      <c r="B150" s="77"/>
    </row>
    <row r="151" spans="1:2" x14ac:dyDescent="0.25">
      <c r="A151" s="77"/>
      <c r="B151" s="77"/>
    </row>
    <row r="152" spans="1:2" x14ac:dyDescent="0.25">
      <c r="A152" s="77"/>
      <c r="B152" s="77"/>
    </row>
    <row r="153" spans="1:2" x14ac:dyDescent="0.25">
      <c r="A153" s="77"/>
      <c r="B153" s="77"/>
    </row>
    <row r="154" spans="1:2" x14ac:dyDescent="0.25">
      <c r="A154" s="77"/>
      <c r="B154" s="77"/>
    </row>
    <row r="155" spans="1:2" x14ac:dyDescent="0.25">
      <c r="A155" s="77"/>
      <c r="B155" s="77"/>
    </row>
    <row r="156" spans="1:2" x14ac:dyDescent="0.25">
      <c r="A156" s="77"/>
      <c r="B156" s="77"/>
    </row>
    <row r="157" spans="1:2" x14ac:dyDescent="0.25">
      <c r="A157" s="77"/>
      <c r="B157" s="77"/>
    </row>
    <row r="158" spans="1:2" x14ac:dyDescent="0.25">
      <c r="A158" s="77"/>
      <c r="B158" s="77"/>
    </row>
    <row r="159" spans="1:2" x14ac:dyDescent="0.25">
      <c r="A159" s="77"/>
      <c r="B159" s="77"/>
    </row>
    <row r="160" spans="1:2" x14ac:dyDescent="0.25">
      <c r="A160" s="77"/>
      <c r="B160" s="77"/>
    </row>
    <row r="161" spans="1:2" x14ac:dyDescent="0.25">
      <c r="A161" s="77"/>
      <c r="B161" s="77"/>
    </row>
    <row r="162" spans="1:2" x14ac:dyDescent="0.25">
      <c r="A162" s="77"/>
      <c r="B162" s="77"/>
    </row>
    <row r="163" spans="1:2" x14ac:dyDescent="0.25">
      <c r="A163" s="77"/>
      <c r="B163" s="77"/>
    </row>
    <row r="164" spans="1:2" x14ac:dyDescent="0.25">
      <c r="A164" s="77"/>
      <c r="B164" s="77"/>
    </row>
    <row r="165" spans="1:2" x14ac:dyDescent="0.25">
      <c r="A165" s="77"/>
      <c r="B165" s="77"/>
    </row>
    <row r="166" spans="1:2" x14ac:dyDescent="0.25">
      <c r="A166" s="77"/>
      <c r="B166" s="77"/>
    </row>
    <row r="167" spans="1:2" x14ac:dyDescent="0.25">
      <c r="A167" s="77"/>
      <c r="B167" s="77"/>
    </row>
    <row r="168" spans="1:2" x14ac:dyDescent="0.25">
      <c r="A168" s="77"/>
      <c r="B168" s="77"/>
    </row>
    <row r="169" spans="1:2" x14ac:dyDescent="0.25">
      <c r="A169" s="77"/>
      <c r="B169" s="77"/>
    </row>
    <row r="170" spans="1:2" x14ac:dyDescent="0.25">
      <c r="A170" s="77"/>
      <c r="B170" s="77"/>
    </row>
    <row r="171" spans="1:2" x14ac:dyDescent="0.25">
      <c r="A171" s="77"/>
      <c r="B171" s="77"/>
    </row>
    <row r="172" spans="1:2" x14ac:dyDescent="0.25">
      <c r="A172" s="77"/>
      <c r="B172" s="77"/>
    </row>
    <row r="173" spans="1:2" x14ac:dyDescent="0.25">
      <c r="A173" s="77"/>
      <c r="B173" s="77"/>
    </row>
    <row r="174" spans="1:2" x14ac:dyDescent="0.25">
      <c r="A174" s="77"/>
      <c r="B174" s="77"/>
    </row>
    <row r="175" spans="1:2" x14ac:dyDescent="0.25">
      <c r="A175" s="77"/>
      <c r="B175" s="77"/>
    </row>
    <row r="176" spans="1:2" x14ac:dyDescent="0.25">
      <c r="A176" s="77"/>
      <c r="B176" s="77"/>
    </row>
    <row r="177" spans="1:2" x14ac:dyDescent="0.25">
      <c r="A177" s="77"/>
      <c r="B177" s="77"/>
    </row>
    <row r="178" spans="1:2" x14ac:dyDescent="0.25">
      <c r="A178" s="77"/>
      <c r="B178" s="77"/>
    </row>
    <row r="179" spans="1:2" x14ac:dyDescent="0.25">
      <c r="A179" s="77"/>
      <c r="B179" s="77"/>
    </row>
    <row r="180" spans="1:2" x14ac:dyDescent="0.25">
      <c r="A180" s="77"/>
      <c r="B180" s="77"/>
    </row>
    <row r="181" spans="1:2" x14ac:dyDescent="0.25">
      <c r="A181" s="77"/>
      <c r="B181" s="77"/>
    </row>
    <row r="182" spans="1:2" x14ac:dyDescent="0.25">
      <c r="A182" s="77"/>
      <c r="B182" s="77"/>
    </row>
    <row r="183" spans="1:2" x14ac:dyDescent="0.25">
      <c r="A183" s="77"/>
      <c r="B183" s="77"/>
    </row>
    <row r="184" spans="1:2" x14ac:dyDescent="0.25">
      <c r="A184" s="77"/>
      <c r="B184" s="77"/>
    </row>
    <row r="185" spans="1:2" x14ac:dyDescent="0.25">
      <c r="A185" s="77"/>
      <c r="B185" s="77"/>
    </row>
    <row r="186" spans="1:2" x14ac:dyDescent="0.25">
      <c r="A186" s="77"/>
      <c r="B186" s="77"/>
    </row>
    <row r="187" spans="1:2" x14ac:dyDescent="0.25">
      <c r="A187" s="77"/>
      <c r="B187" s="77"/>
    </row>
    <row r="188" spans="1:2" x14ac:dyDescent="0.25">
      <c r="A188" s="77"/>
      <c r="B188" s="77"/>
    </row>
    <row r="189" spans="1:2" x14ac:dyDescent="0.25">
      <c r="A189" s="77"/>
      <c r="B189" s="77"/>
    </row>
    <row r="190" spans="1:2" x14ac:dyDescent="0.25">
      <c r="A190" s="77"/>
      <c r="B190" s="77"/>
    </row>
    <row r="191" spans="1:2" x14ac:dyDescent="0.25">
      <c r="A191" s="77"/>
      <c r="B191" s="77"/>
    </row>
    <row r="192" spans="1:2" x14ac:dyDescent="0.25">
      <c r="A192" s="77"/>
      <c r="B192" s="77"/>
    </row>
    <row r="193" spans="1:2" x14ac:dyDescent="0.25">
      <c r="A193" s="77"/>
      <c r="B193" s="77"/>
    </row>
    <row r="194" spans="1:2" x14ac:dyDescent="0.25">
      <c r="A194" s="77"/>
      <c r="B194" s="77"/>
    </row>
    <row r="195" spans="1:2" x14ac:dyDescent="0.25">
      <c r="A195" s="77"/>
      <c r="B195" s="77"/>
    </row>
    <row r="196" spans="1:2" x14ac:dyDescent="0.25">
      <c r="A196" s="77"/>
      <c r="B196" s="77"/>
    </row>
    <row r="197" spans="1:2" x14ac:dyDescent="0.25">
      <c r="A197" s="77"/>
      <c r="B197" s="77"/>
    </row>
    <row r="198" spans="1:2" x14ac:dyDescent="0.25">
      <c r="A198" s="77"/>
      <c r="B198" s="77"/>
    </row>
    <row r="199" spans="1:2" x14ac:dyDescent="0.25">
      <c r="A199" s="77"/>
      <c r="B199" s="77"/>
    </row>
    <row r="200" spans="1:2" x14ac:dyDescent="0.25">
      <c r="A200" s="77"/>
      <c r="B200" s="77"/>
    </row>
    <row r="201" spans="1:2" x14ac:dyDescent="0.25">
      <c r="A201" s="77"/>
      <c r="B201" s="77"/>
    </row>
    <row r="202" spans="1:2" x14ac:dyDescent="0.25">
      <c r="A202" s="77"/>
      <c r="B202" s="77"/>
    </row>
    <row r="203" spans="1:2" x14ac:dyDescent="0.25">
      <c r="A203" s="77"/>
      <c r="B203" s="77"/>
    </row>
    <row r="204" spans="1:2" x14ac:dyDescent="0.25">
      <c r="A204" s="77"/>
      <c r="B204" s="77"/>
    </row>
    <row r="205" spans="1:2" x14ac:dyDescent="0.25">
      <c r="A205" s="77"/>
      <c r="B205" s="77"/>
    </row>
    <row r="206" spans="1:2" x14ac:dyDescent="0.25">
      <c r="A206" s="77"/>
      <c r="B206" s="77"/>
    </row>
    <row r="207" spans="1:2" x14ac:dyDescent="0.25">
      <c r="A207" s="77"/>
      <c r="B207" s="77"/>
    </row>
    <row r="208" spans="1:2" x14ac:dyDescent="0.25">
      <c r="A208" s="77"/>
      <c r="B208" s="77"/>
    </row>
    <row r="209" spans="1:2" x14ac:dyDescent="0.25">
      <c r="A209" s="77"/>
      <c r="B209" s="77"/>
    </row>
    <row r="210" spans="1:2" x14ac:dyDescent="0.25">
      <c r="A210" s="77"/>
      <c r="B210" s="77"/>
    </row>
    <row r="211" spans="1:2" x14ac:dyDescent="0.25">
      <c r="A211" s="77"/>
      <c r="B211" s="77"/>
    </row>
  </sheetData>
  <mergeCells count="3"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dimension ref="A1:E9"/>
  <sheetViews>
    <sheetView workbookViewId="0">
      <selection activeCell="E7" sqref="E7"/>
    </sheetView>
  </sheetViews>
  <sheetFormatPr defaultRowHeight="15" x14ac:dyDescent="0.25"/>
  <cols>
    <col min="2" max="2" width="11.5703125" bestFit="1" customWidth="1"/>
    <col min="4" max="4" width="18" bestFit="1" customWidth="1"/>
  </cols>
  <sheetData>
    <row r="1" spans="1:5" x14ac:dyDescent="0.25">
      <c r="A1" s="2" t="s">
        <v>32</v>
      </c>
      <c r="B1" s="2"/>
      <c r="C1" s="2"/>
      <c r="D1" s="2"/>
      <c r="E1" s="2"/>
    </row>
    <row r="3" spans="1:5" x14ac:dyDescent="0.25">
      <c r="A3" s="3" t="s">
        <v>33</v>
      </c>
      <c r="B3" s="3" t="s">
        <v>34</v>
      </c>
      <c r="C3" s="2"/>
      <c r="D3" s="4" t="s">
        <v>35</v>
      </c>
      <c r="E3" s="5">
        <f>IF(LEFT(Market!D2)&lt;&gt;"-",(HOUR(Market!D2)*3600)+(MINUTE(Market!D2)*60)+SECOND(Market!D2),-((HOUR(SUBSTITUTE(Market!D2,"-",""))*3600)+(MINUTE(SUBSTITUTE(Market!D2,"-",""))*60)+SECOND(SUBSTITUTE(Market!D2,"-",""))))</f>
        <v>662</v>
      </c>
    </row>
    <row r="4" spans="1:5" x14ac:dyDescent="0.25">
      <c r="A4" s="6">
        <v>1</v>
      </c>
      <c r="B4" s="6">
        <v>1.1000000000000001</v>
      </c>
      <c r="C4" s="2"/>
    </row>
    <row r="5" spans="1:5" x14ac:dyDescent="0.25">
      <c r="A5" s="6">
        <v>6</v>
      </c>
      <c r="B5" s="6">
        <v>1.1499999999999999</v>
      </c>
      <c r="C5" s="2"/>
      <c r="D5" s="2"/>
      <c r="E5" s="2"/>
    </row>
    <row r="6" spans="1:5" x14ac:dyDescent="0.25">
      <c r="A6" s="6">
        <v>9</v>
      </c>
      <c r="B6" s="6">
        <v>1.2</v>
      </c>
      <c r="C6" s="2"/>
      <c r="D6" s="2"/>
      <c r="E6" s="2"/>
    </row>
    <row r="7" spans="1:5" x14ac:dyDescent="0.25">
      <c r="A7" s="6">
        <v>15</v>
      </c>
      <c r="B7" s="6">
        <v>1.3</v>
      </c>
      <c r="C7" s="2"/>
      <c r="D7" s="2"/>
      <c r="E7" s="2"/>
    </row>
    <row r="8" spans="1:5" x14ac:dyDescent="0.25">
      <c r="A8" s="6">
        <v>20</v>
      </c>
      <c r="B8" s="6">
        <v>1.4</v>
      </c>
      <c r="C8" s="2"/>
      <c r="D8" s="2"/>
      <c r="E8" s="2"/>
    </row>
    <row r="9" spans="1:5" x14ac:dyDescent="0.25">
      <c r="A9" s="6">
        <v>35</v>
      </c>
      <c r="B9" s="6">
        <v>1.5</v>
      </c>
      <c r="C9" s="2"/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Market</vt:lpstr>
      <vt:lpstr>RATINGS</vt:lpstr>
      <vt:lpstr>SETTINGS</vt:lpstr>
      <vt:lpstr>BMP</vt:lpstr>
      <vt:lpstr>CurrentBMP</vt:lpstr>
      <vt:lpstr>MarketStatus</vt:lpstr>
      <vt:lpstr>MyRatings</vt:lpstr>
      <vt:lpstr>MyRunners</vt:lpstr>
      <vt:lpstr>MyTime</vt:lpstr>
      <vt:lpstr>NotInPlayCheck</vt:lpstr>
      <vt:lpstr>OddsMultiplier</vt:lpstr>
      <vt:lpstr>RatingThreshold</vt:lpstr>
      <vt:lpstr>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Brayden Latimer</cp:lastModifiedBy>
  <dcterms:created xsi:type="dcterms:W3CDTF">2018-10-15T23:18:51Z</dcterms:created>
  <dcterms:modified xsi:type="dcterms:W3CDTF">2019-12-02T03:16:39Z</dcterms:modified>
</cp:coreProperties>
</file>