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barito" sheetId="1" r:id="rId4"/>
    <sheet state="visible" name="Cocomo" sheetId="2" r:id="rId5"/>
  </sheets>
  <definedNames/>
  <calcPr/>
</workbook>
</file>

<file path=xl/sharedStrings.xml><?xml version="1.0" encoding="utf-8"?>
<sst xmlns="http://schemas.openxmlformats.org/spreadsheetml/2006/main" count="268" uniqueCount="165">
  <si>
    <t>ALI</t>
  </si>
  <si>
    <t>TED</t>
  </si>
  <si>
    <t>TER</t>
  </si>
  <si>
    <t>L</t>
  </si>
  <si>
    <t>C</t>
  </si>
  <si>
    <t>Complexidade</t>
  </si>
  <si>
    <t>C1</t>
  </si>
  <si>
    <t>B</t>
  </si>
  <si>
    <t>Baixo</t>
  </si>
  <si>
    <t>C2</t>
  </si>
  <si>
    <t>C3</t>
  </si>
  <si>
    <t>M1</t>
  </si>
  <si>
    <t>M2</t>
  </si>
  <si>
    <t>M3</t>
  </si>
  <si>
    <t>M4</t>
  </si>
  <si>
    <t>M5</t>
  </si>
  <si>
    <t>Médio</t>
  </si>
  <si>
    <t>Total de Pontos por Função</t>
  </si>
  <si>
    <t>Preço por ponto de Função</t>
  </si>
  <si>
    <t>Total do Valor do Projeto</t>
  </si>
  <si>
    <t>Métricas de Software:  Analise de Pontos por Função</t>
  </si>
  <si>
    <t>A tabela abaixo é usada para ALI e para AIE</t>
  </si>
  <si>
    <t>Tabela 1</t>
  </si>
  <si>
    <t>Legenda</t>
  </si>
  <si>
    <t>1 a 19</t>
  </si>
  <si>
    <t>20 a 50</t>
  </si>
  <si>
    <t>mais que 50</t>
  </si>
  <si>
    <t>ALI = Arquivo Lógico Interno</t>
  </si>
  <si>
    <t>1 TER</t>
  </si>
  <si>
    <t>Baixa</t>
  </si>
  <si>
    <t>Média</t>
  </si>
  <si>
    <t>AIE = Arquivo de Interface Externa</t>
  </si>
  <si>
    <t xml:space="preserve">  ALI</t>
  </si>
  <si>
    <t>Nível de Influência (NI) (abela Nível de Influência)</t>
  </si>
  <si>
    <t>n.</t>
  </si>
  <si>
    <t>descrição</t>
  </si>
  <si>
    <t>valor</t>
  </si>
  <si>
    <t>2 TER</t>
  </si>
  <si>
    <t>Alta</t>
  </si>
  <si>
    <t>TER = Tipo de Elemento de Registro</t>
  </si>
  <si>
    <t xml:space="preserve">  Baixa (ALIb)</t>
  </si>
  <si>
    <t>Comunicação de dados</t>
  </si>
  <si>
    <t>3 TER</t>
  </si>
  <si>
    <t>TED = Tipo de Elemento de Dados</t>
  </si>
  <si>
    <t xml:space="preserve">  Média (ALIm)</t>
  </si>
  <si>
    <t>Funções distribuídas</t>
  </si>
  <si>
    <t xml:space="preserve">  Alta (ALIa)</t>
  </si>
  <si>
    <t>Desempenho</t>
  </si>
  <si>
    <t>A tabela abaixo é usada para IE</t>
  </si>
  <si>
    <t>Carga de configuração</t>
  </si>
  <si>
    <t xml:space="preserve">  AIE</t>
  </si>
  <si>
    <t>Volume de transações</t>
  </si>
  <si>
    <t xml:space="preserve">  Baixa (AIEb)</t>
  </si>
  <si>
    <t>Entrada de dados on-line</t>
  </si>
  <si>
    <t>Tabela 2</t>
  </si>
  <si>
    <t xml:space="preserve">  Média (AIEm)</t>
  </si>
  <si>
    <t>Eficiência do usuário</t>
  </si>
  <si>
    <t>TAR</t>
  </si>
  <si>
    <t>1 a 4</t>
  </si>
  <si>
    <t>5 a 15</t>
  </si>
  <si>
    <t>mais que 15</t>
  </si>
  <si>
    <t>IE = Input Externo</t>
  </si>
  <si>
    <t xml:space="preserve">  Alta (AIEa)</t>
  </si>
  <si>
    <t>Autalização on-line</t>
  </si>
  <si>
    <t>0 - 1 TAR</t>
  </si>
  <si>
    <t>TAR = Tipo de Arquivos Referenciados</t>
  </si>
  <si>
    <t>Processamento complexo</t>
  </si>
  <si>
    <t>2 - 3 TAR</t>
  </si>
  <si>
    <t xml:space="preserve">  IE</t>
  </si>
  <si>
    <t>Reutilização</t>
  </si>
  <si>
    <t>(+) que 3</t>
  </si>
  <si>
    <t xml:space="preserve">  Baixa (IEb)</t>
  </si>
  <si>
    <t>Facilidade de instalação</t>
  </si>
  <si>
    <t xml:space="preserve">  Média (IEm)</t>
  </si>
  <si>
    <t>Facilidade operacional</t>
  </si>
  <si>
    <t>A tabela abaixo é usada para OE</t>
  </si>
  <si>
    <t xml:space="preserve">  Alta (IEa)</t>
  </si>
  <si>
    <t>Mutiplos locais</t>
  </si>
  <si>
    <t>Facilidade de mudanças</t>
  </si>
  <si>
    <t xml:space="preserve">  OE</t>
  </si>
  <si>
    <t>Tabela 3</t>
  </si>
  <si>
    <t xml:space="preserve">  Baixa (OEb)</t>
  </si>
  <si>
    <t>1 a 5</t>
  </si>
  <si>
    <t>6 a 19</t>
  </si>
  <si>
    <t>mais que 19</t>
  </si>
  <si>
    <t>OE = OutPut Externo</t>
  </si>
  <si>
    <t xml:space="preserve">  Média (OEm)</t>
  </si>
  <si>
    <t xml:space="preserve">  Alta (OEa)</t>
  </si>
  <si>
    <t xml:space="preserve">  CE</t>
  </si>
  <si>
    <t>Quantificação</t>
  </si>
  <si>
    <t>Tabela 4</t>
  </si>
  <si>
    <t>Componente</t>
  </si>
  <si>
    <t>Pesos</t>
  </si>
  <si>
    <t>Peso: representado em pontos por</t>
  </si>
  <si>
    <t>Total</t>
  </si>
  <si>
    <t>NPF</t>
  </si>
  <si>
    <t>função</t>
  </si>
  <si>
    <t>AIE</t>
  </si>
  <si>
    <t>FA = 0,65 + (0,01 x NI)</t>
  </si>
  <si>
    <t>FA=</t>
  </si>
  <si>
    <t>FA: Fator de Influência</t>
  </si>
  <si>
    <t>IE</t>
  </si>
  <si>
    <t>NPFa = NPF * FA</t>
  </si>
  <si>
    <t>NPFa: Números de Pontos por Função Ajustados</t>
  </si>
  <si>
    <t>NPFa=</t>
  </si>
  <si>
    <t>OE</t>
  </si>
  <si>
    <t>Linguagem:</t>
  </si>
  <si>
    <t>xxxx</t>
  </si>
  <si>
    <t>CE</t>
  </si>
  <si>
    <t>Informe o DSI:</t>
  </si>
  <si>
    <t>Total de Instruções=</t>
  </si>
  <si>
    <t>Consultar tabela de Conversão</t>
  </si>
  <si>
    <t>Aplicando COCOMO</t>
  </si>
  <si>
    <t>Aplicando COCOMO Intermediário</t>
  </si>
  <si>
    <t>KDSI =</t>
  </si>
  <si>
    <t>(DSI / 1000)</t>
  </si>
  <si>
    <t>Utilizar a tabela Direcionadores de Custo</t>
  </si>
  <si>
    <t>MODELO BÁSICO</t>
  </si>
  <si>
    <t>MEDIDA DE ESFORÇO</t>
  </si>
  <si>
    <t>RELY</t>
  </si>
  <si>
    <t>alto</t>
  </si>
  <si>
    <t>Medida de Esforço</t>
  </si>
  <si>
    <t>H/M = Esforço Homem Mês</t>
  </si>
  <si>
    <t>DATA</t>
  </si>
  <si>
    <t>baixo</t>
  </si>
  <si>
    <t>H/M</t>
  </si>
  <si>
    <t>Arrendondando</t>
  </si>
  <si>
    <t>CPLX</t>
  </si>
  <si>
    <t>Modo Orgâncio</t>
  </si>
  <si>
    <r>
      <rPr>
        <rFont val="Arial"/>
        <color theme="1"/>
        <sz val="9.0"/>
      </rPr>
      <t>HM = 2,4 (KDSI)</t>
    </r>
    <r>
      <rPr>
        <rFont val="Arial"/>
        <color theme="1"/>
        <sz val="9.0"/>
        <vertAlign val="superscript"/>
      </rPr>
      <t>1,05</t>
    </r>
  </si>
  <si>
    <t>TIME</t>
  </si>
  <si>
    <t>extra alto</t>
  </si>
  <si>
    <t>Modo Difuso</t>
  </si>
  <si>
    <r>
      <rPr>
        <rFont val="Arial"/>
        <color theme="1"/>
        <sz val="9.0"/>
      </rPr>
      <t>HM = 3,0 (KDSI)</t>
    </r>
    <r>
      <rPr>
        <rFont val="Arial"/>
        <color theme="1"/>
        <sz val="9.0"/>
        <vertAlign val="superscript"/>
      </rPr>
      <t>1,12</t>
    </r>
  </si>
  <si>
    <t>STOR</t>
  </si>
  <si>
    <t>nominal</t>
  </si>
  <si>
    <t>Modo Restrito</t>
  </si>
  <si>
    <r>
      <rPr>
        <rFont val="Arial"/>
        <color theme="1"/>
        <sz val="9.0"/>
      </rPr>
      <t>HM = 3,6 (KDSI)</t>
    </r>
    <r>
      <rPr>
        <rFont val="Arial"/>
        <color theme="1"/>
        <sz val="9.0"/>
        <vertAlign val="superscript"/>
      </rPr>
      <t>1,20</t>
    </r>
  </si>
  <si>
    <t>VIRT</t>
  </si>
  <si>
    <t>TURN</t>
  </si>
  <si>
    <t>ACAP</t>
  </si>
  <si>
    <t>MODELO INTERMEDIÁRIO E AVANÇADO</t>
  </si>
  <si>
    <t>AEXP</t>
  </si>
  <si>
    <t>PCAP</t>
  </si>
  <si>
    <t>VEXP</t>
  </si>
  <si>
    <t>LEXP</t>
  </si>
  <si>
    <r>
      <rPr>
        <rFont val="Arial"/>
        <color theme="1"/>
        <sz val="9.0"/>
      </rPr>
      <t>HM = 3,2 (KDSI)</t>
    </r>
    <r>
      <rPr>
        <rFont val="Arial"/>
        <color theme="1"/>
        <sz val="9.0"/>
        <vertAlign val="superscript"/>
      </rPr>
      <t>1,05</t>
    </r>
  </si>
  <si>
    <t>MODP</t>
  </si>
  <si>
    <r>
      <rPr>
        <rFont val="Arial"/>
        <color theme="1"/>
        <sz val="9.0"/>
      </rPr>
      <t>HM = 3,0 (KDSI)</t>
    </r>
    <r>
      <rPr>
        <rFont val="Arial"/>
        <color theme="1"/>
        <sz val="9.0"/>
        <vertAlign val="superscript"/>
      </rPr>
      <t>1,12</t>
    </r>
  </si>
  <si>
    <t>TOOL</t>
  </si>
  <si>
    <r>
      <rPr>
        <rFont val="Arial"/>
        <color theme="1"/>
        <sz val="9.0"/>
      </rPr>
      <t>HM = 2,8 (KDSI)</t>
    </r>
    <r>
      <rPr>
        <rFont val="Arial"/>
        <color theme="1"/>
        <sz val="9.0"/>
        <vertAlign val="superscript"/>
      </rPr>
      <t>1,20</t>
    </r>
  </si>
  <si>
    <t>SCED</t>
  </si>
  <si>
    <t>muito alto</t>
  </si>
  <si>
    <t>Esforço Ajustado</t>
  </si>
  <si>
    <t>MODELO BÁSICO, INTERMEDIÁRIO E AVANÇADO</t>
  </si>
  <si>
    <t>PRAZO</t>
  </si>
  <si>
    <t>Prazo em Meses (pois tenho H/M)</t>
  </si>
  <si>
    <r>
      <rPr>
        <rFont val="Arial"/>
        <color theme="1"/>
        <sz val="9.0"/>
      </rPr>
      <t>Prazo = 2,5 (HMI)</t>
    </r>
    <r>
      <rPr>
        <rFont val="Arial"/>
        <color theme="1"/>
        <sz val="9.0"/>
        <vertAlign val="superscript"/>
      </rPr>
      <t>0,38</t>
    </r>
  </si>
  <si>
    <r>
      <rPr>
        <rFont val="Arial"/>
        <color theme="1"/>
        <sz val="9.0"/>
      </rPr>
      <t>Prazo = 2,5 (HMI)</t>
    </r>
    <r>
      <rPr>
        <rFont val="Arial"/>
        <color theme="1"/>
        <sz val="9.0"/>
        <vertAlign val="superscript"/>
      </rPr>
      <t>0,38</t>
    </r>
  </si>
  <si>
    <r>
      <rPr>
        <rFont val="Arial"/>
        <color theme="1"/>
        <sz val="9.0"/>
      </rPr>
      <t>Prazo = 2,5 (HM)</t>
    </r>
    <r>
      <rPr>
        <rFont val="Arial"/>
        <color theme="1"/>
        <sz val="9.0"/>
        <vertAlign val="superscript"/>
      </rPr>
      <t>0,35</t>
    </r>
  </si>
  <si>
    <r>
      <rPr>
        <rFont val="Arial"/>
        <color theme="1"/>
        <sz val="9.0"/>
      </rPr>
      <t>Prazo = 2,5 (HM)</t>
    </r>
    <r>
      <rPr>
        <rFont val="Arial"/>
        <color theme="1"/>
        <sz val="9.0"/>
        <vertAlign val="superscript"/>
      </rPr>
      <t>0,35</t>
    </r>
  </si>
  <si>
    <r>
      <rPr>
        <rFont val="Arial"/>
        <color theme="1"/>
        <sz val="9.0"/>
      </rPr>
      <t>Prazo = 2,5 (HM)</t>
    </r>
    <r>
      <rPr>
        <rFont val="Arial"/>
        <color theme="1"/>
        <sz val="9.0"/>
        <vertAlign val="superscript"/>
      </rPr>
      <t>0,32</t>
    </r>
  </si>
  <si>
    <r>
      <rPr>
        <rFont val="Arial"/>
        <color theme="1"/>
        <sz val="9.0"/>
      </rPr>
      <t>Prazo = 2,5 (HM)</t>
    </r>
    <r>
      <rPr>
        <rFont val="Arial"/>
        <color theme="1"/>
        <sz val="9.0"/>
        <vertAlign val="superscript"/>
      </rPr>
      <t>0,32</t>
    </r>
  </si>
  <si>
    <t>Tamanho da equipe para o modelo básico e modo orgânico</t>
  </si>
  <si>
    <t>Tamanho da equipe para o modelo intermediário e modo orgânico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</si>
</sst>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 -416]#,##0.00"/>
    <numFmt numFmtId="165" formatCode="0.000000"/>
    <numFmt numFmtId="166" formatCode="0.0000"/>
  </numFmts>
  <fonts count="23">
    <font>
      <sz val="10.0"/>
      <color rgb="FF000000"/>
      <name val="Arial"/>
    </font>
    <font>
      <b/>
      <color rgb="FFFFFFFF"/>
    </font>
    <font/>
    <font>
      <b/>
      <color theme="1"/>
      <name val="Calibri"/>
    </font>
    <font>
      <b/>
    </font>
    <font>
      <b/>
      <sz val="12.0"/>
      <color theme="1"/>
      <name val="Arial"/>
    </font>
    <font>
      <b/>
      <sz val="10.0"/>
      <color theme="1"/>
      <name val="Arial"/>
    </font>
    <font>
      <b/>
      <sz val="10.0"/>
      <color rgb="FF3366FF"/>
      <name val="Arial"/>
    </font>
    <font>
      <sz val="10.0"/>
      <color theme="1"/>
      <name val="Arial"/>
    </font>
    <font>
      <b/>
      <u/>
      <sz val="8.0"/>
      <color theme="1"/>
      <name val="Arial"/>
    </font>
    <font>
      <sz val="8.0"/>
      <color theme="1"/>
      <name val="Arial"/>
    </font>
    <font>
      <b/>
      <sz val="8.0"/>
      <color theme="1"/>
      <name val="Arial"/>
    </font>
    <font>
      <color theme="1"/>
      <name val="Calibri"/>
    </font>
    <font>
      <sz val="10.0"/>
      <color rgb="FF3366FF"/>
      <name val="Arial"/>
    </font>
    <font>
      <b/>
      <sz val="12.0"/>
      <color rgb="FFFF0000"/>
      <name val="Arial"/>
    </font>
    <font>
      <b/>
      <sz val="8.0"/>
      <color rgb="FFFF0000"/>
      <name val="Arial"/>
    </font>
    <font>
      <b/>
      <sz val="14.0"/>
      <color rgb="FF000000"/>
      <name val="Arial"/>
    </font>
    <font>
      <sz val="9.0"/>
      <color theme="1"/>
      <name val="Arial"/>
    </font>
    <font>
      <b/>
      <sz val="9.0"/>
      <color theme="1"/>
      <name val="Arial"/>
    </font>
    <font>
      <b/>
      <sz val="10.0"/>
      <color rgb="FF333333"/>
      <name val="Arial"/>
    </font>
    <font>
      <b/>
      <sz val="10.0"/>
      <color rgb="FF0000FF"/>
      <name val="Arial"/>
    </font>
    <font>
      <b/>
      <sz val="15.0"/>
      <color theme="1"/>
      <name val="Arial"/>
    </font>
    <font>
      <b/>
      <sz val="14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readingOrder="0"/>
    </xf>
    <xf borderId="0" fillId="0" fontId="3" numFmtId="164" xfId="0" applyFont="1" applyNumberFormat="1"/>
    <xf borderId="0" fillId="0" fontId="5" numFmtId="0" xfId="0" applyAlignment="1" applyFont="1">
      <alignment shrinkToFit="0" vertical="bottom" wrapText="0"/>
    </xf>
    <xf borderId="4" fillId="0" fontId="6" numFmtId="0" xfId="0" applyAlignment="1" applyBorder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7" numFmtId="0" xfId="0" applyAlignment="1" applyFont="1">
      <alignment shrinkToFit="0" vertical="bottom" wrapText="0"/>
    </xf>
    <xf borderId="9" fillId="0" fontId="8" numFmtId="0" xfId="0" applyAlignment="1" applyBorder="1" applyFont="1">
      <alignment shrinkToFit="0" vertical="bottom" wrapText="0"/>
    </xf>
    <xf borderId="10" fillId="0" fontId="8" numFmtId="0" xfId="0" applyAlignment="1" applyBorder="1" applyFont="1">
      <alignment horizontal="left" shrinkToFit="0" vertical="bottom" wrapText="0"/>
    </xf>
    <xf borderId="11" fillId="0" fontId="2" numFmtId="0" xfId="0" applyBorder="1" applyFont="1"/>
    <xf borderId="12" fillId="0" fontId="2" numFmtId="0" xfId="0" applyBorder="1" applyFont="1"/>
    <xf borderId="1" fillId="0" fontId="9" numFmtId="0" xfId="0" applyAlignment="1" applyBorder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0" fontId="10" numFmtId="0" xfId="0" applyAlignment="1" applyBorder="1" applyFont="1">
      <alignment horizontal="left" shrinkToFit="0" vertical="bottom" wrapText="0"/>
    </xf>
    <xf borderId="5" fillId="0" fontId="2" numFmtId="0" xfId="0" applyBorder="1" applyFont="1"/>
    <xf borderId="0" fillId="0" fontId="6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4" fillId="0" fontId="8" numFmtId="0" xfId="0" applyAlignment="1" applyBorder="1" applyFont="1">
      <alignment shrinkToFit="0" vertical="bottom" wrapText="0"/>
    </xf>
    <xf borderId="5" fillId="0" fontId="8" numFmtId="0" xfId="0" applyAlignment="1" applyBorder="1" applyFont="1">
      <alignment horizontal="center" shrinkToFit="0" textRotation="90" vertical="top" wrapText="0"/>
    </xf>
    <xf borderId="0" fillId="0" fontId="11" numFmtId="0" xfId="0" applyAlignment="1" applyFont="1">
      <alignment horizontal="right" shrinkToFit="0" vertical="bottom" wrapText="0"/>
    </xf>
    <xf borderId="0" fillId="0" fontId="11" numFmtId="0" xfId="0" applyAlignment="1" applyFont="1">
      <alignment horizontal="left" shrinkToFit="0" vertical="bottom" wrapText="0"/>
    </xf>
    <xf borderId="0" fillId="0" fontId="12" numFmtId="0" xfId="0" applyFont="1"/>
    <xf borderId="0" fillId="0" fontId="7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6" fillId="0" fontId="10" numFmtId="0" xfId="0" applyAlignment="1" applyBorder="1" applyFont="1">
      <alignment horizontal="left" shrinkToFit="0" vertical="bottom" wrapText="0"/>
    </xf>
    <xf borderId="7" fillId="0" fontId="2" numFmtId="0" xfId="0" applyBorder="1" applyFont="1"/>
    <xf borderId="8" fillId="0" fontId="2" numFmtId="0" xfId="0" applyBorder="1" applyFont="1"/>
    <xf borderId="0" fillId="0" fontId="13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left" shrinkToFit="0" vertical="bottom" wrapText="0"/>
    </xf>
    <xf borderId="9" fillId="0" fontId="10" numFmtId="0" xfId="0" applyAlignment="1" applyBorder="1" applyFont="1">
      <alignment horizontal="center" shrinkToFit="0" vertical="bottom" wrapText="0"/>
    </xf>
    <xf borderId="9" fillId="0" fontId="10" numFmtId="0" xfId="0" applyAlignment="1" applyBorder="1" applyFont="1">
      <alignment horizontal="left" shrinkToFit="0" vertical="bottom" wrapText="0"/>
    </xf>
    <xf borderId="9" fillId="0" fontId="10" numFmtId="0" xfId="0" applyAlignment="1" applyBorder="1" applyFont="1">
      <alignment horizontal="right" shrinkToFit="0" vertical="bottom" wrapText="0"/>
    </xf>
    <xf borderId="0" fillId="0" fontId="14" numFmtId="0" xfId="0" applyAlignment="1" applyFont="1">
      <alignment shrinkToFit="0" vertical="bottom" wrapText="0"/>
    </xf>
    <xf borderId="4" fillId="0" fontId="15" numFmtId="0" xfId="0" applyAlignment="1" applyBorder="1" applyFont="1">
      <alignment shrinkToFit="0" vertical="bottom" wrapText="0"/>
    </xf>
    <xf borderId="13" fillId="0" fontId="8" numFmtId="0" xfId="0" applyAlignment="1" applyBorder="1" applyFont="1">
      <alignment horizontal="center" shrinkToFit="0" vertical="center" wrapText="0"/>
    </xf>
    <xf borderId="14" fillId="0" fontId="2" numFmtId="0" xfId="0" applyBorder="1" applyFont="1"/>
    <xf borderId="15" fillId="0" fontId="2" numFmtId="0" xfId="0" applyBorder="1" applyFont="1"/>
    <xf borderId="6" fillId="0" fontId="8" numFmtId="0" xfId="0" applyAlignment="1" applyBorder="1" applyFont="1">
      <alignment shrinkToFit="0" vertical="bottom" wrapText="0"/>
    </xf>
    <xf borderId="7" fillId="0" fontId="8" numFmtId="0" xfId="0" applyAlignment="1" applyBorder="1" applyFont="1">
      <alignment shrinkToFit="0" vertical="bottom" wrapText="0"/>
    </xf>
    <xf borderId="0" fillId="0" fontId="14" numFmtId="0" xfId="0" applyAlignment="1" applyFont="1">
      <alignment horizontal="right"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14" numFmtId="1" xfId="0" applyAlignment="1" applyFont="1" applyNumberFormat="1">
      <alignment shrinkToFit="0" vertical="bottom" wrapText="0"/>
    </xf>
    <xf borderId="0" fillId="0" fontId="16" numFmtId="0" xfId="0" applyAlignment="1" applyFont="1">
      <alignment horizontal="left" shrinkToFit="0" vertical="bottom" wrapText="0"/>
    </xf>
    <xf borderId="0" fillId="0" fontId="14" numFmtId="2" xfId="0" applyAlignment="1" applyFont="1" applyNumberFormat="1">
      <alignment shrinkToFit="0" vertical="bottom" wrapText="0"/>
    </xf>
    <xf borderId="9" fillId="0" fontId="17" numFmtId="0" xfId="0" applyAlignment="1" applyBorder="1" applyFont="1">
      <alignment shrinkToFit="0" vertical="bottom" wrapText="0"/>
    </xf>
    <xf borderId="12" fillId="0" fontId="8" numFmtId="0" xfId="0" applyAlignment="1" applyBorder="1" applyFont="1">
      <alignment shrinkToFit="0" vertical="bottom" wrapText="0"/>
    </xf>
    <xf borderId="0" fillId="0" fontId="18" numFmtId="0" xfId="0" applyAlignment="1" applyFont="1">
      <alignment shrinkToFit="0" vertical="bottom" wrapText="0"/>
    </xf>
    <xf borderId="7" fillId="0" fontId="19" numFmtId="0" xfId="0" applyAlignment="1" applyBorder="1" applyFont="1">
      <alignment horizontal="left" shrinkToFit="0" vertical="bottom" wrapText="0"/>
    </xf>
    <xf borderId="7" fillId="0" fontId="18" numFmtId="0" xfId="0" applyAlignment="1" applyBorder="1" applyFont="1">
      <alignment shrinkToFit="0" vertical="bottom" wrapText="0"/>
    </xf>
    <xf borderId="0" fillId="0" fontId="20" numFmtId="0" xfId="0" applyAlignment="1" applyFont="1">
      <alignment shrinkToFit="0" vertical="bottom" wrapText="0"/>
    </xf>
    <xf borderId="4" fillId="0" fontId="21" numFmtId="0" xfId="0" applyAlignment="1" applyBorder="1" applyFont="1">
      <alignment horizontal="left" shrinkToFit="0" textRotation="90" vertical="top" wrapText="0"/>
    </xf>
    <xf borderId="13" fillId="0" fontId="8" numFmtId="0" xfId="0" applyAlignment="1" applyBorder="1" applyFont="1">
      <alignment shrinkToFit="0" vertical="bottom" wrapText="0"/>
    </xf>
    <xf borderId="13" fillId="0" fontId="20" numFmtId="0" xfId="0" applyAlignment="1" applyBorder="1" applyFont="1">
      <alignment shrinkToFit="0" vertical="bottom" wrapText="0"/>
    </xf>
    <xf borderId="13" fillId="0" fontId="20" numFmtId="2" xfId="0" applyAlignment="1" applyBorder="1" applyFont="1" applyNumberFormat="1">
      <alignment shrinkToFit="0" vertical="bottom" wrapText="0"/>
    </xf>
    <xf borderId="10" fillId="0" fontId="6" numFmtId="0" xfId="0" applyAlignment="1" applyBorder="1" applyFont="1">
      <alignment horizontal="right" shrinkToFit="0" vertical="bottom" wrapText="0"/>
    </xf>
    <xf borderId="0" fillId="0" fontId="17" numFmtId="0" xfId="0" applyAlignment="1" applyFont="1">
      <alignment shrinkToFit="0" vertical="bottom" wrapText="0"/>
    </xf>
    <xf borderId="4" fillId="0" fontId="2" numFmtId="0" xfId="0" applyBorder="1" applyFont="1"/>
    <xf borderId="14" fillId="0" fontId="8" numFmtId="0" xfId="0" applyAlignment="1" applyBorder="1" applyFont="1">
      <alignment shrinkToFit="0" vertical="bottom" wrapText="0"/>
    </xf>
    <xf borderId="14" fillId="0" fontId="20" numFmtId="0" xfId="0" applyAlignment="1" applyBorder="1" applyFont="1">
      <alignment shrinkToFit="0" vertical="bottom" wrapText="0"/>
    </xf>
    <xf borderId="14" fillId="0" fontId="20" numFmtId="2" xfId="0" applyAlignment="1" applyBorder="1" applyFont="1" applyNumberFormat="1">
      <alignment shrinkToFit="0" vertical="bottom" wrapText="0"/>
    </xf>
    <xf borderId="9" fillId="0" fontId="8" numFmtId="0" xfId="0" applyAlignment="1" applyBorder="1" applyFont="1">
      <alignment horizontal="right" shrinkToFit="0" vertical="bottom" wrapText="0"/>
    </xf>
    <xf borderId="9" fillId="0" fontId="14" numFmtId="165" xfId="0" applyAlignment="1" applyBorder="1" applyFont="1" applyNumberFormat="1">
      <alignment shrinkToFit="0" vertical="bottom" wrapText="0"/>
    </xf>
    <xf borderId="9" fillId="0" fontId="14" numFmtId="1" xfId="0" applyAlignment="1" applyBorder="1" applyFont="1" applyNumberFormat="1">
      <alignment shrinkToFit="0" vertical="bottom" wrapText="0"/>
    </xf>
    <xf borderId="1" fillId="0" fontId="17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4" fillId="0" fontId="17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shrinkToFit="0" vertical="bottom" wrapText="0"/>
    </xf>
    <xf borderId="6" fillId="0" fontId="17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horizontal="left" shrinkToFit="0" vertical="bottom" wrapText="0"/>
    </xf>
    <xf borderId="8" fillId="0" fontId="8" numFmtId="0" xfId="0" applyAlignment="1" applyBorder="1" applyFont="1">
      <alignment shrinkToFit="0" vertical="bottom" wrapText="0"/>
    </xf>
    <xf borderId="15" fillId="0" fontId="8" numFmtId="0" xfId="0" applyAlignment="1" applyBorder="1" applyFont="1">
      <alignment shrinkToFit="0" vertical="bottom" wrapText="0"/>
    </xf>
    <xf borderId="15" fillId="0" fontId="20" numFmtId="0" xfId="0" applyAlignment="1" applyBorder="1" applyFont="1">
      <alignment shrinkToFit="0" vertical="bottom" wrapText="0"/>
    </xf>
    <xf borderId="15" fillId="0" fontId="20" numFmtId="2" xfId="0" applyAlignment="1" applyBorder="1" applyFont="1" applyNumberFormat="1">
      <alignment shrinkToFit="0" vertical="bottom" wrapText="0"/>
    </xf>
    <xf borderId="0" fillId="0" fontId="14" numFmtId="165" xfId="0" applyAlignment="1" applyFont="1" applyNumberFormat="1">
      <alignment shrinkToFit="0" vertical="bottom" wrapText="0"/>
    </xf>
    <xf borderId="7" fillId="0" fontId="18" numFmtId="0" xfId="0" applyAlignment="1" applyBorder="1" applyFont="1">
      <alignment horizontal="left" shrinkToFit="0" vertical="bottom" wrapText="0"/>
    </xf>
    <xf borderId="7" fillId="0" fontId="6" numFmtId="0" xfId="0" applyAlignment="1" applyBorder="1" applyFont="1">
      <alignment horizontal="center" shrinkToFit="0" vertical="bottom" wrapText="0"/>
    </xf>
    <xf borderId="4" fillId="0" fontId="22" numFmtId="0" xfId="0" applyAlignment="1" applyBorder="1" applyFont="1">
      <alignment horizontal="left" shrinkToFit="0" textRotation="90" vertical="top" wrapText="0"/>
    </xf>
    <xf borderId="9" fillId="0" fontId="14" numFmtId="166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0"/>
    <col customWidth="1" min="6" max="6" width="12.14"/>
    <col customWidth="1" min="7" max="26" width="8.0"/>
  </cols>
  <sheetData>
    <row r="1" ht="12.75" customHeight="1"/>
    <row r="2" ht="12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ht="12.75" customHeight="1">
      <c r="A3" s="2" t="s">
        <v>6</v>
      </c>
      <c r="B3" s="3">
        <v>1.0</v>
      </c>
      <c r="C3" s="3">
        <v>1.0</v>
      </c>
      <c r="D3" s="3">
        <v>9.0</v>
      </c>
      <c r="E3" s="3" t="s">
        <v>7</v>
      </c>
      <c r="F3" s="4" t="s">
        <v>8</v>
      </c>
    </row>
    <row r="4" ht="12.75" customHeight="1">
      <c r="A4" s="5" t="s">
        <v>9</v>
      </c>
      <c r="B4" s="6">
        <v>3.0</v>
      </c>
      <c r="C4" s="6">
        <v>1.0</v>
      </c>
      <c r="D4" s="6">
        <v>9.0</v>
      </c>
      <c r="E4" s="6" t="s">
        <v>7</v>
      </c>
      <c r="F4" s="7" t="s">
        <v>8</v>
      </c>
    </row>
    <row r="5" ht="12.75" customHeight="1">
      <c r="A5" s="8" t="s">
        <v>10</v>
      </c>
      <c r="B5" s="9">
        <v>3.0</v>
      </c>
      <c r="C5" s="9">
        <v>1.0</v>
      </c>
      <c r="D5" s="9">
        <v>9.0</v>
      </c>
      <c r="E5" s="9" t="s">
        <v>7</v>
      </c>
      <c r="F5" s="10" t="s">
        <v>8</v>
      </c>
    </row>
    <row r="6" ht="12.75" customHeight="1"/>
    <row r="7" ht="12.75" customHeight="1">
      <c r="A7" s="2" t="s">
        <v>11</v>
      </c>
      <c r="B7" s="3">
        <v>4.0</v>
      </c>
      <c r="C7" s="3">
        <v>1.0</v>
      </c>
      <c r="D7" s="3">
        <v>9.0</v>
      </c>
      <c r="E7" s="3" t="s">
        <v>7</v>
      </c>
      <c r="F7" s="4" t="s">
        <v>8</v>
      </c>
    </row>
    <row r="8" ht="12.75" customHeight="1">
      <c r="A8" s="5" t="s">
        <v>12</v>
      </c>
      <c r="B8" s="6">
        <v>4.0</v>
      </c>
      <c r="C8" s="6">
        <v>1.0</v>
      </c>
      <c r="D8" s="6">
        <v>9.0</v>
      </c>
      <c r="E8" s="6" t="s">
        <v>7</v>
      </c>
      <c r="F8" s="7" t="s">
        <v>8</v>
      </c>
    </row>
    <row r="9" ht="12.75" customHeight="1">
      <c r="A9" s="5" t="s">
        <v>13</v>
      </c>
      <c r="B9" s="6">
        <v>1.0</v>
      </c>
      <c r="C9" s="6">
        <v>1.0</v>
      </c>
      <c r="D9" s="6">
        <v>9.0</v>
      </c>
      <c r="E9" s="6" t="s">
        <v>7</v>
      </c>
      <c r="F9" s="7" t="s">
        <v>8</v>
      </c>
    </row>
    <row r="10" ht="12.75" customHeight="1">
      <c r="A10" s="5" t="s">
        <v>14</v>
      </c>
      <c r="B10" s="6">
        <v>1.0</v>
      </c>
      <c r="C10" s="6">
        <v>1.0</v>
      </c>
      <c r="D10" s="6">
        <v>9.0</v>
      </c>
      <c r="E10" s="6" t="s">
        <v>7</v>
      </c>
      <c r="F10" s="7" t="s">
        <v>8</v>
      </c>
    </row>
    <row r="11" ht="12.75" customHeight="1">
      <c r="A11" s="8" t="s">
        <v>15</v>
      </c>
      <c r="B11" s="9">
        <v>12.0</v>
      </c>
      <c r="C11" s="9">
        <v>3.0</v>
      </c>
      <c r="D11" s="9">
        <v>11.0</v>
      </c>
      <c r="E11" s="9" t="s">
        <v>7</v>
      </c>
      <c r="F11" s="10" t="s">
        <v>16</v>
      </c>
    </row>
    <row r="12" ht="12.75" customHeight="1"/>
    <row r="13" ht="12.75" customHeight="1">
      <c r="A13" s="11" t="s">
        <v>17</v>
      </c>
      <c r="F13" s="12">
        <v>59.0</v>
      </c>
    </row>
    <row r="14" ht="12.75" customHeight="1"/>
    <row r="15" ht="12.75" customHeight="1"/>
    <row r="16" ht="12.75" customHeight="1">
      <c r="A16" s="11" t="s">
        <v>18</v>
      </c>
      <c r="F16" s="13">
        <v>1672.52</v>
      </c>
    </row>
    <row r="17" ht="12.75" customHeight="1"/>
    <row r="18" ht="12.75" customHeight="1">
      <c r="A18" s="11" t="s">
        <v>19</v>
      </c>
      <c r="F18" s="14">
        <f>F13*F16</f>
        <v>98678.68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13:E13"/>
    <mergeCell ref="A16:E16"/>
    <mergeCell ref="A18:E1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13.43"/>
    <col customWidth="1" min="3" max="3" width="12.14"/>
    <col customWidth="1" min="4" max="4" width="11.86"/>
    <col customWidth="1" min="5" max="5" width="6.29"/>
    <col customWidth="1" min="6" max="6" width="10.0"/>
    <col customWidth="1" min="7" max="7" width="8.0"/>
    <col customWidth="1" min="8" max="8" width="9.71"/>
    <col customWidth="1" min="9" max="9" width="13.71"/>
    <col customWidth="1" min="10" max="10" width="9.86"/>
    <col customWidth="1" min="11" max="11" width="10.57"/>
    <col customWidth="1" min="12" max="12" width="4.57"/>
    <col customWidth="1" min="13" max="13" width="4.0"/>
    <col customWidth="1" min="14" max="14" width="3.57"/>
    <col customWidth="1" min="15" max="15" width="18.57"/>
    <col customWidth="1" min="16" max="16" width="10.0"/>
    <col customWidth="1" min="17" max="26" width="8.0"/>
  </cols>
  <sheetData>
    <row r="1" ht="15.75" customHeight="1">
      <c r="A1" s="15" t="s">
        <v>20</v>
      </c>
      <c r="B1" s="15"/>
      <c r="C1" s="15"/>
      <c r="D1" s="15"/>
      <c r="E1" s="15"/>
      <c r="I1" s="15" t="s">
        <v>20</v>
      </c>
      <c r="J1" s="15"/>
      <c r="K1" s="15"/>
      <c r="L1" s="15"/>
      <c r="M1" s="15"/>
      <c r="N1" s="15"/>
    </row>
    <row r="2" ht="12.75" customHeight="1">
      <c r="I2" s="16"/>
      <c r="L2" s="17"/>
      <c r="M2" s="17"/>
    </row>
    <row r="3" ht="12.75" customHeight="1">
      <c r="A3" s="18"/>
      <c r="I3" s="17"/>
      <c r="J3" s="17"/>
      <c r="K3" s="17"/>
      <c r="L3" s="17"/>
      <c r="M3" s="17"/>
    </row>
    <row r="4" ht="12.75" customHeight="1">
      <c r="A4" s="17" t="s">
        <v>21</v>
      </c>
    </row>
    <row r="5" ht="12.75" customHeight="1"/>
    <row r="6" ht="12.75" customHeight="1"/>
    <row r="7" ht="12.75" customHeight="1">
      <c r="A7" s="19" t="s">
        <v>22</v>
      </c>
      <c r="B7" s="20" t="s">
        <v>1</v>
      </c>
      <c r="C7" s="21"/>
      <c r="D7" s="22"/>
      <c r="F7" s="23" t="s">
        <v>23</v>
      </c>
      <c r="G7" s="24"/>
      <c r="H7" s="25"/>
    </row>
    <row r="8" ht="12.75" customHeight="1">
      <c r="A8" s="19" t="s">
        <v>2</v>
      </c>
      <c r="B8" s="19" t="s">
        <v>24</v>
      </c>
      <c r="C8" s="19" t="s">
        <v>25</v>
      </c>
      <c r="D8" s="19" t="s">
        <v>26</v>
      </c>
      <c r="F8" s="26" t="s">
        <v>27</v>
      </c>
      <c r="H8" s="27"/>
    </row>
    <row r="9" ht="12.75" customHeight="1">
      <c r="A9" s="19" t="s">
        <v>28</v>
      </c>
      <c r="B9" s="19" t="s">
        <v>29</v>
      </c>
      <c r="C9" s="19" t="s">
        <v>29</v>
      </c>
      <c r="D9" s="19" t="s">
        <v>30</v>
      </c>
      <c r="F9" s="26" t="s">
        <v>31</v>
      </c>
      <c r="H9" s="27"/>
      <c r="I9" s="28" t="s">
        <v>32</v>
      </c>
      <c r="K9" s="29"/>
      <c r="L9" s="30"/>
      <c r="M9" s="31" t="s">
        <v>33</v>
      </c>
      <c r="N9" s="32" t="s">
        <v>34</v>
      </c>
      <c r="O9" s="33" t="s">
        <v>35</v>
      </c>
      <c r="P9" s="32" t="s">
        <v>36</v>
      </c>
    </row>
    <row r="10" ht="12.75" customHeight="1">
      <c r="A10" s="19" t="s">
        <v>37</v>
      </c>
      <c r="B10" s="19" t="s">
        <v>29</v>
      </c>
      <c r="C10" s="19" t="s">
        <v>30</v>
      </c>
      <c r="D10" s="19" t="s">
        <v>38</v>
      </c>
      <c r="F10" s="26" t="s">
        <v>39</v>
      </c>
      <c r="H10" s="27"/>
      <c r="I10" s="34" t="s">
        <v>40</v>
      </c>
      <c r="J10" s="35">
        <v>7.0</v>
      </c>
      <c r="K10" s="29">
        <f t="shared" ref="K10:K12" si="1">J10*C35</f>
        <v>49</v>
      </c>
      <c r="L10" s="30"/>
      <c r="M10" s="27"/>
      <c r="N10" s="34">
        <v>1.0</v>
      </c>
      <c r="O10" s="36" t="s">
        <v>41</v>
      </c>
      <c r="P10" s="18">
        <v>5.0</v>
      </c>
    </row>
    <row r="11" ht="12.75" customHeight="1">
      <c r="A11" s="19" t="s">
        <v>42</v>
      </c>
      <c r="B11" s="19" t="s">
        <v>30</v>
      </c>
      <c r="C11" s="19" t="s">
        <v>38</v>
      </c>
      <c r="D11" s="19" t="s">
        <v>38</v>
      </c>
      <c r="F11" s="37" t="s">
        <v>43</v>
      </c>
      <c r="G11" s="38"/>
      <c r="H11" s="39"/>
      <c r="I11" s="34" t="s">
        <v>44</v>
      </c>
      <c r="J11" s="40">
        <v>1.0</v>
      </c>
      <c r="K11" s="29">
        <f t="shared" si="1"/>
        <v>10</v>
      </c>
      <c r="L11" s="30"/>
      <c r="M11" s="27"/>
      <c r="N11" s="34">
        <v>2.0</v>
      </c>
      <c r="O11" s="36" t="s">
        <v>45</v>
      </c>
      <c r="P11" s="18">
        <v>5.0</v>
      </c>
    </row>
    <row r="12" ht="12.75" customHeight="1">
      <c r="A12" s="29"/>
      <c r="B12" s="29"/>
      <c r="C12" s="29"/>
      <c r="D12" s="29"/>
      <c r="F12" s="41"/>
      <c r="G12" s="41"/>
      <c r="H12" s="41"/>
      <c r="I12" s="34" t="s">
        <v>46</v>
      </c>
      <c r="J12" s="18">
        <v>0.0</v>
      </c>
      <c r="K12" s="29">
        <f t="shared" si="1"/>
        <v>0</v>
      </c>
      <c r="L12" s="30"/>
      <c r="M12" s="27"/>
      <c r="N12" s="34">
        <v>3.0</v>
      </c>
      <c r="O12" s="36" t="s">
        <v>47</v>
      </c>
      <c r="P12" s="18">
        <v>5.0</v>
      </c>
    </row>
    <row r="13" ht="12.75" customHeight="1">
      <c r="A13" s="17" t="s">
        <v>48</v>
      </c>
      <c r="J13" s="18"/>
      <c r="K13" s="29"/>
      <c r="L13" s="30"/>
      <c r="M13" s="27"/>
      <c r="N13" s="34">
        <v>4.0</v>
      </c>
      <c r="O13" s="36" t="s">
        <v>49</v>
      </c>
      <c r="P13" s="18">
        <v>5.0</v>
      </c>
    </row>
    <row r="14" ht="12.75" customHeight="1">
      <c r="I14" s="28" t="s">
        <v>50</v>
      </c>
      <c r="J14" s="18"/>
      <c r="K14" s="29"/>
      <c r="L14" s="30"/>
      <c r="M14" s="27"/>
      <c r="N14" s="34">
        <v>5.0</v>
      </c>
      <c r="O14" s="36" t="s">
        <v>51</v>
      </c>
      <c r="P14" s="18">
        <v>5.0</v>
      </c>
    </row>
    <row r="15" ht="12.75" customHeight="1">
      <c r="I15" s="34" t="s">
        <v>52</v>
      </c>
      <c r="J15" s="18">
        <v>0.0</v>
      </c>
      <c r="K15" s="29">
        <f t="shared" ref="K15:K17" si="2">J15*C38</f>
        <v>0</v>
      </c>
      <c r="L15" s="30"/>
      <c r="M15" s="27"/>
      <c r="N15" s="34">
        <v>6.0</v>
      </c>
      <c r="O15" s="36" t="s">
        <v>53</v>
      </c>
      <c r="P15" s="18">
        <v>5.0</v>
      </c>
    </row>
    <row r="16" ht="12.75" customHeight="1">
      <c r="A16" s="19" t="s">
        <v>54</v>
      </c>
      <c r="B16" s="20" t="s">
        <v>1</v>
      </c>
      <c r="C16" s="21"/>
      <c r="D16" s="22"/>
      <c r="F16" s="23" t="s">
        <v>23</v>
      </c>
      <c r="G16" s="24"/>
      <c r="H16" s="25"/>
      <c r="I16" s="34" t="s">
        <v>55</v>
      </c>
      <c r="J16" s="18">
        <v>0.0</v>
      </c>
      <c r="K16" s="29">
        <f t="shared" si="2"/>
        <v>0</v>
      </c>
      <c r="L16" s="30"/>
      <c r="M16" s="27"/>
      <c r="N16" s="34">
        <v>7.0</v>
      </c>
      <c r="O16" s="36" t="s">
        <v>56</v>
      </c>
      <c r="P16" s="18">
        <v>5.0</v>
      </c>
    </row>
    <row r="17" ht="12.75" customHeight="1">
      <c r="A17" s="19" t="s">
        <v>57</v>
      </c>
      <c r="B17" s="19" t="s">
        <v>58</v>
      </c>
      <c r="C17" s="19" t="s">
        <v>59</v>
      </c>
      <c r="D17" s="19" t="s">
        <v>60</v>
      </c>
      <c r="F17" s="26" t="s">
        <v>61</v>
      </c>
      <c r="H17" s="27"/>
      <c r="I17" s="34" t="s">
        <v>62</v>
      </c>
      <c r="J17" s="18">
        <v>0.0</v>
      </c>
      <c r="K17" s="29">
        <f t="shared" si="2"/>
        <v>0</v>
      </c>
      <c r="L17" s="30"/>
      <c r="M17" s="27"/>
      <c r="N17" s="34">
        <v>8.0</v>
      </c>
      <c r="O17" s="36" t="s">
        <v>63</v>
      </c>
      <c r="P17" s="18">
        <v>0.0</v>
      </c>
    </row>
    <row r="18" ht="12.75" customHeight="1">
      <c r="A18" s="19" t="s">
        <v>64</v>
      </c>
      <c r="B18" s="19" t="s">
        <v>29</v>
      </c>
      <c r="C18" s="19" t="s">
        <v>29</v>
      </c>
      <c r="D18" s="19" t="s">
        <v>30</v>
      </c>
      <c r="F18" s="26" t="s">
        <v>65</v>
      </c>
      <c r="H18" s="27"/>
      <c r="J18" s="18"/>
      <c r="K18" s="29"/>
      <c r="L18" s="30"/>
      <c r="M18" s="27"/>
      <c r="N18" s="34">
        <v>9.0</v>
      </c>
      <c r="O18" s="36" t="s">
        <v>66</v>
      </c>
      <c r="P18" s="18">
        <v>0.0</v>
      </c>
    </row>
    <row r="19" ht="12.75" customHeight="1">
      <c r="A19" s="19" t="s">
        <v>67</v>
      </c>
      <c r="B19" s="19" t="s">
        <v>29</v>
      </c>
      <c r="C19" s="19" t="s">
        <v>30</v>
      </c>
      <c r="D19" s="19" t="s">
        <v>38</v>
      </c>
      <c r="F19" s="26"/>
      <c r="H19" s="27"/>
      <c r="I19" s="28" t="s">
        <v>68</v>
      </c>
      <c r="J19" s="18"/>
      <c r="K19" s="29"/>
      <c r="L19" s="30"/>
      <c r="M19" s="27"/>
      <c r="N19" s="34">
        <v>10.0</v>
      </c>
      <c r="O19" s="36" t="s">
        <v>69</v>
      </c>
      <c r="P19" s="18">
        <v>0.0</v>
      </c>
    </row>
    <row r="20" ht="12.75" customHeight="1">
      <c r="A20" s="19" t="s">
        <v>70</v>
      </c>
      <c r="B20" s="19" t="s">
        <v>30</v>
      </c>
      <c r="C20" s="19" t="s">
        <v>38</v>
      </c>
      <c r="D20" s="19" t="s">
        <v>38</v>
      </c>
      <c r="F20" s="37"/>
      <c r="G20" s="38"/>
      <c r="H20" s="39"/>
      <c r="I20" s="34" t="s">
        <v>71</v>
      </c>
      <c r="J20" s="18">
        <v>0.0</v>
      </c>
      <c r="K20" s="29">
        <f t="shared" ref="K20:K22" si="3">J20*C41</f>
        <v>0</v>
      </c>
      <c r="L20" s="30"/>
      <c r="M20" s="27"/>
      <c r="N20" s="34">
        <v>11.0</v>
      </c>
      <c r="O20" s="36" t="s">
        <v>72</v>
      </c>
      <c r="P20" s="18">
        <v>0.0</v>
      </c>
    </row>
    <row r="21" ht="12.75" customHeight="1">
      <c r="I21" s="34" t="s">
        <v>73</v>
      </c>
      <c r="J21" s="18">
        <v>0.0</v>
      </c>
      <c r="K21" s="29">
        <f t="shared" si="3"/>
        <v>0</v>
      </c>
      <c r="L21" s="30"/>
      <c r="M21" s="27"/>
      <c r="N21" s="34">
        <v>12.0</v>
      </c>
      <c r="O21" s="36" t="s">
        <v>74</v>
      </c>
      <c r="P21" s="18">
        <v>0.0</v>
      </c>
    </row>
    <row r="22" ht="12.75" customHeight="1">
      <c r="A22" s="17" t="s">
        <v>75</v>
      </c>
      <c r="I22" s="34" t="s">
        <v>76</v>
      </c>
      <c r="J22" s="18">
        <v>0.0</v>
      </c>
      <c r="K22" s="29">
        <f t="shared" si="3"/>
        <v>0</v>
      </c>
      <c r="L22" s="30"/>
      <c r="M22" s="27"/>
      <c r="N22" s="34">
        <v>13.0</v>
      </c>
      <c r="O22" s="36" t="s">
        <v>77</v>
      </c>
      <c r="P22" s="18">
        <v>0.0</v>
      </c>
    </row>
    <row r="23" ht="12.75" customHeight="1">
      <c r="J23" s="18"/>
      <c r="K23" s="29"/>
      <c r="L23" s="30"/>
      <c r="M23" s="27"/>
      <c r="N23" s="34">
        <v>14.0</v>
      </c>
      <c r="O23" s="36" t="s">
        <v>78</v>
      </c>
      <c r="P23" s="18">
        <v>0.0</v>
      </c>
    </row>
    <row r="24" ht="12.75" customHeight="1">
      <c r="I24" s="28" t="s">
        <v>79</v>
      </c>
      <c r="J24" s="18"/>
      <c r="K24" s="29"/>
      <c r="L24" s="30"/>
      <c r="M24" s="27"/>
      <c r="N24" s="29"/>
      <c r="O24" s="36"/>
      <c r="P24" s="18"/>
    </row>
    <row r="25" ht="12.75" customHeight="1">
      <c r="A25" s="19" t="s">
        <v>80</v>
      </c>
      <c r="B25" s="20" t="s">
        <v>1</v>
      </c>
      <c r="C25" s="21"/>
      <c r="D25" s="22"/>
      <c r="F25" s="23" t="s">
        <v>23</v>
      </c>
      <c r="G25" s="24"/>
      <c r="H25" s="25"/>
      <c r="I25" s="34" t="s">
        <v>81</v>
      </c>
      <c r="J25" s="18">
        <v>0.0</v>
      </c>
      <c r="K25" s="29">
        <f t="shared" ref="K25:K27" si="4">J25*C44</f>
        <v>0</v>
      </c>
      <c r="L25" s="30"/>
      <c r="M25" s="29"/>
    </row>
    <row r="26" ht="12.75" customHeight="1">
      <c r="A26" s="19" t="s">
        <v>57</v>
      </c>
      <c r="B26" s="19" t="s">
        <v>82</v>
      </c>
      <c r="C26" s="19" t="s">
        <v>83</v>
      </c>
      <c r="D26" s="19" t="s">
        <v>84</v>
      </c>
      <c r="F26" s="26" t="s">
        <v>85</v>
      </c>
      <c r="H26" s="27"/>
      <c r="I26" s="34" t="s">
        <v>86</v>
      </c>
      <c r="J26" s="18">
        <v>0.0</v>
      </c>
      <c r="K26" s="29">
        <f t="shared" si="4"/>
        <v>0</v>
      </c>
      <c r="L26" s="30"/>
      <c r="M26" s="29"/>
    </row>
    <row r="27" ht="12.75" customHeight="1">
      <c r="A27" s="19" t="s">
        <v>64</v>
      </c>
      <c r="B27" s="19" t="s">
        <v>29</v>
      </c>
      <c r="C27" s="19" t="s">
        <v>29</v>
      </c>
      <c r="D27" s="19" t="s">
        <v>30</v>
      </c>
      <c r="F27" s="26"/>
      <c r="H27" s="27"/>
      <c r="I27" s="34" t="s">
        <v>87</v>
      </c>
      <c r="J27" s="18">
        <v>0.0</v>
      </c>
      <c r="K27" s="29">
        <f t="shared" si="4"/>
        <v>0</v>
      </c>
      <c r="L27" s="30"/>
      <c r="M27" s="29"/>
    </row>
    <row r="28" ht="12.75" customHeight="1">
      <c r="A28" s="19" t="s">
        <v>67</v>
      </c>
      <c r="B28" s="19" t="s">
        <v>29</v>
      </c>
      <c r="C28" s="19" t="s">
        <v>30</v>
      </c>
      <c r="D28" s="19" t="s">
        <v>38</v>
      </c>
      <c r="F28" s="26"/>
      <c r="H28" s="27"/>
      <c r="J28" s="18"/>
      <c r="K28" s="29"/>
      <c r="L28" s="30"/>
      <c r="M28" s="29"/>
    </row>
    <row r="29" ht="12.75" customHeight="1">
      <c r="A29" s="19" t="s">
        <v>70</v>
      </c>
      <c r="B29" s="19" t="s">
        <v>30</v>
      </c>
      <c r="C29" s="19" t="s">
        <v>38</v>
      </c>
      <c r="D29" s="19" t="s">
        <v>38</v>
      </c>
      <c r="F29" s="37"/>
      <c r="G29" s="38"/>
      <c r="H29" s="39"/>
      <c r="I29" s="28" t="s">
        <v>88</v>
      </c>
      <c r="J29" s="18"/>
      <c r="K29" s="29"/>
      <c r="L29" s="30"/>
      <c r="M29" s="29"/>
    </row>
    <row r="30" ht="12.75" customHeight="1">
      <c r="I30" s="34" t="s">
        <v>81</v>
      </c>
      <c r="J30" s="18">
        <v>0.0</v>
      </c>
      <c r="K30" s="29">
        <f t="shared" ref="K30:K32" si="5">J30*C47</f>
        <v>0</v>
      </c>
      <c r="L30" s="30"/>
      <c r="M30" s="29"/>
    </row>
    <row r="31" ht="12.75" customHeight="1">
      <c r="I31" s="34" t="s">
        <v>86</v>
      </c>
      <c r="J31" s="18">
        <v>0.0</v>
      </c>
      <c r="K31" s="29">
        <f t="shared" si="5"/>
        <v>0</v>
      </c>
      <c r="L31" s="30"/>
      <c r="M31" s="29"/>
    </row>
    <row r="32" ht="12.75" customHeight="1">
      <c r="A32" s="34" t="s">
        <v>89</v>
      </c>
      <c r="B32" s="34" t="s">
        <v>90</v>
      </c>
      <c r="I32" s="34" t="s">
        <v>87</v>
      </c>
      <c r="J32" s="18">
        <v>0.0</v>
      </c>
      <c r="K32" s="29">
        <f t="shared" si="5"/>
        <v>0</v>
      </c>
      <c r="L32" s="30"/>
      <c r="M32" s="29"/>
    </row>
    <row r="33" ht="12.75" customHeight="1">
      <c r="F33" s="23" t="s">
        <v>23</v>
      </c>
      <c r="G33" s="24"/>
      <c r="H33" s="25"/>
      <c r="K33" s="29"/>
      <c r="L33" s="30"/>
      <c r="M33" s="29"/>
    </row>
    <row r="34" ht="15.75" customHeight="1">
      <c r="A34" s="42" t="s">
        <v>91</v>
      </c>
      <c r="B34" s="43" t="s">
        <v>5</v>
      </c>
      <c r="C34" s="44" t="s">
        <v>92</v>
      </c>
      <c r="F34" s="26" t="s">
        <v>93</v>
      </c>
      <c r="H34" s="27"/>
      <c r="J34" s="45" t="s">
        <v>94</v>
      </c>
      <c r="K34" s="45">
        <f>SUM(K10:K33)</f>
        <v>59</v>
      </c>
      <c r="L34" s="46" t="s">
        <v>95</v>
      </c>
      <c r="M34" s="29"/>
      <c r="O34" s="45" t="s">
        <v>94</v>
      </c>
      <c r="P34" s="45">
        <f>SUM(P10:P24)</f>
        <v>35</v>
      </c>
    </row>
    <row r="35" ht="12.75" customHeight="1">
      <c r="A35" s="47" t="s">
        <v>0</v>
      </c>
      <c r="B35" s="19" t="s">
        <v>29</v>
      </c>
      <c r="C35" s="19">
        <v>7.0</v>
      </c>
      <c r="F35" s="26" t="s">
        <v>96</v>
      </c>
      <c r="H35" s="27"/>
    </row>
    <row r="36" ht="12.75" customHeight="1">
      <c r="A36" s="48"/>
      <c r="B36" s="19" t="s">
        <v>30</v>
      </c>
      <c r="C36" s="19">
        <v>10.0</v>
      </c>
      <c r="F36" s="26"/>
      <c r="H36" s="27"/>
    </row>
    <row r="37" ht="12.75" customHeight="1">
      <c r="A37" s="49"/>
      <c r="B37" s="19" t="s">
        <v>38</v>
      </c>
      <c r="C37" s="19">
        <v>15.0</v>
      </c>
      <c r="F37" s="37"/>
      <c r="G37" s="38"/>
      <c r="H37" s="39"/>
      <c r="I37" s="50"/>
      <c r="J37" s="51"/>
      <c r="K37" s="51"/>
      <c r="L37" s="51"/>
      <c r="M37" s="51"/>
      <c r="N37" s="51"/>
      <c r="O37" s="51"/>
      <c r="P37" s="51"/>
    </row>
    <row r="38" ht="12.75" customHeight="1">
      <c r="A38" s="47" t="s">
        <v>97</v>
      </c>
      <c r="B38" s="19" t="s">
        <v>29</v>
      </c>
      <c r="C38" s="19">
        <v>5.0</v>
      </c>
    </row>
    <row r="39" ht="15.75" customHeight="1">
      <c r="A39" s="48"/>
      <c r="B39" s="19" t="s">
        <v>30</v>
      </c>
      <c r="C39" s="19">
        <v>7.0</v>
      </c>
      <c r="I39" s="28" t="s">
        <v>98</v>
      </c>
      <c r="O39" s="52" t="s">
        <v>99</v>
      </c>
      <c r="P39" s="45">
        <f>0.65+(0.01*P34)</f>
        <v>1</v>
      </c>
    </row>
    <row r="40" ht="12.75" customHeight="1">
      <c r="A40" s="49"/>
      <c r="B40" s="19" t="s">
        <v>38</v>
      </c>
      <c r="C40" s="19">
        <v>10.0</v>
      </c>
      <c r="I40" s="28" t="s">
        <v>100</v>
      </c>
    </row>
    <row r="41" ht="12.75" customHeight="1">
      <c r="A41" s="47" t="s">
        <v>101</v>
      </c>
      <c r="B41" s="19" t="s">
        <v>29</v>
      </c>
      <c r="C41" s="19">
        <v>3.0</v>
      </c>
    </row>
    <row r="42" ht="12.75" customHeight="1">
      <c r="A42" s="48"/>
      <c r="B42" s="19" t="s">
        <v>30</v>
      </c>
      <c r="C42" s="19">
        <v>4.0</v>
      </c>
      <c r="I42" s="28" t="s">
        <v>102</v>
      </c>
      <c r="J42" s="28"/>
      <c r="K42" s="28"/>
      <c r="L42" s="28"/>
      <c r="M42" s="28"/>
      <c r="N42" s="28"/>
    </row>
    <row r="43" ht="15.75" customHeight="1">
      <c r="A43" s="49"/>
      <c r="B43" s="19" t="s">
        <v>38</v>
      </c>
      <c r="C43" s="19">
        <v>6.0</v>
      </c>
      <c r="I43" s="28" t="s">
        <v>103</v>
      </c>
      <c r="J43" s="28"/>
      <c r="K43" s="28"/>
      <c r="L43" s="28"/>
      <c r="M43" s="28"/>
      <c r="N43" s="28"/>
      <c r="O43" s="52" t="s">
        <v>104</v>
      </c>
      <c r="P43" s="45">
        <f>K34*P39</f>
        <v>59</v>
      </c>
    </row>
    <row r="44" ht="12.75" customHeight="1">
      <c r="A44" s="47" t="s">
        <v>105</v>
      </c>
      <c r="B44" s="19" t="s">
        <v>29</v>
      </c>
      <c r="C44" s="19">
        <v>4.0</v>
      </c>
    </row>
    <row r="45" ht="15.75" customHeight="1">
      <c r="A45" s="48"/>
      <c r="B45" s="19" t="s">
        <v>30</v>
      </c>
      <c r="C45" s="19">
        <v>5.0</v>
      </c>
      <c r="I45" s="53"/>
      <c r="K45" s="18"/>
      <c r="O45" s="52"/>
      <c r="P45" s="45"/>
    </row>
    <row r="46" ht="12.75" customHeight="1">
      <c r="A46" s="49"/>
      <c r="B46" s="19" t="s">
        <v>38</v>
      </c>
      <c r="C46" s="19">
        <v>7.0</v>
      </c>
      <c r="I46" s="17" t="s">
        <v>106</v>
      </c>
      <c r="K46" s="54" t="s">
        <v>107</v>
      </c>
    </row>
    <row r="47" ht="15.75" customHeight="1">
      <c r="A47" s="47" t="s">
        <v>108</v>
      </c>
      <c r="B47" s="19" t="s">
        <v>29</v>
      </c>
      <c r="C47" s="19">
        <v>3.0</v>
      </c>
      <c r="I47" s="17" t="s">
        <v>109</v>
      </c>
      <c r="K47" s="18">
        <v>0.0</v>
      </c>
      <c r="O47" s="52" t="s">
        <v>110</v>
      </c>
      <c r="P47" s="55">
        <f>P43*K47</f>
        <v>0</v>
      </c>
    </row>
    <row r="48" ht="12.75" customHeight="1">
      <c r="A48" s="48"/>
      <c r="B48" s="19" t="s">
        <v>30</v>
      </c>
      <c r="C48" s="19">
        <v>4.0</v>
      </c>
      <c r="I48" s="28" t="s">
        <v>111</v>
      </c>
      <c r="J48" s="28"/>
      <c r="K48" s="28"/>
    </row>
    <row r="49" ht="12.75" customHeight="1">
      <c r="A49" s="49"/>
      <c r="B49" s="19" t="s">
        <v>38</v>
      </c>
      <c r="C49" s="19">
        <v>6.0</v>
      </c>
    </row>
    <row r="50" ht="12.75" customHeight="1"/>
    <row r="51" ht="18.0" customHeight="1">
      <c r="A51" s="56"/>
      <c r="I51" s="56"/>
    </row>
    <row r="52" ht="15.75" customHeight="1">
      <c r="A52" s="15" t="s">
        <v>20</v>
      </c>
      <c r="B52" s="15"/>
      <c r="C52" s="15"/>
      <c r="D52" s="15"/>
      <c r="E52" s="15"/>
      <c r="I52" s="15" t="s">
        <v>20</v>
      </c>
      <c r="J52" s="15"/>
      <c r="K52" s="15"/>
      <c r="L52" s="15"/>
      <c r="M52" s="15"/>
    </row>
    <row r="53" ht="15.75" customHeight="1">
      <c r="A53" s="15"/>
      <c r="B53" s="15"/>
      <c r="C53" s="15"/>
      <c r="D53" s="15"/>
      <c r="E53" s="15"/>
    </row>
    <row r="54" ht="12.75" customHeight="1">
      <c r="A54" s="28" t="s">
        <v>112</v>
      </c>
      <c r="I54" s="28" t="s">
        <v>113</v>
      </c>
    </row>
    <row r="55" ht="12.75" customHeight="1"/>
    <row r="56" ht="15.75" customHeight="1">
      <c r="A56" s="28" t="s">
        <v>114</v>
      </c>
      <c r="B56" s="57">
        <f>P47/1000</f>
        <v>0</v>
      </c>
      <c r="E56" s="58" t="s">
        <v>115</v>
      </c>
      <c r="F56" s="59"/>
      <c r="I56" s="28" t="s">
        <v>116</v>
      </c>
    </row>
    <row r="57" ht="15.75" customHeight="1">
      <c r="A57" s="28"/>
      <c r="B57" s="57"/>
      <c r="E57" s="60"/>
      <c r="F57" s="29"/>
    </row>
    <row r="58" ht="15.75" customHeight="1">
      <c r="A58" s="61" t="s">
        <v>117</v>
      </c>
      <c r="B58" s="38"/>
      <c r="C58" s="38"/>
      <c r="D58" s="51"/>
      <c r="E58" s="62"/>
      <c r="F58" s="51"/>
      <c r="G58" s="51"/>
      <c r="J58" s="63"/>
    </row>
    <row r="59" ht="15.75" customHeight="1">
      <c r="A59" s="28"/>
      <c r="B59" s="57"/>
      <c r="E59" s="60"/>
      <c r="H59" s="64" t="s">
        <v>118</v>
      </c>
      <c r="I59" s="65" t="s">
        <v>119</v>
      </c>
      <c r="J59" s="66" t="s">
        <v>120</v>
      </c>
      <c r="K59" s="67">
        <v>0.0</v>
      </c>
    </row>
    <row r="60" ht="15.75" customHeight="1">
      <c r="A60" s="68" t="s">
        <v>121</v>
      </c>
      <c r="B60" s="21"/>
      <c r="C60" s="22"/>
      <c r="E60" s="69" t="s">
        <v>122</v>
      </c>
      <c r="F60" s="28"/>
      <c r="G60" s="28"/>
      <c r="H60" s="70"/>
      <c r="I60" s="71" t="s">
        <v>123</v>
      </c>
      <c r="J60" s="72" t="s">
        <v>124</v>
      </c>
      <c r="K60" s="73">
        <v>0.0</v>
      </c>
    </row>
    <row r="61" ht="12.75" customHeight="1">
      <c r="A61" s="19"/>
      <c r="B61" s="74" t="s">
        <v>125</v>
      </c>
      <c r="C61" s="44" t="s">
        <v>126</v>
      </c>
      <c r="E61" s="69"/>
      <c r="H61" s="70"/>
      <c r="I61" s="71" t="s">
        <v>127</v>
      </c>
      <c r="J61" s="72" t="s">
        <v>124</v>
      </c>
      <c r="K61" s="73">
        <v>0.0</v>
      </c>
    </row>
    <row r="62" ht="15.75" customHeight="1">
      <c r="A62" s="19" t="s">
        <v>128</v>
      </c>
      <c r="B62" s="75">
        <f>IF(P47&lt;50000,2.4*POWER(B56,1.05),0)</f>
        <v>0</v>
      </c>
      <c r="C62" s="76">
        <f t="shared" ref="C62:C64" si="6">B62</f>
        <v>0</v>
      </c>
      <c r="E62" s="77" t="s">
        <v>129</v>
      </c>
      <c r="F62" s="78"/>
      <c r="H62" s="70"/>
      <c r="I62" s="71" t="s">
        <v>130</v>
      </c>
      <c r="J62" s="72" t="s">
        <v>131</v>
      </c>
      <c r="K62" s="73">
        <v>0.0</v>
      </c>
    </row>
    <row r="63" ht="15.75" customHeight="1">
      <c r="A63" s="19" t="s">
        <v>132</v>
      </c>
      <c r="B63" s="75">
        <f>IF(AND(P47&gt;=50000,P47&lt;100000),3*POWER(B56,1.12),0)</f>
        <v>0</v>
      </c>
      <c r="C63" s="76">
        <f t="shared" si="6"/>
        <v>0</v>
      </c>
      <c r="E63" s="79" t="s">
        <v>133</v>
      </c>
      <c r="F63" s="80"/>
      <c r="H63" s="70"/>
      <c r="I63" s="71" t="s">
        <v>134</v>
      </c>
      <c r="J63" s="72" t="s">
        <v>135</v>
      </c>
      <c r="K63" s="73">
        <v>0.0</v>
      </c>
    </row>
    <row r="64" ht="15.75" customHeight="1">
      <c r="A64" s="19" t="s">
        <v>136</v>
      </c>
      <c r="B64" s="75">
        <f>IF(P47&gt;=100000,3.6*POWER(B56,1.2),0)</f>
        <v>0</v>
      </c>
      <c r="C64" s="76">
        <f t="shared" si="6"/>
        <v>0</v>
      </c>
      <c r="E64" s="81" t="s">
        <v>137</v>
      </c>
      <c r="F64" s="82"/>
      <c r="H64" s="70"/>
      <c r="I64" s="71" t="s">
        <v>138</v>
      </c>
      <c r="J64" s="72" t="s">
        <v>124</v>
      </c>
      <c r="K64" s="73">
        <v>0.0</v>
      </c>
    </row>
    <row r="65" ht="12.75" customHeight="1">
      <c r="H65" s="70"/>
      <c r="I65" s="71" t="s">
        <v>139</v>
      </c>
      <c r="J65" s="72" t="s">
        <v>135</v>
      </c>
      <c r="K65" s="73">
        <v>0.0</v>
      </c>
    </row>
    <row r="66" ht="12.75" customHeight="1">
      <c r="H66" s="70"/>
      <c r="I66" s="71" t="s">
        <v>140</v>
      </c>
      <c r="J66" s="72" t="s">
        <v>120</v>
      </c>
      <c r="K66" s="73">
        <v>0.0</v>
      </c>
    </row>
    <row r="67" ht="12.75" customHeight="1">
      <c r="A67" s="83" t="s">
        <v>141</v>
      </c>
      <c r="B67" s="38"/>
      <c r="C67" s="38"/>
      <c r="D67" s="51"/>
      <c r="E67" s="62"/>
      <c r="F67" s="51"/>
      <c r="G67" s="84"/>
      <c r="H67" s="70"/>
      <c r="I67" s="71" t="s">
        <v>142</v>
      </c>
      <c r="J67" s="72" t="s">
        <v>120</v>
      </c>
      <c r="K67" s="73">
        <v>0.0</v>
      </c>
    </row>
    <row r="68" ht="15.75" customHeight="1">
      <c r="A68" s="28"/>
      <c r="B68" s="57"/>
      <c r="E68" s="60"/>
      <c r="H68" s="70"/>
      <c r="I68" s="71" t="s">
        <v>143</v>
      </c>
      <c r="J68" s="72" t="s">
        <v>135</v>
      </c>
      <c r="K68" s="73">
        <v>0.0</v>
      </c>
    </row>
    <row r="69" ht="12.75" customHeight="1">
      <c r="A69" s="68" t="s">
        <v>121</v>
      </c>
      <c r="B69" s="21"/>
      <c r="C69" s="22"/>
      <c r="E69" s="69"/>
      <c r="H69" s="70"/>
      <c r="I69" s="71" t="s">
        <v>144</v>
      </c>
      <c r="J69" s="72" t="s">
        <v>124</v>
      </c>
      <c r="K69" s="73">
        <v>0.0</v>
      </c>
    </row>
    <row r="70" ht="12.75" customHeight="1">
      <c r="A70" s="19"/>
      <c r="B70" s="74" t="s">
        <v>125</v>
      </c>
      <c r="C70" s="44" t="s">
        <v>126</v>
      </c>
      <c r="E70" s="69"/>
      <c r="H70" s="70"/>
      <c r="I70" s="71" t="s">
        <v>145</v>
      </c>
      <c r="J70" s="72" t="s">
        <v>124</v>
      </c>
      <c r="K70" s="73">
        <v>0.0</v>
      </c>
    </row>
    <row r="71" ht="15.75" customHeight="1">
      <c r="A71" s="19" t="s">
        <v>128</v>
      </c>
      <c r="B71" s="75">
        <f>IF(P47&lt;50000,3.2*POWER(B56,1.05),0)</f>
        <v>0</v>
      </c>
      <c r="C71" s="76">
        <f t="shared" ref="C71:C73" si="7">B71</f>
        <v>0</v>
      </c>
      <c r="E71" s="77" t="s">
        <v>146</v>
      </c>
      <c r="F71" s="78"/>
      <c r="H71" s="70"/>
      <c r="I71" s="71" t="s">
        <v>147</v>
      </c>
      <c r="J71" s="72" t="s">
        <v>135</v>
      </c>
      <c r="K71" s="73">
        <v>0.0</v>
      </c>
    </row>
    <row r="72" ht="15.75" customHeight="1">
      <c r="A72" s="19" t="s">
        <v>132</v>
      </c>
      <c r="B72" s="75">
        <f>IF(AND(P47&gt;=50000,P47&lt;100000),3*POWER(B56,1.12),0)</f>
        <v>0</v>
      </c>
      <c r="C72" s="76">
        <f t="shared" si="7"/>
        <v>0</v>
      </c>
      <c r="E72" s="79" t="s">
        <v>148</v>
      </c>
      <c r="F72" s="80"/>
      <c r="H72" s="70"/>
      <c r="I72" s="71" t="s">
        <v>149</v>
      </c>
      <c r="J72" s="72" t="s">
        <v>124</v>
      </c>
      <c r="K72" s="73">
        <v>0.0</v>
      </c>
    </row>
    <row r="73" ht="15.75" customHeight="1">
      <c r="A73" s="19" t="s">
        <v>136</v>
      </c>
      <c r="B73" s="75">
        <f>IF(P47&gt;=100000,2.8*POWER(B56,1.2),0)</f>
        <v>0</v>
      </c>
      <c r="C73" s="76">
        <f t="shared" si="7"/>
        <v>0</v>
      </c>
      <c r="E73" s="81" t="s">
        <v>150</v>
      </c>
      <c r="F73" s="82"/>
      <c r="H73" s="70"/>
      <c r="I73" s="85" t="s">
        <v>151</v>
      </c>
      <c r="J73" s="86" t="s">
        <v>152</v>
      </c>
      <c r="K73" s="87">
        <v>0.0</v>
      </c>
    </row>
    <row r="74" ht="15.75" customHeight="1">
      <c r="A74" s="29"/>
      <c r="B74" s="88"/>
      <c r="C74" s="55"/>
      <c r="E74" s="60"/>
      <c r="F74" s="28"/>
    </row>
    <row r="75" ht="15.75" customHeight="1">
      <c r="I75" s="45" t="s">
        <v>153</v>
      </c>
      <c r="K75" s="55">
        <f>PRODUCT(K59:K73)*C71</f>
        <v>0</v>
      </c>
    </row>
    <row r="76" ht="12.75" customHeight="1">
      <c r="A76" s="89" t="s">
        <v>154</v>
      </c>
      <c r="B76" s="38"/>
      <c r="C76" s="38"/>
      <c r="D76" s="51"/>
      <c r="E76" s="62"/>
      <c r="F76" s="51"/>
      <c r="G76" s="51"/>
      <c r="I76" s="89" t="s">
        <v>154</v>
      </c>
      <c r="J76" s="38"/>
      <c r="K76" s="38"/>
      <c r="L76" s="51"/>
      <c r="M76" s="62"/>
      <c r="N76" s="51"/>
      <c r="O76" s="51"/>
    </row>
    <row r="77" ht="12.75" customHeight="1">
      <c r="A77" s="90"/>
      <c r="B77" s="90"/>
      <c r="C77" s="90"/>
      <c r="D77" s="29"/>
      <c r="E77" s="60"/>
      <c r="F77" s="29"/>
      <c r="H77" s="91" t="s">
        <v>155</v>
      </c>
      <c r="I77" s="90"/>
      <c r="J77" s="90"/>
      <c r="K77" s="90"/>
      <c r="L77" s="29"/>
      <c r="M77" s="60"/>
      <c r="N77" s="29"/>
      <c r="P77" s="91" t="s">
        <v>155</v>
      </c>
    </row>
    <row r="78" ht="12.75" customHeight="1">
      <c r="A78" s="68" t="s">
        <v>156</v>
      </c>
      <c r="B78" s="21"/>
      <c r="C78" s="22"/>
      <c r="E78" s="60" t="s">
        <v>122</v>
      </c>
      <c r="F78" s="28"/>
      <c r="G78" s="28"/>
      <c r="H78" s="70"/>
      <c r="I78" s="68" t="s">
        <v>156</v>
      </c>
      <c r="J78" s="21"/>
      <c r="K78" s="22"/>
      <c r="M78" s="60" t="s">
        <v>122</v>
      </c>
      <c r="N78" s="28"/>
      <c r="O78" s="28"/>
      <c r="P78" s="70"/>
    </row>
    <row r="79" ht="12.75" customHeight="1">
      <c r="A79" s="19"/>
      <c r="B79" s="74" t="s">
        <v>125</v>
      </c>
      <c r="C79" s="44" t="s">
        <v>126</v>
      </c>
      <c r="E79" s="69"/>
      <c r="H79" s="70"/>
      <c r="I79" s="19"/>
      <c r="J79" s="74" t="s">
        <v>125</v>
      </c>
      <c r="K79" s="44" t="s">
        <v>126</v>
      </c>
      <c r="M79" s="69"/>
      <c r="P79" s="70"/>
    </row>
    <row r="80" ht="15.75" customHeight="1">
      <c r="A80" s="19" t="s">
        <v>128</v>
      </c>
      <c r="B80" s="75">
        <f>IF(P47&lt;50000,2.5*POWER(B62,0.38),0)</f>
        <v>0</v>
      </c>
      <c r="C80" s="76">
        <f t="shared" ref="C80:C82" si="8">B80</f>
        <v>0</v>
      </c>
      <c r="E80" s="77" t="s">
        <v>157</v>
      </c>
      <c r="F80" s="78"/>
      <c r="H80" s="70"/>
      <c r="I80" s="19" t="s">
        <v>128</v>
      </c>
      <c r="J80" s="92">
        <f>IF(P47&lt;50000,2.5*POWER(K75,0.38),0)</f>
        <v>0</v>
      </c>
      <c r="K80" s="76">
        <f>J80</f>
        <v>0</v>
      </c>
      <c r="M80" s="77" t="s">
        <v>158</v>
      </c>
      <c r="N80" s="78"/>
      <c r="O80" s="29"/>
      <c r="P80" s="70"/>
    </row>
    <row r="81" ht="15.75" customHeight="1">
      <c r="A81" s="19" t="s">
        <v>132</v>
      </c>
      <c r="B81" s="75">
        <f>IF(AND(P47&gt;=50000,P47&lt;100000),2.5*POWER(B63,0.35),0)</f>
        <v>0</v>
      </c>
      <c r="C81" s="76">
        <f t="shared" si="8"/>
        <v>0</v>
      </c>
      <c r="E81" s="79" t="s">
        <v>159</v>
      </c>
      <c r="F81" s="80"/>
      <c r="H81" s="70"/>
      <c r="I81" s="19" t="s">
        <v>132</v>
      </c>
      <c r="J81" s="92">
        <f>IF(AND(P47&gt;=50000,P47&lt;100000),2.5*POWER(K75,0.35),0)</f>
        <v>0</v>
      </c>
      <c r="K81" s="76">
        <f t="shared" ref="K81:K82" si="9">ROUNDUP(J81,0)</f>
        <v>0</v>
      </c>
      <c r="M81" s="79" t="s">
        <v>160</v>
      </c>
      <c r="N81" s="80"/>
      <c r="O81" s="29"/>
      <c r="P81" s="70"/>
    </row>
    <row r="82" ht="15.75" customHeight="1">
      <c r="A82" s="19" t="s">
        <v>136</v>
      </c>
      <c r="B82" s="75">
        <f>IF(P47&gt;=100000,2.5*POWER(B64,0.32),0)</f>
        <v>0</v>
      </c>
      <c r="C82" s="76">
        <f t="shared" si="8"/>
        <v>0</v>
      </c>
      <c r="E82" s="81" t="s">
        <v>161</v>
      </c>
      <c r="F82" s="82"/>
      <c r="H82" s="70"/>
      <c r="I82" s="19" t="s">
        <v>136</v>
      </c>
      <c r="J82" s="92">
        <f>IF(P47&gt;=100000,2.5*POWER(K75,0.32),0)</f>
        <v>0</v>
      </c>
      <c r="K82" s="76">
        <f t="shared" si="9"/>
        <v>0</v>
      </c>
      <c r="M82" s="81" t="s">
        <v>162</v>
      </c>
      <c r="N82" s="82"/>
      <c r="O82" s="29"/>
      <c r="P82" s="70"/>
    </row>
    <row r="83" ht="12.75" customHeight="1"/>
    <row r="84" ht="12.75" customHeight="1"/>
    <row r="85" ht="15.75" customHeight="1">
      <c r="A85" s="28" t="s">
        <v>163</v>
      </c>
      <c r="B85" s="28"/>
      <c r="C85" s="28"/>
      <c r="D85" s="28"/>
      <c r="F85" s="45" t="str">
        <f>C62/C80</f>
        <v>#DIV/0!</v>
      </c>
      <c r="I85" s="28" t="s">
        <v>164</v>
      </c>
      <c r="P85" s="45" t="str">
        <f>K75/K80</f>
        <v>#DIV/0!</v>
      </c>
    </row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0">
    <mergeCell ref="B25:D25"/>
    <mergeCell ref="F25:H25"/>
    <mergeCell ref="F26:H26"/>
    <mergeCell ref="F27:H27"/>
    <mergeCell ref="F28:H28"/>
    <mergeCell ref="F29:H29"/>
    <mergeCell ref="F33:H33"/>
    <mergeCell ref="F34:H34"/>
    <mergeCell ref="A35:A37"/>
    <mergeCell ref="F35:H35"/>
    <mergeCell ref="F36:H36"/>
    <mergeCell ref="F37:H37"/>
    <mergeCell ref="A38:A40"/>
    <mergeCell ref="A41:A43"/>
    <mergeCell ref="F10:H10"/>
    <mergeCell ref="F11:H11"/>
    <mergeCell ref="A13:D14"/>
    <mergeCell ref="B16:D16"/>
    <mergeCell ref="F16:H16"/>
    <mergeCell ref="F17:H17"/>
    <mergeCell ref="F18:H18"/>
    <mergeCell ref="F19:H19"/>
    <mergeCell ref="H59:H73"/>
    <mergeCell ref="I76:K76"/>
    <mergeCell ref="H77:H82"/>
    <mergeCell ref="P77:P82"/>
    <mergeCell ref="I78:K78"/>
    <mergeCell ref="F20:H20"/>
    <mergeCell ref="A22:D23"/>
    <mergeCell ref="I2:K2"/>
    <mergeCell ref="A4:D5"/>
    <mergeCell ref="B7:D7"/>
    <mergeCell ref="F7:H7"/>
    <mergeCell ref="F8:H8"/>
    <mergeCell ref="F9:H9"/>
    <mergeCell ref="M9:M24"/>
    <mergeCell ref="A47:A49"/>
    <mergeCell ref="A58:C58"/>
    <mergeCell ref="A60:C60"/>
    <mergeCell ref="A67:C67"/>
    <mergeCell ref="A69:C69"/>
    <mergeCell ref="A76:C76"/>
    <mergeCell ref="A78:C78"/>
    <mergeCell ref="A44:A46"/>
    <mergeCell ref="I45:J45"/>
    <mergeCell ref="I46:J46"/>
    <mergeCell ref="K46:L46"/>
    <mergeCell ref="I47:J47"/>
    <mergeCell ref="A51:F51"/>
    <mergeCell ref="I51:N51"/>
  </mergeCells>
  <printOptions/>
  <pageMargins bottom="0.75" footer="0.0" header="0.0" left="0.7" right="0.7" top="0.75"/>
  <pageSetup orientation="landscape"/>
  <drawing r:id="rId1"/>
</worksheet>
</file>