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S exercise - Tanking bank case\"/>
    </mc:Choice>
  </mc:AlternateContent>
  <bookViews>
    <workbookView xWindow="240" yWindow="60" windowWidth="20115" windowHeight="8025"/>
  </bookViews>
  <sheets>
    <sheet name="At A Glance" sheetId="2" r:id="rId1"/>
    <sheet name="V1" sheetId="3" r:id="rId2"/>
    <sheet name="V2" sheetId="4" r:id="rId3"/>
    <sheet name="T1" sheetId="5" r:id="rId4"/>
    <sheet name="T2" sheetId="6" r:id="rId5"/>
    <sheet name="I" sheetId="7" r:id="rId6"/>
    <sheet name="E1" sheetId="8" r:id="rId7"/>
    <sheet name="E2" sheetId="11" r:id="rId8"/>
    <sheet name="P" sheetId="9" r:id="rId9"/>
    <sheet name="Data" sheetId="1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0" i="1" l="1"/>
  <c r="O40" i="1"/>
  <c r="N40" i="1"/>
  <c r="M40" i="1"/>
  <c r="L40" i="1"/>
  <c r="K40" i="1"/>
  <c r="J40" i="1"/>
  <c r="I40" i="1"/>
  <c r="H40" i="1"/>
  <c r="G40" i="1"/>
  <c r="F40" i="1"/>
  <c r="P45" i="1"/>
  <c r="N45" i="1"/>
  <c r="H45" i="1"/>
  <c r="F45" i="1"/>
  <c r="L45" i="1"/>
  <c r="J45" i="1"/>
  <c r="O45" i="1"/>
  <c r="M45" i="1"/>
  <c r="K45" i="1"/>
  <c r="I45" i="1"/>
  <c r="G45" i="1"/>
  <c r="P44" i="1"/>
  <c r="O44" i="1"/>
  <c r="N44" i="1"/>
  <c r="M44" i="1"/>
  <c r="L44" i="1"/>
  <c r="K44" i="1"/>
  <c r="J44" i="1"/>
  <c r="I44" i="1"/>
  <c r="H44" i="1"/>
  <c r="G44" i="1"/>
  <c r="F44" i="1"/>
  <c r="P43" i="1"/>
  <c r="O43" i="1"/>
  <c r="N43" i="1"/>
  <c r="M43" i="1"/>
  <c r="L43" i="1"/>
  <c r="K43" i="1"/>
  <c r="J43" i="1"/>
  <c r="I43" i="1"/>
  <c r="H43" i="1"/>
  <c r="G43" i="1"/>
  <c r="F43" i="1"/>
  <c r="P42" i="1"/>
  <c r="O42" i="1"/>
  <c r="N42" i="1"/>
  <c r="M42" i="1"/>
  <c r="L42" i="1"/>
  <c r="K42" i="1"/>
  <c r="J42" i="1"/>
  <c r="I42" i="1"/>
  <c r="H42" i="1"/>
  <c r="G42" i="1"/>
  <c r="F42" i="1"/>
  <c r="P41" i="1"/>
  <c r="O41" i="1"/>
  <c r="N41" i="1"/>
  <c r="M41" i="1"/>
  <c r="L41" i="1"/>
  <c r="K41" i="1"/>
  <c r="J41" i="1"/>
  <c r="I41" i="1"/>
  <c r="H41" i="1"/>
  <c r="G41" i="1"/>
  <c r="F41" i="1"/>
  <c r="E44" i="1"/>
  <c r="E43" i="1"/>
  <c r="E42" i="1"/>
  <c r="E41" i="1"/>
  <c r="E40" i="1"/>
  <c r="E45" i="1"/>
  <c r="E29" i="1"/>
  <c r="E30" i="1"/>
  <c r="E9" i="2"/>
  <c r="F29" i="1"/>
  <c r="E31" i="1"/>
  <c r="E32" i="1"/>
  <c r="E33" i="1"/>
  <c r="E48" i="1"/>
  <c r="E34" i="1"/>
  <c r="E35" i="1"/>
  <c r="E50" i="1"/>
  <c r="E49" i="1"/>
  <c r="E47" i="1"/>
  <c r="K54" i="1"/>
  <c r="K53" i="1"/>
  <c r="K55" i="1"/>
  <c r="K51" i="1"/>
  <c r="K52" i="1"/>
  <c r="O54" i="1"/>
  <c r="O52" i="1"/>
  <c r="O55" i="1"/>
  <c r="O51" i="1"/>
  <c r="O53" i="1"/>
  <c r="L55" i="1"/>
  <c r="L51" i="1"/>
  <c r="L53" i="1"/>
  <c r="L52" i="1"/>
  <c r="L54" i="1"/>
  <c r="P55" i="1"/>
  <c r="P51" i="1"/>
  <c r="P54" i="1"/>
  <c r="P52" i="1"/>
  <c r="P53" i="1"/>
  <c r="I52" i="1"/>
  <c r="I54" i="1"/>
  <c r="I55" i="1"/>
  <c r="I53" i="1"/>
  <c r="I51" i="1"/>
  <c r="M52" i="1"/>
  <c r="M51" i="1"/>
  <c r="M53" i="1"/>
  <c r="M54" i="1"/>
  <c r="M55" i="1"/>
  <c r="G54" i="1"/>
  <c r="G52" i="1"/>
  <c r="G55" i="1"/>
  <c r="G51" i="1"/>
  <c r="G53" i="1"/>
  <c r="H55" i="1"/>
  <c r="H51" i="1"/>
  <c r="H54" i="1"/>
  <c r="H52" i="1"/>
  <c r="H53" i="1"/>
  <c r="F53" i="1"/>
  <c r="F55" i="1"/>
  <c r="F51" i="1"/>
  <c r="F54" i="1"/>
  <c r="F52" i="1"/>
  <c r="J53" i="1"/>
  <c r="J52" i="1"/>
  <c r="J54" i="1"/>
  <c r="J55" i="1"/>
  <c r="J51" i="1"/>
  <c r="N52" i="1"/>
  <c r="N53" i="1"/>
  <c r="N55" i="1"/>
  <c r="N51" i="1"/>
  <c r="N54" i="1"/>
  <c r="E46" i="1"/>
  <c r="E54" i="1"/>
  <c r="E53" i="1"/>
  <c r="E51" i="1"/>
  <c r="E56" i="1"/>
  <c r="E52" i="1"/>
  <c r="E57" i="1"/>
  <c r="E55" i="1"/>
  <c r="P13" i="2"/>
  <c r="O13" i="2"/>
  <c r="N13" i="2"/>
  <c r="M13" i="2"/>
  <c r="L13" i="2"/>
  <c r="K13" i="2"/>
  <c r="J13" i="2"/>
  <c r="I13" i="2"/>
  <c r="H13" i="2"/>
  <c r="G13" i="2"/>
  <c r="F13" i="2"/>
  <c r="E13" i="2"/>
  <c r="P12" i="2"/>
  <c r="O12" i="2"/>
  <c r="N12" i="2"/>
  <c r="M12" i="2"/>
  <c r="L12" i="2"/>
  <c r="K12" i="2"/>
  <c r="J12" i="2"/>
  <c r="I12" i="2"/>
  <c r="H12" i="2"/>
  <c r="G12" i="2"/>
  <c r="F12" i="2"/>
  <c r="P11" i="2"/>
  <c r="O11" i="2"/>
  <c r="N11" i="2"/>
  <c r="M11" i="2"/>
  <c r="L11" i="2"/>
  <c r="K11" i="2"/>
  <c r="J11" i="2"/>
  <c r="I11" i="2"/>
  <c r="H11" i="2"/>
  <c r="G11" i="2"/>
  <c r="F11" i="2"/>
  <c r="P10" i="2"/>
  <c r="O10" i="2"/>
  <c r="N10" i="2"/>
  <c r="M10" i="2"/>
  <c r="L10" i="2"/>
  <c r="K10" i="2"/>
  <c r="J10" i="2"/>
  <c r="I10" i="2"/>
  <c r="H10" i="2"/>
  <c r="G10" i="2"/>
  <c r="F10" i="2"/>
  <c r="E12" i="2"/>
  <c r="E11" i="2"/>
  <c r="E10" i="2"/>
  <c r="P8" i="2"/>
  <c r="D8" i="2"/>
  <c r="O8" i="2"/>
  <c r="N8" i="2"/>
  <c r="M8" i="2"/>
  <c r="L8" i="2"/>
  <c r="K8" i="2"/>
  <c r="J8" i="2"/>
  <c r="I8" i="2"/>
  <c r="H8" i="2"/>
  <c r="G8" i="2"/>
  <c r="F8" i="2"/>
  <c r="E8" i="2"/>
  <c r="P7" i="2"/>
  <c r="O7" i="2"/>
  <c r="N7" i="2"/>
  <c r="M7" i="2"/>
  <c r="L7" i="2"/>
  <c r="K7" i="2"/>
  <c r="J7" i="2"/>
  <c r="I7" i="2"/>
  <c r="H7" i="2"/>
  <c r="G7" i="2"/>
  <c r="F7" i="2"/>
  <c r="E7" i="2"/>
  <c r="P6" i="2"/>
  <c r="O6" i="2"/>
  <c r="N6" i="2"/>
  <c r="M6" i="2"/>
  <c r="L6" i="2"/>
  <c r="K6" i="2"/>
  <c r="J6" i="2"/>
  <c r="I6" i="2"/>
  <c r="H6" i="2"/>
  <c r="G6" i="2"/>
  <c r="F6" i="2"/>
  <c r="P5" i="2"/>
  <c r="O5" i="2"/>
  <c r="N5" i="2"/>
  <c r="M5" i="2"/>
  <c r="L5" i="2"/>
  <c r="K5" i="2"/>
  <c r="J5" i="2"/>
  <c r="I5" i="2"/>
  <c r="H5" i="2"/>
  <c r="G5" i="2"/>
  <c r="F5" i="2"/>
  <c r="E6" i="2"/>
  <c r="E5" i="2"/>
  <c r="P4" i="2"/>
  <c r="O4" i="2"/>
  <c r="N4" i="2"/>
  <c r="M4" i="2"/>
  <c r="L4" i="2"/>
  <c r="K4" i="2"/>
  <c r="J4" i="2"/>
  <c r="I4" i="2"/>
  <c r="H4" i="2"/>
  <c r="G4" i="2"/>
  <c r="F4" i="2"/>
  <c r="E4" i="2"/>
  <c r="P3" i="2"/>
  <c r="O3" i="2"/>
  <c r="N3" i="2"/>
  <c r="M3" i="2"/>
  <c r="L3" i="2"/>
  <c r="K3" i="2"/>
  <c r="J3" i="2"/>
  <c r="I3" i="2"/>
  <c r="H3" i="2"/>
  <c r="G3" i="2"/>
  <c r="F3" i="2"/>
  <c r="E3" i="2"/>
  <c r="E58" i="1"/>
  <c r="E60" i="1"/>
  <c r="E59" i="1"/>
  <c r="F30" i="1"/>
  <c r="F9" i="2"/>
  <c r="F35" i="1"/>
  <c r="F50" i="1"/>
  <c r="F31" i="1"/>
  <c r="F46" i="1"/>
  <c r="F34" i="1"/>
  <c r="F49" i="1"/>
  <c r="F33" i="1"/>
  <c r="F48" i="1"/>
  <c r="F32" i="1"/>
  <c r="F47" i="1"/>
  <c r="G29" i="1"/>
  <c r="P25" i="1"/>
  <c r="O25" i="1"/>
  <c r="N25" i="1"/>
  <c r="M25" i="1"/>
  <c r="L25" i="1"/>
  <c r="K25" i="1"/>
  <c r="J25" i="1"/>
  <c r="I25" i="1"/>
  <c r="H25" i="1"/>
  <c r="G25" i="1"/>
  <c r="F25" i="1"/>
  <c r="E25" i="1"/>
  <c r="F57" i="1"/>
  <c r="F60" i="1"/>
  <c r="F59" i="1"/>
  <c r="F58" i="1"/>
  <c r="H29" i="1"/>
  <c r="G35" i="1"/>
  <c r="G50" i="1"/>
  <c r="G34" i="1"/>
  <c r="G49" i="1"/>
  <c r="G33" i="1"/>
  <c r="G48" i="1"/>
  <c r="G32" i="1"/>
  <c r="G47" i="1"/>
  <c r="G31" i="1"/>
  <c r="G30" i="1"/>
  <c r="G9" i="2"/>
  <c r="F56" i="1"/>
  <c r="E23" i="1"/>
  <c r="F23" i="1"/>
  <c r="G23" i="1"/>
  <c r="H23" i="1"/>
  <c r="I23" i="1"/>
  <c r="J23" i="1"/>
  <c r="K23" i="1"/>
  <c r="L23" i="1"/>
  <c r="M23" i="1"/>
  <c r="N23" i="1"/>
  <c r="O23" i="1"/>
  <c r="P23" i="1"/>
  <c r="G46" i="1"/>
  <c r="G58" i="1"/>
  <c r="G56" i="1"/>
  <c r="G60" i="1"/>
  <c r="G59" i="1"/>
  <c r="G57" i="1"/>
  <c r="I29" i="1"/>
  <c r="H35" i="1"/>
  <c r="H50" i="1"/>
  <c r="H34" i="1"/>
  <c r="H49" i="1"/>
  <c r="H33" i="1"/>
  <c r="H48" i="1"/>
  <c r="H32" i="1"/>
  <c r="H47" i="1"/>
  <c r="H31" i="1"/>
  <c r="H30" i="1"/>
  <c r="H9" i="2"/>
  <c r="P21" i="1"/>
  <c r="O21" i="1"/>
  <c r="N21" i="1"/>
  <c r="M21" i="1"/>
  <c r="L21" i="1"/>
  <c r="K21" i="1"/>
  <c r="J21" i="1"/>
  <c r="I21" i="1"/>
  <c r="H21" i="1"/>
  <c r="G21" i="1"/>
  <c r="F21" i="1"/>
  <c r="E21" i="1"/>
  <c r="O20" i="1"/>
  <c r="N20" i="1"/>
  <c r="M20" i="1"/>
  <c r="L20" i="1"/>
  <c r="K20" i="1"/>
  <c r="J20" i="1"/>
  <c r="I20" i="1"/>
  <c r="H20" i="1"/>
  <c r="G20" i="1"/>
  <c r="F20" i="1"/>
  <c r="E20" i="1"/>
  <c r="O19" i="1"/>
  <c r="N19" i="1"/>
  <c r="M19" i="1"/>
  <c r="L19" i="1"/>
  <c r="K19" i="1"/>
  <c r="J19" i="1"/>
  <c r="I19" i="1"/>
  <c r="H19" i="1"/>
  <c r="G19" i="1"/>
  <c r="F19" i="1"/>
  <c r="E19" i="1"/>
  <c r="P17" i="1"/>
  <c r="O17" i="1"/>
  <c r="O18" i="1"/>
  <c r="N17" i="1"/>
  <c r="N18" i="1"/>
  <c r="M17" i="1"/>
  <c r="M18" i="1"/>
  <c r="L17" i="1"/>
  <c r="L18" i="1"/>
  <c r="K17" i="1"/>
  <c r="K18" i="1"/>
  <c r="J17" i="1"/>
  <c r="J18" i="1"/>
  <c r="I17" i="1"/>
  <c r="I18" i="1"/>
  <c r="H17" i="1"/>
  <c r="H18" i="1"/>
  <c r="G17" i="1"/>
  <c r="G18" i="1"/>
  <c r="F17" i="1"/>
  <c r="F18" i="1"/>
  <c r="E17" i="1"/>
  <c r="E18" i="1"/>
  <c r="P13" i="1"/>
  <c r="P20" i="1"/>
  <c r="P14" i="1"/>
  <c r="P18" i="1"/>
  <c r="H46" i="1"/>
  <c r="H58" i="1"/>
  <c r="H59" i="1"/>
  <c r="H56" i="1"/>
  <c r="H60" i="1"/>
  <c r="H57" i="1"/>
  <c r="J29" i="1"/>
  <c r="I30" i="1"/>
  <c r="I9" i="2"/>
  <c r="I35" i="1"/>
  <c r="I50" i="1"/>
  <c r="I34" i="1"/>
  <c r="I49" i="1"/>
  <c r="I33" i="1"/>
  <c r="I48" i="1"/>
  <c r="I32" i="1"/>
  <c r="I47" i="1"/>
  <c r="I31" i="1"/>
  <c r="P19" i="1"/>
  <c r="K29" i="1"/>
  <c r="J30" i="1"/>
  <c r="J9" i="2"/>
  <c r="J35" i="1"/>
  <c r="J50" i="1"/>
  <c r="J34" i="1"/>
  <c r="J49" i="1"/>
  <c r="J33" i="1"/>
  <c r="J48" i="1"/>
  <c r="J32" i="1"/>
  <c r="J47" i="1"/>
  <c r="J31" i="1"/>
  <c r="I46" i="1"/>
  <c r="I57" i="1"/>
  <c r="I56" i="1"/>
  <c r="I58" i="1"/>
  <c r="I59" i="1"/>
  <c r="I60" i="1"/>
  <c r="J46" i="1"/>
  <c r="J57" i="1"/>
  <c r="J60" i="1"/>
  <c r="J59" i="1"/>
  <c r="J56" i="1"/>
  <c r="J58" i="1"/>
  <c r="L29" i="1"/>
  <c r="K35" i="1"/>
  <c r="K50" i="1"/>
  <c r="K34" i="1"/>
  <c r="K49" i="1"/>
  <c r="K33" i="1"/>
  <c r="K48" i="1"/>
  <c r="K32" i="1"/>
  <c r="K47" i="1"/>
  <c r="K31" i="1"/>
  <c r="K30" i="1"/>
  <c r="K9" i="2"/>
  <c r="M29" i="1"/>
  <c r="L35" i="1"/>
  <c r="L50" i="1"/>
  <c r="L34" i="1"/>
  <c r="L49" i="1"/>
  <c r="L33" i="1"/>
  <c r="L48" i="1"/>
  <c r="L32" i="1"/>
  <c r="L47" i="1"/>
  <c r="L31" i="1"/>
  <c r="L30" i="1"/>
  <c r="L9" i="2"/>
  <c r="K46" i="1"/>
  <c r="K60" i="1"/>
  <c r="K59" i="1"/>
  <c r="K56" i="1"/>
  <c r="K58" i="1"/>
  <c r="K57" i="1"/>
  <c r="L46" i="1"/>
  <c r="L60" i="1"/>
  <c r="L56" i="1"/>
  <c r="L58" i="1"/>
  <c r="L59" i="1"/>
  <c r="L57" i="1"/>
  <c r="N29" i="1"/>
  <c r="M30" i="1"/>
  <c r="M9" i="2"/>
  <c r="M35" i="1"/>
  <c r="M50" i="1"/>
  <c r="M34" i="1"/>
  <c r="M49" i="1"/>
  <c r="M33" i="1"/>
  <c r="M48" i="1"/>
  <c r="M32" i="1"/>
  <c r="M47" i="1"/>
  <c r="M31" i="1"/>
  <c r="O29" i="1"/>
  <c r="N30" i="1"/>
  <c r="N9" i="2"/>
  <c r="N33" i="1"/>
  <c r="N48" i="1"/>
  <c r="N32" i="1"/>
  <c r="N47" i="1"/>
  <c r="N31" i="1"/>
  <c r="N35" i="1"/>
  <c r="N50" i="1"/>
  <c r="N34" i="1"/>
  <c r="N49" i="1"/>
  <c r="M46" i="1"/>
  <c r="M56" i="1"/>
  <c r="M58" i="1"/>
  <c r="M60" i="1"/>
  <c r="M59" i="1"/>
  <c r="M57" i="1"/>
  <c r="N46" i="1"/>
  <c r="N59" i="1"/>
  <c r="N60" i="1"/>
  <c r="N57" i="1"/>
  <c r="N58" i="1"/>
  <c r="N56" i="1"/>
  <c r="P29" i="1"/>
  <c r="O35" i="1"/>
  <c r="O50" i="1"/>
  <c r="O34" i="1"/>
  <c r="O49" i="1"/>
  <c r="O33" i="1"/>
  <c r="O48" i="1"/>
  <c r="O32" i="1"/>
  <c r="O47" i="1"/>
  <c r="O31" i="1"/>
  <c r="O30" i="1"/>
  <c r="O9" i="2"/>
  <c r="P35" i="1"/>
  <c r="P50" i="1"/>
  <c r="P34" i="1"/>
  <c r="P49" i="1"/>
  <c r="P33" i="1"/>
  <c r="P48" i="1"/>
  <c r="P32" i="1"/>
  <c r="P47" i="1"/>
  <c r="P31" i="1"/>
  <c r="P30" i="1"/>
  <c r="P9" i="2"/>
  <c r="O46" i="1"/>
  <c r="O57" i="1"/>
  <c r="O56" i="1"/>
  <c r="O60" i="1"/>
  <c r="O58" i="1"/>
  <c r="O59" i="1"/>
  <c r="P46" i="1"/>
  <c r="P60" i="1"/>
  <c r="P59" i="1"/>
  <c r="P58" i="1"/>
  <c r="P56" i="1"/>
  <c r="P57" i="1"/>
</calcChain>
</file>

<file path=xl/sharedStrings.xml><?xml version="1.0" encoding="utf-8"?>
<sst xmlns="http://schemas.openxmlformats.org/spreadsheetml/2006/main" count="92" uniqueCount="64">
  <si>
    <t>Average TRT (days)</t>
  </si>
  <si>
    <t>Average loan size (USD)</t>
  </si>
  <si>
    <t>Bad 30</t>
  </si>
  <si>
    <t>Bad 30 target</t>
  </si>
  <si>
    <t>Volumes</t>
  </si>
  <si>
    <t>Approvals</t>
  </si>
  <si>
    <t>Disbursements</t>
  </si>
  <si>
    <t>Score distribution</t>
  </si>
  <si>
    <t>Max</t>
  </si>
  <si>
    <t>Min</t>
  </si>
  <si>
    <t>Average</t>
  </si>
  <si>
    <t>Bottom 25%</t>
  </si>
  <si>
    <t>Top 75%</t>
  </si>
  <si>
    <t>Aux 1</t>
  </si>
  <si>
    <t>Aux 2</t>
  </si>
  <si>
    <t>Aux 3</t>
  </si>
  <si>
    <t>Aux 4</t>
  </si>
  <si>
    <t>Aux 5</t>
  </si>
  <si>
    <t>Acummulated</t>
  </si>
  <si>
    <t>Integrity</t>
  </si>
  <si>
    <t>Median Test Time (min)</t>
  </si>
  <si>
    <t>Stable</t>
  </si>
  <si>
    <t>Unstable</t>
  </si>
  <si>
    <t>Moderately Unstable</t>
  </si>
  <si>
    <t>Stat</t>
  </si>
  <si>
    <t>Trend</t>
  </si>
  <si>
    <t>Total</t>
  </si>
  <si>
    <t>Number of bads: 30 days in arrears</t>
  </si>
  <si>
    <t>Monthly Evolution</t>
  </si>
  <si>
    <t>Including Performance Data with arrears status from:  Mar / 2014</t>
  </si>
  <si>
    <t>Average loan term (months)</t>
  </si>
  <si>
    <t>Average interest rate (annual)</t>
  </si>
  <si>
    <t>Median Interest Rate</t>
  </si>
  <si>
    <t>Median Loan Size disbursed</t>
  </si>
  <si>
    <t>Median Term</t>
  </si>
  <si>
    <t>Turn Around Time</t>
  </si>
  <si>
    <t>Number of Loan officers testing</t>
  </si>
  <si>
    <t>Default rate</t>
  </si>
  <si>
    <t>Accumulated disbursements</t>
  </si>
  <si>
    <t>Tier A</t>
  </si>
  <si>
    <t>Tier B</t>
  </si>
  <si>
    <t>Tier C</t>
  </si>
  <si>
    <t>Tier D</t>
  </si>
  <si>
    <t>Tier E</t>
  </si>
  <si>
    <t>% of total bads</t>
  </si>
  <si>
    <t># of disbursements</t>
  </si>
  <si>
    <t># of bads</t>
  </si>
  <si>
    <t>Tier A = 20% top scores</t>
  </si>
  <si>
    <t>Desired default rate</t>
  </si>
  <si>
    <t>Cumulative # of bads</t>
  </si>
  <si>
    <t>Cumulative default rate</t>
  </si>
  <si>
    <t>Tier B = 40% top scores</t>
  </si>
  <si>
    <t>Tier C = 60% top scores</t>
  </si>
  <si>
    <t>Tier D = 80% top scores</t>
  </si>
  <si>
    <t>Tier E = All</t>
  </si>
  <si>
    <t>Bad = A person that has not repaid their loan</t>
  </si>
  <si>
    <t>Bad rate = number of bads / number of disbursed</t>
  </si>
  <si>
    <t>Turn Around Time = Days passed between the time a person applied to a loan, and the disbursement of the loan.</t>
  </si>
  <si>
    <t xml:space="preserve">If the score is working correctly, bad rate for Tier A &lt; Tier B &lt; Tier C &lt; Tier D &lt; Tier E. </t>
  </si>
  <si>
    <t>If the portfolio is working correctly, Tier E bad rate is &lt;= desired default rate</t>
  </si>
  <si>
    <t>Number of Applications (Applicant Volume)</t>
  </si>
  <si>
    <t>Number of Approvals (Approved applicants)</t>
  </si>
  <si>
    <t>Median application time</t>
  </si>
  <si>
    <t>To calculate the tiers, we sorted out all population according to Indicina score. Then we grouped together the best 20% population in terms of scores and call them Tier A, then we grouped the top 40% and call them Tier B,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</si>
</sst>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mm/yyyy"/>
    <numFmt numFmtId="167" formatCode="#,##0.0"/>
    <numFmt numFmtId="168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rgb="FFC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3" applyFill="0" applyAlignment="0" applyProtection="0"/>
  </cellStyleXfs>
  <cellXfs count="30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5" fontId="0" fillId="0" borderId="0" xfId="2" applyNumberFormat="1" applyFont="1"/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3" xfId="3"/>
    <xf numFmtId="0" fontId="5" fillId="0" borderId="0" xfId="0" applyFont="1"/>
    <xf numFmtId="166" fontId="2" fillId="2" borderId="2" xfId="0" applyNumberFormat="1" applyFont="1" applyFill="1" applyBorder="1" applyAlignment="1">
      <alignment horizontal="center" vertical="center" wrapText="1"/>
    </xf>
    <xf numFmtId="9" fontId="3" fillId="0" borderId="1" xfId="2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5" fontId="3" fillId="0" borderId="2" xfId="2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1" applyNumberFormat="1" applyFont="1"/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68" fontId="0" fillId="0" borderId="0" xfId="0" applyNumberFormat="1"/>
    <xf numFmtId="165" fontId="0" fillId="0" borderId="0" xfId="0" applyNumberFormat="1"/>
    <xf numFmtId="0" fontId="6" fillId="0" borderId="0" xfId="0" applyFont="1"/>
    <xf numFmtId="168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4">
    <cellStyle name="Comma" xfId="1" builtinId="3"/>
    <cellStyle name="Heading 1 2 2" xf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813F3F"/>
      <color rgb="FF8E0000"/>
      <color rgb="FFFFFF00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Volumes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Data!$D$8</c:f>
              <c:strCache>
                <c:ptCount val="1"/>
                <c:pt idx="0">
                  <c:v>Volumes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Data!$E$8:$P$8</c:f>
              <c:numCache>
                <c:formatCode>General</c:formatCode>
                <c:ptCount val="12"/>
                <c:pt idx="0">
                  <c:v>233</c:v>
                </c:pt>
                <c:pt idx="1">
                  <c:v>231</c:v>
                </c:pt>
                <c:pt idx="2">
                  <c:v>231</c:v>
                </c:pt>
                <c:pt idx="3">
                  <c:v>237</c:v>
                </c:pt>
                <c:pt idx="4">
                  <c:v>233</c:v>
                </c:pt>
                <c:pt idx="5">
                  <c:v>237</c:v>
                </c:pt>
                <c:pt idx="6">
                  <c:v>246</c:v>
                </c:pt>
                <c:pt idx="7">
                  <c:v>245</c:v>
                </c:pt>
                <c:pt idx="8">
                  <c:v>228</c:v>
                </c:pt>
                <c:pt idx="9">
                  <c:v>240</c:v>
                </c:pt>
                <c:pt idx="10">
                  <c:v>242</c:v>
                </c:pt>
                <c:pt idx="11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9-4403-A0F8-7EA6D93A7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6343840"/>
        <c:axId val="396351288"/>
      </c:barChart>
      <c:lineChart>
        <c:grouping val="standard"/>
        <c:varyColors val="0"/>
        <c:ser>
          <c:idx val="1"/>
          <c:order val="1"/>
          <c:tx>
            <c:strRef>
              <c:f>Data!$D$23</c:f>
              <c:strCache>
                <c:ptCount val="1"/>
                <c:pt idx="0">
                  <c:v>Acummulated</c:v>
                </c:pt>
              </c:strCache>
            </c:strRef>
          </c:tx>
          <c:spPr>
            <a:ln>
              <a:noFill/>
            </a:ln>
          </c:spPr>
          <c:marker>
            <c:symbol val="plus"/>
            <c:size val="5"/>
          </c:marker>
          <c:dLbls>
            <c:spPr>
              <a:solidFill>
                <a:schemeClr val="bg1">
                  <a:alpha val="40000"/>
                </a:schemeClr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Data!$E$23:$P$23</c:f>
              <c:numCache>
                <c:formatCode>General</c:formatCode>
                <c:ptCount val="12"/>
                <c:pt idx="0">
                  <c:v>233</c:v>
                </c:pt>
                <c:pt idx="1">
                  <c:v>464</c:v>
                </c:pt>
                <c:pt idx="2">
                  <c:v>695</c:v>
                </c:pt>
                <c:pt idx="3">
                  <c:v>932</c:v>
                </c:pt>
                <c:pt idx="4">
                  <c:v>1165</c:v>
                </c:pt>
                <c:pt idx="5">
                  <c:v>1402</c:v>
                </c:pt>
                <c:pt idx="6">
                  <c:v>1648</c:v>
                </c:pt>
                <c:pt idx="7">
                  <c:v>1893</c:v>
                </c:pt>
                <c:pt idx="8">
                  <c:v>2121</c:v>
                </c:pt>
                <c:pt idx="9">
                  <c:v>2361</c:v>
                </c:pt>
                <c:pt idx="10">
                  <c:v>2603</c:v>
                </c:pt>
                <c:pt idx="11">
                  <c:v>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9-4403-A0F8-7EA6D93A7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345016"/>
        <c:axId val="396350896"/>
      </c:lineChart>
      <c:dateAx>
        <c:axId val="396343840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51288"/>
        <c:crosses val="autoZero"/>
        <c:auto val="1"/>
        <c:lblOffset val="100"/>
        <c:baseTimeUnit val="months"/>
      </c:dateAx>
      <c:valAx>
        <c:axId val="3963512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96343840"/>
        <c:crosses val="autoZero"/>
        <c:crossBetween val="between"/>
      </c:valAx>
      <c:valAx>
        <c:axId val="396350896"/>
        <c:scaling>
          <c:orientation val="minMax"/>
          <c:max val="5000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396345016"/>
        <c:crosses val="max"/>
        <c:crossBetween val="between"/>
      </c:valAx>
      <c:dateAx>
        <c:axId val="396345016"/>
        <c:scaling>
          <c:orientation val="minMax"/>
        </c:scaling>
        <c:delete val="1"/>
        <c:axPos val="b"/>
        <c:numFmt formatCode="mmm-yy" sourceLinked="1"/>
        <c:majorTickMark val="out"/>
        <c:minorTickMark val="none"/>
        <c:tickLblPos val="nextTo"/>
        <c:crossAx val="396350896"/>
        <c:crosses val="autoZero"/>
        <c:auto val="1"/>
        <c:lblOffset val="100"/>
        <c:baseTimeUnit val="months"/>
      </c:date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Test volume, approvals and disbursements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5101471546596603E-2"/>
          <c:y val="0.21992796355001101"/>
          <c:w val="0.95243747037488302"/>
          <c:h val="0.496467032530025"/>
        </c:manualLayout>
      </c:layout>
      <c:lineChart>
        <c:grouping val="standard"/>
        <c:varyColors val="0"/>
        <c:ser>
          <c:idx val="0"/>
          <c:order val="0"/>
          <c:tx>
            <c:strRef>
              <c:f>Data!$D$8</c:f>
              <c:strCache>
                <c:ptCount val="1"/>
                <c:pt idx="0">
                  <c:v>Volumes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Data!$E$8:$P$8</c:f>
              <c:numCache>
                <c:formatCode>General</c:formatCode>
                <c:ptCount val="12"/>
                <c:pt idx="0">
                  <c:v>233</c:v>
                </c:pt>
                <c:pt idx="1">
                  <c:v>231</c:v>
                </c:pt>
                <c:pt idx="2">
                  <c:v>231</c:v>
                </c:pt>
                <c:pt idx="3">
                  <c:v>237</c:v>
                </c:pt>
                <c:pt idx="4">
                  <c:v>233</c:v>
                </c:pt>
                <c:pt idx="5">
                  <c:v>237</c:v>
                </c:pt>
                <c:pt idx="6">
                  <c:v>246</c:v>
                </c:pt>
                <c:pt idx="7">
                  <c:v>245</c:v>
                </c:pt>
                <c:pt idx="8">
                  <c:v>228</c:v>
                </c:pt>
                <c:pt idx="9">
                  <c:v>240</c:v>
                </c:pt>
                <c:pt idx="10">
                  <c:v>242</c:v>
                </c:pt>
                <c:pt idx="11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0-49B6-8007-27152F79036C}"/>
            </c:ext>
          </c:extLst>
        </c:ser>
        <c:ser>
          <c:idx val="1"/>
          <c:order val="1"/>
          <c:tx>
            <c:strRef>
              <c:f>Data!$D$9</c:f>
              <c:strCache>
                <c:ptCount val="1"/>
                <c:pt idx="0">
                  <c:v>Approvals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Data!$E$9:$P$9</c:f>
              <c:numCache>
                <c:formatCode>General</c:formatCode>
                <c:ptCount val="12"/>
                <c:pt idx="0">
                  <c:v>150</c:v>
                </c:pt>
                <c:pt idx="1">
                  <c:v>139</c:v>
                </c:pt>
                <c:pt idx="2">
                  <c:v>144</c:v>
                </c:pt>
                <c:pt idx="3">
                  <c:v>153</c:v>
                </c:pt>
                <c:pt idx="4">
                  <c:v>165</c:v>
                </c:pt>
                <c:pt idx="5">
                  <c:v>137</c:v>
                </c:pt>
                <c:pt idx="6">
                  <c:v>149</c:v>
                </c:pt>
                <c:pt idx="7">
                  <c:v>155</c:v>
                </c:pt>
                <c:pt idx="8">
                  <c:v>146</c:v>
                </c:pt>
                <c:pt idx="9">
                  <c:v>148</c:v>
                </c:pt>
                <c:pt idx="10">
                  <c:v>148</c:v>
                </c:pt>
                <c:pt idx="11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0-49B6-8007-27152F79036C}"/>
            </c:ext>
          </c:extLst>
        </c:ser>
        <c:ser>
          <c:idx val="2"/>
          <c:order val="2"/>
          <c:tx>
            <c:strRef>
              <c:f>Data!$D$10</c:f>
              <c:strCache>
                <c:ptCount val="1"/>
                <c:pt idx="0">
                  <c:v>Disbursements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Data!$E$10:$P$10</c:f>
              <c:numCache>
                <c:formatCode>_(* #,##0_);_(* \(#,##0\);_(* "-"??_);_(@_)</c:formatCode>
                <c:ptCount val="12"/>
                <c:pt idx="0">
                  <c:v>95</c:v>
                </c:pt>
                <c:pt idx="1">
                  <c:v>94</c:v>
                </c:pt>
                <c:pt idx="2">
                  <c:v>97</c:v>
                </c:pt>
                <c:pt idx="3">
                  <c:v>95</c:v>
                </c:pt>
                <c:pt idx="4">
                  <c:v>98</c:v>
                </c:pt>
                <c:pt idx="5">
                  <c:v>94</c:v>
                </c:pt>
                <c:pt idx="6">
                  <c:v>85</c:v>
                </c:pt>
                <c:pt idx="7">
                  <c:v>79</c:v>
                </c:pt>
                <c:pt idx="8">
                  <c:v>70</c:v>
                </c:pt>
                <c:pt idx="9">
                  <c:v>64</c:v>
                </c:pt>
                <c:pt idx="10">
                  <c:v>58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D0-49B6-8007-27152F790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347760"/>
        <c:axId val="396345800"/>
      </c:lineChart>
      <c:dateAx>
        <c:axId val="396347760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45800"/>
        <c:crosses val="autoZero"/>
        <c:auto val="1"/>
        <c:lblOffset val="100"/>
        <c:baseTimeUnit val="months"/>
      </c:dateAx>
      <c:valAx>
        <c:axId val="3963458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96347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/>
              <a:t>Median Application Time (min)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Data!$D$24</c:f>
              <c:strCache>
                <c:ptCount val="1"/>
                <c:pt idx="0">
                  <c:v>Median Test Time (min)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Data!$E$24:$P$24</c:f>
              <c:numCache>
                <c:formatCode>General</c:formatCode>
                <c:ptCount val="12"/>
                <c:pt idx="0">
                  <c:v>55</c:v>
                </c:pt>
                <c:pt idx="1">
                  <c:v>54</c:v>
                </c:pt>
                <c:pt idx="2">
                  <c:v>56</c:v>
                </c:pt>
                <c:pt idx="3">
                  <c:v>55</c:v>
                </c:pt>
                <c:pt idx="4">
                  <c:v>55</c:v>
                </c:pt>
                <c:pt idx="5">
                  <c:v>56</c:v>
                </c:pt>
                <c:pt idx="6">
                  <c:v>56</c:v>
                </c:pt>
                <c:pt idx="7">
                  <c:v>57</c:v>
                </c:pt>
                <c:pt idx="8">
                  <c:v>56</c:v>
                </c:pt>
                <c:pt idx="9">
                  <c:v>54</c:v>
                </c:pt>
                <c:pt idx="10">
                  <c:v>56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9-419E-9FCC-63E9EFE7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6346192"/>
        <c:axId val="396352072"/>
      </c:barChart>
      <c:dateAx>
        <c:axId val="396346192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52072"/>
        <c:crosses val="autoZero"/>
        <c:auto val="1"/>
        <c:lblOffset val="100"/>
        <c:baseTimeUnit val="months"/>
      </c:dateAx>
      <c:valAx>
        <c:axId val="3963520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963461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Average Turn Around Time (days)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7599387218821599E-2"/>
          <c:y val="3.2920223207393198E-2"/>
          <c:w val="0.96068602377415901"/>
          <c:h val="0.89690707779174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Data!$D$5</c:f>
              <c:strCache>
                <c:ptCount val="1"/>
                <c:pt idx="0">
                  <c:v>Average TRT (days)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Data!$E$5:$P$5</c:f>
              <c:numCache>
                <c:formatCode>General</c:formatCode>
                <c:ptCount val="12"/>
                <c:pt idx="0">
                  <c:v>11.5</c:v>
                </c:pt>
                <c:pt idx="1">
                  <c:v>11</c:v>
                </c:pt>
                <c:pt idx="2">
                  <c:v>11.5</c:v>
                </c:pt>
                <c:pt idx="3">
                  <c:v>11.5</c:v>
                </c:pt>
                <c:pt idx="4">
                  <c:v>11</c:v>
                </c:pt>
                <c:pt idx="5">
                  <c:v>12</c:v>
                </c:pt>
                <c:pt idx="6">
                  <c:v>13.5</c:v>
                </c:pt>
                <c:pt idx="7">
                  <c:v>15</c:v>
                </c:pt>
                <c:pt idx="8">
                  <c:v>17.5</c:v>
                </c:pt>
                <c:pt idx="9">
                  <c:v>19</c:v>
                </c:pt>
                <c:pt idx="10">
                  <c:v>22.7</c:v>
                </c:pt>
                <c:pt idx="11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A-4647-A48B-296729A8E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6356384"/>
        <c:axId val="396357560"/>
      </c:barChart>
      <c:dateAx>
        <c:axId val="396356384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57560"/>
        <c:crosses val="autoZero"/>
        <c:auto val="1"/>
        <c:lblOffset val="100"/>
        <c:baseTimeUnit val="months"/>
      </c:dateAx>
      <c:valAx>
        <c:axId val="3963575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96356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Applicant Answer Reliablity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Data!$D$25</c:f>
              <c:strCache>
                <c:ptCount val="1"/>
                <c:pt idx="0">
                  <c:v>Stable</c:v>
                </c:pt>
              </c:strCache>
            </c:strRef>
          </c:tx>
          <c:spPr>
            <a:solidFill>
              <a:srgbClr val="00FF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Data!$E$25:$P$25</c:f>
              <c:numCache>
                <c:formatCode>0%</c:formatCode>
                <c:ptCount val="12"/>
                <c:pt idx="0">
                  <c:v>0.96699999999999997</c:v>
                </c:pt>
                <c:pt idx="1">
                  <c:v>0.95499999999999996</c:v>
                </c:pt>
                <c:pt idx="2">
                  <c:v>0.97799999999999998</c:v>
                </c:pt>
                <c:pt idx="3">
                  <c:v>0.95299999999999996</c:v>
                </c:pt>
                <c:pt idx="4">
                  <c:v>0.96399999999999997</c:v>
                </c:pt>
                <c:pt idx="5">
                  <c:v>0.97799999999999998</c:v>
                </c:pt>
                <c:pt idx="6">
                  <c:v>0.96499999999999997</c:v>
                </c:pt>
                <c:pt idx="7">
                  <c:v>0.96799999999999997</c:v>
                </c:pt>
                <c:pt idx="8">
                  <c:v>0.96699999999999997</c:v>
                </c:pt>
                <c:pt idx="9">
                  <c:v>0.95499999999999996</c:v>
                </c:pt>
                <c:pt idx="10">
                  <c:v>0.96599999999999997</c:v>
                </c:pt>
                <c:pt idx="11">
                  <c:v>0.97799999999999998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7-4D25-87A6-E9BC0510D529}"/>
            </c:ext>
          </c:extLst>
        </c:ser>
        <c:ser>
          <c:idx val="1"/>
          <c:order val="1"/>
          <c:tx>
            <c:strRef>
              <c:f>Data!$D$26</c:f>
              <c:strCache>
                <c:ptCount val="1"/>
                <c:pt idx="0">
                  <c:v>Moderately Unstable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Data!$E$26:$P$26</c:f>
              <c:numCache>
                <c:formatCode>0%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0.02</c:v>
                </c:pt>
                <c:pt idx="3">
                  <c:v>0.04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0.03</c:v>
                </c:pt>
                <c:pt idx="1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7-4D25-87A6-E9BC0510D529}"/>
            </c:ext>
          </c:extLst>
        </c:ser>
        <c:ser>
          <c:idx val="2"/>
          <c:order val="2"/>
          <c:tx>
            <c:strRef>
              <c:f>Data!$D$27</c:f>
              <c:strCache>
                <c:ptCount val="1"/>
                <c:pt idx="0">
                  <c:v>Unstable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Data!$E$27:$P$27</c:f>
              <c:numCache>
                <c:formatCode>0.0%</c:formatCode>
                <c:ptCount val="12"/>
                <c:pt idx="0">
                  <c:v>3.0000000000000001E-3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5.0000000000000001E-3</c:v>
                </c:pt>
                <c:pt idx="10">
                  <c:v>4.0000000000000001E-3</c:v>
                </c:pt>
                <c:pt idx="11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7-4D25-87A6-E9BC0510D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396357952"/>
        <c:axId val="396358344"/>
      </c:barChart>
      <c:dateAx>
        <c:axId val="396357952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58344"/>
        <c:crosses val="autoZero"/>
        <c:auto val="1"/>
        <c:lblOffset val="100"/>
        <c:baseTimeUnit val="months"/>
      </c:dateAx>
      <c:valAx>
        <c:axId val="396358344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396357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Evolution of bads vs Targeted bads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Data!$D$6</c:f>
              <c:strCache>
                <c:ptCount val="1"/>
                <c:pt idx="0">
                  <c:v>Bad 30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Data!$E$6:$P$6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49</c:v>
                </c:pt>
                <c:pt idx="6">
                  <c:v>57</c:v>
                </c:pt>
                <c:pt idx="7">
                  <c:v>64</c:v>
                </c:pt>
                <c:pt idx="8">
                  <c:v>71</c:v>
                </c:pt>
                <c:pt idx="9">
                  <c:v>89</c:v>
                </c:pt>
                <c:pt idx="10">
                  <c:v>107</c:v>
                </c:pt>
                <c:pt idx="1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5-411E-A923-8373498A7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6357168"/>
        <c:axId val="396358736"/>
      </c:barChart>
      <c:lineChart>
        <c:grouping val="standard"/>
        <c:varyColors val="0"/>
        <c:ser>
          <c:idx val="1"/>
          <c:order val="1"/>
          <c:tx>
            <c:strRef>
              <c:f>Data!$D$7</c:f>
              <c:strCache>
                <c:ptCount val="1"/>
                <c:pt idx="0">
                  <c:v>Bad 30 target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Data!$E$7:$P$7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5-411E-A923-8373498A7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357168"/>
        <c:axId val="396358736"/>
      </c:lineChart>
      <c:dateAx>
        <c:axId val="396357168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396358736"/>
        <c:crosses val="autoZero"/>
        <c:auto val="1"/>
        <c:lblOffset val="100"/>
        <c:baseTimeUnit val="months"/>
      </c:dateAx>
      <c:valAx>
        <c:axId val="3963587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963571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bad rate per score tier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22560278664443E-2"/>
          <c:y val="5.3438540770638997E-2"/>
          <c:w val="0.94631243240907803"/>
          <c:h val="0.808929619091731"/>
        </c:manualLayout>
      </c:layout>
      <c:lineChart>
        <c:grouping val="standard"/>
        <c:varyColors val="0"/>
        <c:ser>
          <c:idx val="0"/>
          <c:order val="0"/>
          <c:tx>
            <c:strRef>
              <c:f>Data!$D$56</c:f>
              <c:strCache>
                <c:ptCount val="1"/>
                <c:pt idx="0">
                  <c:v>Tier A</c:v>
                </c:pt>
              </c:strCache>
            </c:strRef>
          </c:tx>
          <c:spPr>
            <a:ln>
              <a:solidFill>
                <a:srgbClr val="8E0000"/>
              </a:solidFill>
            </a:ln>
          </c:spPr>
          <c:marker>
            <c:symbol val="circle"/>
            <c:size val="5"/>
            <c:spPr>
              <a:solidFill>
                <a:srgbClr val="8E0000"/>
              </a:solidFill>
              <a:ln>
                <a:solidFill>
                  <a:srgbClr val="8E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Data!$E$56:$P$56</c:f>
              <c:numCache>
                <c:formatCode>0.0%</c:formatCode>
                <c:ptCount val="12"/>
                <c:pt idx="0">
                  <c:v>5.2631578947368418E-2</c:v>
                </c:pt>
                <c:pt idx="1">
                  <c:v>5.2910052910052907E-2</c:v>
                </c:pt>
                <c:pt idx="2">
                  <c:v>5.4632867132867129E-2</c:v>
                </c:pt>
                <c:pt idx="3">
                  <c:v>5.4133858267716536E-2</c:v>
                </c:pt>
                <c:pt idx="4">
                  <c:v>5.3496868475991645E-2</c:v>
                </c:pt>
                <c:pt idx="5">
                  <c:v>5.3446771378708548E-2</c:v>
                </c:pt>
                <c:pt idx="6">
                  <c:v>5.4141337386018243E-2</c:v>
                </c:pt>
                <c:pt idx="7">
                  <c:v>5.4274084124830389E-2</c:v>
                </c:pt>
                <c:pt idx="8">
                  <c:v>5.4987608426270138E-2</c:v>
                </c:pt>
                <c:pt idx="9">
                  <c:v>6.3863375430539604E-2</c:v>
                </c:pt>
                <c:pt idx="10">
                  <c:v>7.1986006458557586E-2</c:v>
                </c:pt>
                <c:pt idx="11">
                  <c:v>8.1077630234933598E-2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7-4D24-A0E0-6D79B7373A4C}"/>
            </c:ext>
          </c:extLst>
        </c:ser>
        <c:ser>
          <c:idx val="1"/>
          <c:order val="1"/>
          <c:tx>
            <c:strRef>
              <c:f>Data!$D$57</c:f>
              <c:strCache>
                <c:ptCount val="1"/>
                <c:pt idx="0">
                  <c:v>Tier B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Data!$E$57:$P$57</c:f>
              <c:numCache>
                <c:formatCode>0.0%</c:formatCode>
                <c:ptCount val="12"/>
                <c:pt idx="0">
                  <c:v>6.3157894736842107E-2</c:v>
                </c:pt>
                <c:pt idx="1">
                  <c:v>6.3492063492063489E-2</c:v>
                </c:pt>
                <c:pt idx="2">
                  <c:v>6.555944055944056E-2</c:v>
                </c:pt>
                <c:pt idx="3">
                  <c:v>6.4960629921259824E-2</c:v>
                </c:pt>
                <c:pt idx="4">
                  <c:v>6.4196242171189979E-2</c:v>
                </c:pt>
                <c:pt idx="5">
                  <c:v>6.413612565445026E-2</c:v>
                </c:pt>
                <c:pt idx="6">
                  <c:v>6.4969604863221897E-2</c:v>
                </c:pt>
                <c:pt idx="7">
                  <c:v>6.5128900949796467E-2</c:v>
                </c:pt>
                <c:pt idx="8">
                  <c:v>6.5985130111524154E-2</c:v>
                </c:pt>
                <c:pt idx="9">
                  <c:v>7.6636050516647528E-2</c:v>
                </c:pt>
                <c:pt idx="10">
                  <c:v>8.6383207750269086E-2</c:v>
                </c:pt>
                <c:pt idx="11">
                  <c:v>9.7293156281920312E-2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7-4D24-A0E0-6D79B7373A4C}"/>
            </c:ext>
          </c:extLst>
        </c:ser>
        <c:ser>
          <c:idx val="2"/>
          <c:order val="2"/>
          <c:tx>
            <c:strRef>
              <c:f>Data!$D$58</c:f>
              <c:strCache>
                <c:ptCount val="1"/>
                <c:pt idx="0">
                  <c:v>Tier C</c:v>
                </c:pt>
              </c:strCache>
            </c:strRef>
          </c:tx>
          <c:spPr>
            <a:ln>
              <a:solidFill>
                <a:srgbClr val="813F3F"/>
              </a:solidFill>
            </a:ln>
          </c:spPr>
          <c:marker>
            <c:symbol val="circle"/>
            <c:size val="5"/>
            <c:spPr>
              <a:solidFill>
                <a:srgbClr val="813F3F"/>
              </a:solidFill>
              <a:ln>
                <a:solidFill>
                  <a:srgbClr val="813F3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Data!$E$58:$P$58</c:f>
              <c:numCache>
                <c:formatCode>0.0%</c:formatCode>
                <c:ptCount val="12"/>
                <c:pt idx="0">
                  <c:v>7.0175438596491224E-2</c:v>
                </c:pt>
                <c:pt idx="1">
                  <c:v>7.0546737213403876E-2</c:v>
                </c:pt>
                <c:pt idx="2">
                  <c:v>7.2843822843822834E-2</c:v>
                </c:pt>
                <c:pt idx="3">
                  <c:v>7.2178477690288706E-2</c:v>
                </c:pt>
                <c:pt idx="4">
                  <c:v>7.132915796798886E-2</c:v>
                </c:pt>
                <c:pt idx="5">
                  <c:v>7.1262361838278068E-2</c:v>
                </c:pt>
                <c:pt idx="6">
                  <c:v>7.2188449848024319E-2</c:v>
                </c:pt>
                <c:pt idx="7">
                  <c:v>7.2365445499773848E-2</c:v>
                </c:pt>
                <c:pt idx="8">
                  <c:v>7.3316811235026841E-2</c:v>
                </c:pt>
                <c:pt idx="9">
                  <c:v>8.5151167240719472E-2</c:v>
                </c:pt>
                <c:pt idx="10">
                  <c:v>9.5981341944743434E-2</c:v>
                </c:pt>
                <c:pt idx="11">
                  <c:v>0.10810350697991146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17-4D24-A0E0-6D79B7373A4C}"/>
            </c:ext>
          </c:extLst>
        </c:ser>
        <c:ser>
          <c:idx val="3"/>
          <c:order val="3"/>
          <c:tx>
            <c:strRef>
              <c:f>Data!$D$59</c:f>
              <c:strCache>
                <c:ptCount val="1"/>
                <c:pt idx="0">
                  <c:v>Tier D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Data!$E$59:$P$59</c:f>
              <c:numCache>
                <c:formatCode>0.0%</c:formatCode>
                <c:ptCount val="12"/>
                <c:pt idx="0">
                  <c:v>7.8947368421052627E-2</c:v>
                </c:pt>
                <c:pt idx="1">
                  <c:v>7.9365079365079361E-2</c:v>
                </c:pt>
                <c:pt idx="2">
                  <c:v>8.1949300699300689E-2</c:v>
                </c:pt>
                <c:pt idx="3">
                  <c:v>8.1200787401574798E-2</c:v>
                </c:pt>
                <c:pt idx="4">
                  <c:v>8.0245302713987471E-2</c:v>
                </c:pt>
                <c:pt idx="5">
                  <c:v>8.0170157068062825E-2</c:v>
                </c:pt>
                <c:pt idx="6">
                  <c:v>8.1212006079027357E-2</c:v>
                </c:pt>
                <c:pt idx="7">
                  <c:v>8.141112618724558E-2</c:v>
                </c:pt>
                <c:pt idx="8">
                  <c:v>8.2481412639405199E-2</c:v>
                </c:pt>
                <c:pt idx="9">
                  <c:v>9.5795063145809406E-2</c:v>
                </c:pt>
                <c:pt idx="10">
                  <c:v>0.10797900968783637</c:v>
                </c:pt>
                <c:pt idx="11">
                  <c:v>0.1216164453524004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17-4D24-A0E0-6D79B7373A4C}"/>
            </c:ext>
          </c:extLst>
        </c:ser>
        <c:ser>
          <c:idx val="4"/>
          <c:order val="4"/>
          <c:tx>
            <c:strRef>
              <c:f>Data!$D$60</c:f>
              <c:strCache>
                <c:ptCount val="1"/>
                <c:pt idx="0">
                  <c:v>Tier E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Data!$E$60:$P$60</c:f>
              <c:numCache>
                <c:formatCode>0.0%</c:formatCode>
                <c:ptCount val="12"/>
                <c:pt idx="0">
                  <c:v>8.4210526315789472E-2</c:v>
                </c:pt>
                <c:pt idx="1">
                  <c:v>8.4656084656084638E-2</c:v>
                </c:pt>
                <c:pt idx="2">
                  <c:v>8.7412587412587409E-2</c:v>
                </c:pt>
                <c:pt idx="3">
                  <c:v>8.6614173228346455E-2</c:v>
                </c:pt>
                <c:pt idx="4">
                  <c:v>8.5594989561586635E-2</c:v>
                </c:pt>
                <c:pt idx="5">
                  <c:v>8.5514834205933685E-2</c:v>
                </c:pt>
                <c:pt idx="6">
                  <c:v>8.6626139817629177E-2</c:v>
                </c:pt>
                <c:pt idx="7">
                  <c:v>8.6838534599728623E-2</c:v>
                </c:pt>
                <c:pt idx="8">
                  <c:v>8.7980173482032215E-2</c:v>
                </c:pt>
                <c:pt idx="9">
                  <c:v>0.10218140068886336</c:v>
                </c:pt>
                <c:pt idx="10">
                  <c:v>0.11517761033369214</c:v>
                </c:pt>
                <c:pt idx="11">
                  <c:v>0.12972420837589377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17-4D24-A0E0-6D79B7373A4C}"/>
            </c:ext>
          </c:extLst>
        </c:ser>
        <c:ser>
          <c:idx val="5"/>
          <c:order val="5"/>
          <c:tx>
            <c:strRef>
              <c:f>Data!$D$61</c:f>
              <c:strCache>
                <c:ptCount val="1"/>
                <c:pt idx="0">
                  <c:v>Desired default rate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317-4D24-A0E0-6D79B7373A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Data!$E$61:$P$61</c:f>
              <c:numCache>
                <c:formatCode>0.0%</c:formatCode>
                <c:ptCount val="12"/>
                <c:pt idx="0">
                  <c:v>0.09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0.09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17-4D24-A0E0-6D79B7373A4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6346976"/>
        <c:axId val="567854960"/>
      </c:lineChart>
      <c:dateAx>
        <c:axId val="396346976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567854960"/>
        <c:crosses val="autoZero"/>
        <c:auto val="1"/>
        <c:lblOffset val="100"/>
        <c:baseTimeUnit val="months"/>
      </c:dateAx>
      <c:valAx>
        <c:axId val="5678549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3963469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Average loan size (USD)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Data!$E$2:$P$2</c:f>
              <c:numCache>
                <c:formatCode>_(* #,##0_);_(* \(#,##0\);_(* "-"??_);_(@_)</c:formatCode>
                <c:ptCount val="12"/>
                <c:pt idx="0">
                  <c:v>5207</c:v>
                </c:pt>
                <c:pt idx="1">
                  <c:v>5178</c:v>
                </c:pt>
                <c:pt idx="2">
                  <c:v>5099</c:v>
                </c:pt>
                <c:pt idx="3">
                  <c:v>5130</c:v>
                </c:pt>
                <c:pt idx="4">
                  <c:v>5220</c:v>
                </c:pt>
                <c:pt idx="5">
                  <c:v>5140</c:v>
                </c:pt>
                <c:pt idx="6">
                  <c:v>6302</c:v>
                </c:pt>
                <c:pt idx="7">
                  <c:v>7240</c:v>
                </c:pt>
                <c:pt idx="8">
                  <c:v>8315</c:v>
                </c:pt>
                <c:pt idx="9">
                  <c:v>9150</c:v>
                </c:pt>
                <c:pt idx="10">
                  <c:v>9820</c:v>
                </c:pt>
                <c:pt idx="11">
                  <c:v>10230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5-4D3A-A3B0-DF996627A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67859664"/>
        <c:axId val="567856528"/>
      </c:barChart>
      <c:dateAx>
        <c:axId val="567859664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567856528"/>
        <c:crosses val="autoZero"/>
        <c:auto val="1"/>
        <c:lblOffset val="100"/>
        <c:baseTimeUnit val="months"/>
      </c:dateAx>
      <c:valAx>
        <c:axId val="567856528"/>
        <c:scaling>
          <c:orientation val="minMax"/>
          <c:min val="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5678596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Data!$D$3</c:f>
              <c:strCache>
                <c:ptCount val="1"/>
                <c:pt idx="0">
                  <c:v>Average interest rate (annual)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Data!$E$3:$P$3</c:f>
              <c:numCache>
                <c:formatCode>0%</c:formatCode>
                <c:ptCount val="12"/>
                <c:pt idx="0">
                  <c:v>0.23</c:v>
                </c:pt>
                <c:pt idx="1">
                  <c:v>0.23</c:v>
                </c:pt>
                <c:pt idx="2">
                  <c:v>0.23</c:v>
                </c:pt>
                <c:pt idx="3">
                  <c:v>0.23</c:v>
                </c:pt>
                <c:pt idx="4">
                  <c:v>0.23</c:v>
                </c:pt>
                <c:pt idx="5">
                  <c:v>0.23</c:v>
                </c:pt>
                <c:pt idx="6">
                  <c:v>0.23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0.23</c:v>
                </c:pt>
                <c:pt idx="11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6-4285-890A-B61AE5AEC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67853000"/>
        <c:axId val="567862016"/>
      </c:barChart>
      <c:dateAx>
        <c:axId val="567853000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567862016"/>
        <c:crosses val="autoZero"/>
        <c:auto val="1"/>
        <c:lblOffset val="100"/>
        <c:baseTimeUnit val="months"/>
      </c:dateAx>
      <c:valAx>
        <c:axId val="567862016"/>
        <c:scaling>
          <c:orientation val="minMax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5678530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Data!$D$4</c:f>
              <c:strCache>
                <c:ptCount val="1"/>
                <c:pt idx="0">
                  <c:v>Average loan term (months)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Data!$E$1:$P$1</c:f>
              <c:numCache>
                <c:formatCode>mmm-yy</c:formatCode>
                <c:ptCount val="1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</c:numCache>
            </c:numRef>
          </c:cat>
          <c:val>
            <c:numRef>
              <c:f>Data!$E$4:$P$4</c:f>
              <c:numCache>
                <c:formatCode>_(* #,##0_);_(* \(#,##0\);_(* "-"??_);_(@_)</c:formatCode>
                <c:ptCount val="12"/>
                <c:pt idx="0" formatCode="General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C-43B9-BABE-6FA01358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67853392"/>
        <c:axId val="567852216"/>
      </c:barChart>
      <c:dateAx>
        <c:axId val="567853392"/>
        <c:scaling>
          <c:orientation val="minMax"/>
        </c:scaling>
        <c:delete val="0"/>
        <c:axPos val="b"/>
        <c:numFmt formatCode="mmm-yy" sourceLinked="1"/>
        <c:majorTickMark val="none"/>
        <c:minorTickMark val="none"/>
        <c:tickLblPos val="nextTo"/>
        <c:crossAx val="567852216"/>
        <c:crosses val="autoZero"/>
        <c:auto val="1"/>
        <c:lblOffset val="100"/>
        <c:baseTimeUnit val="months"/>
      </c:dateAx>
      <c:valAx>
        <c:axId val="567852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7853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133350</xdr:rowOff>
    </xdr:from>
    <xdr:to>
      <xdr:col>20</xdr:col>
      <xdr:colOff>57151</xdr:colOff>
      <xdr:row>24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142875</xdr:rowOff>
    </xdr:from>
    <xdr:to>
      <xdr:col>19</xdr:col>
      <xdr:colOff>600076</xdr:colOff>
      <xdr:row>23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0</xdr:rowOff>
    </xdr:from>
    <xdr:to>
      <xdr:col>19</xdr:col>
      <xdr:colOff>590551</xdr:colOff>
      <xdr:row>24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133350</xdr:rowOff>
    </xdr:from>
    <xdr:to>
      <xdr:col>20</xdr:col>
      <xdr:colOff>133351</xdr:colOff>
      <xdr:row>24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142875</xdr:rowOff>
    </xdr:from>
    <xdr:to>
      <xdr:col>20</xdr:col>
      <xdr:colOff>142876</xdr:colOff>
      <xdr:row>24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0</xdr:rowOff>
    </xdr:from>
    <xdr:to>
      <xdr:col>20</xdr:col>
      <xdr:colOff>123826</xdr:colOff>
      <xdr:row>24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47622</xdr:colOff>
      <xdr:row>0</xdr:row>
      <xdr:rowOff>114300</xdr:rowOff>
    </xdr:from>
    <xdr:to>
      <xdr:col>261</xdr:col>
      <xdr:colOff>9524</xdr:colOff>
      <xdr:row>23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38100</xdr:rowOff>
    </xdr:from>
    <xdr:to>
      <xdr:col>20</xdr:col>
      <xdr:colOff>66676</xdr:colOff>
      <xdr:row>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8</xdr:row>
      <xdr:rowOff>114300</xdr:rowOff>
    </xdr:from>
    <xdr:to>
      <xdr:col>20</xdr:col>
      <xdr:colOff>66676</xdr:colOff>
      <xdr:row>16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16</xdr:row>
      <xdr:rowOff>180975</xdr:rowOff>
    </xdr:from>
    <xdr:to>
      <xdr:col>20</xdr:col>
      <xdr:colOff>66676</xdr:colOff>
      <xdr:row>25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showGridLines="0" tabSelected="1" zoomScale="125" zoomScaleNormal="125" zoomScalePageLayoutView="125" workbookViewId="0">
      <selection activeCell="B1" sqref="B1"/>
    </sheetView>
  </sheetViews>
  <sheetFormatPr defaultColWidth="8.85546875" defaultRowHeight="15" x14ac:dyDescent="0.25"/>
  <cols>
    <col min="1" max="1" width="3.85546875" customWidth="1"/>
    <col min="2" max="2" width="35.5703125" customWidth="1"/>
    <col min="3" max="3" width="29.28515625" customWidth="1"/>
    <col min="5" max="5" width="7.85546875" bestFit="1" customWidth="1"/>
  </cols>
  <sheetData>
    <row r="1" spans="2:16" ht="20.25" thickBot="1" x14ac:dyDescent="0.35">
      <c r="B1" s="12" t="s">
        <v>28</v>
      </c>
      <c r="C1" s="12"/>
    </row>
    <row r="2" spans="2:16" ht="15.75" thickTop="1" x14ac:dyDescent="0.25">
      <c r="B2" s="13" t="s">
        <v>29</v>
      </c>
      <c r="C2" s="13"/>
    </row>
    <row r="3" spans="2:16" x14ac:dyDescent="0.25">
      <c r="B3" s="6" t="s">
        <v>24</v>
      </c>
      <c r="C3" s="6" t="s">
        <v>25</v>
      </c>
      <c r="D3" s="6" t="s">
        <v>26</v>
      </c>
      <c r="E3" s="14">
        <f>Data!E1</f>
        <v>43191</v>
      </c>
      <c r="F3" s="14">
        <f>Data!F1</f>
        <v>43221</v>
      </c>
      <c r="G3" s="14">
        <f>Data!G1</f>
        <v>43252</v>
      </c>
      <c r="H3" s="14">
        <f>Data!H1</f>
        <v>43282</v>
      </c>
      <c r="I3" s="14">
        <f>Data!I1</f>
        <v>43313</v>
      </c>
      <c r="J3" s="14">
        <f>Data!J1</f>
        <v>43344</v>
      </c>
      <c r="K3" s="14">
        <f>Data!K1</f>
        <v>43374</v>
      </c>
      <c r="L3" s="14">
        <f>Data!L1</f>
        <v>43405</v>
      </c>
      <c r="M3" s="14">
        <f>Data!M1</f>
        <v>43435</v>
      </c>
      <c r="N3" s="14">
        <f>Data!N1</f>
        <v>43466</v>
      </c>
      <c r="O3" s="14">
        <f>Data!O1</f>
        <v>43497</v>
      </c>
      <c r="P3" s="14">
        <f>Data!P1</f>
        <v>43525</v>
      </c>
    </row>
    <row r="4" spans="2:16" x14ac:dyDescent="0.25">
      <c r="B4" s="7" t="s">
        <v>60</v>
      </c>
      <c r="C4" s="7"/>
      <c r="D4" s="8">
        <v>2884</v>
      </c>
      <c r="E4" s="9">
        <f>Data!E8</f>
        <v>233</v>
      </c>
      <c r="F4" s="9">
        <f>Data!F8</f>
        <v>231</v>
      </c>
      <c r="G4" s="9">
        <f>Data!G8</f>
        <v>231</v>
      </c>
      <c r="H4" s="9">
        <f>Data!H8</f>
        <v>237</v>
      </c>
      <c r="I4" s="9">
        <f>Data!I8</f>
        <v>233</v>
      </c>
      <c r="J4" s="9">
        <f>Data!J8</f>
        <v>237</v>
      </c>
      <c r="K4" s="9">
        <f>Data!K8</f>
        <v>246</v>
      </c>
      <c r="L4" s="9">
        <f>Data!L8</f>
        <v>245</v>
      </c>
      <c r="M4" s="9">
        <f>Data!M8</f>
        <v>228</v>
      </c>
      <c r="N4" s="9">
        <f>Data!N8</f>
        <v>240</v>
      </c>
      <c r="O4" s="9">
        <f>Data!O8</f>
        <v>242</v>
      </c>
      <c r="P4" s="9">
        <f>Data!P8</f>
        <v>241</v>
      </c>
    </row>
    <row r="5" spans="2:16" x14ac:dyDescent="0.25">
      <c r="B5" s="7" t="s">
        <v>61</v>
      </c>
      <c r="C5" s="7"/>
      <c r="D5" s="8">
        <v>1786</v>
      </c>
      <c r="E5" s="10">
        <f>Data!E9</f>
        <v>150</v>
      </c>
      <c r="F5" s="10">
        <f>Data!F9</f>
        <v>139</v>
      </c>
      <c r="G5" s="10">
        <f>Data!G9</f>
        <v>144</v>
      </c>
      <c r="H5" s="10">
        <f>Data!H9</f>
        <v>153</v>
      </c>
      <c r="I5" s="10">
        <f>Data!I9</f>
        <v>165</v>
      </c>
      <c r="J5" s="10">
        <f>Data!J9</f>
        <v>137</v>
      </c>
      <c r="K5" s="10">
        <f>Data!K9</f>
        <v>149</v>
      </c>
      <c r="L5" s="10">
        <f>Data!L9</f>
        <v>155</v>
      </c>
      <c r="M5" s="10">
        <f>Data!M9</f>
        <v>146</v>
      </c>
      <c r="N5" s="10">
        <f>Data!N9</f>
        <v>148</v>
      </c>
      <c r="O5" s="10">
        <f>Data!O9</f>
        <v>148</v>
      </c>
      <c r="P5" s="10">
        <f>Data!P9</f>
        <v>152</v>
      </c>
    </row>
    <row r="6" spans="2:16" x14ac:dyDescent="0.25">
      <c r="B6" s="7" t="s">
        <v>6</v>
      </c>
      <c r="C6" s="7"/>
      <c r="D6" s="8">
        <v>979</v>
      </c>
      <c r="E6" s="10">
        <f>Data!E10</f>
        <v>95</v>
      </c>
      <c r="F6" s="10">
        <f>Data!F10</f>
        <v>94</v>
      </c>
      <c r="G6" s="10">
        <f>Data!G10</f>
        <v>97</v>
      </c>
      <c r="H6" s="10">
        <f>Data!H10</f>
        <v>95</v>
      </c>
      <c r="I6" s="10">
        <f>Data!I10</f>
        <v>98</v>
      </c>
      <c r="J6" s="10">
        <f>Data!J10</f>
        <v>94</v>
      </c>
      <c r="K6" s="10">
        <f>Data!K10</f>
        <v>85</v>
      </c>
      <c r="L6" s="10">
        <f>Data!L10</f>
        <v>79</v>
      </c>
      <c r="M6" s="10">
        <f>Data!M10</f>
        <v>70</v>
      </c>
      <c r="N6" s="10">
        <f>Data!N10</f>
        <v>64</v>
      </c>
      <c r="O6" s="10">
        <f>Data!O10</f>
        <v>58</v>
      </c>
      <c r="P6" s="10">
        <f>Data!P10</f>
        <v>50</v>
      </c>
    </row>
    <row r="7" spans="2:16" x14ac:dyDescent="0.25">
      <c r="B7" s="7" t="s">
        <v>62</v>
      </c>
      <c r="C7" s="7"/>
      <c r="D7" s="11">
        <v>55.416666666666664</v>
      </c>
      <c r="E7" s="9">
        <f>Data!E24</f>
        <v>55</v>
      </c>
      <c r="F7" s="9">
        <f>Data!F24</f>
        <v>54</v>
      </c>
      <c r="G7" s="9">
        <f>Data!G24</f>
        <v>56</v>
      </c>
      <c r="H7" s="9">
        <f>Data!H24</f>
        <v>55</v>
      </c>
      <c r="I7" s="9">
        <f>Data!I24</f>
        <v>55</v>
      </c>
      <c r="J7" s="9">
        <f>Data!J24</f>
        <v>56</v>
      </c>
      <c r="K7" s="9">
        <f>Data!K24</f>
        <v>56</v>
      </c>
      <c r="L7" s="9">
        <f>Data!L24</f>
        <v>57</v>
      </c>
      <c r="M7" s="9">
        <f>Data!M24</f>
        <v>56</v>
      </c>
      <c r="N7" s="9">
        <f>Data!N24</f>
        <v>54</v>
      </c>
      <c r="O7" s="9">
        <f>Data!O24</f>
        <v>56</v>
      </c>
      <c r="P7" s="9">
        <f>Data!P24</f>
        <v>55</v>
      </c>
    </row>
    <row r="8" spans="2:16" x14ac:dyDescent="0.25">
      <c r="B8" s="7" t="s">
        <v>27</v>
      </c>
      <c r="C8" s="7"/>
      <c r="D8" s="8">
        <f>P8</f>
        <v>127</v>
      </c>
      <c r="E8" s="9">
        <f>Data!E6</f>
        <v>8</v>
      </c>
      <c r="F8" s="9">
        <f>Data!F6</f>
        <v>16</v>
      </c>
      <c r="G8" s="9">
        <f>Data!G6</f>
        <v>25</v>
      </c>
      <c r="H8" s="9">
        <f>Data!H6</f>
        <v>33</v>
      </c>
      <c r="I8" s="9">
        <f>Data!I6</f>
        <v>41</v>
      </c>
      <c r="J8" s="9">
        <f>Data!J6</f>
        <v>49</v>
      </c>
      <c r="K8" s="9">
        <f>Data!K6</f>
        <v>57</v>
      </c>
      <c r="L8" s="9">
        <f>Data!L6</f>
        <v>64</v>
      </c>
      <c r="M8" s="9">
        <f>Data!M6</f>
        <v>71</v>
      </c>
      <c r="N8" s="9">
        <f>Data!N6</f>
        <v>89</v>
      </c>
      <c r="O8" s="9">
        <f>Data!O6</f>
        <v>107</v>
      </c>
      <c r="P8" s="9">
        <f>Data!P6</f>
        <v>127</v>
      </c>
    </row>
    <row r="9" spans="2:16" x14ac:dyDescent="0.25">
      <c r="B9" s="7" t="s">
        <v>37</v>
      </c>
      <c r="C9" s="7"/>
      <c r="D9" s="24">
        <v>9.0109010832708669E-2</v>
      </c>
      <c r="E9" s="17">
        <f>Data!E30</f>
        <v>8.4210526315789472E-2</v>
      </c>
      <c r="F9" s="17">
        <f>Data!F30</f>
        <v>8.4656084656084651E-2</v>
      </c>
      <c r="G9" s="17">
        <f>Data!G30</f>
        <v>8.7412587412587409E-2</v>
      </c>
      <c r="H9" s="17">
        <f>Data!H30</f>
        <v>8.6614173228346455E-2</v>
      </c>
      <c r="I9" s="17">
        <f>Data!I30</f>
        <v>8.5594989561586635E-2</v>
      </c>
      <c r="J9" s="17">
        <f>Data!J30</f>
        <v>8.5514834205933685E-2</v>
      </c>
      <c r="K9" s="17">
        <f>Data!K30</f>
        <v>8.6626139817629177E-2</v>
      </c>
      <c r="L9" s="17">
        <f>Data!L30</f>
        <v>8.6838534599728623E-2</v>
      </c>
      <c r="M9" s="17">
        <f>Data!M30</f>
        <v>8.7980173482032215E-2</v>
      </c>
      <c r="N9" s="17">
        <f>Data!N30</f>
        <v>0.10218140068886337</v>
      </c>
      <c r="O9" s="17">
        <f>Data!O30</f>
        <v>0.11517761033369214</v>
      </c>
      <c r="P9" s="17">
        <f>Data!P30</f>
        <v>0.12972420837589377</v>
      </c>
    </row>
    <row r="10" spans="2:16" x14ac:dyDescent="0.25">
      <c r="B10" s="7" t="s">
        <v>32</v>
      </c>
      <c r="C10" s="7"/>
      <c r="D10" s="15">
        <v>0.23</v>
      </c>
      <c r="E10" s="18">
        <f>Data!E3</f>
        <v>0.23</v>
      </c>
      <c r="F10" s="18">
        <f>Data!F3</f>
        <v>0.23</v>
      </c>
      <c r="G10" s="18">
        <f>Data!G3</f>
        <v>0.23</v>
      </c>
      <c r="H10" s="18">
        <f>Data!H3</f>
        <v>0.23</v>
      </c>
      <c r="I10" s="18">
        <f>Data!I3</f>
        <v>0.23</v>
      </c>
      <c r="J10" s="18">
        <f>Data!J3</f>
        <v>0.23</v>
      </c>
      <c r="K10" s="18">
        <f>Data!K3</f>
        <v>0.23</v>
      </c>
      <c r="L10" s="18">
        <f>Data!L3</f>
        <v>0.23</v>
      </c>
      <c r="M10" s="18">
        <f>Data!M3</f>
        <v>0.23</v>
      </c>
      <c r="N10" s="18">
        <f>Data!N3</f>
        <v>0.23</v>
      </c>
      <c r="O10" s="18">
        <f>Data!O3</f>
        <v>0.23</v>
      </c>
      <c r="P10" s="18">
        <f>Data!P3</f>
        <v>0.23</v>
      </c>
    </row>
    <row r="11" spans="2:16" x14ac:dyDescent="0.25">
      <c r="B11" s="7" t="s">
        <v>34</v>
      </c>
      <c r="C11" s="7"/>
      <c r="D11" s="21">
        <v>12</v>
      </c>
      <c r="E11" s="22">
        <f>Data!E4</f>
        <v>12</v>
      </c>
      <c r="F11" s="22">
        <f>Data!F4</f>
        <v>12</v>
      </c>
      <c r="G11" s="22">
        <f>Data!G4</f>
        <v>12</v>
      </c>
      <c r="H11" s="22">
        <f>Data!H4</f>
        <v>12</v>
      </c>
      <c r="I11" s="22">
        <f>Data!I4</f>
        <v>12</v>
      </c>
      <c r="J11" s="22">
        <f>Data!J4</f>
        <v>12</v>
      </c>
      <c r="K11" s="22">
        <f>Data!K4</f>
        <v>12</v>
      </c>
      <c r="L11" s="22">
        <f>Data!L4</f>
        <v>12</v>
      </c>
      <c r="M11" s="22">
        <f>Data!M4</f>
        <v>12</v>
      </c>
      <c r="N11" s="22">
        <f>Data!N4</f>
        <v>12</v>
      </c>
      <c r="O11" s="22">
        <f>Data!O4</f>
        <v>12</v>
      </c>
      <c r="P11" s="22">
        <f>Data!P4</f>
        <v>12</v>
      </c>
    </row>
    <row r="12" spans="2:16" x14ac:dyDescent="0.25">
      <c r="B12" s="7" t="s">
        <v>33</v>
      </c>
      <c r="C12" s="7"/>
      <c r="D12" s="8">
        <v>6841.1650485436894</v>
      </c>
      <c r="E12" s="23">
        <f>Data!E2</f>
        <v>5207</v>
      </c>
      <c r="F12" s="9">
        <f>Data!F2</f>
        <v>5178</v>
      </c>
      <c r="G12" s="9">
        <f>Data!G2</f>
        <v>5099</v>
      </c>
      <c r="H12" s="9">
        <f>Data!H2</f>
        <v>5130</v>
      </c>
      <c r="I12" s="9">
        <f>Data!I2</f>
        <v>5220</v>
      </c>
      <c r="J12" s="9">
        <f>Data!J2</f>
        <v>5140</v>
      </c>
      <c r="K12" s="9">
        <f>Data!K2</f>
        <v>6302</v>
      </c>
      <c r="L12" s="9">
        <f>Data!L2</f>
        <v>7240</v>
      </c>
      <c r="M12" s="9">
        <f>Data!M2</f>
        <v>8315</v>
      </c>
      <c r="N12" s="9">
        <f>Data!N2</f>
        <v>9150</v>
      </c>
      <c r="O12" s="9">
        <f>Data!O2</f>
        <v>9820</v>
      </c>
      <c r="P12" s="9">
        <f>Data!P2</f>
        <v>10230</v>
      </c>
    </row>
    <row r="13" spans="2:16" x14ac:dyDescent="0.25">
      <c r="B13" s="7" t="s">
        <v>35</v>
      </c>
      <c r="C13" s="7"/>
      <c r="D13" s="16">
        <v>15.04601248266297</v>
      </c>
      <c r="E13" s="19">
        <f>Data!E5</f>
        <v>11.5</v>
      </c>
      <c r="F13" s="19">
        <f>Data!F5</f>
        <v>11</v>
      </c>
      <c r="G13" s="19">
        <f>Data!G5</f>
        <v>11.5</v>
      </c>
      <c r="H13" s="19">
        <f>Data!H5</f>
        <v>11.5</v>
      </c>
      <c r="I13" s="19">
        <f>Data!I5</f>
        <v>11</v>
      </c>
      <c r="J13" s="19">
        <f>Data!J5</f>
        <v>12</v>
      </c>
      <c r="K13" s="19">
        <f>Data!K5</f>
        <v>13.5</v>
      </c>
      <c r="L13" s="19">
        <f>Data!L5</f>
        <v>15</v>
      </c>
      <c r="M13" s="19">
        <f>Data!M5</f>
        <v>17.5</v>
      </c>
      <c r="N13" s="19">
        <f>Data!N5</f>
        <v>19</v>
      </c>
      <c r="O13" s="19">
        <f>Data!O5</f>
        <v>22.7</v>
      </c>
      <c r="P13" s="19">
        <f>Data!P5</f>
        <v>24.3</v>
      </c>
    </row>
    <row r="14" spans="2:16" x14ac:dyDescent="0.25">
      <c r="B14" s="7" t="s">
        <v>36</v>
      </c>
      <c r="C14" s="7"/>
      <c r="D14" s="8">
        <v>10.5</v>
      </c>
      <c r="E14" s="19">
        <v>10</v>
      </c>
      <c r="F14" s="19">
        <v>10</v>
      </c>
      <c r="G14" s="19">
        <v>10</v>
      </c>
      <c r="H14" s="19">
        <v>11</v>
      </c>
      <c r="I14" s="19">
        <v>11</v>
      </c>
      <c r="J14" s="19">
        <v>10</v>
      </c>
      <c r="K14" s="19">
        <v>11</v>
      </c>
      <c r="L14" s="19">
        <v>11</v>
      </c>
      <c r="M14" s="19">
        <v>10</v>
      </c>
      <c r="N14" s="19">
        <v>10</v>
      </c>
      <c r="O14" s="19">
        <v>11</v>
      </c>
      <c r="P14" s="19">
        <v>11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Glance'!E10:P10</xm:f>
              <xm:sqref>C10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Glance'!E11:P11</xm:f>
              <xm:sqref>C11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Glance'!E12:P12</xm:f>
              <xm:sqref>C12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Glance'!E13:P13</xm:f>
              <xm:sqref>C13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Glance'!E14:P14</xm:f>
              <xm:sqref>C14</xm:sqref>
            </x14:sparkline>
          </x14:sparklines>
        </x14:sparklineGroup>
        <x14:sparklineGroup manualMin="4.0000000000000008E-2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Glance'!E9:P9</xm:f>
              <xm:sqref>C9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Glance'!E7:P7</xm:f>
              <xm:sqref>C7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Glance'!E6:P6</xm:f>
              <xm:sqref>C6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Glance'!E5:P5</xm:f>
              <xm:sqref>C5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Glance'!E4:P4</xm:f>
              <xm:sqref>C4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'At A Glance'!E8:P8</xm:f>
              <xm:sqref>C8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7" workbookViewId="0">
      <selection activeCell="F26" sqref="F26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41" sqref="D41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N80" sqref="AN80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"/>
  <sheetViews>
    <sheetView showGridLines="0" topLeftCell="A9" workbookViewId="0">
      <selection activeCell="A29" sqref="A29"/>
    </sheetView>
  </sheetViews>
  <sheetFormatPr defaultColWidth="8.85546875" defaultRowHeight="15" x14ac:dyDescent="0.25"/>
  <sheetData>
    <row r="26" spans="2:2" x14ac:dyDescent="0.25">
      <c r="B26" t="s">
        <v>57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"/>
  <sheetViews>
    <sheetView showGridLines="0" topLeftCell="H8" workbookViewId="0">
      <selection activeCell="X28" sqref="X28"/>
    </sheetView>
  </sheetViews>
  <sheetFormatPr defaultColWidth="8.85546875" defaultRowHeight="15" x14ac:dyDescent="0.25"/>
  <sheetData>
    <row r="26" spans="2:2" x14ac:dyDescent="0.25">
      <c r="B26" t="s">
        <v>55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T30"/>
  <sheetViews>
    <sheetView showGridLines="0" topLeftCell="A15" workbookViewId="0">
      <selection activeCell="A35" sqref="A35"/>
    </sheetView>
  </sheetViews>
  <sheetFormatPr defaultColWidth="0.7109375" defaultRowHeight="15" x14ac:dyDescent="0.25"/>
  <sheetData>
    <row r="25" spans="1:228" s="27" customFormat="1" x14ac:dyDescent="0.25">
      <c r="A25"/>
      <c r="B25" s="27" t="s">
        <v>47</v>
      </c>
      <c r="BE25" s="27" t="s">
        <v>51</v>
      </c>
      <c r="DO25" s="27" t="s">
        <v>52</v>
      </c>
      <c r="FT25" s="27" t="s">
        <v>53</v>
      </c>
      <c r="HT25" s="27" t="s">
        <v>54</v>
      </c>
    </row>
    <row r="27" spans="1:228" x14ac:dyDescent="0.25">
      <c r="D27" t="s">
        <v>56</v>
      </c>
    </row>
    <row r="28" spans="1:228" x14ac:dyDescent="0.25">
      <c r="D28" t="s">
        <v>63</v>
      </c>
    </row>
    <row r="29" spans="1:228" x14ac:dyDescent="0.25">
      <c r="D29" t="s">
        <v>58</v>
      </c>
    </row>
    <row r="30" spans="1:228" x14ac:dyDescent="0.25">
      <c r="D30" t="s">
        <v>59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61"/>
  <sheetViews>
    <sheetView topLeftCell="B1" workbookViewId="0">
      <selection activeCell="E1" sqref="E1:P1"/>
    </sheetView>
  </sheetViews>
  <sheetFormatPr defaultColWidth="8.85546875" defaultRowHeight="15" x14ac:dyDescent="0.25"/>
  <cols>
    <col min="3" max="3" width="14" customWidth="1"/>
    <col min="4" max="4" width="28.140625" bestFit="1" customWidth="1"/>
    <col min="5" max="5" width="20.42578125" bestFit="1" customWidth="1"/>
    <col min="6" max="15" width="9.42578125" bestFit="1" customWidth="1"/>
    <col min="16" max="16" width="10.42578125" bestFit="1" customWidth="1"/>
  </cols>
  <sheetData>
    <row r="1" spans="3:16" x14ac:dyDescent="0.25"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</row>
    <row r="2" spans="3:16" x14ac:dyDescent="0.25">
      <c r="D2" t="s">
        <v>1</v>
      </c>
      <c r="E2" s="2">
        <v>5207</v>
      </c>
      <c r="F2" s="2">
        <v>5178</v>
      </c>
      <c r="G2" s="2">
        <v>5099</v>
      </c>
      <c r="H2" s="2">
        <v>5130</v>
      </c>
      <c r="I2" s="2">
        <v>5220</v>
      </c>
      <c r="J2" s="2">
        <v>5140</v>
      </c>
      <c r="K2" s="2">
        <v>6302</v>
      </c>
      <c r="L2" s="2">
        <v>7240</v>
      </c>
      <c r="M2" s="2">
        <v>8315</v>
      </c>
      <c r="N2" s="2">
        <v>9150</v>
      </c>
      <c r="O2" s="2">
        <v>9820</v>
      </c>
      <c r="P2" s="2">
        <v>10230</v>
      </c>
    </row>
    <row r="3" spans="3:16" x14ac:dyDescent="0.25">
      <c r="D3" t="s">
        <v>31</v>
      </c>
      <c r="E3" s="4">
        <v>0.23</v>
      </c>
      <c r="F3" s="4">
        <v>0.23</v>
      </c>
      <c r="G3" s="4">
        <v>0.23</v>
      </c>
      <c r="H3" s="4">
        <v>0.23</v>
      </c>
      <c r="I3" s="4">
        <v>0.23</v>
      </c>
      <c r="J3" s="4">
        <v>0.23</v>
      </c>
      <c r="K3" s="4">
        <v>0.23</v>
      </c>
      <c r="L3" s="4">
        <v>0.23</v>
      </c>
      <c r="M3" s="4">
        <v>0.23</v>
      </c>
      <c r="N3" s="4">
        <v>0.23</v>
      </c>
      <c r="O3" s="4">
        <v>0.23</v>
      </c>
      <c r="P3" s="4">
        <v>0.23</v>
      </c>
    </row>
    <row r="4" spans="3:16" x14ac:dyDescent="0.25">
      <c r="D4" t="s">
        <v>30</v>
      </c>
      <c r="E4" s="20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</row>
    <row r="5" spans="3:16" x14ac:dyDescent="0.25">
      <c r="D5" t="s">
        <v>0</v>
      </c>
      <c r="E5">
        <v>11.5</v>
      </c>
      <c r="F5">
        <v>11</v>
      </c>
      <c r="G5">
        <v>11.5</v>
      </c>
      <c r="H5">
        <v>11.5</v>
      </c>
      <c r="I5">
        <v>11</v>
      </c>
      <c r="J5">
        <v>12</v>
      </c>
      <c r="K5">
        <v>13.5</v>
      </c>
      <c r="L5">
        <v>15</v>
      </c>
      <c r="M5">
        <v>17.5</v>
      </c>
      <c r="N5">
        <v>19</v>
      </c>
      <c r="O5">
        <v>22.7</v>
      </c>
      <c r="P5">
        <v>24.3</v>
      </c>
    </row>
    <row r="6" spans="3:16" x14ac:dyDescent="0.25">
      <c r="D6" t="s">
        <v>2</v>
      </c>
      <c r="E6">
        <v>8</v>
      </c>
      <c r="F6">
        <v>16</v>
      </c>
      <c r="G6">
        <v>25</v>
      </c>
      <c r="H6">
        <v>33</v>
      </c>
      <c r="I6">
        <v>41</v>
      </c>
      <c r="J6">
        <v>49</v>
      </c>
      <c r="K6">
        <v>57</v>
      </c>
      <c r="L6">
        <v>64</v>
      </c>
      <c r="M6">
        <v>71</v>
      </c>
      <c r="N6">
        <v>89</v>
      </c>
      <c r="O6">
        <v>107</v>
      </c>
      <c r="P6">
        <v>127</v>
      </c>
    </row>
    <row r="7" spans="3:16" x14ac:dyDescent="0.25">
      <c r="D7" t="s">
        <v>3</v>
      </c>
      <c r="E7">
        <v>8</v>
      </c>
      <c r="F7">
        <v>16</v>
      </c>
      <c r="G7">
        <v>24</v>
      </c>
      <c r="H7">
        <v>32</v>
      </c>
      <c r="I7">
        <v>40</v>
      </c>
      <c r="J7">
        <v>48</v>
      </c>
      <c r="K7">
        <v>56</v>
      </c>
      <c r="L7">
        <v>64</v>
      </c>
      <c r="M7">
        <v>72</v>
      </c>
      <c r="N7">
        <v>80</v>
      </c>
      <c r="O7">
        <v>88</v>
      </c>
      <c r="P7">
        <v>96</v>
      </c>
    </row>
    <row r="8" spans="3:16" x14ac:dyDescent="0.25">
      <c r="D8" t="s">
        <v>4</v>
      </c>
      <c r="E8">
        <v>233</v>
      </c>
      <c r="F8">
        <v>231</v>
      </c>
      <c r="G8">
        <v>231</v>
      </c>
      <c r="H8">
        <v>237</v>
      </c>
      <c r="I8">
        <v>233</v>
      </c>
      <c r="J8">
        <v>237</v>
      </c>
      <c r="K8">
        <v>246</v>
      </c>
      <c r="L8">
        <v>245</v>
      </c>
      <c r="M8">
        <v>228</v>
      </c>
      <c r="N8">
        <v>240</v>
      </c>
      <c r="O8">
        <v>242</v>
      </c>
      <c r="P8">
        <v>241</v>
      </c>
    </row>
    <row r="9" spans="3:16" x14ac:dyDescent="0.25">
      <c r="D9" t="s">
        <v>5</v>
      </c>
      <c r="E9">
        <v>150</v>
      </c>
      <c r="F9">
        <v>139</v>
      </c>
      <c r="G9">
        <v>144</v>
      </c>
      <c r="H9">
        <v>153</v>
      </c>
      <c r="I9">
        <v>165</v>
      </c>
      <c r="J9">
        <v>137</v>
      </c>
      <c r="K9">
        <v>149</v>
      </c>
      <c r="L9">
        <v>155</v>
      </c>
      <c r="M9">
        <v>146</v>
      </c>
      <c r="N9">
        <v>148</v>
      </c>
      <c r="O9">
        <v>148</v>
      </c>
      <c r="P9">
        <v>152</v>
      </c>
    </row>
    <row r="10" spans="3:16" x14ac:dyDescent="0.25">
      <c r="D10" t="s">
        <v>6</v>
      </c>
      <c r="E10" s="2">
        <v>95</v>
      </c>
      <c r="F10" s="2">
        <v>94</v>
      </c>
      <c r="G10" s="2">
        <v>97</v>
      </c>
      <c r="H10" s="2">
        <v>95</v>
      </c>
      <c r="I10" s="2">
        <v>98</v>
      </c>
      <c r="J10" s="2">
        <v>94</v>
      </c>
      <c r="K10" s="2">
        <v>85</v>
      </c>
      <c r="L10" s="2">
        <v>79</v>
      </c>
      <c r="M10" s="2">
        <v>70</v>
      </c>
      <c r="N10" s="2">
        <v>64</v>
      </c>
      <c r="O10" s="2">
        <v>58</v>
      </c>
      <c r="P10" s="2">
        <v>50</v>
      </c>
    </row>
    <row r="11" spans="3:16" x14ac:dyDescent="0.25">
      <c r="C11" s="29" t="s">
        <v>7</v>
      </c>
      <c r="D11" t="s">
        <v>8</v>
      </c>
      <c r="E11" s="2">
        <v>475</v>
      </c>
      <c r="F11" s="2">
        <v>476</v>
      </c>
      <c r="G11" s="2">
        <v>470</v>
      </c>
      <c r="H11" s="2">
        <v>472</v>
      </c>
      <c r="I11" s="2">
        <v>473</v>
      </c>
      <c r="J11" s="2">
        <v>475</v>
      </c>
      <c r="K11" s="2">
        <v>472</v>
      </c>
      <c r="L11" s="2">
        <v>477</v>
      </c>
      <c r="M11" s="2">
        <v>478</v>
      </c>
      <c r="N11" s="2">
        <v>473</v>
      </c>
      <c r="O11" s="2">
        <v>472</v>
      </c>
      <c r="P11" s="2">
        <v>474</v>
      </c>
    </row>
    <row r="12" spans="3:16" x14ac:dyDescent="0.25">
      <c r="C12" s="29"/>
      <c r="D12" t="s">
        <v>12</v>
      </c>
      <c r="E12" s="2">
        <v>450</v>
      </c>
      <c r="F12" s="2">
        <v>450</v>
      </c>
      <c r="G12" s="2">
        <v>452</v>
      </c>
      <c r="H12" s="2">
        <v>452</v>
      </c>
      <c r="I12" s="2">
        <v>451</v>
      </c>
      <c r="J12" s="2">
        <v>450</v>
      </c>
      <c r="K12" s="2">
        <v>443</v>
      </c>
      <c r="L12" s="2">
        <v>440</v>
      </c>
      <c r="M12" s="2">
        <v>437</v>
      </c>
      <c r="N12" s="2">
        <v>435</v>
      </c>
      <c r="O12" s="2">
        <v>432</v>
      </c>
      <c r="P12" s="2">
        <v>430</v>
      </c>
    </row>
    <row r="13" spans="3:16" x14ac:dyDescent="0.25">
      <c r="C13" s="29"/>
      <c r="D13" t="s">
        <v>10</v>
      </c>
      <c r="E13" s="2">
        <v>430</v>
      </c>
      <c r="F13" s="2">
        <v>430</v>
      </c>
      <c r="G13" s="2">
        <v>433</v>
      </c>
      <c r="H13" s="2">
        <v>432</v>
      </c>
      <c r="I13" s="2">
        <v>429</v>
      </c>
      <c r="J13" s="2">
        <v>431</v>
      </c>
      <c r="K13" s="2">
        <v>426</v>
      </c>
      <c r="L13" s="2">
        <v>421</v>
      </c>
      <c r="M13" s="2">
        <v>416</v>
      </c>
      <c r="N13" s="2">
        <v>411</v>
      </c>
      <c r="O13" s="2">
        <v>405</v>
      </c>
      <c r="P13" s="2">
        <f>J13-30</f>
        <v>401</v>
      </c>
    </row>
    <row r="14" spans="3:16" x14ac:dyDescent="0.25">
      <c r="C14" s="29"/>
      <c r="D14" t="s">
        <v>11</v>
      </c>
      <c r="E14" s="2">
        <v>415</v>
      </c>
      <c r="F14" s="2">
        <v>412</v>
      </c>
      <c r="G14" s="2">
        <v>414</v>
      </c>
      <c r="H14" s="2">
        <v>412</v>
      </c>
      <c r="I14" s="2">
        <v>411</v>
      </c>
      <c r="J14" s="2">
        <v>417</v>
      </c>
      <c r="K14" s="2">
        <v>410</v>
      </c>
      <c r="L14" s="2">
        <v>404</v>
      </c>
      <c r="M14" s="2">
        <v>394</v>
      </c>
      <c r="N14" s="2">
        <v>385</v>
      </c>
      <c r="O14" s="2">
        <v>379</v>
      </c>
      <c r="P14" s="2">
        <f>J14-45</f>
        <v>372</v>
      </c>
    </row>
    <row r="15" spans="3:16" x14ac:dyDescent="0.25">
      <c r="C15" s="29"/>
      <c r="D15" t="s">
        <v>9</v>
      </c>
      <c r="E15" s="2">
        <v>360</v>
      </c>
      <c r="F15" s="2">
        <v>364</v>
      </c>
      <c r="G15" s="2">
        <v>360</v>
      </c>
      <c r="H15" s="2">
        <v>361</v>
      </c>
      <c r="I15" s="2">
        <v>362</v>
      </c>
      <c r="J15" s="2">
        <v>359</v>
      </c>
      <c r="K15" s="2">
        <v>345</v>
      </c>
      <c r="L15" s="2">
        <v>335</v>
      </c>
      <c r="M15" s="2">
        <v>320</v>
      </c>
      <c r="N15" s="2">
        <v>314</v>
      </c>
      <c r="O15" s="2">
        <v>307</v>
      </c>
      <c r="P15" s="2">
        <v>300</v>
      </c>
    </row>
    <row r="16" spans="3:16" x14ac:dyDescent="0.25">
      <c r="E16" s="2"/>
      <c r="K16" s="2"/>
      <c r="L16" s="2"/>
      <c r="M16" s="2"/>
      <c r="N16" s="2"/>
      <c r="O16" s="2"/>
      <c r="P16" s="2"/>
    </row>
    <row r="17" spans="3:17" x14ac:dyDescent="0.25">
      <c r="D17" t="s">
        <v>13</v>
      </c>
      <c r="E17" s="3">
        <f>E15</f>
        <v>360</v>
      </c>
      <c r="F17" s="3">
        <f t="shared" ref="F17:P17" si="0">F15</f>
        <v>364</v>
      </c>
      <c r="G17" s="3">
        <f t="shared" si="0"/>
        <v>360</v>
      </c>
      <c r="H17" s="3">
        <f t="shared" si="0"/>
        <v>361</v>
      </c>
      <c r="I17" s="3">
        <f t="shared" si="0"/>
        <v>362</v>
      </c>
      <c r="J17" s="3">
        <f t="shared" si="0"/>
        <v>359</v>
      </c>
      <c r="K17" s="3">
        <f t="shared" si="0"/>
        <v>345</v>
      </c>
      <c r="L17" s="3">
        <f t="shared" si="0"/>
        <v>335</v>
      </c>
      <c r="M17" s="3">
        <f t="shared" si="0"/>
        <v>320</v>
      </c>
      <c r="N17" s="3">
        <f t="shared" si="0"/>
        <v>314</v>
      </c>
      <c r="O17" s="3">
        <f t="shared" si="0"/>
        <v>307</v>
      </c>
      <c r="P17" s="3">
        <f t="shared" si="0"/>
        <v>300</v>
      </c>
    </row>
    <row r="18" spans="3:17" x14ac:dyDescent="0.25">
      <c r="D18" t="s">
        <v>14</v>
      </c>
      <c r="E18" s="2">
        <f>E14-E17</f>
        <v>55</v>
      </c>
      <c r="F18" s="2">
        <f t="shared" ref="F18:P18" si="1">F14-F17</f>
        <v>48</v>
      </c>
      <c r="G18" s="2">
        <f t="shared" si="1"/>
        <v>54</v>
      </c>
      <c r="H18" s="2">
        <f t="shared" si="1"/>
        <v>51</v>
      </c>
      <c r="I18" s="2">
        <f t="shared" si="1"/>
        <v>49</v>
      </c>
      <c r="J18" s="2">
        <f t="shared" si="1"/>
        <v>58</v>
      </c>
      <c r="K18" s="2">
        <f t="shared" si="1"/>
        <v>65</v>
      </c>
      <c r="L18" s="2">
        <f t="shared" si="1"/>
        <v>69</v>
      </c>
      <c r="M18" s="2">
        <f t="shared" si="1"/>
        <v>74</v>
      </c>
      <c r="N18" s="2">
        <f t="shared" si="1"/>
        <v>71</v>
      </c>
      <c r="O18" s="2">
        <f t="shared" si="1"/>
        <v>72</v>
      </c>
      <c r="P18" s="2">
        <f t="shared" si="1"/>
        <v>72</v>
      </c>
      <c r="Q18" s="2"/>
    </row>
    <row r="19" spans="3:17" x14ac:dyDescent="0.25">
      <c r="D19" t="s">
        <v>15</v>
      </c>
      <c r="E19" s="2">
        <f>E13-E14</f>
        <v>15</v>
      </c>
      <c r="F19" s="2">
        <f t="shared" ref="F19:P19" si="2">F13-F14</f>
        <v>18</v>
      </c>
      <c r="G19" s="2">
        <f t="shared" si="2"/>
        <v>19</v>
      </c>
      <c r="H19" s="2">
        <f t="shared" si="2"/>
        <v>20</v>
      </c>
      <c r="I19" s="2">
        <f t="shared" si="2"/>
        <v>18</v>
      </c>
      <c r="J19" s="2">
        <f t="shared" si="2"/>
        <v>14</v>
      </c>
      <c r="K19" s="2">
        <f t="shared" si="2"/>
        <v>16</v>
      </c>
      <c r="L19" s="2">
        <f t="shared" si="2"/>
        <v>17</v>
      </c>
      <c r="M19" s="2">
        <f t="shared" si="2"/>
        <v>22</v>
      </c>
      <c r="N19" s="2">
        <f t="shared" si="2"/>
        <v>26</v>
      </c>
      <c r="O19" s="2">
        <f t="shared" si="2"/>
        <v>26</v>
      </c>
      <c r="P19" s="2">
        <f t="shared" si="2"/>
        <v>29</v>
      </c>
    </row>
    <row r="20" spans="3:17" x14ac:dyDescent="0.25">
      <c r="D20" t="s">
        <v>16</v>
      </c>
      <c r="E20" s="2">
        <f>E12-E13</f>
        <v>20</v>
      </c>
      <c r="F20" s="2">
        <f t="shared" ref="F20:P20" si="3">F12-F13</f>
        <v>20</v>
      </c>
      <c r="G20" s="2">
        <f t="shared" si="3"/>
        <v>19</v>
      </c>
      <c r="H20" s="2">
        <f t="shared" si="3"/>
        <v>20</v>
      </c>
      <c r="I20" s="2">
        <f t="shared" si="3"/>
        <v>22</v>
      </c>
      <c r="J20" s="2">
        <f t="shared" si="3"/>
        <v>19</v>
      </c>
      <c r="K20" s="2">
        <f t="shared" si="3"/>
        <v>17</v>
      </c>
      <c r="L20" s="2">
        <f t="shared" si="3"/>
        <v>19</v>
      </c>
      <c r="M20" s="2">
        <f t="shared" si="3"/>
        <v>21</v>
      </c>
      <c r="N20" s="2">
        <f t="shared" si="3"/>
        <v>24</v>
      </c>
      <c r="O20" s="2">
        <f t="shared" si="3"/>
        <v>27</v>
      </c>
      <c r="P20" s="2">
        <f t="shared" si="3"/>
        <v>29</v>
      </c>
    </row>
    <row r="21" spans="3:17" x14ac:dyDescent="0.25">
      <c r="D21" t="s">
        <v>17</v>
      </c>
      <c r="E21" s="2">
        <f>E11-E12</f>
        <v>25</v>
      </c>
      <c r="F21" s="2">
        <f t="shared" ref="F21:P21" si="4">F11-F12</f>
        <v>26</v>
      </c>
      <c r="G21" s="2">
        <f t="shared" si="4"/>
        <v>18</v>
      </c>
      <c r="H21" s="2">
        <f t="shared" si="4"/>
        <v>20</v>
      </c>
      <c r="I21" s="2">
        <f t="shared" si="4"/>
        <v>22</v>
      </c>
      <c r="J21" s="2">
        <f t="shared" si="4"/>
        <v>25</v>
      </c>
      <c r="K21" s="2">
        <f t="shared" si="4"/>
        <v>29</v>
      </c>
      <c r="L21" s="2">
        <f t="shared" si="4"/>
        <v>37</v>
      </c>
      <c r="M21" s="2">
        <f t="shared" si="4"/>
        <v>41</v>
      </c>
      <c r="N21" s="2">
        <f t="shared" si="4"/>
        <v>38</v>
      </c>
      <c r="O21" s="2">
        <f t="shared" si="4"/>
        <v>40</v>
      </c>
      <c r="P21" s="2">
        <f t="shared" si="4"/>
        <v>44</v>
      </c>
    </row>
    <row r="22" spans="3:17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7" x14ac:dyDescent="0.25">
      <c r="D23" t="s">
        <v>18</v>
      </c>
      <c r="E23">
        <f>E8</f>
        <v>233</v>
      </c>
      <c r="F23">
        <f>E23+F8</f>
        <v>464</v>
      </c>
      <c r="G23">
        <f t="shared" ref="G23:P23" si="5">F23+G8</f>
        <v>695</v>
      </c>
      <c r="H23">
        <f t="shared" si="5"/>
        <v>932</v>
      </c>
      <c r="I23">
        <f t="shared" si="5"/>
        <v>1165</v>
      </c>
      <c r="J23">
        <f t="shared" si="5"/>
        <v>1402</v>
      </c>
      <c r="K23">
        <f t="shared" si="5"/>
        <v>1648</v>
      </c>
      <c r="L23">
        <f t="shared" si="5"/>
        <v>1893</v>
      </c>
      <c r="M23">
        <f t="shared" si="5"/>
        <v>2121</v>
      </c>
      <c r="N23">
        <f t="shared" si="5"/>
        <v>2361</v>
      </c>
      <c r="O23">
        <f t="shared" si="5"/>
        <v>2603</v>
      </c>
      <c r="P23">
        <f t="shared" si="5"/>
        <v>2844</v>
      </c>
    </row>
    <row r="24" spans="3:17" x14ac:dyDescent="0.25">
      <c r="D24" t="s">
        <v>20</v>
      </c>
      <c r="E24">
        <v>55</v>
      </c>
      <c r="F24">
        <v>54</v>
      </c>
      <c r="G24">
        <v>56</v>
      </c>
      <c r="H24">
        <v>55</v>
      </c>
      <c r="I24">
        <v>55</v>
      </c>
      <c r="J24">
        <v>56</v>
      </c>
      <c r="K24">
        <v>56</v>
      </c>
      <c r="L24">
        <v>57</v>
      </c>
      <c r="M24">
        <v>56</v>
      </c>
      <c r="N24">
        <v>54</v>
      </c>
      <c r="O24">
        <v>56</v>
      </c>
      <c r="P24">
        <v>55</v>
      </c>
    </row>
    <row r="25" spans="3:17" x14ac:dyDescent="0.25">
      <c r="C25" t="s">
        <v>19</v>
      </c>
      <c r="D25" t="s">
        <v>21</v>
      </c>
      <c r="E25" s="4">
        <f>1-E26-E27</f>
        <v>0.96699999999999997</v>
      </c>
      <c r="F25" s="4">
        <f t="shared" ref="F25:P25" si="6">1-F26-F27</f>
        <v>0.95499999999999996</v>
      </c>
      <c r="G25" s="4">
        <f t="shared" si="6"/>
        <v>0.97799999999999998</v>
      </c>
      <c r="H25" s="4">
        <f t="shared" si="6"/>
        <v>0.95299999999999996</v>
      </c>
      <c r="I25" s="4">
        <f t="shared" si="6"/>
        <v>0.96399999999999997</v>
      </c>
      <c r="J25" s="4">
        <f t="shared" si="6"/>
        <v>0.97799999999999998</v>
      </c>
      <c r="K25" s="4">
        <f t="shared" si="6"/>
        <v>0.96499999999999997</v>
      </c>
      <c r="L25" s="4">
        <f t="shared" si="6"/>
        <v>0.96799999999999997</v>
      </c>
      <c r="M25" s="4">
        <f t="shared" si="6"/>
        <v>0.96699999999999997</v>
      </c>
      <c r="N25" s="4">
        <f t="shared" si="6"/>
        <v>0.95499999999999996</v>
      </c>
      <c r="O25" s="4">
        <f t="shared" si="6"/>
        <v>0.96599999999999997</v>
      </c>
      <c r="P25" s="4">
        <f t="shared" si="6"/>
        <v>0.97799999999999998</v>
      </c>
    </row>
    <row r="26" spans="3:17" x14ac:dyDescent="0.25">
      <c r="D26" t="s">
        <v>23</v>
      </c>
      <c r="E26" s="4">
        <v>0.03</v>
      </c>
      <c r="F26" s="4">
        <v>0.04</v>
      </c>
      <c r="G26" s="4">
        <v>0.02</v>
      </c>
      <c r="H26" s="4">
        <v>0.04</v>
      </c>
      <c r="I26" s="4">
        <v>0.03</v>
      </c>
      <c r="J26" s="4">
        <v>0.02</v>
      </c>
      <c r="K26" s="4">
        <v>0.03</v>
      </c>
      <c r="L26" s="4">
        <v>0.03</v>
      </c>
      <c r="M26" s="4">
        <v>0.03</v>
      </c>
      <c r="N26" s="4">
        <v>0.04</v>
      </c>
      <c r="O26" s="4">
        <v>0.03</v>
      </c>
      <c r="P26" s="4">
        <v>0.02</v>
      </c>
    </row>
    <row r="27" spans="3:17" x14ac:dyDescent="0.25">
      <c r="D27" t="s">
        <v>22</v>
      </c>
      <c r="E27" s="5">
        <v>3.0000000000000001E-3</v>
      </c>
      <c r="F27" s="5">
        <v>5.0000000000000001E-3</v>
      </c>
      <c r="G27" s="5">
        <v>2E-3</v>
      </c>
      <c r="H27" s="5">
        <v>7.0000000000000001E-3</v>
      </c>
      <c r="I27" s="5">
        <v>6.0000000000000001E-3</v>
      </c>
      <c r="J27" s="5">
        <v>2E-3</v>
      </c>
      <c r="K27" s="5">
        <v>5.0000000000000001E-3</v>
      </c>
      <c r="L27" s="5">
        <v>2E-3</v>
      </c>
      <c r="M27" s="5">
        <v>3.0000000000000001E-3</v>
      </c>
      <c r="N27" s="5">
        <v>5.0000000000000001E-3</v>
      </c>
      <c r="O27" s="5">
        <v>4.0000000000000001E-3</v>
      </c>
      <c r="P27" s="5">
        <v>2E-3</v>
      </c>
    </row>
    <row r="28" spans="3:17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3:17" x14ac:dyDescent="0.25">
      <c r="D29" t="s">
        <v>38</v>
      </c>
      <c r="E29" s="3">
        <f>E10</f>
        <v>95</v>
      </c>
      <c r="F29" s="3">
        <f>E29+F10</f>
        <v>189</v>
      </c>
      <c r="G29" s="3">
        <f t="shared" ref="G29:P29" si="7">F29+G10</f>
        <v>286</v>
      </c>
      <c r="H29" s="3">
        <f t="shared" si="7"/>
        <v>381</v>
      </c>
      <c r="I29" s="3">
        <f t="shared" si="7"/>
        <v>479</v>
      </c>
      <c r="J29" s="3">
        <f t="shared" si="7"/>
        <v>573</v>
      </c>
      <c r="K29" s="3">
        <f t="shared" si="7"/>
        <v>658</v>
      </c>
      <c r="L29" s="3">
        <f t="shared" si="7"/>
        <v>737</v>
      </c>
      <c r="M29" s="3">
        <f t="shared" si="7"/>
        <v>807</v>
      </c>
      <c r="N29" s="3">
        <f t="shared" si="7"/>
        <v>871</v>
      </c>
      <c r="O29" s="3">
        <f t="shared" si="7"/>
        <v>929</v>
      </c>
      <c r="P29" s="3">
        <f t="shared" si="7"/>
        <v>979</v>
      </c>
    </row>
    <row r="30" spans="3:17" x14ac:dyDescent="0.25">
      <c r="D30" t="s">
        <v>37</v>
      </c>
      <c r="E30" s="5">
        <f>E6/E29</f>
        <v>8.4210526315789472E-2</v>
      </c>
      <c r="F30" s="5">
        <f t="shared" ref="F30:P30" si="8">F6/F29</f>
        <v>8.4656084656084651E-2</v>
      </c>
      <c r="G30" s="5">
        <f t="shared" si="8"/>
        <v>8.7412587412587409E-2</v>
      </c>
      <c r="H30" s="5">
        <f t="shared" si="8"/>
        <v>8.6614173228346455E-2</v>
      </c>
      <c r="I30" s="5">
        <f t="shared" si="8"/>
        <v>8.5594989561586635E-2</v>
      </c>
      <c r="J30" s="5">
        <f t="shared" si="8"/>
        <v>8.5514834205933685E-2</v>
      </c>
      <c r="K30" s="5">
        <f t="shared" si="8"/>
        <v>8.6626139817629177E-2</v>
      </c>
      <c r="L30" s="5">
        <f t="shared" si="8"/>
        <v>8.6838534599728623E-2</v>
      </c>
      <c r="M30" s="5">
        <f t="shared" si="8"/>
        <v>8.7980173482032215E-2</v>
      </c>
      <c r="N30" s="5">
        <f t="shared" si="8"/>
        <v>0.10218140068886337</v>
      </c>
      <c r="O30" s="5">
        <f t="shared" si="8"/>
        <v>0.11517761033369214</v>
      </c>
      <c r="P30" s="5">
        <f t="shared" si="8"/>
        <v>0.12972420837589377</v>
      </c>
    </row>
    <row r="31" spans="3:17" x14ac:dyDescent="0.25">
      <c r="C31" s="29" t="s">
        <v>45</v>
      </c>
      <c r="D31" t="s">
        <v>39</v>
      </c>
      <c r="E31" s="25">
        <f>20%*E$29</f>
        <v>19</v>
      </c>
      <c r="F31" s="25">
        <f t="shared" ref="F31:P35" si="9">20%*F$29</f>
        <v>37.800000000000004</v>
      </c>
      <c r="G31" s="25">
        <f t="shared" si="9"/>
        <v>57.2</v>
      </c>
      <c r="H31" s="25">
        <f t="shared" si="9"/>
        <v>76.2</v>
      </c>
      <c r="I31" s="25">
        <f t="shared" si="9"/>
        <v>95.800000000000011</v>
      </c>
      <c r="J31" s="25">
        <f t="shared" si="9"/>
        <v>114.60000000000001</v>
      </c>
      <c r="K31" s="25">
        <f t="shared" si="9"/>
        <v>131.6</v>
      </c>
      <c r="L31" s="25">
        <f t="shared" si="9"/>
        <v>147.4</v>
      </c>
      <c r="M31" s="25">
        <f t="shared" si="9"/>
        <v>161.4</v>
      </c>
      <c r="N31" s="25">
        <f t="shared" si="9"/>
        <v>174.20000000000002</v>
      </c>
      <c r="O31" s="25">
        <f t="shared" si="9"/>
        <v>185.8</v>
      </c>
      <c r="P31" s="25">
        <f t="shared" si="9"/>
        <v>195.8</v>
      </c>
    </row>
    <row r="32" spans="3:17" x14ac:dyDescent="0.25">
      <c r="C32" s="29"/>
      <c r="D32" t="s">
        <v>40</v>
      </c>
      <c r="E32" s="25">
        <f t="shared" ref="E32:E35" si="10">20%*E$29</f>
        <v>19</v>
      </c>
      <c r="F32" s="25">
        <f t="shared" si="9"/>
        <v>37.800000000000004</v>
      </c>
      <c r="G32" s="25">
        <f t="shared" si="9"/>
        <v>57.2</v>
      </c>
      <c r="H32" s="25">
        <f t="shared" si="9"/>
        <v>76.2</v>
      </c>
      <c r="I32" s="25">
        <f t="shared" si="9"/>
        <v>95.800000000000011</v>
      </c>
      <c r="J32" s="25">
        <f t="shared" si="9"/>
        <v>114.60000000000001</v>
      </c>
      <c r="K32" s="25">
        <f t="shared" si="9"/>
        <v>131.6</v>
      </c>
      <c r="L32" s="25">
        <f t="shared" si="9"/>
        <v>147.4</v>
      </c>
      <c r="M32" s="25">
        <f t="shared" si="9"/>
        <v>161.4</v>
      </c>
      <c r="N32" s="25">
        <f t="shared" si="9"/>
        <v>174.20000000000002</v>
      </c>
      <c r="O32" s="25">
        <f t="shared" si="9"/>
        <v>185.8</v>
      </c>
      <c r="P32" s="25">
        <f t="shared" si="9"/>
        <v>195.8</v>
      </c>
    </row>
    <row r="33" spans="3:16" x14ac:dyDescent="0.25">
      <c r="C33" s="29"/>
      <c r="D33" t="s">
        <v>41</v>
      </c>
      <c r="E33" s="25">
        <f t="shared" si="10"/>
        <v>19</v>
      </c>
      <c r="F33" s="25">
        <f t="shared" si="9"/>
        <v>37.800000000000004</v>
      </c>
      <c r="G33" s="25">
        <f t="shared" si="9"/>
        <v>57.2</v>
      </c>
      <c r="H33" s="25">
        <f t="shared" si="9"/>
        <v>76.2</v>
      </c>
      <c r="I33" s="25">
        <f t="shared" si="9"/>
        <v>95.800000000000011</v>
      </c>
      <c r="J33" s="25">
        <f t="shared" si="9"/>
        <v>114.60000000000001</v>
      </c>
      <c r="K33" s="25">
        <f t="shared" si="9"/>
        <v>131.6</v>
      </c>
      <c r="L33" s="25">
        <f t="shared" si="9"/>
        <v>147.4</v>
      </c>
      <c r="M33" s="25">
        <f t="shared" si="9"/>
        <v>161.4</v>
      </c>
      <c r="N33" s="25">
        <f t="shared" si="9"/>
        <v>174.20000000000002</v>
      </c>
      <c r="O33" s="25">
        <f t="shared" si="9"/>
        <v>185.8</v>
      </c>
      <c r="P33" s="25">
        <f t="shared" si="9"/>
        <v>195.8</v>
      </c>
    </row>
    <row r="34" spans="3:16" x14ac:dyDescent="0.25">
      <c r="C34" s="29"/>
      <c r="D34" t="s">
        <v>42</v>
      </c>
      <c r="E34" s="25">
        <f t="shared" si="10"/>
        <v>19</v>
      </c>
      <c r="F34" s="25">
        <f t="shared" si="9"/>
        <v>37.800000000000004</v>
      </c>
      <c r="G34" s="25">
        <f t="shared" si="9"/>
        <v>57.2</v>
      </c>
      <c r="H34" s="25">
        <f t="shared" si="9"/>
        <v>76.2</v>
      </c>
      <c r="I34" s="25">
        <f t="shared" si="9"/>
        <v>95.800000000000011</v>
      </c>
      <c r="J34" s="25">
        <f t="shared" si="9"/>
        <v>114.60000000000001</v>
      </c>
      <c r="K34" s="25">
        <f t="shared" si="9"/>
        <v>131.6</v>
      </c>
      <c r="L34" s="25">
        <f t="shared" si="9"/>
        <v>147.4</v>
      </c>
      <c r="M34" s="25">
        <f t="shared" si="9"/>
        <v>161.4</v>
      </c>
      <c r="N34" s="25">
        <f t="shared" si="9"/>
        <v>174.20000000000002</v>
      </c>
      <c r="O34" s="25">
        <f t="shared" si="9"/>
        <v>185.8</v>
      </c>
      <c r="P34" s="25">
        <f t="shared" si="9"/>
        <v>195.8</v>
      </c>
    </row>
    <row r="35" spans="3:16" x14ac:dyDescent="0.25">
      <c r="C35" s="29"/>
      <c r="D35" t="s">
        <v>43</v>
      </c>
      <c r="E35" s="25">
        <f t="shared" si="10"/>
        <v>19</v>
      </c>
      <c r="F35" s="25">
        <f t="shared" si="9"/>
        <v>37.800000000000004</v>
      </c>
      <c r="G35" s="25">
        <f t="shared" si="9"/>
        <v>57.2</v>
      </c>
      <c r="H35" s="25">
        <f t="shared" si="9"/>
        <v>76.2</v>
      </c>
      <c r="I35" s="25">
        <f t="shared" si="9"/>
        <v>95.800000000000011</v>
      </c>
      <c r="J35" s="25">
        <f t="shared" si="9"/>
        <v>114.60000000000001</v>
      </c>
      <c r="K35" s="25">
        <f t="shared" si="9"/>
        <v>131.6</v>
      </c>
      <c r="L35" s="25">
        <f t="shared" si="9"/>
        <v>147.4</v>
      </c>
      <c r="M35" s="25">
        <f t="shared" si="9"/>
        <v>161.4</v>
      </c>
      <c r="N35" s="25">
        <f t="shared" si="9"/>
        <v>174.20000000000002</v>
      </c>
      <c r="O35" s="25">
        <f t="shared" si="9"/>
        <v>185.8</v>
      </c>
      <c r="P35" s="25">
        <f t="shared" si="9"/>
        <v>195.8</v>
      </c>
    </row>
    <row r="36" spans="3:16" x14ac:dyDescent="0.25">
      <c r="C36" s="29" t="s">
        <v>44</v>
      </c>
      <c r="D36" t="s">
        <v>39</v>
      </c>
      <c r="E36" s="26">
        <v>0.125</v>
      </c>
      <c r="F36" s="26">
        <v>0.125</v>
      </c>
      <c r="G36" s="26">
        <v>0.125</v>
      </c>
      <c r="H36" s="26">
        <v>0.125</v>
      </c>
      <c r="I36" s="26">
        <v>0.125</v>
      </c>
      <c r="J36" s="26">
        <v>0.125</v>
      </c>
      <c r="K36" s="26">
        <v>0.125</v>
      </c>
      <c r="L36" s="26">
        <v>0.125</v>
      </c>
      <c r="M36" s="26">
        <v>0.125</v>
      </c>
      <c r="N36" s="26">
        <v>0.125</v>
      </c>
      <c r="O36" s="26">
        <v>0.125</v>
      </c>
      <c r="P36" s="26">
        <v>0.125</v>
      </c>
    </row>
    <row r="37" spans="3:16" x14ac:dyDescent="0.25">
      <c r="C37" s="29"/>
      <c r="D37" t="s">
        <v>40</v>
      </c>
      <c r="E37" s="26">
        <v>0.17499999999999999</v>
      </c>
      <c r="F37" s="26">
        <v>0.17499999999999999</v>
      </c>
      <c r="G37" s="26">
        <v>0.17499999999999999</v>
      </c>
      <c r="H37" s="26">
        <v>0.17499999999999999</v>
      </c>
      <c r="I37" s="26">
        <v>0.17499999999999999</v>
      </c>
      <c r="J37" s="26">
        <v>0.17499999999999999</v>
      </c>
      <c r="K37" s="26">
        <v>0.17499999999999999</v>
      </c>
      <c r="L37" s="26">
        <v>0.17499999999999999</v>
      </c>
      <c r="M37" s="26">
        <v>0.17499999999999999</v>
      </c>
      <c r="N37" s="26">
        <v>0.17499999999999999</v>
      </c>
      <c r="O37" s="26">
        <v>0.17499999999999999</v>
      </c>
      <c r="P37" s="26">
        <v>0.17499999999999999</v>
      </c>
    </row>
    <row r="38" spans="3:16" x14ac:dyDescent="0.25">
      <c r="C38" s="29"/>
      <c r="D38" t="s">
        <v>41</v>
      </c>
      <c r="E38" s="26">
        <v>0.2</v>
      </c>
      <c r="F38" s="26">
        <v>0.2</v>
      </c>
      <c r="G38" s="26">
        <v>0.2</v>
      </c>
      <c r="H38" s="26">
        <v>0.2</v>
      </c>
      <c r="I38" s="26">
        <v>0.2</v>
      </c>
      <c r="J38" s="26">
        <v>0.2</v>
      </c>
      <c r="K38" s="26">
        <v>0.2</v>
      </c>
      <c r="L38" s="26">
        <v>0.2</v>
      </c>
      <c r="M38" s="26">
        <v>0.2</v>
      </c>
      <c r="N38" s="26">
        <v>0.2</v>
      </c>
      <c r="O38" s="26">
        <v>0.2</v>
      </c>
      <c r="P38" s="26">
        <v>0.2</v>
      </c>
    </row>
    <row r="39" spans="3:16" x14ac:dyDescent="0.25">
      <c r="C39" s="29"/>
      <c r="D39" t="s">
        <v>42</v>
      </c>
      <c r="E39" s="26">
        <v>0.25</v>
      </c>
      <c r="F39" s="26">
        <v>0.25</v>
      </c>
      <c r="G39" s="26">
        <v>0.25</v>
      </c>
      <c r="H39" s="26">
        <v>0.25</v>
      </c>
      <c r="I39" s="26">
        <v>0.25</v>
      </c>
      <c r="J39" s="26">
        <v>0.25</v>
      </c>
      <c r="K39" s="26">
        <v>0.25</v>
      </c>
      <c r="L39" s="26">
        <v>0.25</v>
      </c>
      <c r="M39" s="26">
        <v>0.25</v>
      </c>
      <c r="N39" s="26">
        <v>0.25</v>
      </c>
      <c r="O39" s="26">
        <v>0.25</v>
      </c>
      <c r="P39" s="26">
        <v>0.25</v>
      </c>
    </row>
    <row r="40" spans="3:16" x14ac:dyDescent="0.25">
      <c r="C40" s="29"/>
      <c r="D40" t="s">
        <v>43</v>
      </c>
      <c r="E40" s="26">
        <f>1-SUM(E36:E39)</f>
        <v>0.25</v>
      </c>
      <c r="F40" s="26">
        <f t="shared" ref="F40:P40" si="11">1-SUM(F36:F39)</f>
        <v>0.25</v>
      </c>
      <c r="G40" s="26">
        <f t="shared" si="11"/>
        <v>0.25</v>
      </c>
      <c r="H40" s="26">
        <f t="shared" si="11"/>
        <v>0.25</v>
      </c>
      <c r="I40" s="26">
        <f t="shared" si="11"/>
        <v>0.25</v>
      </c>
      <c r="J40" s="26">
        <f t="shared" si="11"/>
        <v>0.25</v>
      </c>
      <c r="K40" s="26">
        <f t="shared" si="11"/>
        <v>0.25</v>
      </c>
      <c r="L40" s="26">
        <f t="shared" si="11"/>
        <v>0.25</v>
      </c>
      <c r="M40" s="26">
        <f t="shared" si="11"/>
        <v>0.25</v>
      </c>
      <c r="N40" s="26">
        <f t="shared" si="11"/>
        <v>0.25</v>
      </c>
      <c r="O40" s="26">
        <f t="shared" si="11"/>
        <v>0.25</v>
      </c>
      <c r="P40" s="26">
        <f t="shared" si="11"/>
        <v>0.25</v>
      </c>
    </row>
    <row r="41" spans="3:16" x14ac:dyDescent="0.25">
      <c r="C41" s="29" t="s">
        <v>46</v>
      </c>
      <c r="D41" t="s">
        <v>39</v>
      </c>
      <c r="E41">
        <f>E36*E$6</f>
        <v>1</v>
      </c>
      <c r="F41">
        <f t="shared" ref="F41:P41" si="12">F36*F$6</f>
        <v>2</v>
      </c>
      <c r="G41">
        <f t="shared" si="12"/>
        <v>3.125</v>
      </c>
      <c r="H41">
        <f t="shared" si="12"/>
        <v>4.125</v>
      </c>
      <c r="I41">
        <f t="shared" si="12"/>
        <v>5.125</v>
      </c>
      <c r="J41">
        <f t="shared" si="12"/>
        <v>6.125</v>
      </c>
      <c r="K41">
        <f t="shared" si="12"/>
        <v>7.125</v>
      </c>
      <c r="L41">
        <f t="shared" si="12"/>
        <v>8</v>
      </c>
      <c r="M41">
        <f t="shared" si="12"/>
        <v>8.875</v>
      </c>
      <c r="N41">
        <f t="shared" si="12"/>
        <v>11.125</v>
      </c>
      <c r="O41">
        <f t="shared" si="12"/>
        <v>13.375</v>
      </c>
      <c r="P41">
        <f t="shared" si="12"/>
        <v>15.875</v>
      </c>
    </row>
    <row r="42" spans="3:16" x14ac:dyDescent="0.25">
      <c r="C42" s="29"/>
      <c r="D42" t="s">
        <v>40</v>
      </c>
      <c r="E42">
        <f t="shared" ref="E42:P45" si="13">E37*E$6</f>
        <v>1.4</v>
      </c>
      <c r="F42">
        <f t="shared" si="13"/>
        <v>2.8</v>
      </c>
      <c r="G42">
        <f t="shared" si="13"/>
        <v>4.375</v>
      </c>
      <c r="H42">
        <f t="shared" si="13"/>
        <v>5.7749999999999995</v>
      </c>
      <c r="I42">
        <f t="shared" si="13"/>
        <v>7.1749999999999998</v>
      </c>
      <c r="J42">
        <f t="shared" si="13"/>
        <v>8.5749999999999993</v>
      </c>
      <c r="K42">
        <f t="shared" si="13"/>
        <v>9.9749999999999996</v>
      </c>
      <c r="L42">
        <f t="shared" si="13"/>
        <v>11.2</v>
      </c>
      <c r="M42">
        <f t="shared" si="13"/>
        <v>12.424999999999999</v>
      </c>
      <c r="N42">
        <f t="shared" si="13"/>
        <v>15.574999999999999</v>
      </c>
      <c r="O42">
        <f t="shared" si="13"/>
        <v>18.724999999999998</v>
      </c>
      <c r="P42">
        <f t="shared" si="13"/>
        <v>22.224999999999998</v>
      </c>
    </row>
    <row r="43" spans="3:16" x14ac:dyDescent="0.25">
      <c r="C43" s="29"/>
      <c r="D43" t="s">
        <v>41</v>
      </c>
      <c r="E43">
        <f t="shared" si="13"/>
        <v>1.6</v>
      </c>
      <c r="F43">
        <f t="shared" si="13"/>
        <v>3.2</v>
      </c>
      <c r="G43">
        <f t="shared" si="13"/>
        <v>5</v>
      </c>
      <c r="H43">
        <f t="shared" si="13"/>
        <v>6.6000000000000005</v>
      </c>
      <c r="I43">
        <f t="shared" si="13"/>
        <v>8.2000000000000011</v>
      </c>
      <c r="J43">
        <f t="shared" si="13"/>
        <v>9.8000000000000007</v>
      </c>
      <c r="K43">
        <f t="shared" si="13"/>
        <v>11.4</v>
      </c>
      <c r="L43">
        <f t="shared" si="13"/>
        <v>12.8</v>
      </c>
      <c r="M43">
        <f t="shared" si="13"/>
        <v>14.200000000000001</v>
      </c>
      <c r="N43">
        <f t="shared" si="13"/>
        <v>17.8</v>
      </c>
      <c r="O43">
        <f t="shared" si="13"/>
        <v>21.400000000000002</v>
      </c>
      <c r="P43">
        <f t="shared" si="13"/>
        <v>25.400000000000002</v>
      </c>
    </row>
    <row r="44" spans="3:16" x14ac:dyDescent="0.25">
      <c r="C44" s="29"/>
      <c r="D44" t="s">
        <v>42</v>
      </c>
      <c r="E44">
        <f t="shared" si="13"/>
        <v>2</v>
      </c>
      <c r="F44">
        <f t="shared" si="13"/>
        <v>4</v>
      </c>
      <c r="G44">
        <f t="shared" si="13"/>
        <v>6.25</v>
      </c>
      <c r="H44">
        <f t="shared" si="13"/>
        <v>8.25</v>
      </c>
      <c r="I44">
        <f t="shared" si="13"/>
        <v>10.25</v>
      </c>
      <c r="J44">
        <f t="shared" si="13"/>
        <v>12.25</v>
      </c>
      <c r="K44">
        <f t="shared" si="13"/>
        <v>14.25</v>
      </c>
      <c r="L44">
        <f t="shared" si="13"/>
        <v>16</v>
      </c>
      <c r="M44">
        <f t="shared" si="13"/>
        <v>17.75</v>
      </c>
      <c r="N44">
        <f t="shared" si="13"/>
        <v>22.25</v>
      </c>
      <c r="O44">
        <f t="shared" si="13"/>
        <v>26.75</v>
      </c>
      <c r="P44">
        <f t="shared" si="13"/>
        <v>31.75</v>
      </c>
    </row>
    <row r="45" spans="3:16" x14ac:dyDescent="0.25">
      <c r="C45" s="29"/>
      <c r="D45" t="s">
        <v>43</v>
      </c>
      <c r="E45">
        <f t="shared" si="13"/>
        <v>2</v>
      </c>
      <c r="F45">
        <f t="shared" si="13"/>
        <v>4</v>
      </c>
      <c r="G45">
        <f t="shared" si="13"/>
        <v>6.25</v>
      </c>
      <c r="H45">
        <f t="shared" si="13"/>
        <v>8.25</v>
      </c>
      <c r="I45">
        <f t="shared" si="13"/>
        <v>10.25</v>
      </c>
      <c r="J45">
        <f t="shared" si="13"/>
        <v>12.25</v>
      </c>
      <c r="K45">
        <f t="shared" si="13"/>
        <v>14.25</v>
      </c>
      <c r="L45">
        <f t="shared" si="13"/>
        <v>16</v>
      </c>
      <c r="M45">
        <f t="shared" si="13"/>
        <v>17.75</v>
      </c>
      <c r="N45">
        <f t="shared" si="13"/>
        <v>22.25</v>
      </c>
      <c r="O45">
        <f t="shared" si="13"/>
        <v>26.75</v>
      </c>
      <c r="P45">
        <f t="shared" si="13"/>
        <v>31.75</v>
      </c>
    </row>
    <row r="46" spans="3:16" x14ac:dyDescent="0.25">
      <c r="C46" s="29" t="s">
        <v>37</v>
      </c>
      <c r="D46" t="s">
        <v>39</v>
      </c>
      <c r="E46" s="5">
        <f>E41/E31</f>
        <v>5.2631578947368418E-2</v>
      </c>
      <c r="F46" s="5">
        <f t="shared" ref="F46:P46" si="14">F41/F31</f>
        <v>5.2910052910052907E-2</v>
      </c>
      <c r="G46" s="5">
        <f t="shared" si="14"/>
        <v>5.4632867132867129E-2</v>
      </c>
      <c r="H46" s="5">
        <f t="shared" si="14"/>
        <v>5.4133858267716536E-2</v>
      </c>
      <c r="I46" s="5">
        <f t="shared" si="14"/>
        <v>5.3496868475991645E-2</v>
      </c>
      <c r="J46" s="5">
        <f t="shared" si="14"/>
        <v>5.3446771378708548E-2</v>
      </c>
      <c r="K46" s="5">
        <f t="shared" si="14"/>
        <v>5.4141337386018243E-2</v>
      </c>
      <c r="L46" s="5">
        <f t="shared" si="14"/>
        <v>5.4274084124830389E-2</v>
      </c>
      <c r="M46" s="5">
        <f t="shared" si="14"/>
        <v>5.4987608426270138E-2</v>
      </c>
      <c r="N46" s="5">
        <f t="shared" si="14"/>
        <v>6.3863375430539604E-2</v>
      </c>
      <c r="O46" s="5">
        <f t="shared" si="14"/>
        <v>7.1986006458557586E-2</v>
      </c>
      <c r="P46" s="5">
        <f t="shared" si="14"/>
        <v>8.1077630234933598E-2</v>
      </c>
    </row>
    <row r="47" spans="3:16" x14ac:dyDescent="0.25">
      <c r="C47" s="29"/>
      <c r="D47" t="s">
        <v>40</v>
      </c>
      <c r="E47" s="5">
        <f t="shared" ref="E47:P50" si="15">E42/E32</f>
        <v>7.3684210526315783E-2</v>
      </c>
      <c r="F47" s="5">
        <f t="shared" si="15"/>
        <v>7.4074074074074056E-2</v>
      </c>
      <c r="G47" s="5">
        <f t="shared" si="15"/>
        <v>7.6486013986013984E-2</v>
      </c>
      <c r="H47" s="5">
        <f t="shared" si="15"/>
        <v>7.578740157480314E-2</v>
      </c>
      <c r="I47" s="5">
        <f t="shared" si="15"/>
        <v>7.4895615866388293E-2</v>
      </c>
      <c r="J47" s="5">
        <f t="shared" si="15"/>
        <v>7.4825479930191965E-2</v>
      </c>
      <c r="K47" s="5">
        <f t="shared" si="15"/>
        <v>7.5797872340425537E-2</v>
      </c>
      <c r="L47" s="5">
        <f t="shared" si="15"/>
        <v>7.5983717774762538E-2</v>
      </c>
      <c r="M47" s="5">
        <f t="shared" si="15"/>
        <v>7.6982651796778184E-2</v>
      </c>
      <c r="N47" s="5">
        <f t="shared" si="15"/>
        <v>8.9408725602755437E-2</v>
      </c>
      <c r="O47" s="5">
        <f t="shared" si="15"/>
        <v>0.1007804090419806</v>
      </c>
      <c r="P47" s="5">
        <f t="shared" si="15"/>
        <v>0.11350868232890703</v>
      </c>
    </row>
    <row r="48" spans="3:16" x14ac:dyDescent="0.25">
      <c r="C48" s="29"/>
      <c r="D48" t="s">
        <v>41</v>
      </c>
      <c r="E48" s="5">
        <f t="shared" si="15"/>
        <v>8.4210526315789472E-2</v>
      </c>
      <c r="F48" s="5">
        <f t="shared" si="15"/>
        <v>8.4656084656084651E-2</v>
      </c>
      <c r="G48" s="5">
        <f t="shared" si="15"/>
        <v>8.7412587412587409E-2</v>
      </c>
      <c r="H48" s="5">
        <f t="shared" si="15"/>
        <v>8.6614173228346455E-2</v>
      </c>
      <c r="I48" s="5">
        <f t="shared" si="15"/>
        <v>8.5594989561586635E-2</v>
      </c>
      <c r="J48" s="5">
        <f t="shared" si="15"/>
        <v>8.5514834205933685E-2</v>
      </c>
      <c r="K48" s="5">
        <f t="shared" si="15"/>
        <v>8.6626139817629191E-2</v>
      </c>
      <c r="L48" s="5">
        <f t="shared" si="15"/>
        <v>8.6838534599728637E-2</v>
      </c>
      <c r="M48" s="5">
        <f t="shared" si="15"/>
        <v>8.7980173482032228E-2</v>
      </c>
      <c r="N48" s="5">
        <f t="shared" si="15"/>
        <v>0.10218140068886337</v>
      </c>
      <c r="O48" s="5">
        <f t="shared" si="15"/>
        <v>0.11517761033369214</v>
      </c>
      <c r="P48" s="5">
        <f t="shared" si="15"/>
        <v>0.12972420837589377</v>
      </c>
    </row>
    <row r="49" spans="3:16" x14ac:dyDescent="0.25">
      <c r="C49" s="29"/>
      <c r="D49" t="s">
        <v>42</v>
      </c>
      <c r="E49" s="5">
        <f t="shared" si="15"/>
        <v>0.10526315789473684</v>
      </c>
      <c r="F49" s="5">
        <f t="shared" si="15"/>
        <v>0.10582010582010581</v>
      </c>
      <c r="G49" s="5">
        <f t="shared" si="15"/>
        <v>0.10926573426573426</v>
      </c>
      <c r="H49" s="5">
        <f t="shared" si="15"/>
        <v>0.10826771653543307</v>
      </c>
      <c r="I49" s="5">
        <f t="shared" si="15"/>
        <v>0.10699373695198329</v>
      </c>
      <c r="J49" s="5">
        <f t="shared" si="15"/>
        <v>0.1068935427574171</v>
      </c>
      <c r="K49" s="5">
        <f t="shared" si="15"/>
        <v>0.10828267477203649</v>
      </c>
      <c r="L49" s="5">
        <f t="shared" si="15"/>
        <v>0.10854816824966078</v>
      </c>
      <c r="M49" s="5">
        <f t="shared" si="15"/>
        <v>0.10997521685254028</v>
      </c>
      <c r="N49" s="5">
        <f t="shared" si="15"/>
        <v>0.12772675086107921</v>
      </c>
      <c r="O49" s="5">
        <f t="shared" si="15"/>
        <v>0.14397201291711517</v>
      </c>
      <c r="P49" s="5">
        <f t="shared" si="15"/>
        <v>0.1621552604698672</v>
      </c>
    </row>
    <row r="50" spans="3:16" x14ac:dyDescent="0.25">
      <c r="C50" s="29"/>
      <c r="D50" t="s">
        <v>43</v>
      </c>
      <c r="E50" s="5">
        <f t="shared" si="15"/>
        <v>0.10526315789473684</v>
      </c>
      <c r="F50" s="5">
        <f t="shared" si="15"/>
        <v>0.10582010582010581</v>
      </c>
      <c r="G50" s="5">
        <f t="shared" si="15"/>
        <v>0.10926573426573426</v>
      </c>
      <c r="H50" s="5">
        <f t="shared" si="15"/>
        <v>0.10826771653543307</v>
      </c>
      <c r="I50" s="5">
        <f t="shared" si="15"/>
        <v>0.10699373695198329</v>
      </c>
      <c r="J50" s="5">
        <f t="shared" si="15"/>
        <v>0.1068935427574171</v>
      </c>
      <c r="K50" s="5">
        <f t="shared" si="15"/>
        <v>0.10828267477203649</v>
      </c>
      <c r="L50" s="5">
        <f t="shared" si="15"/>
        <v>0.10854816824966078</v>
      </c>
      <c r="M50" s="5">
        <f t="shared" si="15"/>
        <v>0.10997521685254028</v>
      </c>
      <c r="N50" s="5">
        <f t="shared" si="15"/>
        <v>0.12772675086107921</v>
      </c>
      <c r="O50" s="5">
        <f t="shared" si="15"/>
        <v>0.14397201291711517</v>
      </c>
      <c r="P50" s="5">
        <f t="shared" si="15"/>
        <v>0.1621552604698672</v>
      </c>
    </row>
    <row r="51" spans="3:16" x14ac:dyDescent="0.25">
      <c r="C51" s="29" t="s">
        <v>49</v>
      </c>
      <c r="D51" t="s">
        <v>39</v>
      </c>
      <c r="E51" s="28">
        <f>SUM(E$41:E41)</f>
        <v>1</v>
      </c>
      <c r="F51" s="28">
        <f>SUM(F$41:F41)</f>
        <v>2</v>
      </c>
      <c r="G51" s="28">
        <f>SUM(G$41:G41)</f>
        <v>3.125</v>
      </c>
      <c r="H51" s="28">
        <f>SUM(H$41:H41)</f>
        <v>4.125</v>
      </c>
      <c r="I51" s="28">
        <f>SUM(I$41:I41)</f>
        <v>5.125</v>
      </c>
      <c r="J51" s="28">
        <f>SUM(J$41:J41)</f>
        <v>6.125</v>
      </c>
      <c r="K51" s="28">
        <f>SUM(K$41:K41)</f>
        <v>7.125</v>
      </c>
      <c r="L51" s="28">
        <f>SUM(L$41:L41)</f>
        <v>8</v>
      </c>
      <c r="M51" s="28">
        <f>SUM(M$41:M41)</f>
        <v>8.875</v>
      </c>
      <c r="N51" s="28">
        <f>SUM(N$41:N41)</f>
        <v>11.125</v>
      </c>
      <c r="O51" s="28">
        <f>SUM(O$41:O41)</f>
        <v>13.375</v>
      </c>
      <c r="P51" s="28">
        <f>SUM(P$41:P41)</f>
        <v>15.875</v>
      </c>
    </row>
    <row r="52" spans="3:16" x14ac:dyDescent="0.25">
      <c r="C52" s="29"/>
      <c r="D52" t="s">
        <v>40</v>
      </c>
      <c r="E52" s="28">
        <f>SUM(E$41:E42)</f>
        <v>2.4</v>
      </c>
      <c r="F52" s="28">
        <f>SUM(F$41:F42)</f>
        <v>4.8</v>
      </c>
      <c r="G52" s="28">
        <f>SUM(G$41:G42)</f>
        <v>7.5</v>
      </c>
      <c r="H52" s="28">
        <f>SUM(H$41:H42)</f>
        <v>9.8999999999999986</v>
      </c>
      <c r="I52" s="28">
        <f>SUM(I$41:I42)</f>
        <v>12.3</v>
      </c>
      <c r="J52" s="28">
        <f>SUM(J$41:J42)</f>
        <v>14.7</v>
      </c>
      <c r="K52" s="28">
        <f>SUM(K$41:K42)</f>
        <v>17.100000000000001</v>
      </c>
      <c r="L52" s="28">
        <f>SUM(L$41:L42)</f>
        <v>19.2</v>
      </c>
      <c r="M52" s="28">
        <f>SUM(M$41:M42)</f>
        <v>21.299999999999997</v>
      </c>
      <c r="N52" s="28">
        <f>SUM(N$41:N42)</f>
        <v>26.7</v>
      </c>
      <c r="O52" s="28">
        <f>SUM(O$41:O42)</f>
        <v>32.099999999999994</v>
      </c>
      <c r="P52" s="28">
        <f>SUM(P$41:P42)</f>
        <v>38.099999999999994</v>
      </c>
    </row>
    <row r="53" spans="3:16" x14ac:dyDescent="0.25">
      <c r="C53" s="29"/>
      <c r="D53" t="s">
        <v>41</v>
      </c>
      <c r="E53" s="28">
        <f>SUM(E$41:E43)</f>
        <v>4</v>
      </c>
      <c r="F53" s="28">
        <f>SUM(F$41:F43)</f>
        <v>8</v>
      </c>
      <c r="G53" s="28">
        <f>SUM(G$41:G43)</f>
        <v>12.5</v>
      </c>
      <c r="H53" s="28">
        <f>SUM(H$41:H43)</f>
        <v>16.5</v>
      </c>
      <c r="I53" s="28">
        <f>SUM(I$41:I43)</f>
        <v>20.5</v>
      </c>
      <c r="J53" s="28">
        <f>SUM(J$41:J43)</f>
        <v>24.5</v>
      </c>
      <c r="K53" s="28">
        <f>SUM(K$41:K43)</f>
        <v>28.5</v>
      </c>
      <c r="L53" s="28">
        <f>SUM(L$41:L43)</f>
        <v>32</v>
      </c>
      <c r="M53" s="28">
        <f>SUM(M$41:M43)</f>
        <v>35.5</v>
      </c>
      <c r="N53" s="28">
        <f>SUM(N$41:N43)</f>
        <v>44.5</v>
      </c>
      <c r="O53" s="28">
        <f>SUM(O$41:O43)</f>
        <v>53.5</v>
      </c>
      <c r="P53" s="28">
        <f>SUM(P$41:P43)</f>
        <v>63.5</v>
      </c>
    </row>
    <row r="54" spans="3:16" x14ac:dyDescent="0.25">
      <c r="C54" s="29"/>
      <c r="D54" t="s">
        <v>42</v>
      </c>
      <c r="E54" s="28">
        <f>SUM(E$41:E44)</f>
        <v>6</v>
      </c>
      <c r="F54" s="28">
        <f>SUM(F$41:F44)</f>
        <v>12</v>
      </c>
      <c r="G54" s="28">
        <f>SUM(G$41:G44)</f>
        <v>18.75</v>
      </c>
      <c r="H54" s="28">
        <f>SUM(H$41:H44)</f>
        <v>24.75</v>
      </c>
      <c r="I54" s="28">
        <f>SUM(I$41:I44)</f>
        <v>30.75</v>
      </c>
      <c r="J54" s="28">
        <f>SUM(J$41:J44)</f>
        <v>36.75</v>
      </c>
      <c r="K54" s="28">
        <f>SUM(K$41:K44)</f>
        <v>42.75</v>
      </c>
      <c r="L54" s="28">
        <f>SUM(L$41:L44)</f>
        <v>48</v>
      </c>
      <c r="M54" s="28">
        <f>SUM(M$41:M44)</f>
        <v>53.25</v>
      </c>
      <c r="N54" s="28">
        <f>SUM(N$41:N44)</f>
        <v>66.75</v>
      </c>
      <c r="O54" s="28">
        <f>SUM(O$41:O44)</f>
        <v>80.25</v>
      </c>
      <c r="P54" s="28">
        <f>SUM(P$41:P44)</f>
        <v>95.25</v>
      </c>
    </row>
    <row r="55" spans="3:16" x14ac:dyDescent="0.25">
      <c r="C55" s="29"/>
      <c r="D55" t="s">
        <v>43</v>
      </c>
      <c r="E55" s="28">
        <f>SUM(E$41:E45)</f>
        <v>8</v>
      </c>
      <c r="F55" s="28">
        <f>SUM(F$41:F45)</f>
        <v>16</v>
      </c>
      <c r="G55" s="28">
        <f>SUM(G$41:G45)</f>
        <v>25</v>
      </c>
      <c r="H55" s="28">
        <f>SUM(H$41:H45)</f>
        <v>33</v>
      </c>
      <c r="I55" s="28">
        <f>SUM(I$41:I45)</f>
        <v>41</v>
      </c>
      <c r="J55" s="28">
        <f>SUM(J$41:J45)</f>
        <v>49</v>
      </c>
      <c r="K55" s="28">
        <f>SUM(K$41:K45)</f>
        <v>57</v>
      </c>
      <c r="L55" s="28">
        <f>SUM(L$41:L45)</f>
        <v>64</v>
      </c>
      <c r="M55" s="28">
        <f>SUM(M$41:M45)</f>
        <v>71</v>
      </c>
      <c r="N55" s="28">
        <f>SUM(N$41:N45)</f>
        <v>89</v>
      </c>
      <c r="O55" s="28">
        <f>SUM(O$41:O45)</f>
        <v>107</v>
      </c>
      <c r="P55" s="28">
        <f>SUM(P$41:P45)</f>
        <v>127</v>
      </c>
    </row>
    <row r="56" spans="3:16" x14ac:dyDescent="0.25">
      <c r="C56" s="29" t="s">
        <v>50</v>
      </c>
      <c r="D56" t="s">
        <v>39</v>
      </c>
      <c r="E56" s="5">
        <f>E51/SUM(E$31:E31)</f>
        <v>5.2631578947368418E-2</v>
      </c>
      <c r="F56" s="5">
        <f>F51/SUM(F$31:F31)</f>
        <v>5.2910052910052907E-2</v>
      </c>
      <c r="G56" s="5">
        <f>G51/SUM(G$31:G31)</f>
        <v>5.4632867132867129E-2</v>
      </c>
      <c r="H56" s="5">
        <f>H51/SUM(H$31:H31)</f>
        <v>5.4133858267716536E-2</v>
      </c>
      <c r="I56" s="5">
        <f>I51/SUM(I$31:I31)</f>
        <v>5.3496868475991645E-2</v>
      </c>
      <c r="J56" s="5">
        <f>J51/SUM(J$31:J31)</f>
        <v>5.3446771378708548E-2</v>
      </c>
      <c r="K56" s="5">
        <f>K51/SUM(K$31:K31)</f>
        <v>5.4141337386018243E-2</v>
      </c>
      <c r="L56" s="5">
        <f>L51/SUM(L$31:L31)</f>
        <v>5.4274084124830389E-2</v>
      </c>
      <c r="M56" s="5">
        <f>M51/SUM(M$31:M31)</f>
        <v>5.4987608426270138E-2</v>
      </c>
      <c r="N56" s="5">
        <f>N51/SUM(N$31:N31)</f>
        <v>6.3863375430539604E-2</v>
      </c>
      <c r="O56" s="5">
        <f>O51/SUM(O$31:O31)</f>
        <v>7.1986006458557586E-2</v>
      </c>
      <c r="P56" s="5">
        <f>P51/SUM(P$31:P31)</f>
        <v>8.1077630234933598E-2</v>
      </c>
    </row>
    <row r="57" spans="3:16" x14ac:dyDescent="0.25">
      <c r="C57" s="29"/>
      <c r="D57" t="s">
        <v>40</v>
      </c>
      <c r="E57" s="5">
        <f>E52/SUM(E$31:E32)</f>
        <v>6.3157894736842107E-2</v>
      </c>
      <c r="F57" s="5">
        <f>F52/SUM(F$31:F32)</f>
        <v>6.3492063492063489E-2</v>
      </c>
      <c r="G57" s="5">
        <f>G52/SUM(G$31:G32)</f>
        <v>6.555944055944056E-2</v>
      </c>
      <c r="H57" s="5">
        <f>H52/SUM(H$31:H32)</f>
        <v>6.4960629921259824E-2</v>
      </c>
      <c r="I57" s="5">
        <f>I52/SUM(I$31:I32)</f>
        <v>6.4196242171189979E-2</v>
      </c>
      <c r="J57" s="5">
        <f>J52/SUM(J$31:J32)</f>
        <v>6.413612565445026E-2</v>
      </c>
      <c r="K57" s="5">
        <f>K52/SUM(K$31:K32)</f>
        <v>6.4969604863221897E-2</v>
      </c>
      <c r="L57" s="5">
        <f>L52/SUM(L$31:L32)</f>
        <v>6.5128900949796467E-2</v>
      </c>
      <c r="M57" s="5">
        <f>M52/SUM(M$31:M32)</f>
        <v>6.5985130111524154E-2</v>
      </c>
      <c r="N57" s="5">
        <f>N52/SUM(N$31:N32)</f>
        <v>7.6636050516647528E-2</v>
      </c>
      <c r="O57" s="5">
        <f>O52/SUM(O$31:O32)</f>
        <v>8.6383207750269086E-2</v>
      </c>
      <c r="P57" s="5">
        <f>P52/SUM(P$31:P32)</f>
        <v>9.7293156281920312E-2</v>
      </c>
    </row>
    <row r="58" spans="3:16" x14ac:dyDescent="0.25">
      <c r="C58" s="29"/>
      <c r="D58" t="s">
        <v>41</v>
      </c>
      <c r="E58" s="5">
        <f>E53/SUM(E$31:E33)</f>
        <v>7.0175438596491224E-2</v>
      </c>
      <c r="F58" s="5">
        <f>F53/SUM(F$31:F33)</f>
        <v>7.0546737213403876E-2</v>
      </c>
      <c r="G58" s="5">
        <f>G53/SUM(G$31:G33)</f>
        <v>7.2843822843822834E-2</v>
      </c>
      <c r="H58" s="5">
        <f>H53/SUM(H$31:H33)</f>
        <v>7.2178477690288706E-2</v>
      </c>
      <c r="I58" s="5">
        <f>I53/SUM(I$31:I33)</f>
        <v>7.132915796798886E-2</v>
      </c>
      <c r="J58" s="5">
        <f>J53/SUM(J$31:J33)</f>
        <v>7.1262361838278068E-2</v>
      </c>
      <c r="K58" s="5">
        <f>K53/SUM(K$31:K33)</f>
        <v>7.2188449848024319E-2</v>
      </c>
      <c r="L58" s="5">
        <f>L53/SUM(L$31:L33)</f>
        <v>7.2365445499773848E-2</v>
      </c>
      <c r="M58" s="5">
        <f>M53/SUM(M$31:M33)</f>
        <v>7.3316811235026841E-2</v>
      </c>
      <c r="N58" s="5">
        <f>N53/SUM(N$31:N33)</f>
        <v>8.5151167240719472E-2</v>
      </c>
      <c r="O58" s="5">
        <f>O53/SUM(O$31:O33)</f>
        <v>9.5981341944743434E-2</v>
      </c>
      <c r="P58" s="5">
        <f>P53/SUM(P$31:P33)</f>
        <v>0.10810350697991146</v>
      </c>
    </row>
    <row r="59" spans="3:16" x14ac:dyDescent="0.25">
      <c r="C59" s="29"/>
      <c r="D59" t="s">
        <v>42</v>
      </c>
      <c r="E59" s="5">
        <f>E54/SUM(E$31:E34)</f>
        <v>7.8947368421052627E-2</v>
      </c>
      <c r="F59" s="5">
        <f>F54/SUM(F$31:F34)</f>
        <v>7.9365079365079361E-2</v>
      </c>
      <c r="G59" s="5">
        <f>G54/SUM(G$31:G34)</f>
        <v>8.1949300699300689E-2</v>
      </c>
      <c r="H59" s="5">
        <f>H54/SUM(H$31:H34)</f>
        <v>8.1200787401574798E-2</v>
      </c>
      <c r="I59" s="5">
        <f>I54/SUM(I$31:I34)</f>
        <v>8.0245302713987471E-2</v>
      </c>
      <c r="J59" s="5">
        <f>J54/SUM(J$31:J34)</f>
        <v>8.0170157068062825E-2</v>
      </c>
      <c r="K59" s="5">
        <f>K54/SUM(K$31:K34)</f>
        <v>8.1212006079027357E-2</v>
      </c>
      <c r="L59" s="5">
        <f>L54/SUM(L$31:L34)</f>
        <v>8.141112618724558E-2</v>
      </c>
      <c r="M59" s="5">
        <f>M54/SUM(M$31:M34)</f>
        <v>8.2481412639405199E-2</v>
      </c>
      <c r="N59" s="5">
        <f>N54/SUM(N$31:N34)</f>
        <v>9.5795063145809406E-2</v>
      </c>
      <c r="O59" s="5">
        <f>O54/SUM(O$31:O34)</f>
        <v>0.10797900968783637</v>
      </c>
      <c r="P59" s="5">
        <f>P54/SUM(P$31:P34)</f>
        <v>0.1216164453524004</v>
      </c>
    </row>
    <row r="60" spans="3:16" x14ac:dyDescent="0.25">
      <c r="C60" s="29"/>
      <c r="D60" t="s">
        <v>43</v>
      </c>
      <c r="E60" s="5">
        <f>E55/SUM(E$31:E35)</f>
        <v>8.4210526315789472E-2</v>
      </c>
      <c r="F60" s="5">
        <f>F55/SUM(F$31:F35)</f>
        <v>8.4656084656084638E-2</v>
      </c>
      <c r="G60" s="5">
        <f>G55/SUM(G$31:G35)</f>
        <v>8.7412587412587409E-2</v>
      </c>
      <c r="H60" s="5">
        <f>H55/SUM(H$31:H35)</f>
        <v>8.6614173228346455E-2</v>
      </c>
      <c r="I60" s="5">
        <f>I55/SUM(I$31:I35)</f>
        <v>8.5594989561586635E-2</v>
      </c>
      <c r="J60" s="5">
        <f>J55/SUM(J$31:J35)</f>
        <v>8.5514834205933685E-2</v>
      </c>
      <c r="K60" s="5">
        <f>K55/SUM(K$31:K35)</f>
        <v>8.6626139817629177E-2</v>
      </c>
      <c r="L60" s="5">
        <f>L55/SUM(L$31:L35)</f>
        <v>8.6838534599728623E-2</v>
      </c>
      <c r="M60" s="5">
        <f>M55/SUM(M$31:M35)</f>
        <v>8.7980173482032215E-2</v>
      </c>
      <c r="N60" s="5">
        <f>N55/SUM(N$31:N35)</f>
        <v>0.10218140068886336</v>
      </c>
      <c r="O60" s="5">
        <f>O55/SUM(O$31:O35)</f>
        <v>0.11517761033369214</v>
      </c>
      <c r="P60" s="5">
        <f>P55/SUM(P$31:P35)</f>
        <v>0.12972420837589377</v>
      </c>
    </row>
    <row r="61" spans="3:16" x14ac:dyDescent="0.25">
      <c r="D61" t="s">
        <v>48</v>
      </c>
      <c r="E61" s="26">
        <v>0.09</v>
      </c>
      <c r="F61" s="26">
        <v>0.09</v>
      </c>
      <c r="G61" s="26">
        <v>0.09</v>
      </c>
      <c r="H61" s="26">
        <v>0.09</v>
      </c>
      <c r="I61" s="26">
        <v>0.09</v>
      </c>
      <c r="J61" s="26">
        <v>0.09</v>
      </c>
      <c r="K61" s="26">
        <v>0.09</v>
      </c>
      <c r="L61" s="26">
        <v>0.09</v>
      </c>
      <c r="M61" s="26">
        <v>0.09</v>
      </c>
      <c r="N61" s="26">
        <v>0.09</v>
      </c>
      <c r="O61" s="26">
        <v>0.09</v>
      </c>
      <c r="P61" s="26">
        <v>0.09</v>
      </c>
    </row>
  </sheetData>
  <mergeCells count="7">
    <mergeCell ref="C51:C55"/>
    <mergeCell ref="C56:C60"/>
    <mergeCell ref="C11:C15"/>
    <mergeCell ref="C31:C35"/>
    <mergeCell ref="C36:C40"/>
    <mergeCell ref="C41:C45"/>
    <mergeCell ref="C46:C5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 A Glance</vt:lpstr>
      <vt:lpstr>V1</vt:lpstr>
      <vt:lpstr>V2</vt:lpstr>
      <vt:lpstr>T1</vt:lpstr>
      <vt:lpstr>T2</vt:lpstr>
      <vt:lpstr>I</vt:lpstr>
      <vt:lpstr>E1</vt:lpstr>
      <vt:lpstr>E2</vt:lpstr>
      <vt:lpstr>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renatosabato</dc:creator>
  <cp:lastModifiedBy>Hp</cp:lastModifiedBy>
  <dcterms:created xsi:type="dcterms:W3CDTF">2014-03-26T17:41:29Z</dcterms:created>
  <dcterms:modified xsi:type="dcterms:W3CDTF">2020-11-17T12:56:16Z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e28d7eb4-8c82-472b-83ad-afb9d3fb14f9</vt:lpwstr>
  </property>
</Properties>
</file>