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firstSheet="1" activeTab="1"/>
  </bookViews>
  <sheets>
    <sheet name="Sheet2" sheetId="15" r:id="rId1"/>
    <sheet name="Rules and samples" sheetId="14" r:id="rId2"/>
    <sheet name="Asset Change" sheetId="16" r:id="rId3"/>
    <sheet name="Asset Group Change" sheetId="17"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calcChain.xml><?xml version="1.0" encoding="utf-8"?>
<calcChain xmlns="http://schemas.openxmlformats.org/spreadsheetml/2006/main">
  <c r="I10" i="17" l="1"/>
  <c r="J10" i="17"/>
  <c r="I14" i="17"/>
  <c r="M14" i="17" s="1"/>
  <c r="J14" i="17"/>
  <c r="I18" i="17"/>
  <c r="J18" i="17"/>
  <c r="H20" i="17"/>
  <c r="H19" i="17"/>
  <c r="H17" i="17"/>
  <c r="H16" i="17"/>
  <c r="H15" i="17"/>
  <c r="H13" i="17"/>
  <c r="H12" i="17"/>
  <c r="H11" i="17"/>
  <c r="H9" i="17"/>
  <c r="H8" i="17"/>
  <c r="H7" i="17"/>
  <c r="H6" i="17"/>
  <c r="G20" i="17"/>
  <c r="G19" i="17"/>
  <c r="G17" i="17"/>
  <c r="G16" i="17"/>
  <c r="G15" i="17"/>
  <c r="G13" i="17"/>
  <c r="G12" i="17"/>
  <c r="G11" i="17"/>
  <c r="G9" i="17"/>
  <c r="G8" i="17"/>
  <c r="G7" i="17"/>
  <c r="G6" i="17"/>
  <c r="W2" i="16"/>
  <c r="V2" i="16"/>
  <c r="M10" i="17"/>
  <c r="M18" i="17"/>
  <c r="H18" i="17"/>
  <c r="L18" i="17" s="1"/>
  <c r="G18" i="17"/>
  <c r="H14" i="17"/>
  <c r="G14" i="17"/>
  <c r="J5" i="17"/>
  <c r="I5" i="17"/>
  <c r="M5" i="17" s="1"/>
  <c r="J6" i="16"/>
  <c r="J7" i="16"/>
  <c r="J8" i="16"/>
  <c r="J9" i="16"/>
  <c r="J11" i="16"/>
  <c r="J12" i="16"/>
  <c r="J13" i="16"/>
  <c r="J15" i="16"/>
  <c r="J16" i="16"/>
  <c r="J17" i="16"/>
  <c r="J19" i="16"/>
  <c r="J20" i="16"/>
  <c r="F5" i="16"/>
  <c r="F10" i="16"/>
  <c r="D37" i="17"/>
  <c r="C37" i="17"/>
  <c r="B37" i="17"/>
  <c r="D33" i="17"/>
  <c r="C33" i="17"/>
  <c r="B33" i="17"/>
  <c r="D29" i="17"/>
  <c r="C29" i="17"/>
  <c r="B29" i="17"/>
  <c r="D24" i="17"/>
  <c r="D40" i="17" s="1"/>
  <c r="C24" i="17"/>
  <c r="C40" i="17" s="1"/>
  <c r="B24" i="17"/>
  <c r="B40" i="17" s="1"/>
  <c r="E21" i="17"/>
  <c r="F20" i="17"/>
  <c r="F19" i="17"/>
  <c r="F18" i="17"/>
  <c r="D18" i="17"/>
  <c r="C18" i="17"/>
  <c r="B18" i="17"/>
  <c r="F17" i="17"/>
  <c r="F16" i="17"/>
  <c r="F15" i="17"/>
  <c r="F14" i="17"/>
  <c r="D14" i="17"/>
  <c r="C14" i="17"/>
  <c r="B14" i="17"/>
  <c r="F13" i="17"/>
  <c r="F12" i="17"/>
  <c r="F11" i="17"/>
  <c r="F10" i="17"/>
  <c r="D10" i="17"/>
  <c r="H10" i="17" s="1"/>
  <c r="L10" i="17" s="1"/>
  <c r="C10" i="17"/>
  <c r="B10" i="17"/>
  <c r="F9" i="17"/>
  <c r="F8" i="17"/>
  <c r="F7" i="17"/>
  <c r="F6" i="17"/>
  <c r="D5" i="17"/>
  <c r="C5" i="17"/>
  <c r="C21" i="17" s="1"/>
  <c r="B5" i="17"/>
  <c r="B21" i="17" s="1"/>
  <c r="G6" i="16"/>
  <c r="H6" i="16"/>
  <c r="G7" i="16"/>
  <c r="H7" i="16"/>
  <c r="G8" i="16"/>
  <c r="H8" i="16"/>
  <c r="G9" i="16"/>
  <c r="H9" i="16"/>
  <c r="G11" i="16"/>
  <c r="H11" i="16"/>
  <c r="G12" i="16"/>
  <c r="H12" i="16"/>
  <c r="G13" i="16"/>
  <c r="H13" i="16"/>
  <c r="G15" i="16"/>
  <c r="H15" i="16"/>
  <c r="G16" i="16"/>
  <c r="H16" i="16"/>
  <c r="G17" i="16"/>
  <c r="H17" i="16"/>
  <c r="G19" i="16"/>
  <c r="H19" i="16"/>
  <c r="G20" i="16"/>
  <c r="H20" i="16"/>
  <c r="D37" i="16"/>
  <c r="C37" i="16"/>
  <c r="B37" i="16"/>
  <c r="D33" i="16"/>
  <c r="C33" i="16"/>
  <c r="B33" i="16"/>
  <c r="D29" i="16"/>
  <c r="C29" i="16"/>
  <c r="B29" i="16"/>
  <c r="D24" i="16"/>
  <c r="C24" i="16"/>
  <c r="B24" i="16"/>
  <c r="I20" i="16"/>
  <c r="F20" i="16"/>
  <c r="M19" i="16"/>
  <c r="I19" i="16"/>
  <c r="F19" i="16"/>
  <c r="F18" i="16"/>
  <c r="D18" i="16"/>
  <c r="C18" i="16"/>
  <c r="B18" i="16"/>
  <c r="I17" i="16"/>
  <c r="F17" i="16"/>
  <c r="I16" i="16"/>
  <c r="F16" i="16"/>
  <c r="M15" i="16"/>
  <c r="I15" i="16"/>
  <c r="F15" i="16"/>
  <c r="F14" i="16"/>
  <c r="D14" i="16"/>
  <c r="C14" i="16"/>
  <c r="B14" i="16"/>
  <c r="I13" i="16"/>
  <c r="F13" i="16"/>
  <c r="I12" i="16"/>
  <c r="F12" i="16"/>
  <c r="M11" i="16"/>
  <c r="I11" i="16"/>
  <c r="F11" i="16"/>
  <c r="D10" i="16"/>
  <c r="C10" i="16"/>
  <c r="B10" i="16"/>
  <c r="I9" i="16"/>
  <c r="F9" i="16"/>
  <c r="I8" i="16"/>
  <c r="F8" i="16"/>
  <c r="I7" i="16"/>
  <c r="F7" i="16"/>
  <c r="M6" i="16"/>
  <c r="I6" i="16"/>
  <c r="F6" i="16"/>
  <c r="D5" i="16"/>
  <c r="C5" i="16"/>
  <c r="B5" i="16"/>
  <c r="K14" i="17" l="1"/>
  <c r="L14" i="17"/>
  <c r="K18" i="17"/>
  <c r="G10" i="17"/>
  <c r="K10" i="17" s="1"/>
  <c r="D21" i="17"/>
  <c r="F5" i="17"/>
  <c r="H5" i="17"/>
  <c r="S5" i="17" s="1"/>
  <c r="G5" i="17"/>
  <c r="N5" i="17" s="1"/>
  <c r="L20" i="16"/>
  <c r="V3" i="16"/>
  <c r="W3" i="16" s="1"/>
  <c r="E21" i="16"/>
  <c r="X3" i="17"/>
  <c r="P6" i="17"/>
  <c r="P11" i="17"/>
  <c r="P15" i="17"/>
  <c r="P19" i="17"/>
  <c r="L16" i="16"/>
  <c r="K9" i="16"/>
  <c r="K13" i="16"/>
  <c r="L13" i="16"/>
  <c r="N19" i="16" a="1"/>
  <c r="N19" i="16" s="1"/>
  <c r="D40" i="16"/>
  <c r="B21" i="16"/>
  <c r="L7" i="16"/>
  <c r="K12" i="16"/>
  <c r="L15" i="16"/>
  <c r="K16" i="16"/>
  <c r="N6" i="16" a="1"/>
  <c r="N6" i="16" s="1"/>
  <c r="K17" i="16"/>
  <c r="B40" i="16"/>
  <c r="L6" i="16"/>
  <c r="K11" i="16"/>
  <c r="K15" i="16"/>
  <c r="L17" i="16"/>
  <c r="C40" i="16"/>
  <c r="R15" i="16" a="1"/>
  <c r="R15" i="16" s="1"/>
  <c r="L19" i="16"/>
  <c r="K8" i="16"/>
  <c r="L9" i="16"/>
  <c r="L11" i="16"/>
  <c r="L12" i="16"/>
  <c r="N15" i="16" a="1"/>
  <c r="N15" i="16" s="1"/>
  <c r="C21" i="16"/>
  <c r="K6" i="16"/>
  <c r="R6" i="16" a="1"/>
  <c r="R6" i="16" s="1"/>
  <c r="K7" i="16"/>
  <c r="L8" i="16"/>
  <c r="N11" i="16" a="1"/>
  <c r="N11" i="16" s="1"/>
  <c r="K19" i="16"/>
  <c r="R19" i="16" a="1"/>
  <c r="R19" i="16" s="1"/>
  <c r="K20" i="16"/>
  <c r="D21" i="16"/>
  <c r="R11" i="16" a="1"/>
  <c r="R11" i="16" s="1"/>
  <c r="E20" i="15"/>
  <c r="O5" i="15" s="1"/>
  <c r="J4" i="15"/>
  <c r="J9" i="15"/>
  <c r="J17" i="15"/>
  <c r="J13" i="15"/>
  <c r="J16" i="15"/>
  <c r="J15" i="15"/>
  <c r="J14" i="15"/>
  <c r="S14" i="15" s="1"/>
  <c r="F14" i="15"/>
  <c r="I19" i="15"/>
  <c r="I18" i="15"/>
  <c r="I16" i="15"/>
  <c r="I15" i="15"/>
  <c r="I14" i="15"/>
  <c r="I12" i="15"/>
  <c r="I11" i="15"/>
  <c r="I10" i="15"/>
  <c r="I8" i="15"/>
  <c r="I7" i="15"/>
  <c r="I6" i="15"/>
  <c r="I5" i="15"/>
  <c r="J19" i="15"/>
  <c r="J12" i="15"/>
  <c r="J11" i="15"/>
  <c r="J18" i="15"/>
  <c r="S18" i="15" s="1"/>
  <c r="J10" i="15"/>
  <c r="S10" i="15" s="1"/>
  <c r="J8" i="15"/>
  <c r="J7" i="15"/>
  <c r="J6" i="15"/>
  <c r="J5" i="15"/>
  <c r="S5" i="15" s="1"/>
  <c r="F19" i="15"/>
  <c r="F18" i="15"/>
  <c r="F17" i="15"/>
  <c r="F16" i="15"/>
  <c r="F15" i="15"/>
  <c r="F13" i="15"/>
  <c r="F12" i="15"/>
  <c r="F11" i="15"/>
  <c r="F10" i="15"/>
  <c r="F9" i="15"/>
  <c r="F8" i="15"/>
  <c r="F7" i="15"/>
  <c r="F6" i="15"/>
  <c r="F4" i="15"/>
  <c r="F5" i="15"/>
  <c r="H19" i="15"/>
  <c r="L19" i="15" s="1"/>
  <c r="H18" i="15"/>
  <c r="L18" i="15" s="1"/>
  <c r="H16" i="15"/>
  <c r="L16" i="15" s="1"/>
  <c r="H15" i="15"/>
  <c r="H14" i="15"/>
  <c r="N14" i="15" s="1" a="1"/>
  <c r="H12" i="15"/>
  <c r="L12" i="15" s="1"/>
  <c r="H11" i="15"/>
  <c r="H10" i="15"/>
  <c r="H8" i="15"/>
  <c r="L8" i="15" s="1"/>
  <c r="H7" i="15"/>
  <c r="L7" i="15" s="1"/>
  <c r="H6" i="15"/>
  <c r="H5" i="15"/>
  <c r="L5" i="15" s="1"/>
  <c r="G19" i="15"/>
  <c r="K19" i="15" s="1"/>
  <c r="G18" i="15"/>
  <c r="K18" i="15" s="1"/>
  <c r="G16" i="15"/>
  <c r="K16" i="15" s="1"/>
  <c r="G15" i="15"/>
  <c r="G14" i="15"/>
  <c r="M14" i="15" s="1" a="1"/>
  <c r="G12" i="15"/>
  <c r="K12" i="15" s="1"/>
  <c r="G11" i="15"/>
  <c r="G10" i="15"/>
  <c r="G8" i="15"/>
  <c r="K8" i="15" s="1"/>
  <c r="G7" i="15"/>
  <c r="K7" i="15" s="1"/>
  <c r="G5" i="15"/>
  <c r="G6" i="15"/>
  <c r="D36" i="15"/>
  <c r="D32" i="15"/>
  <c r="D28" i="15"/>
  <c r="D23" i="15"/>
  <c r="D17" i="15"/>
  <c r="D13" i="15"/>
  <c r="D9" i="15"/>
  <c r="D4" i="15"/>
  <c r="C36" i="15"/>
  <c r="B36" i="15"/>
  <c r="C32" i="15"/>
  <c r="B32" i="15"/>
  <c r="C28" i="15"/>
  <c r="B28" i="15"/>
  <c r="C23" i="15"/>
  <c r="B23" i="15"/>
  <c r="C17" i="15"/>
  <c r="H17" i="15" s="1"/>
  <c r="B17" i="15"/>
  <c r="C13" i="15"/>
  <c r="B13" i="15"/>
  <c r="C9" i="15"/>
  <c r="B9" i="15"/>
  <c r="C4" i="15"/>
  <c r="B4" i="15"/>
  <c r="Q31" i="14"/>
  <c r="Q27" i="14"/>
  <c r="Q23" i="14"/>
  <c r="Q18" i="14"/>
  <c r="C18" i="14"/>
  <c r="C23" i="14"/>
  <c r="C27" i="14"/>
  <c r="J31" i="14"/>
  <c r="J27" i="14"/>
  <c r="J23" i="14"/>
  <c r="J18" i="14"/>
  <c r="P31" i="14"/>
  <c r="P27" i="14"/>
  <c r="P23" i="14"/>
  <c r="P18" i="14"/>
  <c r="I31" i="14"/>
  <c r="I27" i="14"/>
  <c r="I23" i="14"/>
  <c r="K27" i="14" s="1"/>
  <c r="I18" i="14"/>
  <c r="K23" i="14" s="1"/>
  <c r="B18" i="14"/>
  <c r="B23" i="14"/>
  <c r="B27" i="14"/>
  <c r="Z3" i="17" l="1"/>
  <c r="AC3" i="17"/>
  <c r="AB3" i="17"/>
  <c r="Y3" i="17"/>
  <c r="X2" i="17"/>
  <c r="T5" i="17"/>
  <c r="U5" i="17" s="1"/>
  <c r="O5" i="17"/>
  <c r="L5" i="17"/>
  <c r="K5" i="17"/>
  <c r="S15" i="16"/>
  <c r="T15" i="16" s="1"/>
  <c r="U17" i="16" s="1"/>
  <c r="W17" i="16" s="1"/>
  <c r="O6" i="16"/>
  <c r="P6" i="16" s="1"/>
  <c r="Q8" i="16" s="1"/>
  <c r="V8" i="16" s="1"/>
  <c r="O19" i="16"/>
  <c r="P19" i="16" s="1"/>
  <c r="O11" i="16"/>
  <c r="P11" i="16" s="1"/>
  <c r="S6" i="16"/>
  <c r="T6" i="16" s="1"/>
  <c r="O15" i="16"/>
  <c r="P15" i="16" s="1"/>
  <c r="S11" i="16"/>
  <c r="T11" i="16" s="1"/>
  <c r="S19" i="16"/>
  <c r="T19" i="16" s="1"/>
  <c r="O18" i="15"/>
  <c r="K15" i="15"/>
  <c r="L15" i="15"/>
  <c r="K10" i="15"/>
  <c r="L10" i="15"/>
  <c r="V3" i="15"/>
  <c r="W3" i="15" s="1"/>
  <c r="P5" i="15"/>
  <c r="H4" i="15"/>
  <c r="B39" i="15"/>
  <c r="M10" i="15" a="1"/>
  <c r="M10" i="15" s="1"/>
  <c r="O10" i="15" s="1"/>
  <c r="Q10" i="15" s="1"/>
  <c r="N18" i="15" a="1"/>
  <c r="N18" i="15" s="1"/>
  <c r="P18" i="15" s="1"/>
  <c r="B20" i="15"/>
  <c r="N5" i="15" a="1"/>
  <c r="N5" i="15" s="1"/>
  <c r="N10" i="15" a="1"/>
  <c r="N10" i="15" s="1"/>
  <c r="M18" i="15" a="1"/>
  <c r="M18" i="15" s="1"/>
  <c r="M5" i="15" a="1"/>
  <c r="M5" i="15" s="1"/>
  <c r="Q5" i="15" s="1"/>
  <c r="C39" i="15"/>
  <c r="G9" i="15"/>
  <c r="M14" i="15"/>
  <c r="N14" i="15"/>
  <c r="H13" i="15"/>
  <c r="C20" i="15"/>
  <c r="G13" i="15"/>
  <c r="K11" i="15"/>
  <c r="L11" i="15"/>
  <c r="K14" i="15"/>
  <c r="L6" i="15"/>
  <c r="H9" i="15"/>
  <c r="G17" i="15"/>
  <c r="L14" i="15"/>
  <c r="G4" i="15"/>
  <c r="K5" i="15"/>
  <c r="D39" i="15"/>
  <c r="K6" i="15"/>
  <c r="D20" i="15"/>
  <c r="R31" i="14"/>
  <c r="S31" i="14" s="1"/>
  <c r="M18" i="14"/>
  <c r="K31" i="14"/>
  <c r="K18" i="14"/>
  <c r="K35" i="14" s="1"/>
  <c r="T18" i="14"/>
  <c r="I35" i="14"/>
  <c r="P35" i="14"/>
  <c r="R27" i="14"/>
  <c r="S27" i="14" s="1"/>
  <c r="R18" i="14"/>
  <c r="R23" i="14"/>
  <c r="S23" i="14" s="1"/>
  <c r="L31" i="14"/>
  <c r="D23" i="14"/>
  <c r="E23" i="14" s="1"/>
  <c r="L18" i="14"/>
  <c r="B32" i="14"/>
  <c r="L27" i="14"/>
  <c r="L23" i="14"/>
  <c r="D18" i="14"/>
  <c r="D27" i="14"/>
  <c r="E27" i="14" s="1"/>
  <c r="F18" i="14"/>
  <c r="AE3" i="17" l="1"/>
  <c r="AD3" i="17"/>
  <c r="Z2" i="17"/>
  <c r="AC2" i="17"/>
  <c r="AB2" i="17"/>
  <c r="P5" i="17"/>
  <c r="Q10" i="17" s="1"/>
  <c r="X10" i="17" s="1"/>
  <c r="W19" i="17"/>
  <c r="Y19" i="17" s="1"/>
  <c r="W9" i="17"/>
  <c r="Y9" i="17" s="1"/>
  <c r="W8" i="17"/>
  <c r="Y8" i="17" s="1"/>
  <c r="W12" i="17"/>
  <c r="Y12" i="17" s="1"/>
  <c r="W7" i="17"/>
  <c r="Y7" i="17" s="1"/>
  <c r="W20" i="17"/>
  <c r="Y20" i="17" s="1"/>
  <c r="W11" i="17"/>
  <c r="Y11" i="17" s="1"/>
  <c r="W6" i="17"/>
  <c r="Y6" i="17" s="1"/>
  <c r="W13" i="17"/>
  <c r="Y13" i="17" s="1"/>
  <c r="W16" i="17"/>
  <c r="Y16" i="17" s="1"/>
  <c r="W15" i="17"/>
  <c r="Y15" i="17" s="1"/>
  <c r="W17" i="17"/>
  <c r="Y17" i="17" s="1"/>
  <c r="V10" i="17"/>
  <c r="Y10" i="17" s="1"/>
  <c r="V5" i="17"/>
  <c r="Y5" i="17" s="1"/>
  <c r="V18" i="17"/>
  <c r="Y18" i="17" s="1"/>
  <c r="V14" i="17"/>
  <c r="Y14" i="17" s="1"/>
  <c r="Y2" i="17"/>
  <c r="AA3" i="17"/>
  <c r="U15" i="16"/>
  <c r="W15" i="16" s="1"/>
  <c r="W14" i="16" s="1"/>
  <c r="Q9" i="16"/>
  <c r="V9" i="16" s="1"/>
  <c r="U16" i="16"/>
  <c r="W16" i="16" s="1"/>
  <c r="Q7" i="16"/>
  <c r="V7" i="16" s="1"/>
  <c r="Q6" i="16"/>
  <c r="V6" i="16" s="1"/>
  <c r="Q19" i="16"/>
  <c r="V19" i="16" s="1"/>
  <c r="Q20" i="16"/>
  <c r="V20" i="16" s="1"/>
  <c r="U13" i="16"/>
  <c r="W13" i="16" s="1"/>
  <c r="U11" i="16"/>
  <c r="W11" i="16" s="1"/>
  <c r="U12" i="16"/>
  <c r="W12" i="16" s="1"/>
  <c r="Q17" i="16"/>
  <c r="V17" i="16" s="1"/>
  <c r="Q16" i="16"/>
  <c r="V16" i="16" s="1"/>
  <c r="Q15" i="16"/>
  <c r="V15" i="16" s="1"/>
  <c r="U9" i="16"/>
  <c r="W9" i="16" s="1"/>
  <c r="U8" i="16"/>
  <c r="W8" i="16" s="1"/>
  <c r="U7" i="16"/>
  <c r="W7" i="16" s="1"/>
  <c r="U6" i="16"/>
  <c r="W6" i="16" s="1"/>
  <c r="Q11" i="16"/>
  <c r="V11" i="16" s="1"/>
  <c r="Q13" i="16"/>
  <c r="V13" i="16" s="1"/>
  <c r="Q12" i="16"/>
  <c r="V12" i="16" s="1"/>
  <c r="U19" i="16"/>
  <c r="W19" i="16" s="1"/>
  <c r="U20" i="16"/>
  <c r="W20" i="16" s="1"/>
  <c r="Q18" i="15"/>
  <c r="T18" i="15" s="1"/>
  <c r="V18" i="15" s="1"/>
  <c r="T8" i="15"/>
  <c r="V8" i="15" s="1"/>
  <c r="T5" i="15"/>
  <c r="V5" i="15" s="1"/>
  <c r="R18" i="15"/>
  <c r="U19" i="15" s="1"/>
  <c r="W19" i="15" s="1"/>
  <c r="R5" i="15"/>
  <c r="U5" i="15" s="1"/>
  <c r="W5" i="15" s="1"/>
  <c r="P10" i="15"/>
  <c r="R10" i="15" s="1"/>
  <c r="T12" i="15"/>
  <c r="V12" i="15" s="1"/>
  <c r="P14" i="15"/>
  <c r="O14" i="15"/>
  <c r="Q14" i="15" s="1"/>
  <c r="T16" i="15" s="1"/>
  <c r="V16" i="15" s="1"/>
  <c r="T6" i="15"/>
  <c r="V6" i="15" s="1"/>
  <c r="T7" i="15"/>
  <c r="V7" i="15" s="1"/>
  <c r="T10" i="15"/>
  <c r="V10" i="15" s="1"/>
  <c r="T11" i="15"/>
  <c r="V11" i="15" s="1"/>
  <c r="E18" i="14"/>
  <c r="D32" i="14"/>
  <c r="R35" i="14"/>
  <c r="S18" i="14"/>
  <c r="Q14" i="17" l="1"/>
  <c r="X14" i="17" s="1"/>
  <c r="AB14" i="17" s="1"/>
  <c r="R16" i="17"/>
  <c r="R17" i="17"/>
  <c r="R15" i="17"/>
  <c r="AE11" i="17"/>
  <c r="AD11" i="17"/>
  <c r="AE8" i="17"/>
  <c r="AD8" i="17"/>
  <c r="AE15" i="17"/>
  <c r="AD15" i="17"/>
  <c r="AE7" i="17"/>
  <c r="AD7" i="17"/>
  <c r="AE6" i="17"/>
  <c r="AD6" i="17"/>
  <c r="AE12" i="17"/>
  <c r="AD12" i="17"/>
  <c r="Q18" i="17"/>
  <c r="X18" i="17" s="1"/>
  <c r="AE16" i="17"/>
  <c r="AD16" i="17"/>
  <c r="AE20" i="17"/>
  <c r="AD20" i="17"/>
  <c r="AE9" i="17"/>
  <c r="AD9" i="17"/>
  <c r="AE14" i="17"/>
  <c r="AD14" i="17"/>
  <c r="AE10" i="17"/>
  <c r="AD10" i="17"/>
  <c r="AE17" i="17"/>
  <c r="AD17" i="17"/>
  <c r="AE13" i="17"/>
  <c r="AD13" i="17"/>
  <c r="AE19" i="17"/>
  <c r="AD19" i="17"/>
  <c r="AC10" i="17"/>
  <c r="AB10" i="17"/>
  <c r="AA2" i="17"/>
  <c r="AE2" i="17"/>
  <c r="AD2" i="17"/>
  <c r="AE18" i="17"/>
  <c r="AD18" i="17"/>
  <c r="Q5" i="17"/>
  <c r="X5" i="17" s="1"/>
  <c r="R19" i="17"/>
  <c r="X19" i="17" s="1"/>
  <c r="R13" i="17"/>
  <c r="X13" i="17" s="1"/>
  <c r="R8" i="17"/>
  <c r="X8" i="17" s="1"/>
  <c r="R11" i="17"/>
  <c r="X11" i="17" s="1"/>
  <c r="R6" i="17"/>
  <c r="X6" i="17" s="1"/>
  <c r="R20" i="17"/>
  <c r="X20" i="17" s="1"/>
  <c r="R9" i="17"/>
  <c r="X9" i="17" s="1"/>
  <c r="R12" i="17"/>
  <c r="X12" i="17" s="1"/>
  <c r="R7" i="17"/>
  <c r="X7" i="17" s="1"/>
  <c r="AA14" i="17"/>
  <c r="AA18" i="17"/>
  <c r="AA10" i="17"/>
  <c r="V5" i="16"/>
  <c r="V18" i="16"/>
  <c r="W5" i="16"/>
  <c r="V14" i="16"/>
  <c r="W10" i="16"/>
  <c r="W18" i="16"/>
  <c r="V10" i="16"/>
  <c r="T19" i="15"/>
  <c r="V19" i="15" s="1"/>
  <c r="V17" i="15" s="1"/>
  <c r="U7" i="15"/>
  <c r="W7" i="15" s="1"/>
  <c r="U8" i="15"/>
  <c r="W8" i="15" s="1"/>
  <c r="U6" i="15"/>
  <c r="W6" i="15" s="1"/>
  <c r="U18" i="15"/>
  <c r="R14" i="15"/>
  <c r="U14" i="15" s="1"/>
  <c r="W14" i="15" s="1"/>
  <c r="U11" i="15"/>
  <c r="W11" i="15" s="1"/>
  <c r="U10" i="15"/>
  <c r="W10" i="15" s="1"/>
  <c r="U12" i="15"/>
  <c r="W12" i="15" s="1"/>
  <c r="T14" i="15"/>
  <c r="V14" i="15" s="1"/>
  <c r="T15" i="15"/>
  <c r="V15" i="15" s="1"/>
  <c r="V9" i="15"/>
  <c r="X15" i="17" l="1"/>
  <c r="AC15" i="17" s="1"/>
  <c r="X17" i="17"/>
  <c r="AB17" i="17" s="1"/>
  <c r="X16" i="17"/>
  <c r="AC16" i="17" s="1"/>
  <c r="AC14" i="17"/>
  <c r="AB15" i="17"/>
  <c r="X21" i="17"/>
  <c r="AB16" i="17"/>
  <c r="Z18" i="17"/>
  <c r="AC9" i="17"/>
  <c r="AB9" i="17"/>
  <c r="AC8" i="17"/>
  <c r="AB8" i="17"/>
  <c r="AC20" i="17"/>
  <c r="AB20" i="17"/>
  <c r="AC13" i="17"/>
  <c r="AB13" i="17"/>
  <c r="AC7" i="17"/>
  <c r="AB7" i="17"/>
  <c r="AC6" i="17"/>
  <c r="AB6" i="17"/>
  <c r="AC19" i="17"/>
  <c r="AB19" i="17"/>
  <c r="AE5" i="17"/>
  <c r="AD5" i="17"/>
  <c r="AC12" i="17"/>
  <c r="AB12" i="17"/>
  <c r="Z10" i="17"/>
  <c r="AC11" i="17"/>
  <c r="AB11" i="17"/>
  <c r="Z5" i="17"/>
  <c r="AC5" i="17"/>
  <c r="AB5" i="17"/>
  <c r="AC18" i="17"/>
  <c r="AB18" i="17"/>
  <c r="Y21" i="17"/>
  <c r="AA5" i="17"/>
  <c r="W21" i="16"/>
  <c r="V21" i="16"/>
  <c r="W18" i="15"/>
  <c r="W17" i="15" s="1"/>
  <c r="W4" i="15"/>
  <c r="U16" i="15"/>
  <c r="W16" i="15" s="1"/>
  <c r="U15" i="15"/>
  <c r="W15" i="15" s="1"/>
  <c r="V13" i="15"/>
  <c r="W9" i="15"/>
  <c r="V4" i="15"/>
  <c r="Z14" i="17" l="1"/>
  <c r="AC17" i="17"/>
  <c r="W13" i="15"/>
  <c r="W20" i="15" s="1"/>
  <c r="V20" i="15" l="1"/>
</calcChain>
</file>

<file path=xl/sharedStrings.xml><?xml version="1.0" encoding="utf-8"?>
<sst xmlns="http://schemas.openxmlformats.org/spreadsheetml/2006/main" count="244" uniqueCount="76">
  <si>
    <t>Min</t>
  </si>
  <si>
    <t>Max</t>
  </si>
  <si>
    <t>Change weight of an Asset within an Asset Group</t>
  </si>
  <si>
    <t>New Value (set by user)</t>
  </si>
  <si>
    <t>Actual (start value)</t>
  </si>
  <si>
    <t>Starting point</t>
  </si>
  <si>
    <t>Ratio: Delta (i.e. variation asked by the user) over Space Available</t>
  </si>
  <si>
    <r>
      <t xml:space="preserve">Calculation in case of change that causes an </t>
    </r>
    <r>
      <rPr>
        <b/>
        <sz val="11"/>
        <color theme="1"/>
        <rFont val="Calibri"/>
        <family val="2"/>
        <scheme val="minor"/>
      </rPr>
      <t>increase</t>
    </r>
    <r>
      <rPr>
        <sz val="11"/>
        <color theme="1"/>
        <rFont val="Calibri"/>
        <family val="2"/>
        <scheme val="minor"/>
      </rPr>
      <t xml:space="preserve"> in the asset weight changed</t>
    </r>
  </si>
  <si>
    <t>Input</t>
  </si>
  <si>
    <t>Rules</t>
  </si>
  <si>
    <t>Asset Groups have min/max constraints</t>
  </si>
  <si>
    <t>Assets have min/max constraints</t>
  </si>
  <si>
    <t>The sum of the weights of Assets belonging to an Asset Group must stay within the min/max boundaries of the Asset Group</t>
  </si>
  <si>
    <t>If all Assets of an Asset Group are at their minimum weight, the Asset Group is at its minimum weight (i.e. the sum of the min of the Assets of an Asset Group equals the min of the Asset Group)</t>
  </si>
  <si>
    <t>If all Assets of an Asset Group are at their maximum weight, the Asset Group is at its maximum weight (i.e. the sum of the max of the Assets of an Asset Group equals the max of the Asset Group)</t>
  </si>
  <si>
    <t>If all Asset Groups are at their minimum weight exept one, the one Asset Group not at the minimum weight must be at its maximum weight</t>
  </si>
  <si>
    <t xml:space="preserve">The sum of all Asset Groups must be 100 </t>
  </si>
  <si>
    <t>AssetGroup1</t>
  </si>
  <si>
    <t>Asset11</t>
  </si>
  <si>
    <t>Asset12</t>
  </si>
  <si>
    <t>Asset13</t>
  </si>
  <si>
    <t>Asset14</t>
  </si>
  <si>
    <t>AssetGroup2</t>
  </si>
  <si>
    <t>Asset21</t>
  </si>
  <si>
    <t>Asset22</t>
  </si>
  <si>
    <t>Asset23</t>
  </si>
  <si>
    <t>AssetGroup3</t>
  </si>
  <si>
    <t>Asset31</t>
  </si>
  <si>
    <t>Asset32</t>
  </si>
  <si>
    <t>Asset33</t>
  </si>
  <si>
    <t>MinTot</t>
  </si>
  <si>
    <t>The max of one Asset Group can not be greater than 100-sumOfAllMinOfOtherAssetGroups</t>
  </si>
  <si>
    <t>MaxLimit</t>
  </si>
  <si>
    <t>AssetGroup4</t>
  </si>
  <si>
    <t>Asset41</t>
  </si>
  <si>
    <t>Asset42</t>
  </si>
  <si>
    <t>Actual</t>
  </si>
  <si>
    <t>Space Decrease</t>
  </si>
  <si>
    <t>Space Increase</t>
  </si>
  <si>
    <t>Direction</t>
  </si>
  <si>
    <t>Ratio Decrease</t>
  </si>
  <si>
    <t>Ratio Increase</t>
  </si>
  <si>
    <t>Variation Decrease</t>
  </si>
  <si>
    <t>Variation Increase</t>
  </si>
  <si>
    <t>Space to Decrease per Asset Group</t>
  </si>
  <si>
    <t>Space to Increase per Asset Group</t>
  </si>
  <si>
    <t>Correction factor for Decrease</t>
  </si>
  <si>
    <t>Correction factor for Increase</t>
  </si>
  <si>
    <t>Change (delta vs actual)</t>
  </si>
  <si>
    <t>Space Available (to decrease the weight of the assets to compensate the change asked by the user and maintain the total weight of the Asset Group unchanged)</t>
  </si>
  <si>
    <t>Correction factor for decrease (i.e. if the request to decrease is greater than the space available, then we need to reduce the request to decrease in order to maintain the constraints of the single Assets)</t>
  </si>
  <si>
    <t>Positive if the change is positive (request to increase), negative viceversa</t>
  </si>
  <si>
    <r>
      <t xml:space="preserve">New Value (in case of </t>
    </r>
    <r>
      <rPr>
        <b/>
        <sz val="11"/>
        <color theme="1"/>
        <rFont val="Calibri"/>
        <family val="2"/>
        <scheme val="minor"/>
      </rPr>
      <t>Decrease</t>
    </r>
    <r>
      <rPr>
        <sz val="11"/>
        <color theme="1"/>
        <rFont val="Calibri"/>
        <family val="2"/>
        <scheme val="minor"/>
      </rPr>
      <t>)</t>
    </r>
  </si>
  <si>
    <r>
      <t>New Value (in case of</t>
    </r>
    <r>
      <rPr>
        <b/>
        <sz val="11"/>
        <color theme="1"/>
        <rFont val="Calibri"/>
        <family val="2"/>
        <scheme val="minor"/>
      </rPr>
      <t xml:space="preserve"> Increase</t>
    </r>
    <r>
      <rPr>
        <sz val="11"/>
        <color theme="1"/>
        <rFont val="Calibri"/>
        <family val="2"/>
        <scheme val="minor"/>
      </rPr>
      <t>)</t>
    </r>
  </si>
  <si>
    <t>Variation on the other assets (decrease) induced by the change</t>
  </si>
  <si>
    <t>Variation  on the other assets  (increase) induced by the change</t>
  </si>
  <si>
    <t>Space Available (to increase the weight of the assets to compensate the change asked by the user and maintain the total weight of the Asset Group unchanged)</t>
  </si>
  <si>
    <t>Correction factor for increase (i.e. if the request to increase is greater than the space available, then we need to reduce the request to increase in order to maintain the constraints of the single Assets)</t>
  </si>
  <si>
    <t>Calculation in case of change that causes an decrease in the asset weight changed</t>
  </si>
  <si>
    <t>RESULT</t>
  </si>
  <si>
    <t>Insert the change on the weight of 1 asset (only 1 asset at the time can be changed) in the azure cells (columns E); if the change is positive it means we are asking an increase, otherwise a decrease
-- If Delta is positive (i.e. it is an increase) the first calculation is applied and the result is shown in column V
-- if Delta is negative (i.e. it is a decrease) the second calculation is applied and the result is shown in colun W</t>
  </si>
  <si>
    <t>Insert the change on the weight on 1 Asset Group (only 1 Asset Group at the time can be changed) in the azure cells (columns E); if the change is positive it means we are asking an increase, otherwise a decrease
-- If Delta is positive (i.e. it is an increase) the first calculation is applied and the result is shown in column V
-- if Delta is negative (i.e. it is a decrease) the second calculation is applied and the result is shown in colun W</t>
  </si>
  <si>
    <t>Space Available (to decrease the weight of the assets to compensate the change asked by the user and respect the minWeight constraint of the other Asset Group)</t>
  </si>
  <si>
    <t>Correction factor for decrease (i.e. if the request to decrease is greater than the space available, then we need to reduce the request to decrease in order to maintain the constraints of the single Asset Groups)</t>
  </si>
  <si>
    <t>Variation  on the other Assets  (increase) induced by the change</t>
  </si>
  <si>
    <t>Variation  on the other Asset Groups  (increase) induced by the change</t>
  </si>
  <si>
    <t>Variation  on the other Assets  (decrease) induced by the change</t>
  </si>
  <si>
    <r>
      <t xml:space="preserve">Calculation in case of change that causes an </t>
    </r>
    <r>
      <rPr>
        <b/>
        <sz val="11"/>
        <color theme="1"/>
        <rFont val="Calibri"/>
        <family val="2"/>
        <scheme val="minor"/>
      </rPr>
      <t>increase</t>
    </r>
    <r>
      <rPr>
        <sz val="11"/>
        <color theme="1"/>
        <rFont val="Calibri"/>
        <family val="2"/>
        <scheme val="minor"/>
      </rPr>
      <t xml:space="preserve"> in the weight of the Asset Group changed</t>
    </r>
  </si>
  <si>
    <t>Calculation in case of change that causes an decrease in the weight of the Asset Group changed</t>
  </si>
  <si>
    <t>Change weight of an Asset Group</t>
  </si>
  <si>
    <t>EXAMPLES</t>
  </si>
  <si>
    <t>The algorithms implemented are represented in the sheets:</t>
  </si>
  <si>
    <t>Asset Group Change</t>
  </si>
  <si>
    <t>Asset Change</t>
  </si>
  <si>
    <r>
      <t xml:space="preserve">shows the algorithm implemented to adjust the weights when an </t>
    </r>
    <r>
      <rPr>
        <b/>
        <sz val="11"/>
        <color theme="1"/>
        <rFont val="Calibri"/>
        <family val="2"/>
        <scheme val="minor"/>
      </rPr>
      <t>Asset Group</t>
    </r>
    <r>
      <rPr>
        <sz val="11"/>
        <color theme="1"/>
        <rFont val="Calibri"/>
        <family val="2"/>
        <scheme val="minor"/>
      </rPr>
      <t xml:space="preserve"> is changed</t>
    </r>
  </si>
  <si>
    <r>
      <t xml:space="preserve">shows the algorithm implemented to adjust the weights when a </t>
    </r>
    <r>
      <rPr>
        <b/>
        <sz val="11"/>
        <color theme="1"/>
        <rFont val="Calibri"/>
        <family val="2"/>
        <scheme val="minor"/>
      </rPr>
      <t>single Asset</t>
    </r>
    <r>
      <rPr>
        <sz val="11"/>
        <color theme="1"/>
        <rFont val="Calibri"/>
        <family val="2"/>
        <scheme val="minor"/>
      </rPr>
      <t xml:space="preserve"> is changed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</si>
</sst>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0"/>
      <name val="Calibri"/>
      <family val="2"/>
      <scheme val="minor"/>
    </font>
    <font>
      <sz val="11"/>
      <color theme="0" tint="-0.14999847407452621"/>
      <name val="Calibri"/>
      <family val="2"/>
      <scheme val="minor"/>
    </font>
    <font>
      <b/>
      <sz val="11"/>
      <color theme="0" tint="-0.14999847407452621"/>
      <name val="Calibri"/>
      <family val="2"/>
      <scheme val="minor"/>
    </font>
    <font>
      <sz val="11"/>
      <name val="Calibri"/>
      <family val="2"/>
      <scheme val="minor"/>
    </font>
    <font>
      <b/>
      <i/>
      <sz val="11"/>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0" fillId="2" borderId="0" xfId="0" applyFill="1"/>
    <xf numFmtId="0" fontId="0" fillId="0" borderId="0" xfId="0"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0" fillId="3" borderId="6" xfId="0" applyFill="1" applyBorder="1" applyAlignment="1">
      <alignment vertical="top" wrapText="1"/>
    </xf>
    <xf numFmtId="0" fontId="0" fillId="6" borderId="7" xfId="0" applyFill="1" applyBorder="1" applyAlignment="1">
      <alignment vertical="top"/>
    </xf>
    <xf numFmtId="0" fontId="0" fillId="6" borderId="8" xfId="0" applyFill="1" applyBorder="1" applyAlignment="1">
      <alignment vertical="top"/>
    </xf>
    <xf numFmtId="0" fontId="0" fillId="6" borderId="9" xfId="0" applyFill="1"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7" borderId="7" xfId="0" applyFill="1" applyBorder="1" applyAlignment="1">
      <alignment vertical="top"/>
    </xf>
    <xf numFmtId="0" fontId="1" fillId="0" borderId="0" xfId="0" applyFont="1" applyAlignment="1">
      <alignment vertical="top"/>
    </xf>
    <xf numFmtId="0" fontId="0" fillId="8" borderId="1" xfId="0" applyFill="1" applyBorder="1" applyAlignment="1">
      <alignment vertical="top"/>
    </xf>
    <xf numFmtId="0" fontId="0" fillId="5" borderId="1" xfId="0" applyFill="1" applyBorder="1" applyAlignment="1">
      <alignment vertical="top" wrapText="1"/>
    </xf>
    <xf numFmtId="0" fontId="1" fillId="5" borderId="0" xfId="0" applyFont="1" applyFill="1"/>
    <xf numFmtId="0" fontId="1" fillId="0" borderId="0" xfId="0" applyFont="1"/>
    <xf numFmtId="0" fontId="3" fillId="0" borderId="0" xfId="0" applyFont="1"/>
    <xf numFmtId="0" fontId="4" fillId="0" borderId="0" xfId="0" applyFont="1"/>
    <xf numFmtId="0" fontId="1" fillId="9" borderId="0" xfId="0" applyFont="1" applyFill="1"/>
    <xf numFmtId="0" fontId="2" fillId="0" borderId="0" xfId="0" applyFont="1"/>
    <xf numFmtId="0" fontId="0" fillId="4" borderId="9" xfId="0" applyFill="1" applyBorder="1" applyAlignment="1">
      <alignment vertical="top" wrapText="1"/>
    </xf>
    <xf numFmtId="0" fontId="5" fillId="0" borderId="0" xfId="0" applyFont="1"/>
    <xf numFmtId="0" fontId="0" fillId="7" borderId="8" xfId="0" applyFill="1" applyBorder="1"/>
    <xf numFmtId="0" fontId="0" fillId="7" borderId="9" xfId="0" applyFill="1" applyBorder="1"/>
    <xf numFmtId="0" fontId="5" fillId="10" borderId="7" xfId="0" applyFont="1" applyFill="1" applyBorder="1"/>
    <xf numFmtId="0" fontId="0" fillId="10" borderId="8" xfId="0" applyFill="1" applyBorder="1"/>
    <xf numFmtId="0" fontId="0" fillId="10" borderId="9" xfId="0" applyFill="1" applyBorder="1"/>
    <xf numFmtId="0" fontId="2" fillId="0" borderId="7" xfId="0" applyFont="1" applyBorder="1"/>
    <xf numFmtId="0" fontId="2" fillId="0" borderId="9" xfId="0" applyFont="1" applyBorder="1"/>
    <xf numFmtId="0" fontId="2" fillId="0" borderId="1" xfId="0" applyFont="1" applyBorder="1"/>
    <xf numFmtId="0" fontId="0" fillId="9" borderId="1" xfId="0" applyFill="1" applyBorder="1" applyAlignment="1">
      <alignment vertical="top" wrapText="1"/>
    </xf>
    <xf numFmtId="0" fontId="0" fillId="9" borderId="1" xfId="0" applyFill="1" applyBorder="1" applyAlignment="1">
      <alignment vertical="top"/>
    </xf>
    <xf numFmtId="0" fontId="0" fillId="0" borderId="4" xfId="0" applyBorder="1" applyAlignment="1">
      <alignment vertical="top" wrapText="1"/>
    </xf>
    <xf numFmtId="0" fontId="0" fillId="0" borderId="5" xfId="0" applyBorder="1" applyAlignment="1">
      <alignment vertical="top" wrapText="1"/>
    </xf>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0" fillId="0" borderId="0" xfId="0" applyFont="1"/>
    <xf numFmtId="0" fontId="6" fillId="0" borderId="0" xfId="0" applyFont="1"/>
    <xf numFmtId="0" fontId="1" fillId="0" borderId="7" xfId="0" applyFont="1" applyBorder="1" applyAlignment="1">
      <alignment horizontal="center"/>
    </xf>
    <xf numFmtId="0" fontId="1" fillId="0" borderId="9" xfId="0" applyFont="1" applyBorder="1" applyAlignment="1">
      <alignment horizontal="center"/>
    </xf>
    <xf numFmtId="0" fontId="0" fillId="0" borderId="0" xfId="0" applyAlignment="1">
      <alignment horizontal="left" vertical="top" wrapText="1"/>
    </xf>
  </cellXfs>
  <cellStyles count="1">
    <cellStyle name="Normal" xfId="0" builtinId="0"/>
  </cellStyles>
  <dxfs count="14">
    <dxf>
      <fill>
        <patternFill>
          <bgColor theme="8" tint="-0.24994659260841701"/>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3"/>
      <tableStyleElement type="headerRow" dxfId="12"/>
    </tableStyle>
  </tableStyles>
  <colors>
    <mruColors>
      <color rgb="FFD4CFB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workbookViewId="0">
      <selection activeCell="E16" sqref="E16"/>
    </sheetView>
  </sheetViews>
  <sheetFormatPr defaultRowHeight="15" x14ac:dyDescent="0.25"/>
  <cols>
    <col min="1" max="1" width="12.42578125" bestFit="1" customWidth="1"/>
    <col min="9" max="10" width="2.7109375" style="17" customWidth="1"/>
    <col min="11" max="14" width="3.42578125" style="17" customWidth="1"/>
    <col min="15" max="16" width="5.42578125" customWidth="1"/>
  </cols>
  <sheetData>
    <row r="1" spans="1:23" ht="15.75" thickBot="1" x14ac:dyDescent="0.3">
      <c r="A1" s="12" t="s">
        <v>2</v>
      </c>
    </row>
    <row r="2" spans="1:23" ht="15.75" thickBot="1" x14ac:dyDescent="0.3">
      <c r="A2" s="6" t="s">
        <v>5</v>
      </c>
      <c r="B2" s="7"/>
      <c r="C2" s="7"/>
      <c r="D2" s="8"/>
      <c r="E2" s="13" t="s">
        <v>8</v>
      </c>
    </row>
    <row r="3" spans="1:23" ht="60.75" thickBot="1" x14ac:dyDescent="0.3">
      <c r="A3" s="2"/>
      <c r="B3" s="3" t="s">
        <v>0</v>
      </c>
      <c r="C3" s="4" t="s">
        <v>1</v>
      </c>
      <c r="D3" s="5" t="s">
        <v>4</v>
      </c>
      <c r="E3" s="14" t="s">
        <v>48</v>
      </c>
      <c r="F3" s="21" t="s">
        <v>3</v>
      </c>
      <c r="G3" t="s">
        <v>37</v>
      </c>
      <c r="H3" t="s">
        <v>38</v>
      </c>
      <c r="M3" t="s">
        <v>44</v>
      </c>
      <c r="N3" t="s">
        <v>45</v>
      </c>
      <c r="O3" t="s">
        <v>46</v>
      </c>
      <c r="P3" t="s">
        <v>47</v>
      </c>
      <c r="Q3" t="s">
        <v>40</v>
      </c>
      <c r="R3" t="s">
        <v>41</v>
      </c>
      <c r="S3" t="s">
        <v>39</v>
      </c>
      <c r="T3" t="s">
        <v>42</v>
      </c>
      <c r="U3" t="s">
        <v>43</v>
      </c>
      <c r="V3" s="20">
        <f>SUM(S5:S18)</f>
        <v>1</v>
      </c>
      <c r="W3" s="20">
        <f>-V3</f>
        <v>-1</v>
      </c>
    </row>
    <row r="4" spans="1:23" s="16" customFormat="1" x14ac:dyDescent="0.25">
      <c r="A4" s="15" t="s">
        <v>17</v>
      </c>
      <c r="B4" s="15">
        <f>SUM(B5:B8)</f>
        <v>30</v>
      </c>
      <c r="C4" s="15">
        <f>SUM(C5:C8)</f>
        <v>75</v>
      </c>
      <c r="D4" s="15">
        <f>SUM(D5:D8)</f>
        <v>45</v>
      </c>
      <c r="E4" s="19"/>
      <c r="F4" s="15" t="str">
        <f t="shared" ref="F4" si="0">IF(E4&lt;&gt;0,D4+E4,"")</f>
        <v/>
      </c>
      <c r="G4" s="15">
        <f t="shared" ref="G4:G19" si="1">D4-B4</f>
        <v>15</v>
      </c>
      <c r="H4" s="15">
        <f t="shared" ref="H4" si="2">C4-D4</f>
        <v>30</v>
      </c>
      <c r="I4" s="18"/>
      <c r="J4" s="17">
        <f>IF(SUM($E$5:$E$8)&lt;&gt;0,1,0)</f>
        <v>0</v>
      </c>
      <c r="K4" s="18"/>
      <c r="L4" s="18"/>
      <c r="M4" s="18"/>
      <c r="N4" s="18"/>
      <c r="V4" s="15">
        <f>SUM(V5:V8)</f>
        <v>45</v>
      </c>
      <c r="W4" s="15">
        <f>SUM(W5:W8)</f>
        <v>45</v>
      </c>
    </row>
    <row r="5" spans="1:23" x14ac:dyDescent="0.25">
      <c r="A5" t="s">
        <v>18</v>
      </c>
      <c r="B5">
        <v>0</v>
      </c>
      <c r="C5">
        <v>10</v>
      </c>
      <c r="D5">
        <v>5</v>
      </c>
      <c r="E5" s="1"/>
      <c r="F5" t="str">
        <f>IF(E5&lt;&gt;0,D5+E5,"")</f>
        <v/>
      </c>
      <c r="G5">
        <f t="shared" si="1"/>
        <v>5</v>
      </c>
      <c r="H5">
        <f>C5-D5</f>
        <v>5</v>
      </c>
      <c r="I5" s="17">
        <f>IF(E5&lt;&gt;0,0,1)</f>
        <v>1</v>
      </c>
      <c r="J5" s="17">
        <f>IF(SUM($E$5:$E$8)&lt;&gt;0,1,0)</f>
        <v>0</v>
      </c>
      <c r="K5" s="17">
        <f>G5*I5</f>
        <v>5</v>
      </c>
      <c r="L5" s="17">
        <f>H5*I5</f>
        <v>5</v>
      </c>
      <c r="M5">
        <f t="array" ref="M5">SUM(G5:G8*$I5:$I8)</f>
        <v>15</v>
      </c>
      <c r="N5">
        <f t="array" ref="N5">SUM(H5:H8*$I5:$I8)</f>
        <v>30</v>
      </c>
      <c r="O5">
        <f>IF(M5&lt;$E$20,$E$20-M5,0)</f>
        <v>0</v>
      </c>
      <c r="P5">
        <f>IF(N5&lt;-$E$20,-$E$20-N5,0)</f>
        <v>0</v>
      </c>
      <c r="Q5">
        <f>IF(M5&gt;0,(SUM($E5:$E8)-O5)/M5,"")</f>
        <v>0</v>
      </c>
      <c r="R5">
        <f>IF(N5&gt;0,(SUM($E5:$E8)+P5)/N5,"")</f>
        <v>0</v>
      </c>
      <c r="S5">
        <f>IF(SUM(E5:E8)&gt;0,1,-1)*J5</f>
        <v>0</v>
      </c>
      <c r="T5">
        <f>(G5*$Q$5)*I5*J5</f>
        <v>0</v>
      </c>
      <c r="U5">
        <f>(H5*$R$5)*I5*J5</f>
        <v>0</v>
      </c>
      <c r="V5">
        <f>D5-T5+E5-$O$5*(1-I5)</f>
        <v>5</v>
      </c>
      <c r="W5">
        <f>$D5-U5+E5+$P$5*(1-I5)</f>
        <v>5</v>
      </c>
    </row>
    <row r="6" spans="1:23" x14ac:dyDescent="0.25">
      <c r="A6" t="s">
        <v>19</v>
      </c>
      <c r="B6">
        <v>5</v>
      </c>
      <c r="C6">
        <v>15</v>
      </c>
      <c r="D6">
        <v>8</v>
      </c>
      <c r="E6" s="1"/>
      <c r="F6" t="str">
        <f t="shared" ref="F6:F19" si="3">IF(E6&lt;&gt;0,D6+E6,"")</f>
        <v/>
      </c>
      <c r="G6">
        <f t="shared" si="1"/>
        <v>3</v>
      </c>
      <c r="H6">
        <f t="shared" ref="H6:H19" si="4">C6-D6</f>
        <v>7</v>
      </c>
      <c r="I6" s="17">
        <f t="shared" ref="I6:I8" si="5">IF(E6&lt;&gt;0,0,1)</f>
        <v>1</v>
      </c>
      <c r="J6" s="17">
        <f t="shared" ref="J6:J8" si="6">IF(SUM($E$5:$E$8)&lt;&gt;0,1,0)</f>
        <v>0</v>
      </c>
      <c r="K6" s="17">
        <f t="shared" ref="K6:K8" si="7">G6*I6</f>
        <v>3</v>
      </c>
      <c r="L6" s="17">
        <f t="shared" ref="L6:L8" si="8">H6*I6</f>
        <v>7</v>
      </c>
      <c r="M6"/>
      <c r="N6"/>
      <c r="T6">
        <f>(G6*$Q$5)*I6*J6</f>
        <v>0</v>
      </c>
      <c r="U6">
        <f>(H6*$R$5)*I6*J6</f>
        <v>0</v>
      </c>
      <c r="V6">
        <f t="shared" ref="V6:V8" si="9">D6-T6+E6-$O$5*(1-I6)</f>
        <v>8</v>
      </c>
      <c r="W6">
        <f t="shared" ref="W6:W8" si="10">$D6-U6+E6+$P$5*(1-I6)</f>
        <v>8</v>
      </c>
    </row>
    <row r="7" spans="1:23" x14ac:dyDescent="0.25">
      <c r="A7" t="s">
        <v>20</v>
      </c>
      <c r="B7">
        <v>10</v>
      </c>
      <c r="C7">
        <v>20</v>
      </c>
      <c r="D7">
        <v>12</v>
      </c>
      <c r="E7" s="1"/>
      <c r="F7" t="str">
        <f t="shared" si="3"/>
        <v/>
      </c>
      <c r="G7">
        <f t="shared" si="1"/>
        <v>2</v>
      </c>
      <c r="H7">
        <f t="shared" si="4"/>
        <v>8</v>
      </c>
      <c r="I7" s="17">
        <f t="shared" si="5"/>
        <v>1</v>
      </c>
      <c r="J7" s="17">
        <f t="shared" si="6"/>
        <v>0</v>
      </c>
      <c r="K7" s="17">
        <f t="shared" si="7"/>
        <v>2</v>
      </c>
      <c r="L7" s="17">
        <f t="shared" si="8"/>
        <v>8</v>
      </c>
      <c r="M7"/>
      <c r="N7"/>
      <c r="T7">
        <f>(G7*$Q$5)*I7*J7</f>
        <v>0</v>
      </c>
      <c r="U7">
        <f>(H7*$R$5)*I7*J7</f>
        <v>0</v>
      </c>
      <c r="V7">
        <f t="shared" si="9"/>
        <v>12</v>
      </c>
      <c r="W7">
        <f t="shared" si="10"/>
        <v>12</v>
      </c>
    </row>
    <row r="8" spans="1:23" x14ac:dyDescent="0.25">
      <c r="A8" t="s">
        <v>21</v>
      </c>
      <c r="B8">
        <v>15</v>
      </c>
      <c r="C8">
        <v>30</v>
      </c>
      <c r="D8">
        <v>20</v>
      </c>
      <c r="E8" s="1"/>
      <c r="F8" t="str">
        <f t="shared" si="3"/>
        <v/>
      </c>
      <c r="G8">
        <f t="shared" si="1"/>
        <v>5</v>
      </c>
      <c r="H8">
        <f t="shared" si="4"/>
        <v>10</v>
      </c>
      <c r="I8" s="17">
        <f t="shared" si="5"/>
        <v>1</v>
      </c>
      <c r="J8" s="17">
        <f t="shared" si="6"/>
        <v>0</v>
      </c>
      <c r="K8" s="17">
        <f t="shared" si="7"/>
        <v>5</v>
      </c>
      <c r="L8" s="17">
        <f t="shared" si="8"/>
        <v>10</v>
      </c>
      <c r="M8"/>
      <c r="N8"/>
      <c r="T8">
        <f>(G8*$Q$5)*I8*J8</f>
        <v>0</v>
      </c>
      <c r="U8">
        <f>(H8*$R$5)*I8*J8</f>
        <v>0</v>
      </c>
      <c r="V8">
        <f t="shared" si="9"/>
        <v>20</v>
      </c>
      <c r="W8">
        <f t="shared" si="10"/>
        <v>20</v>
      </c>
    </row>
    <row r="9" spans="1:23" s="16" customFormat="1" x14ac:dyDescent="0.25">
      <c r="A9" s="15" t="s">
        <v>22</v>
      </c>
      <c r="B9" s="15">
        <f>SUM(B10:B12)</f>
        <v>15</v>
      </c>
      <c r="C9" s="15">
        <f>SUM(C10:C12)</f>
        <v>42</v>
      </c>
      <c r="D9" s="15">
        <f>SUM(D10:D12)</f>
        <v>35</v>
      </c>
      <c r="E9" s="19"/>
      <c r="F9" s="15" t="str">
        <f t="shared" si="3"/>
        <v/>
      </c>
      <c r="G9" s="15">
        <f t="shared" si="1"/>
        <v>20</v>
      </c>
      <c r="H9" s="15">
        <f t="shared" si="4"/>
        <v>7</v>
      </c>
      <c r="I9" s="18"/>
      <c r="J9" s="17">
        <f>IF(SUM($E$10:$E$12)&lt;&gt;0,1,0)</f>
        <v>0</v>
      </c>
      <c r="K9" s="18"/>
      <c r="L9" s="18"/>
      <c r="M9"/>
      <c r="N9"/>
      <c r="R9"/>
      <c r="V9" s="15">
        <f>SUM(V10:V12)</f>
        <v>35</v>
      </c>
      <c r="W9" s="15">
        <f>SUM(W10:W12)</f>
        <v>35</v>
      </c>
    </row>
    <row r="10" spans="1:23" x14ac:dyDescent="0.25">
      <c r="A10" t="s">
        <v>23</v>
      </c>
      <c r="B10">
        <v>0</v>
      </c>
      <c r="C10">
        <v>10</v>
      </c>
      <c r="D10">
        <v>6</v>
      </c>
      <c r="E10" s="1"/>
      <c r="F10" t="str">
        <f t="shared" si="3"/>
        <v/>
      </c>
      <c r="G10">
        <f t="shared" si="1"/>
        <v>6</v>
      </c>
      <c r="H10">
        <f t="shared" si="4"/>
        <v>4</v>
      </c>
      <c r="I10" s="17">
        <f t="shared" ref="I10:I12" si="11">IF(E10&lt;&gt;0,0,1)</f>
        <v>1</v>
      </c>
      <c r="J10" s="17">
        <f>IF(SUM($E$10:$E$12)&lt;&gt;0,1,0)</f>
        <v>0</v>
      </c>
      <c r="K10" s="17">
        <f t="shared" ref="K10:K12" si="12">G10*I10</f>
        <v>6</v>
      </c>
      <c r="L10" s="17">
        <f t="shared" ref="L10:L12" si="13">H10*I10</f>
        <v>4</v>
      </c>
      <c r="M10">
        <f t="array" ref="M10">SUM(G10:G12*$I10:$I12)</f>
        <v>20</v>
      </c>
      <c r="N10">
        <f t="array" ref="N10">SUM(H10:H12*$I10:$I12)</f>
        <v>7</v>
      </c>
      <c r="O10">
        <f>IF(M10&lt;$E$20,$E$20-M10,0)</f>
        <v>0</v>
      </c>
      <c r="P10">
        <f>IF(N10&lt;-$E$20,-$E$20-N10,0)</f>
        <v>0</v>
      </c>
      <c r="Q10">
        <f>IF(M10&gt;0,(SUM($E10:$E12)-O10)/M10,"")</f>
        <v>0</v>
      </c>
      <c r="R10">
        <f>IF(N10&gt;0,(SUM($E10:$E12)+P10)/N10,"")</f>
        <v>0</v>
      </c>
      <c r="S10">
        <f>IF(SUM(E10:E12)&gt;0,1,-1)*J10</f>
        <v>0</v>
      </c>
      <c r="T10">
        <f>G10*$Q$10*I10*J10</f>
        <v>0</v>
      </c>
      <c r="U10">
        <f>(H10*$R$10)*I10*J10</f>
        <v>0</v>
      </c>
      <c r="V10">
        <f>D10-T10+E10-$O$10*(1-I10)</f>
        <v>6</v>
      </c>
      <c r="W10">
        <f>$D10-U10+E10+$P$10*(1-I10)</f>
        <v>6</v>
      </c>
    </row>
    <row r="11" spans="1:23" x14ac:dyDescent="0.25">
      <c r="A11" t="s">
        <v>24</v>
      </c>
      <c r="B11">
        <v>10</v>
      </c>
      <c r="C11">
        <v>25</v>
      </c>
      <c r="D11">
        <v>24</v>
      </c>
      <c r="E11" s="1"/>
      <c r="F11" t="str">
        <f t="shared" si="3"/>
        <v/>
      </c>
      <c r="G11">
        <f t="shared" si="1"/>
        <v>14</v>
      </c>
      <c r="H11">
        <f t="shared" si="4"/>
        <v>1</v>
      </c>
      <c r="I11" s="17">
        <f t="shared" si="11"/>
        <v>1</v>
      </c>
      <c r="J11" s="17">
        <f t="shared" ref="J11:J12" si="14">IF(SUM($E$10:$E$12)&lt;&gt;0,1,0)</f>
        <v>0</v>
      </c>
      <c r="K11" s="17">
        <f t="shared" si="12"/>
        <v>14</v>
      </c>
      <c r="L11" s="17">
        <f t="shared" si="13"/>
        <v>1</v>
      </c>
      <c r="M11"/>
      <c r="N11"/>
      <c r="T11">
        <f>G11*$Q$10*I11*J11</f>
        <v>0</v>
      </c>
      <c r="U11">
        <f>(H11*$R$10)*I11*J11</f>
        <v>0</v>
      </c>
      <c r="V11">
        <f t="shared" ref="V11:V12" si="15">D11-T11+E11-$O$10*(1-I11)</f>
        <v>24</v>
      </c>
      <c r="W11">
        <f t="shared" ref="W11:W12" si="16">$D11-U11+E11+$P$10*(1-I11)</f>
        <v>24</v>
      </c>
    </row>
    <row r="12" spans="1:23" x14ac:dyDescent="0.25">
      <c r="A12" t="s">
        <v>25</v>
      </c>
      <c r="B12">
        <v>5</v>
      </c>
      <c r="C12">
        <v>7</v>
      </c>
      <c r="D12">
        <v>5</v>
      </c>
      <c r="E12" s="1"/>
      <c r="F12" t="str">
        <f t="shared" si="3"/>
        <v/>
      </c>
      <c r="G12">
        <f t="shared" si="1"/>
        <v>0</v>
      </c>
      <c r="H12">
        <f t="shared" si="4"/>
        <v>2</v>
      </c>
      <c r="I12" s="17">
        <f t="shared" si="11"/>
        <v>1</v>
      </c>
      <c r="J12" s="17">
        <f t="shared" si="14"/>
        <v>0</v>
      </c>
      <c r="K12" s="17">
        <f t="shared" si="12"/>
        <v>0</v>
      </c>
      <c r="L12" s="17">
        <f t="shared" si="13"/>
        <v>2</v>
      </c>
      <c r="M12"/>
      <c r="N12"/>
      <c r="T12">
        <f>G12*$Q$10*I12*J12</f>
        <v>0</v>
      </c>
      <c r="U12">
        <f>(H12*$R$10)*I12*J12</f>
        <v>0</v>
      </c>
      <c r="V12">
        <f t="shared" si="15"/>
        <v>5</v>
      </c>
      <c r="W12">
        <f t="shared" si="16"/>
        <v>5</v>
      </c>
    </row>
    <row r="13" spans="1:23" s="16" customFormat="1" x14ac:dyDescent="0.25">
      <c r="A13" s="15" t="s">
        <v>26</v>
      </c>
      <c r="B13" s="15">
        <f>SUM(B14:B16)</f>
        <v>5</v>
      </c>
      <c r="C13" s="15">
        <f>SUM(C14:C16)</f>
        <v>50</v>
      </c>
      <c r="D13" s="15">
        <f>SUM(D14:D16)</f>
        <v>10</v>
      </c>
      <c r="E13" s="19"/>
      <c r="F13" s="15" t="str">
        <f t="shared" si="3"/>
        <v/>
      </c>
      <c r="G13" s="15">
        <f t="shared" si="1"/>
        <v>5</v>
      </c>
      <c r="H13" s="15">
        <f t="shared" si="4"/>
        <v>40</v>
      </c>
      <c r="I13" s="18"/>
      <c r="J13" s="17">
        <f>IF(SUM($E$14:$E$16)&lt;&gt;0,1,0)</f>
        <v>1</v>
      </c>
      <c r="K13" s="18"/>
      <c r="L13" s="18"/>
      <c r="M13"/>
      <c r="N13"/>
      <c r="R13"/>
      <c r="V13" s="15">
        <f>SUM(V14:V16)</f>
        <v>10</v>
      </c>
      <c r="W13" s="15">
        <f>SUM(W14:W16)</f>
        <v>9.9999999999999982</v>
      </c>
    </row>
    <row r="14" spans="1:23" x14ac:dyDescent="0.25">
      <c r="A14" t="s">
        <v>27</v>
      </c>
      <c r="B14">
        <v>5</v>
      </c>
      <c r="C14">
        <v>25</v>
      </c>
      <c r="D14">
        <v>6</v>
      </c>
      <c r="E14" s="1"/>
      <c r="F14" t="str">
        <f t="shared" si="3"/>
        <v/>
      </c>
      <c r="G14">
        <f t="shared" si="1"/>
        <v>1</v>
      </c>
      <c r="H14">
        <f t="shared" si="4"/>
        <v>19</v>
      </c>
      <c r="I14" s="17">
        <f t="shared" ref="I14:I16" si="17">IF(E14&lt;&gt;0,0,1)</f>
        <v>1</v>
      </c>
      <c r="J14" s="17">
        <f>IF(SUM($E$14:$E$16)&lt;&gt;0,1,0)</f>
        <v>1</v>
      </c>
      <c r="K14" s="17">
        <f t="shared" ref="K14:K16" si="18">G14*I14</f>
        <v>1</v>
      </c>
      <c r="L14" s="17">
        <f t="shared" ref="L14:L16" si="19">H14*I14</f>
        <v>19</v>
      </c>
      <c r="M14">
        <f t="array" ref="M14">SUM(G14:G16*$I14:$I16)</f>
        <v>5</v>
      </c>
      <c r="N14">
        <f t="array" ref="N14">SUM(H14:H16*$I14:$I16)</f>
        <v>25</v>
      </c>
      <c r="O14">
        <f>IF(M14&lt;$E$20,$E$20-M14,0)</f>
        <v>5</v>
      </c>
      <c r="P14">
        <f>IF(N14&lt;-$E$20,-$E$20-N14,0)</f>
        <v>0</v>
      </c>
      <c r="Q14">
        <f>IF(M14&gt;0,(SUM($E14:$E16)-O14)/M14,"")</f>
        <v>1</v>
      </c>
      <c r="R14">
        <f>IF(N14&gt;0,(SUM($E14:$E16)+P14)/N14,"")</f>
        <v>0.4</v>
      </c>
      <c r="S14">
        <f>IF(SUM(E14:E16)&gt;0,1,-1)*J14</f>
        <v>1</v>
      </c>
      <c r="T14">
        <f>(G14*$Q$14)*I14*J14</f>
        <v>1</v>
      </c>
      <c r="U14">
        <f>(H14*$R$14)*I14*J14</f>
        <v>7.6000000000000005</v>
      </c>
      <c r="V14">
        <f>D14-T14+E14-$O$14*(1-I14)</f>
        <v>5</v>
      </c>
      <c r="W14">
        <f>$D14-U14+E14+$P$14*(1-I14)</f>
        <v>-1.6000000000000005</v>
      </c>
    </row>
    <row r="15" spans="1:23" x14ac:dyDescent="0.25">
      <c r="A15" t="s">
        <v>28</v>
      </c>
      <c r="B15">
        <v>0</v>
      </c>
      <c r="C15">
        <v>15</v>
      </c>
      <c r="D15">
        <v>0</v>
      </c>
      <c r="E15" s="1">
        <v>10</v>
      </c>
      <c r="F15">
        <f t="shared" si="3"/>
        <v>10</v>
      </c>
      <c r="G15">
        <f t="shared" si="1"/>
        <v>0</v>
      </c>
      <c r="H15">
        <f t="shared" si="4"/>
        <v>15</v>
      </c>
      <c r="I15" s="17">
        <f t="shared" si="17"/>
        <v>0</v>
      </c>
      <c r="J15" s="17">
        <f>IF(SUM($E$14:$E$16)&lt;&gt;0,1,0)</f>
        <v>1</v>
      </c>
      <c r="K15" s="17">
        <f t="shared" si="18"/>
        <v>0</v>
      </c>
      <c r="L15" s="17">
        <f t="shared" si="19"/>
        <v>0</v>
      </c>
      <c r="M15"/>
      <c r="N15"/>
      <c r="T15">
        <f>(G15*$Q$14)*I15*J15</f>
        <v>0</v>
      </c>
      <c r="U15">
        <f>(H15*$R$14)*I15*J15</f>
        <v>0</v>
      </c>
      <c r="V15">
        <f>D15-T15+E15-$O$14*(1-I15)</f>
        <v>5</v>
      </c>
      <c r="W15">
        <f t="shared" ref="W15:W16" si="20">$D15-U15+E15+$P$14*(1-I15)</f>
        <v>10</v>
      </c>
    </row>
    <row r="16" spans="1:23" x14ac:dyDescent="0.25">
      <c r="A16" t="s">
        <v>29</v>
      </c>
      <c r="B16">
        <v>0</v>
      </c>
      <c r="C16">
        <v>10</v>
      </c>
      <c r="D16">
        <v>4</v>
      </c>
      <c r="E16" s="1"/>
      <c r="F16" t="str">
        <f t="shared" si="3"/>
        <v/>
      </c>
      <c r="G16">
        <f t="shared" si="1"/>
        <v>4</v>
      </c>
      <c r="H16">
        <f t="shared" si="4"/>
        <v>6</v>
      </c>
      <c r="I16" s="17">
        <f t="shared" si="17"/>
        <v>1</v>
      </c>
      <c r="J16" s="17">
        <f>IF(SUM($E$14:$E$16)&lt;&gt;0,1,0)</f>
        <v>1</v>
      </c>
      <c r="K16" s="17">
        <f t="shared" si="18"/>
        <v>4</v>
      </c>
      <c r="L16" s="17">
        <f t="shared" si="19"/>
        <v>6</v>
      </c>
      <c r="M16"/>
      <c r="N16"/>
      <c r="T16">
        <f>(G16*$Q$14)*I16*J16</f>
        <v>4</v>
      </c>
      <c r="U16">
        <f>(H16*$R$14)*I16*J16</f>
        <v>2.4000000000000004</v>
      </c>
      <c r="V16">
        <f>D16-T16+E16-$O$14*(1-I16)</f>
        <v>0</v>
      </c>
      <c r="W16">
        <f t="shared" si="20"/>
        <v>1.5999999999999996</v>
      </c>
    </row>
    <row r="17" spans="1:23" s="16" customFormat="1" x14ac:dyDescent="0.25">
      <c r="A17" s="15" t="s">
        <v>33</v>
      </c>
      <c r="B17" s="15">
        <f>SUM(B18:B19)</f>
        <v>5</v>
      </c>
      <c r="C17" s="15">
        <f>SUM(C18:C19)</f>
        <v>50</v>
      </c>
      <c r="D17" s="15">
        <f>SUM(D18:D19)</f>
        <v>10</v>
      </c>
      <c r="E17" s="19"/>
      <c r="F17" s="15" t="str">
        <f t="shared" si="3"/>
        <v/>
      </c>
      <c r="G17" s="15">
        <f t="shared" si="1"/>
        <v>5</v>
      </c>
      <c r="H17" s="15">
        <f t="shared" si="4"/>
        <v>40</v>
      </c>
      <c r="I17" s="18"/>
      <c r="J17" s="17">
        <f>IF(SUM($E$18:$E$19)&lt;&gt;0,1,0)</f>
        <v>0</v>
      </c>
      <c r="K17" s="18"/>
      <c r="L17" s="18"/>
      <c r="M17"/>
      <c r="N17"/>
      <c r="R17"/>
      <c r="V17" s="15">
        <f>SUM(V18:V19)</f>
        <v>10</v>
      </c>
      <c r="W17" s="15">
        <f>SUM(W18:W19)</f>
        <v>10</v>
      </c>
    </row>
    <row r="18" spans="1:23" x14ac:dyDescent="0.25">
      <c r="A18" t="s">
        <v>34</v>
      </c>
      <c r="B18">
        <v>5</v>
      </c>
      <c r="C18">
        <v>30</v>
      </c>
      <c r="D18">
        <v>5</v>
      </c>
      <c r="E18" s="1"/>
      <c r="F18" t="str">
        <f t="shared" si="3"/>
        <v/>
      </c>
      <c r="G18">
        <f t="shared" si="1"/>
        <v>0</v>
      </c>
      <c r="H18">
        <f t="shared" si="4"/>
        <v>25</v>
      </c>
      <c r="I18" s="17">
        <f t="shared" ref="I18:I19" si="21">IF(E18&lt;&gt;0,0,1)</f>
        <v>1</v>
      </c>
      <c r="J18" s="17">
        <f>IF(SUM($E$18:$E$19)&lt;&gt;0,1,0)</f>
        <v>0</v>
      </c>
      <c r="K18" s="17">
        <f>G18*I18</f>
        <v>0</v>
      </c>
      <c r="L18" s="17">
        <f t="shared" ref="L18:L19" si="22">H18*I18</f>
        <v>25</v>
      </c>
      <c r="M18">
        <f t="array" ref="M18">SUM(G18:G19*$I18:$I19)</f>
        <v>5</v>
      </c>
      <c r="N18">
        <f t="array" ref="N18">SUM(H18:H19*$I18:$I19)</f>
        <v>40</v>
      </c>
      <c r="O18">
        <f>IF(M18&lt;$E$20,$E$20-M18,0)</f>
        <v>5</v>
      </c>
      <c r="P18">
        <f>IF(N18&lt;-$E$20,-$E$20-N18,0)</f>
        <v>0</v>
      </c>
      <c r="Q18">
        <f>IF(M18&gt;0,(SUM($E18:$E19)-O18)/M18,"")</f>
        <v>-1</v>
      </c>
      <c r="R18">
        <f>IF(N18&gt;0,(SUM($E18:$E19)+P18)/N18,"")</f>
        <v>0</v>
      </c>
      <c r="S18">
        <f>IF(SUM(E18:E19)&gt;0,1,-1)*J18</f>
        <v>0</v>
      </c>
      <c r="T18">
        <f>(G18*$Q$18)*I18*J18</f>
        <v>0</v>
      </c>
      <c r="U18">
        <f>(H18*$R$18)*I18*J18</f>
        <v>0</v>
      </c>
      <c r="V18">
        <f>D18-T18+E18-$O$18*(1-I18)</f>
        <v>5</v>
      </c>
      <c r="W18">
        <f>$D18-U18+$E18+$P$18*(1-I18)</f>
        <v>5</v>
      </c>
    </row>
    <row r="19" spans="1:23" x14ac:dyDescent="0.25">
      <c r="A19" t="s">
        <v>35</v>
      </c>
      <c r="B19">
        <v>0</v>
      </c>
      <c r="C19">
        <v>20</v>
      </c>
      <c r="D19">
        <v>5</v>
      </c>
      <c r="E19" s="1"/>
      <c r="F19" t="str">
        <f t="shared" si="3"/>
        <v/>
      </c>
      <c r="G19">
        <f t="shared" si="1"/>
        <v>5</v>
      </c>
      <c r="H19">
        <f t="shared" si="4"/>
        <v>15</v>
      </c>
      <c r="I19" s="17">
        <f t="shared" si="21"/>
        <v>1</v>
      </c>
      <c r="J19" s="17">
        <f>IF(SUM($E$18:$E$19)&lt;&gt;0,1,0)</f>
        <v>0</v>
      </c>
      <c r="K19" s="17">
        <f>G19*I19</f>
        <v>5</v>
      </c>
      <c r="L19" s="17">
        <f t="shared" si="22"/>
        <v>15</v>
      </c>
      <c r="M19"/>
      <c r="N19"/>
      <c r="T19">
        <f>(G19*$Q$18)*I19*J19</f>
        <v>0</v>
      </c>
      <c r="U19">
        <f>(H19*$R$18)*I19*J19</f>
        <v>0</v>
      </c>
      <c r="V19">
        <f>D19-T19+E19-$O$18*(1-I19)</f>
        <v>5</v>
      </c>
      <c r="W19">
        <f>$D19-U19+$E19+$P$18*(1-I19)</f>
        <v>5</v>
      </c>
    </row>
    <row r="20" spans="1:23" x14ac:dyDescent="0.25">
      <c r="B20">
        <f>B4+B9+B13+B17</f>
        <v>55</v>
      </c>
      <c r="C20">
        <f>C4+C9+C13+C17</f>
        <v>217</v>
      </c>
      <c r="D20">
        <f>D4+D9+D13+D17</f>
        <v>100</v>
      </c>
      <c r="E20">
        <f>SUM(E4:E19)</f>
        <v>10</v>
      </c>
      <c r="V20">
        <f>V4+V9+V13+V17</f>
        <v>100</v>
      </c>
      <c r="W20">
        <f>W4+W9+W13+W17</f>
        <v>100</v>
      </c>
    </row>
    <row r="22" spans="1:23" x14ac:dyDescent="0.25">
      <c r="B22" t="s">
        <v>0</v>
      </c>
      <c r="C22" t="s">
        <v>1</v>
      </c>
      <c r="D22" t="s">
        <v>36</v>
      </c>
    </row>
    <row r="23" spans="1:23" x14ac:dyDescent="0.25">
      <c r="A23" s="15" t="s">
        <v>17</v>
      </c>
      <c r="B23" s="15">
        <f>SUM(B24:B27)</f>
        <v>0</v>
      </c>
      <c r="C23" s="15">
        <f>SUM(C24:C27)</f>
        <v>75</v>
      </c>
      <c r="D23" s="15">
        <f>SUM(D24:D27)</f>
        <v>50</v>
      </c>
    </row>
    <row r="24" spans="1:23" x14ac:dyDescent="0.25">
      <c r="A24" t="s">
        <v>18</v>
      </c>
      <c r="B24">
        <v>0</v>
      </c>
      <c r="C24">
        <v>10</v>
      </c>
      <c r="D24">
        <v>5</v>
      </c>
    </row>
    <row r="25" spans="1:23" x14ac:dyDescent="0.25">
      <c r="A25" t="s">
        <v>19</v>
      </c>
      <c r="B25">
        <v>0</v>
      </c>
      <c r="C25">
        <v>15</v>
      </c>
      <c r="D25">
        <v>8</v>
      </c>
    </row>
    <row r="26" spans="1:23" x14ac:dyDescent="0.25">
      <c r="A26" t="s">
        <v>20</v>
      </c>
      <c r="B26">
        <v>0</v>
      </c>
      <c r="C26">
        <v>20</v>
      </c>
      <c r="D26">
        <v>17</v>
      </c>
    </row>
    <row r="27" spans="1:23" x14ac:dyDescent="0.25">
      <c r="A27" t="s">
        <v>21</v>
      </c>
      <c r="B27">
        <v>0</v>
      </c>
      <c r="C27">
        <v>30</v>
      </c>
      <c r="D27">
        <v>20</v>
      </c>
    </row>
    <row r="28" spans="1:23" x14ac:dyDescent="0.25">
      <c r="A28" s="15" t="s">
        <v>22</v>
      </c>
      <c r="B28" s="15">
        <f>SUM(B29:B31)</f>
        <v>0</v>
      </c>
      <c r="C28" s="15">
        <f>SUM(C29:C31)</f>
        <v>60</v>
      </c>
      <c r="D28" s="15">
        <f>SUM(D29:D31)</f>
        <v>30</v>
      </c>
    </row>
    <row r="29" spans="1:23" x14ac:dyDescent="0.25">
      <c r="A29" t="s">
        <v>23</v>
      </c>
      <c r="B29">
        <v>0</v>
      </c>
      <c r="C29">
        <v>10</v>
      </c>
      <c r="D29">
        <v>4</v>
      </c>
    </row>
    <row r="30" spans="1:23" x14ac:dyDescent="0.25">
      <c r="A30" t="s">
        <v>24</v>
      </c>
      <c r="B30">
        <v>0</v>
      </c>
      <c r="C30">
        <v>30</v>
      </c>
      <c r="D30">
        <v>16</v>
      </c>
    </row>
    <row r="31" spans="1:23" x14ac:dyDescent="0.25">
      <c r="A31" t="s">
        <v>25</v>
      </c>
      <c r="B31">
        <v>0</v>
      </c>
      <c r="C31">
        <v>20</v>
      </c>
      <c r="D31">
        <v>10</v>
      </c>
    </row>
    <row r="32" spans="1:23" x14ac:dyDescent="0.25">
      <c r="A32" s="15" t="s">
        <v>26</v>
      </c>
      <c r="B32" s="15">
        <f>SUM(B33:B35)</f>
        <v>0</v>
      </c>
      <c r="C32" s="15">
        <f>SUM(C33:C35)</f>
        <v>50</v>
      </c>
      <c r="D32" s="15">
        <f>SUM(D33:D35)</f>
        <v>10</v>
      </c>
    </row>
    <row r="33" spans="1:4" x14ac:dyDescent="0.25">
      <c r="A33" t="s">
        <v>27</v>
      </c>
      <c r="B33">
        <v>0</v>
      </c>
      <c r="C33">
        <v>25</v>
      </c>
      <c r="D33">
        <v>5</v>
      </c>
    </row>
    <row r="34" spans="1:4" x14ac:dyDescent="0.25">
      <c r="A34" t="s">
        <v>28</v>
      </c>
      <c r="B34">
        <v>0</v>
      </c>
      <c r="C34">
        <v>15</v>
      </c>
      <c r="D34">
        <v>0</v>
      </c>
    </row>
    <row r="35" spans="1:4" x14ac:dyDescent="0.25">
      <c r="A35" t="s">
        <v>29</v>
      </c>
      <c r="B35">
        <v>0</v>
      </c>
      <c r="C35">
        <v>10</v>
      </c>
      <c r="D35">
        <v>5</v>
      </c>
    </row>
    <row r="36" spans="1:4" x14ac:dyDescent="0.25">
      <c r="A36" s="15" t="s">
        <v>33</v>
      </c>
      <c r="B36" s="15">
        <f>SUM(B37:B38)</f>
        <v>0</v>
      </c>
      <c r="C36" s="15">
        <f>SUM(C37:C38)</f>
        <v>50</v>
      </c>
      <c r="D36" s="15">
        <f>SUM(D37:D38)</f>
        <v>10</v>
      </c>
    </row>
    <row r="37" spans="1:4" x14ac:dyDescent="0.25">
      <c r="A37" t="s">
        <v>34</v>
      </c>
      <c r="B37">
        <v>0</v>
      </c>
      <c r="C37">
        <v>30</v>
      </c>
      <c r="D37">
        <v>5</v>
      </c>
    </row>
    <row r="38" spans="1:4" x14ac:dyDescent="0.25">
      <c r="A38" t="s">
        <v>35</v>
      </c>
      <c r="B38">
        <v>0</v>
      </c>
      <c r="C38">
        <v>20</v>
      </c>
      <c r="D38">
        <v>5</v>
      </c>
    </row>
    <row r="39" spans="1:4" x14ac:dyDescent="0.25">
      <c r="B39">
        <f>B23+B28+B32+B36</f>
        <v>0</v>
      </c>
      <c r="C39">
        <f>C23+C28+C32+C36</f>
        <v>235</v>
      </c>
      <c r="D39">
        <f>D23+D28+D32+D36</f>
        <v>100</v>
      </c>
    </row>
  </sheetData>
  <conditionalFormatting sqref="V3:W3">
    <cfRule type="cellIs" dxfId="11"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tabSelected="1" topLeftCell="A11" workbookViewId="0">
      <selection activeCell="K18" sqref="K18"/>
    </sheetView>
  </sheetViews>
  <sheetFormatPr defaultRowHeight="15" x14ac:dyDescent="0.25"/>
  <cols>
    <col min="1" max="1" width="13.85546875" customWidth="1"/>
    <col min="8" max="8" width="14.28515625" customWidth="1"/>
    <col min="15" max="15" width="13.140625" customWidth="1"/>
  </cols>
  <sheetData>
    <row r="1" spans="1:3" x14ac:dyDescent="0.25">
      <c r="A1" s="16" t="s">
        <v>9</v>
      </c>
    </row>
    <row r="2" spans="1:3" x14ac:dyDescent="0.25">
      <c r="A2" t="s">
        <v>10</v>
      </c>
    </row>
    <row r="3" spans="1:3" x14ac:dyDescent="0.25">
      <c r="A3" t="s">
        <v>11</v>
      </c>
    </row>
    <row r="4" spans="1:3" x14ac:dyDescent="0.25">
      <c r="A4" t="s">
        <v>12</v>
      </c>
    </row>
    <row r="5" spans="1:3" x14ac:dyDescent="0.25">
      <c r="A5" t="s">
        <v>13</v>
      </c>
    </row>
    <row r="6" spans="1:3" x14ac:dyDescent="0.25">
      <c r="A6" t="s">
        <v>14</v>
      </c>
    </row>
    <row r="7" spans="1:3" x14ac:dyDescent="0.25">
      <c r="A7" t="s">
        <v>16</v>
      </c>
    </row>
    <row r="8" spans="1:3" x14ac:dyDescent="0.25">
      <c r="A8" t="s">
        <v>31</v>
      </c>
    </row>
    <row r="9" spans="1:3" x14ac:dyDescent="0.25">
      <c r="A9" t="s">
        <v>15</v>
      </c>
    </row>
    <row r="11" spans="1:3" x14ac:dyDescent="0.25">
      <c r="A11" t="s">
        <v>71</v>
      </c>
    </row>
    <row r="12" spans="1:3" x14ac:dyDescent="0.25">
      <c r="A12" s="40" t="s">
        <v>73</v>
      </c>
      <c r="C12" t="s">
        <v>75</v>
      </c>
    </row>
    <row r="13" spans="1:3" x14ac:dyDescent="0.25">
      <c r="A13" s="40" t="s">
        <v>72</v>
      </c>
      <c r="C13" t="s">
        <v>74</v>
      </c>
    </row>
    <row r="15" spans="1:3" x14ac:dyDescent="0.25">
      <c r="A15" s="16" t="s">
        <v>70</v>
      </c>
    </row>
    <row r="17" spans="1:20" x14ac:dyDescent="0.25">
      <c r="B17" t="s">
        <v>0</v>
      </c>
      <c r="C17" t="s">
        <v>1</v>
      </c>
      <c r="D17" t="s">
        <v>32</v>
      </c>
      <c r="I17" t="s">
        <v>0</v>
      </c>
      <c r="J17" t="s">
        <v>1</v>
      </c>
      <c r="K17" t="s">
        <v>32</v>
      </c>
      <c r="P17" t="s">
        <v>0</v>
      </c>
      <c r="Q17" t="s">
        <v>1</v>
      </c>
      <c r="R17" t="s">
        <v>32</v>
      </c>
    </row>
    <row r="18" spans="1:20" x14ac:dyDescent="0.25">
      <c r="A18" s="15" t="s">
        <v>17</v>
      </c>
      <c r="B18" s="15">
        <f>SUM(B19:B22)</f>
        <v>30</v>
      </c>
      <c r="C18" s="15">
        <f>SUM(C19:C22)</f>
        <v>0</v>
      </c>
      <c r="D18">
        <f>100-B23-B27</f>
        <v>80</v>
      </c>
      <c r="E18">
        <f>D18-B18</f>
        <v>50</v>
      </c>
      <c r="F18">
        <f>100-SUM(B18+B23+B27)</f>
        <v>50</v>
      </c>
      <c r="H18" s="15" t="s">
        <v>17</v>
      </c>
      <c r="I18" s="15">
        <f>SUM(I19:I22)</f>
        <v>30</v>
      </c>
      <c r="J18" s="15">
        <f>SUM(J19:J22)</f>
        <v>75</v>
      </c>
      <c r="K18">
        <f>100-I23-I27-I31</f>
        <v>75</v>
      </c>
      <c r="L18">
        <f>K18-I18</f>
        <v>45</v>
      </c>
      <c r="M18">
        <f>100-SUM(I18+I23+I27+I31)</f>
        <v>45</v>
      </c>
      <c r="O18" s="15" t="s">
        <v>17</v>
      </c>
      <c r="P18" s="15">
        <f>SUM(P19:P22)</f>
        <v>0</v>
      </c>
      <c r="Q18" s="15">
        <f>SUM(Q19:Q22)</f>
        <v>75</v>
      </c>
      <c r="R18">
        <f>100-P23-P27-P31</f>
        <v>100</v>
      </c>
      <c r="S18">
        <f>R18-P18</f>
        <v>100</v>
      </c>
      <c r="T18">
        <f>100-SUM(P18+P23+P27+P31)</f>
        <v>100</v>
      </c>
    </row>
    <row r="19" spans="1:20" x14ac:dyDescent="0.25">
      <c r="A19" t="s">
        <v>18</v>
      </c>
      <c r="B19">
        <v>0</v>
      </c>
      <c r="H19" t="s">
        <v>18</v>
      </c>
      <c r="I19">
        <v>0</v>
      </c>
      <c r="J19">
        <v>10</v>
      </c>
      <c r="O19" t="s">
        <v>18</v>
      </c>
      <c r="P19">
        <v>0</v>
      </c>
      <c r="Q19">
        <v>10</v>
      </c>
    </row>
    <row r="20" spans="1:20" x14ac:dyDescent="0.25">
      <c r="A20" t="s">
        <v>19</v>
      </c>
      <c r="B20">
        <v>5</v>
      </c>
      <c r="H20" t="s">
        <v>19</v>
      </c>
      <c r="I20">
        <v>5</v>
      </c>
      <c r="J20">
        <v>15</v>
      </c>
      <c r="O20" t="s">
        <v>19</v>
      </c>
      <c r="P20">
        <v>0</v>
      </c>
      <c r="Q20">
        <v>15</v>
      </c>
    </row>
    <row r="21" spans="1:20" x14ac:dyDescent="0.25">
      <c r="A21" t="s">
        <v>20</v>
      </c>
      <c r="B21">
        <v>10</v>
      </c>
      <c r="H21" t="s">
        <v>20</v>
      </c>
      <c r="I21">
        <v>10</v>
      </c>
      <c r="J21">
        <v>20</v>
      </c>
      <c r="O21" t="s">
        <v>20</v>
      </c>
      <c r="P21">
        <v>0</v>
      </c>
      <c r="Q21">
        <v>20</v>
      </c>
    </row>
    <row r="22" spans="1:20" x14ac:dyDescent="0.25">
      <c r="A22" t="s">
        <v>21</v>
      </c>
      <c r="B22">
        <v>15</v>
      </c>
      <c r="H22" t="s">
        <v>21</v>
      </c>
      <c r="I22">
        <v>15</v>
      </c>
      <c r="J22">
        <v>30</v>
      </c>
      <c r="O22" t="s">
        <v>21</v>
      </c>
      <c r="P22">
        <v>0</v>
      </c>
      <c r="Q22">
        <v>30</v>
      </c>
    </row>
    <row r="23" spans="1:20" x14ac:dyDescent="0.25">
      <c r="A23" s="15" t="s">
        <v>22</v>
      </c>
      <c r="B23" s="15">
        <f>SUM(B24:B26)</f>
        <v>15</v>
      </c>
      <c r="C23" s="15">
        <f>SUM(C24:C26)</f>
        <v>0</v>
      </c>
      <c r="D23">
        <f>100-B18-B27</f>
        <v>65</v>
      </c>
      <c r="E23">
        <f>D23-B23</f>
        <v>50</v>
      </c>
      <c r="H23" s="15" t="s">
        <v>22</v>
      </c>
      <c r="I23" s="15">
        <f>SUM(I24:I26)</f>
        <v>15</v>
      </c>
      <c r="J23" s="15">
        <f>SUM(J24:J26)</f>
        <v>60</v>
      </c>
      <c r="K23">
        <f>100-I18-I27-I31</f>
        <v>60</v>
      </c>
      <c r="L23">
        <f>K23-I23</f>
        <v>45</v>
      </c>
      <c r="O23" s="15" t="s">
        <v>22</v>
      </c>
      <c r="P23" s="15">
        <f>SUM(P24:P26)</f>
        <v>0</v>
      </c>
      <c r="Q23" s="15">
        <f>SUM(Q24:Q26)</f>
        <v>60</v>
      </c>
      <c r="R23">
        <f>100-P18-P27-P31</f>
        <v>100</v>
      </c>
      <c r="S23">
        <f>R23-P23</f>
        <v>100</v>
      </c>
    </row>
    <row r="24" spans="1:20" x14ac:dyDescent="0.25">
      <c r="A24" t="s">
        <v>23</v>
      </c>
      <c r="B24">
        <v>0</v>
      </c>
      <c r="H24" t="s">
        <v>23</v>
      </c>
      <c r="I24">
        <v>0</v>
      </c>
      <c r="J24">
        <v>10</v>
      </c>
      <c r="O24" t="s">
        <v>23</v>
      </c>
      <c r="P24">
        <v>0</v>
      </c>
      <c r="Q24">
        <v>10</v>
      </c>
    </row>
    <row r="25" spans="1:20" x14ac:dyDescent="0.25">
      <c r="A25" t="s">
        <v>24</v>
      </c>
      <c r="B25">
        <v>10</v>
      </c>
      <c r="H25" t="s">
        <v>24</v>
      </c>
      <c r="I25">
        <v>10</v>
      </c>
      <c r="J25">
        <v>30</v>
      </c>
      <c r="O25" t="s">
        <v>24</v>
      </c>
      <c r="P25">
        <v>0</v>
      </c>
      <c r="Q25">
        <v>30</v>
      </c>
    </row>
    <row r="26" spans="1:20" x14ac:dyDescent="0.25">
      <c r="A26" t="s">
        <v>25</v>
      </c>
      <c r="B26">
        <v>5</v>
      </c>
      <c r="H26" t="s">
        <v>25</v>
      </c>
      <c r="I26">
        <v>5</v>
      </c>
      <c r="J26">
        <v>20</v>
      </c>
      <c r="O26" t="s">
        <v>25</v>
      </c>
      <c r="P26">
        <v>0</v>
      </c>
      <c r="Q26">
        <v>20</v>
      </c>
    </row>
    <row r="27" spans="1:20" x14ac:dyDescent="0.25">
      <c r="A27" s="15" t="s">
        <v>26</v>
      </c>
      <c r="B27" s="15">
        <f>SUM(B28:B30)</f>
        <v>5</v>
      </c>
      <c r="C27" s="15">
        <f>SUM(C28:C30)</f>
        <v>0</v>
      </c>
      <c r="D27">
        <f>100-B18-B23</f>
        <v>55</v>
      </c>
      <c r="E27">
        <f>D27-B27</f>
        <v>50</v>
      </c>
      <c r="H27" s="15" t="s">
        <v>26</v>
      </c>
      <c r="I27" s="15">
        <f>SUM(I28:I30)</f>
        <v>5</v>
      </c>
      <c r="J27" s="15">
        <f>SUM(J28:J30)</f>
        <v>50</v>
      </c>
      <c r="K27">
        <f>100-I18-I23-I31</f>
        <v>50</v>
      </c>
      <c r="L27">
        <f>K27-I27</f>
        <v>45</v>
      </c>
      <c r="O27" s="15" t="s">
        <v>26</v>
      </c>
      <c r="P27" s="15">
        <f>SUM(P28:P30)</f>
        <v>0</v>
      </c>
      <c r="Q27" s="15">
        <f>SUM(Q28:Q30)</f>
        <v>50</v>
      </c>
      <c r="R27">
        <f>100-P18-P23-P31</f>
        <v>100</v>
      </c>
      <c r="S27">
        <f>R27-P27</f>
        <v>100</v>
      </c>
    </row>
    <row r="28" spans="1:20" x14ac:dyDescent="0.25">
      <c r="A28" t="s">
        <v>27</v>
      </c>
      <c r="B28">
        <v>5</v>
      </c>
      <c r="H28" t="s">
        <v>27</v>
      </c>
      <c r="I28">
        <v>5</v>
      </c>
      <c r="J28">
        <v>25</v>
      </c>
      <c r="O28" t="s">
        <v>27</v>
      </c>
      <c r="P28">
        <v>0</v>
      </c>
      <c r="Q28">
        <v>25</v>
      </c>
    </row>
    <row r="29" spans="1:20" x14ac:dyDescent="0.25">
      <c r="A29" t="s">
        <v>28</v>
      </c>
      <c r="B29">
        <v>0</v>
      </c>
      <c r="H29" t="s">
        <v>28</v>
      </c>
      <c r="I29">
        <v>0</v>
      </c>
      <c r="J29">
        <v>15</v>
      </c>
      <c r="O29" t="s">
        <v>28</v>
      </c>
      <c r="P29">
        <v>0</v>
      </c>
      <c r="Q29">
        <v>15</v>
      </c>
    </row>
    <row r="30" spans="1:20" x14ac:dyDescent="0.25">
      <c r="A30" t="s">
        <v>29</v>
      </c>
      <c r="B30">
        <v>0</v>
      </c>
      <c r="H30" t="s">
        <v>29</v>
      </c>
      <c r="I30">
        <v>0</v>
      </c>
      <c r="J30">
        <v>10</v>
      </c>
      <c r="O30" t="s">
        <v>29</v>
      </c>
      <c r="P30">
        <v>0</v>
      </c>
      <c r="Q30">
        <v>10</v>
      </c>
    </row>
    <row r="31" spans="1:20" x14ac:dyDescent="0.25">
      <c r="H31" s="15" t="s">
        <v>33</v>
      </c>
      <c r="I31" s="15">
        <f>SUM(I32:I33)</f>
        <v>5</v>
      </c>
      <c r="J31" s="15">
        <f>SUM(J32:J33)</f>
        <v>50</v>
      </c>
      <c r="K31">
        <f>100-I18-I23-I27</f>
        <v>50</v>
      </c>
      <c r="L31">
        <f>K31-I31</f>
        <v>45</v>
      </c>
      <c r="O31" s="15" t="s">
        <v>33</v>
      </c>
      <c r="P31" s="15">
        <f>SUM(P32:P33)</f>
        <v>0</v>
      </c>
      <c r="Q31" s="15">
        <f>SUM(Q32:Q33)</f>
        <v>50</v>
      </c>
      <c r="R31">
        <f>100-P18-P23-P27</f>
        <v>100</v>
      </c>
      <c r="S31">
        <f>R31-P31</f>
        <v>100</v>
      </c>
    </row>
    <row r="32" spans="1:20" x14ac:dyDescent="0.25">
      <c r="A32" t="s">
        <v>30</v>
      </c>
      <c r="B32">
        <f>B18+B23+B27</f>
        <v>50</v>
      </c>
      <c r="D32">
        <f>SUM(D18+D23+D27)</f>
        <v>200</v>
      </c>
      <c r="H32" t="s">
        <v>34</v>
      </c>
      <c r="I32">
        <v>5</v>
      </c>
      <c r="J32">
        <v>30</v>
      </c>
      <c r="O32" t="s">
        <v>34</v>
      </c>
      <c r="P32">
        <v>0</v>
      </c>
      <c r="Q32">
        <v>30</v>
      </c>
    </row>
    <row r="33" spans="8:18" x14ac:dyDescent="0.25">
      <c r="H33" t="s">
        <v>35</v>
      </c>
      <c r="I33">
        <v>0</v>
      </c>
      <c r="J33">
        <v>20</v>
      </c>
      <c r="O33" t="s">
        <v>35</v>
      </c>
      <c r="P33">
        <v>0</v>
      </c>
      <c r="Q33">
        <v>20</v>
      </c>
    </row>
    <row r="35" spans="8:18" x14ac:dyDescent="0.25">
      <c r="H35" t="s">
        <v>30</v>
      </c>
      <c r="I35">
        <f>I18+I23+I27+I31</f>
        <v>55</v>
      </c>
      <c r="K35">
        <f>K18+K23+K27+K31</f>
        <v>235</v>
      </c>
      <c r="O35" t="s">
        <v>30</v>
      </c>
      <c r="P35">
        <f>P18+P23+P27+P31</f>
        <v>0</v>
      </c>
      <c r="R35">
        <f>R18+R23+R27+R31</f>
        <v>400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workbookViewId="0">
      <selection activeCell="S2" sqref="S2"/>
    </sheetView>
  </sheetViews>
  <sheetFormatPr defaultRowHeight="15" x14ac:dyDescent="0.25"/>
  <cols>
    <col min="1" max="1" width="12.42578125" bestFit="1" customWidth="1"/>
    <col min="7" max="12" width="3.140625" style="17" customWidth="1"/>
    <col min="13" max="13" width="12.5703125" customWidth="1"/>
    <col min="14" max="14" width="25.28515625" style="17" customWidth="1"/>
    <col min="15" max="15" width="29.140625" customWidth="1"/>
    <col min="16" max="16" width="16.7109375" customWidth="1"/>
    <col min="17" max="17" width="11" customWidth="1"/>
    <col min="18" max="18" width="25.28515625" style="17" customWidth="1"/>
    <col min="19" max="19" width="29.140625" customWidth="1"/>
    <col min="20" max="20" width="16.7109375" customWidth="1"/>
    <col min="21" max="21" width="11" customWidth="1"/>
    <col min="22" max="23" width="10" customWidth="1"/>
  </cols>
  <sheetData>
    <row r="1" spans="1:23" ht="15.75" thickBot="1" x14ac:dyDescent="0.3">
      <c r="A1" s="12" t="s">
        <v>2</v>
      </c>
      <c r="V1" s="41" t="s">
        <v>59</v>
      </c>
      <c r="W1" s="42"/>
    </row>
    <row r="2" spans="1:23" ht="60.75" customHeight="1" thickBot="1" x14ac:dyDescent="0.3">
      <c r="A2" s="43" t="s">
        <v>60</v>
      </c>
      <c r="B2" s="43"/>
      <c r="C2" s="43"/>
      <c r="D2" s="43"/>
      <c r="E2" s="43"/>
      <c r="F2" s="43"/>
      <c r="G2" s="43"/>
      <c r="H2" s="43"/>
      <c r="I2" s="43"/>
      <c r="J2" s="43"/>
      <c r="K2" s="43"/>
      <c r="L2" s="43"/>
      <c r="M2" s="43"/>
      <c r="N2" s="43"/>
      <c r="V2" s="30">
        <f>V3</f>
        <v>1</v>
      </c>
      <c r="W2" s="30">
        <f>-V3</f>
        <v>-1</v>
      </c>
    </row>
    <row r="3" spans="1:23" ht="15.75" thickBot="1" x14ac:dyDescent="0.3">
      <c r="A3" s="6" t="s">
        <v>5</v>
      </c>
      <c r="B3" s="7"/>
      <c r="C3" s="7"/>
      <c r="D3" s="8"/>
      <c r="E3" s="32" t="s">
        <v>8</v>
      </c>
      <c r="N3" s="11" t="s">
        <v>7</v>
      </c>
      <c r="O3" s="23"/>
      <c r="P3" s="23"/>
      <c r="Q3" s="24"/>
      <c r="R3" s="25" t="s">
        <v>58</v>
      </c>
      <c r="S3" s="26"/>
      <c r="T3" s="26"/>
      <c r="U3" s="27"/>
      <c r="V3" s="30">
        <f>SUM(M5:M18)</f>
        <v>1</v>
      </c>
      <c r="W3" s="30">
        <f>-V3</f>
        <v>-1</v>
      </c>
    </row>
    <row r="4" spans="1:23" ht="110.25" customHeight="1" thickBot="1" x14ac:dyDescent="0.3">
      <c r="A4" s="2"/>
      <c r="B4" s="3" t="s">
        <v>0</v>
      </c>
      <c r="C4" s="4" t="s">
        <v>1</v>
      </c>
      <c r="D4" s="5" t="s">
        <v>4</v>
      </c>
      <c r="E4" s="31" t="s">
        <v>48</v>
      </c>
      <c r="F4" s="21" t="s">
        <v>3</v>
      </c>
      <c r="G4" s="22"/>
      <c r="I4" s="22"/>
      <c r="M4" s="10" t="s">
        <v>51</v>
      </c>
      <c r="N4" s="9" t="s">
        <v>49</v>
      </c>
      <c r="O4" s="9" t="s">
        <v>50</v>
      </c>
      <c r="P4" s="10" t="s">
        <v>6</v>
      </c>
      <c r="Q4" s="10" t="s">
        <v>54</v>
      </c>
      <c r="R4" s="9" t="s">
        <v>56</v>
      </c>
      <c r="S4" s="9" t="s">
        <v>57</v>
      </c>
      <c r="T4" s="10" t="s">
        <v>6</v>
      </c>
      <c r="U4" s="10" t="s">
        <v>55</v>
      </c>
      <c r="V4" s="10" t="s">
        <v>53</v>
      </c>
      <c r="W4" s="10" t="s">
        <v>52</v>
      </c>
    </row>
    <row r="5" spans="1:23" s="16" customFormat="1" x14ac:dyDescent="0.25">
      <c r="A5" s="15" t="s">
        <v>17</v>
      </c>
      <c r="B5" s="15">
        <f>SUM(B6:B9)</f>
        <v>30</v>
      </c>
      <c r="C5" s="15">
        <f>SUM(C6:C9)</f>
        <v>75</v>
      </c>
      <c r="D5" s="15">
        <f>SUM(D6:D9)</f>
        <v>45</v>
      </c>
      <c r="E5" s="15"/>
      <c r="F5" s="15" t="str">
        <f t="shared" ref="F5" si="0">IF(E5&lt;&gt;0,D5+E5,"")</f>
        <v/>
      </c>
      <c r="G5" s="18"/>
      <c r="H5" s="17"/>
      <c r="I5" s="18"/>
      <c r="J5" s="17"/>
      <c r="K5" s="18"/>
      <c r="L5" s="18"/>
      <c r="N5" s="18"/>
      <c r="R5" s="18"/>
      <c r="V5" s="15">
        <f>SUM(V6:V9)</f>
        <v>45</v>
      </c>
      <c r="W5" s="15">
        <f>SUM(W6:W9)</f>
        <v>45</v>
      </c>
    </row>
    <row r="6" spans="1:23" x14ac:dyDescent="0.25">
      <c r="A6" t="s">
        <v>18</v>
      </c>
      <c r="B6">
        <v>0</v>
      </c>
      <c r="C6">
        <v>10</v>
      </c>
      <c r="D6">
        <v>5</v>
      </c>
      <c r="E6" s="1"/>
      <c r="F6" t="str">
        <f>IF(E6&lt;&gt;0,D6+E6,"")</f>
        <v/>
      </c>
      <c r="G6" s="17">
        <f t="shared" ref="G6:G20" si="1">D6-B6</f>
        <v>5</v>
      </c>
      <c r="H6" s="17">
        <f>C6-D6</f>
        <v>5</v>
      </c>
      <c r="I6" s="17">
        <f>IF(E6&lt;&gt;0,0,1)</f>
        <v>1</v>
      </c>
      <c r="J6" s="17">
        <f>IF(SUM($E$6:$E$9)&lt;&gt;0,1,0)</f>
        <v>0</v>
      </c>
      <c r="K6" s="17">
        <f>G6*I6</f>
        <v>5</v>
      </c>
      <c r="L6" s="17">
        <f>H6*I6</f>
        <v>5</v>
      </c>
      <c r="M6">
        <f>IF(SUM(E6:E9)&gt;0,1,-1)*J6</f>
        <v>0</v>
      </c>
      <c r="N6">
        <f t="array" ref="N6">SUM(G6:G9*$I6:$I9)</f>
        <v>15</v>
      </c>
      <c r="O6">
        <f>IF(N6&lt;$E$21,$E$21-N6,0)</f>
        <v>0</v>
      </c>
      <c r="P6">
        <f>IF(N6&gt;0,(SUM($E6:$E9)-O6)/N6,"")</f>
        <v>0</v>
      </c>
      <c r="Q6">
        <f>(G6*$P$6)*I6*J6</f>
        <v>0</v>
      </c>
      <c r="R6">
        <f t="array" ref="R6">SUM(H6:H9*$I6:$I9)</f>
        <v>30</v>
      </c>
      <c r="S6">
        <f>IF(R6&lt;-$E$21,-$E$21-R6,0)</f>
        <v>0</v>
      </c>
      <c r="T6">
        <f>IF(R6&gt;0,(SUM($E6:$E9)+S6)/R6,"")</f>
        <v>0</v>
      </c>
      <c r="U6">
        <f>(H6*$T$6)*I6*J6</f>
        <v>0</v>
      </c>
      <c r="V6">
        <f>D6-Q6+E6-$O$6*(1-I6)</f>
        <v>5</v>
      </c>
      <c r="W6">
        <f>$D6-U6+E6+$S$6*(1-I6)</f>
        <v>5</v>
      </c>
    </row>
    <row r="7" spans="1:23" x14ac:dyDescent="0.25">
      <c r="A7" t="s">
        <v>19</v>
      </c>
      <c r="B7">
        <v>5</v>
      </c>
      <c r="C7">
        <v>15</v>
      </c>
      <c r="D7">
        <v>8</v>
      </c>
      <c r="E7" s="1"/>
      <c r="F7" t="str">
        <f t="shared" ref="F7:F20" si="2">IF(E7&lt;&gt;0,D7+E7,"")</f>
        <v/>
      </c>
      <c r="G7" s="17">
        <f t="shared" si="1"/>
        <v>3</v>
      </c>
      <c r="H7" s="17">
        <f t="shared" ref="H7:H20" si="3">C7-D7</f>
        <v>7</v>
      </c>
      <c r="I7" s="17">
        <f>IF(E7&lt;&gt;0,0,1)</f>
        <v>1</v>
      </c>
      <c r="J7" s="17">
        <f t="shared" ref="J7:J9" si="4">IF(SUM($E$6:$E$9)&lt;&gt;0,1,0)</f>
        <v>0</v>
      </c>
      <c r="K7" s="17">
        <f>G7*I7</f>
        <v>3</v>
      </c>
      <c r="L7" s="17">
        <f>H7*I7</f>
        <v>7</v>
      </c>
      <c r="N7"/>
      <c r="Q7">
        <f>(G7*$P$6)*I7*J7</f>
        <v>0</v>
      </c>
      <c r="R7"/>
      <c r="U7">
        <f>(H7*$T$6)*I7*J7</f>
        <v>0</v>
      </c>
      <c r="V7">
        <f>D7-Q7+E7-$O$6*(1-I7)</f>
        <v>8</v>
      </c>
      <c r="W7">
        <f>$D7-U7+E7+$S$6*(1-I7)</f>
        <v>8</v>
      </c>
    </row>
    <row r="8" spans="1:23" x14ac:dyDescent="0.25">
      <c r="A8" t="s">
        <v>20</v>
      </c>
      <c r="B8">
        <v>10</v>
      </c>
      <c r="C8">
        <v>20</v>
      </c>
      <c r="D8">
        <v>12</v>
      </c>
      <c r="E8" s="1"/>
      <c r="F8" t="str">
        <f t="shared" si="2"/>
        <v/>
      </c>
      <c r="G8" s="17">
        <f t="shared" si="1"/>
        <v>2</v>
      </c>
      <c r="H8" s="17">
        <f t="shared" si="3"/>
        <v>8</v>
      </c>
      <c r="I8" s="17">
        <f>IF(E8&lt;&gt;0,0,1)</f>
        <v>1</v>
      </c>
      <c r="J8" s="17">
        <f t="shared" si="4"/>
        <v>0</v>
      </c>
      <c r="K8" s="17">
        <f>G8*I8</f>
        <v>2</v>
      </c>
      <c r="L8" s="17">
        <f>H8*I8</f>
        <v>8</v>
      </c>
      <c r="N8"/>
      <c r="Q8">
        <f>(G8*$P$6)*I8*J8</f>
        <v>0</v>
      </c>
      <c r="R8"/>
      <c r="U8">
        <f>(H8*$T$6)*I8*J8</f>
        <v>0</v>
      </c>
      <c r="V8">
        <f>D8-Q8+E8-$O$6*(1-I8)</f>
        <v>12</v>
      </c>
      <c r="W8">
        <f>$D8-U8+E8+$S$6*(1-I8)</f>
        <v>12</v>
      </c>
    </row>
    <row r="9" spans="1:23" x14ac:dyDescent="0.25">
      <c r="A9" t="s">
        <v>21</v>
      </c>
      <c r="B9">
        <v>15</v>
      </c>
      <c r="C9">
        <v>30</v>
      </c>
      <c r="D9">
        <v>20</v>
      </c>
      <c r="E9" s="1"/>
      <c r="F9" t="str">
        <f t="shared" si="2"/>
        <v/>
      </c>
      <c r="G9" s="17">
        <f t="shared" si="1"/>
        <v>5</v>
      </c>
      <c r="H9" s="17">
        <f t="shared" si="3"/>
        <v>10</v>
      </c>
      <c r="I9" s="17">
        <f>IF(E9&lt;&gt;0,0,1)</f>
        <v>1</v>
      </c>
      <c r="J9" s="17">
        <f t="shared" si="4"/>
        <v>0</v>
      </c>
      <c r="K9" s="17">
        <f>G9*I9</f>
        <v>5</v>
      </c>
      <c r="L9" s="17">
        <f>H9*I9</f>
        <v>10</v>
      </c>
      <c r="N9"/>
      <c r="Q9">
        <f>(G9*$P$6)*I9*J9</f>
        <v>0</v>
      </c>
      <c r="R9"/>
      <c r="U9">
        <f>(H9*$T$6)*I9*J9</f>
        <v>0</v>
      </c>
      <c r="V9">
        <f>D9-Q9+E9-$O$6*(1-I9)</f>
        <v>20</v>
      </c>
      <c r="W9">
        <f>$D9-U9+E9+$S$6*(1-I9)</f>
        <v>20</v>
      </c>
    </row>
    <row r="10" spans="1:23" s="16" customFormat="1" x14ac:dyDescent="0.25">
      <c r="A10" s="15" t="s">
        <v>22</v>
      </c>
      <c r="B10" s="15">
        <f>SUM(B11:B13)</f>
        <v>15</v>
      </c>
      <c r="C10" s="15">
        <f>SUM(C11:C13)</f>
        <v>42</v>
      </c>
      <c r="D10" s="15">
        <f>SUM(D11:D13)</f>
        <v>35</v>
      </c>
      <c r="E10" s="15"/>
      <c r="F10" s="15" t="str">
        <f t="shared" si="2"/>
        <v/>
      </c>
      <c r="G10" s="18"/>
      <c r="H10" s="17"/>
      <c r="I10" s="18"/>
      <c r="J10" s="17"/>
      <c r="K10" s="18"/>
      <c r="L10" s="18"/>
      <c r="N10"/>
      <c r="R10"/>
      <c r="T10"/>
      <c r="V10" s="15">
        <f>SUM(V11:V13)</f>
        <v>35</v>
      </c>
      <c r="W10" s="15">
        <f>SUM(W11:W13)</f>
        <v>35</v>
      </c>
    </row>
    <row r="11" spans="1:23" x14ac:dyDescent="0.25">
      <c r="A11" t="s">
        <v>23</v>
      </c>
      <c r="B11">
        <v>0</v>
      </c>
      <c r="C11">
        <v>10</v>
      </c>
      <c r="D11">
        <v>6</v>
      </c>
      <c r="E11" s="1"/>
      <c r="F11" t="str">
        <f t="shared" si="2"/>
        <v/>
      </c>
      <c r="G11" s="17">
        <f t="shared" si="1"/>
        <v>6</v>
      </c>
      <c r="H11" s="17">
        <f t="shared" si="3"/>
        <v>4</v>
      </c>
      <c r="I11" s="17">
        <f>IF(E11&lt;&gt;0,0,1)</f>
        <v>1</v>
      </c>
      <c r="J11" s="17">
        <f>IF(SUM($E$11:$E$13)&lt;&gt;0,1,0)</f>
        <v>0</v>
      </c>
      <c r="K11" s="17">
        <f>G11*I11</f>
        <v>6</v>
      </c>
      <c r="L11" s="17">
        <f>H11*I11</f>
        <v>4</v>
      </c>
      <c r="M11">
        <f>IF(SUM(E11:E13)&gt;0,1,-1)*J11</f>
        <v>0</v>
      </c>
      <c r="N11">
        <f t="array" ref="N11">SUM(G11:G13*$I11:$I13)</f>
        <v>20</v>
      </c>
      <c r="O11">
        <f>IF(N11&lt;$E$21,$E$21-N11,0)</f>
        <v>0</v>
      </c>
      <c r="P11">
        <f>IF(N11&gt;0,(SUM($E11:$E13)-O11)/N11,"")</f>
        <v>0</v>
      </c>
      <c r="Q11">
        <f>G11*$P$11*I11*J11</f>
        <v>0</v>
      </c>
      <c r="R11">
        <f t="array" ref="R11">SUM(H11:H13*$I11:$I13)</f>
        <v>7</v>
      </c>
      <c r="S11">
        <f>IF(R11&lt;-$E$21,-$E$21-R11,0)</f>
        <v>0</v>
      </c>
      <c r="T11">
        <f>IF(R11&gt;0,(SUM($E11:$E13)+S11)/R11,"")</f>
        <v>0</v>
      </c>
      <c r="U11">
        <f>(H11*$T$11)*I11*J11</f>
        <v>0</v>
      </c>
      <c r="V11">
        <f>D11-Q11+E11-$O$11*(1-I11)</f>
        <v>6</v>
      </c>
      <c r="W11">
        <f>$D11-U11+E11+$S$11*(1-I11)</f>
        <v>6</v>
      </c>
    </row>
    <row r="12" spans="1:23" x14ac:dyDescent="0.25">
      <c r="A12" t="s">
        <v>24</v>
      </c>
      <c r="B12">
        <v>10</v>
      </c>
      <c r="C12">
        <v>25</v>
      </c>
      <c r="D12">
        <v>24</v>
      </c>
      <c r="E12" s="1"/>
      <c r="F12" t="str">
        <f t="shared" si="2"/>
        <v/>
      </c>
      <c r="G12" s="17">
        <f t="shared" si="1"/>
        <v>14</v>
      </c>
      <c r="H12" s="17">
        <f t="shared" si="3"/>
        <v>1</v>
      </c>
      <c r="I12" s="17">
        <f>IF(E12&lt;&gt;0,0,1)</f>
        <v>1</v>
      </c>
      <c r="J12" s="17">
        <f t="shared" ref="J12:J13" si="5">IF(SUM($E$11:$E$13)&lt;&gt;0,1,0)</f>
        <v>0</v>
      </c>
      <c r="K12" s="17">
        <f>G12*I12</f>
        <v>14</v>
      </c>
      <c r="L12" s="17">
        <f>H12*I12</f>
        <v>1</v>
      </c>
      <c r="N12"/>
      <c r="Q12">
        <f>G12*$P$11*I12*J12</f>
        <v>0</v>
      </c>
      <c r="R12"/>
      <c r="U12">
        <f>(H12*$T$11)*I12*J12</f>
        <v>0</v>
      </c>
      <c r="V12">
        <f>D12-Q12+E12-$O$11*(1-I12)</f>
        <v>24</v>
      </c>
      <c r="W12">
        <f>$D12-U12+E12+$S$11*(1-I12)</f>
        <v>24</v>
      </c>
    </row>
    <row r="13" spans="1:23" x14ac:dyDescent="0.25">
      <c r="A13" t="s">
        <v>25</v>
      </c>
      <c r="B13">
        <v>5</v>
      </c>
      <c r="C13">
        <v>7</v>
      </c>
      <c r="D13">
        <v>5</v>
      </c>
      <c r="E13" s="1"/>
      <c r="F13" t="str">
        <f t="shared" si="2"/>
        <v/>
      </c>
      <c r="G13" s="17">
        <f t="shared" si="1"/>
        <v>0</v>
      </c>
      <c r="H13" s="17">
        <f t="shared" si="3"/>
        <v>2</v>
      </c>
      <c r="I13" s="17">
        <f>IF(E13&lt;&gt;0,0,1)</f>
        <v>1</v>
      </c>
      <c r="J13" s="17">
        <f t="shared" si="5"/>
        <v>0</v>
      </c>
      <c r="K13" s="17">
        <f>G13*I13</f>
        <v>0</v>
      </c>
      <c r="L13" s="17">
        <f>H13*I13</f>
        <v>2</v>
      </c>
      <c r="N13"/>
      <c r="Q13">
        <f>G13*$P$11*I13*J13</f>
        <v>0</v>
      </c>
      <c r="R13"/>
      <c r="U13">
        <f>(H13*$T$11)*I13*J13</f>
        <v>0</v>
      </c>
      <c r="V13">
        <f>D13-Q13+E13-$O$11*(1-I13)</f>
        <v>5</v>
      </c>
      <c r="W13">
        <f>$D13-U13+E13+$S$11*(1-I13)</f>
        <v>5</v>
      </c>
    </row>
    <row r="14" spans="1:23" s="16" customFormat="1" x14ac:dyDescent="0.25">
      <c r="A14" s="15" t="s">
        <v>26</v>
      </c>
      <c r="B14" s="15">
        <f>SUM(B15:B17)</f>
        <v>5</v>
      </c>
      <c r="C14" s="15">
        <f>SUM(C15:C17)</f>
        <v>50</v>
      </c>
      <c r="D14" s="15">
        <f>SUM(D15:D17)</f>
        <v>10</v>
      </c>
      <c r="E14" s="15"/>
      <c r="F14" s="15" t="str">
        <f t="shared" si="2"/>
        <v/>
      </c>
      <c r="G14" s="18"/>
      <c r="H14" s="17"/>
      <c r="I14" s="18"/>
      <c r="J14" s="17"/>
      <c r="K14" s="18"/>
      <c r="L14" s="18"/>
      <c r="N14"/>
      <c r="R14"/>
      <c r="T14"/>
      <c r="V14" s="15">
        <f>SUM(V15:V17)</f>
        <v>10</v>
      </c>
      <c r="W14" s="15">
        <f>SUM(W15:W17)</f>
        <v>9.9999999999999982</v>
      </c>
    </row>
    <row r="15" spans="1:23" x14ac:dyDescent="0.25">
      <c r="A15" t="s">
        <v>27</v>
      </c>
      <c r="B15">
        <v>5</v>
      </c>
      <c r="C15">
        <v>25</v>
      </c>
      <c r="D15">
        <v>6</v>
      </c>
      <c r="E15" s="1"/>
      <c r="F15" t="str">
        <f t="shared" si="2"/>
        <v/>
      </c>
      <c r="G15" s="17">
        <f t="shared" si="1"/>
        <v>1</v>
      </c>
      <c r="H15" s="17">
        <f t="shared" si="3"/>
        <v>19</v>
      </c>
      <c r="I15" s="17">
        <f>IF(E15&lt;&gt;0,0,1)</f>
        <v>1</v>
      </c>
      <c r="J15" s="17">
        <f>IF(SUM($E$15:$E$17)&lt;&gt;0,1,0)</f>
        <v>1</v>
      </c>
      <c r="K15" s="17">
        <f>G15*I15</f>
        <v>1</v>
      </c>
      <c r="L15" s="17">
        <f>H15*I15</f>
        <v>19</v>
      </c>
      <c r="M15">
        <f>IF(SUM(E15:E17)&gt;0,1,-1)*J15</f>
        <v>1</v>
      </c>
      <c r="N15">
        <f t="array" ref="N15">SUM(G15:G17*$I15:$I17)</f>
        <v>5</v>
      </c>
      <c r="O15">
        <f>IF(N15&lt;$E$21,$E$21-N15,0)</f>
        <v>5</v>
      </c>
      <c r="P15">
        <f>IF(N15&gt;0,(SUM($E15:$E17)-O15)/N15,"")</f>
        <v>1</v>
      </c>
      <c r="Q15">
        <f>(G15*$P$15)*I15*J15</f>
        <v>1</v>
      </c>
      <c r="R15">
        <f t="array" ref="R15">SUM(H15:H17*$I15:$I17)</f>
        <v>25</v>
      </c>
      <c r="S15">
        <f>IF(R15&lt;-$E$21,-$E$21-R15,0)</f>
        <v>0</v>
      </c>
      <c r="T15">
        <f>IF(R15&gt;0,(SUM($E15:$E17)+S15)/R15,"")</f>
        <v>0.4</v>
      </c>
      <c r="U15">
        <f>(H15*$T$15)*I15*J15</f>
        <v>7.6000000000000005</v>
      </c>
      <c r="V15">
        <f>D15-Q15+E15-$O$15*(1-I15)</f>
        <v>5</v>
      </c>
      <c r="W15">
        <f>$D15-U15+E15+$S$15*(1-I15)</f>
        <v>-1.6000000000000005</v>
      </c>
    </row>
    <row r="16" spans="1:23" x14ac:dyDescent="0.25">
      <c r="A16" t="s">
        <v>28</v>
      </c>
      <c r="B16">
        <v>0</v>
      </c>
      <c r="C16">
        <v>15</v>
      </c>
      <c r="D16">
        <v>0</v>
      </c>
      <c r="E16" s="1">
        <v>10</v>
      </c>
      <c r="F16">
        <f t="shared" si="2"/>
        <v>10</v>
      </c>
      <c r="G16" s="17">
        <f t="shared" si="1"/>
        <v>0</v>
      </c>
      <c r="H16" s="17">
        <f t="shared" si="3"/>
        <v>15</v>
      </c>
      <c r="I16" s="17">
        <f>IF(E16&lt;&gt;0,0,1)</f>
        <v>0</v>
      </c>
      <c r="J16" s="17">
        <f>IF(SUM($E$15:$E$17)&lt;&gt;0,1,0)</f>
        <v>1</v>
      </c>
      <c r="K16" s="17">
        <f>G16*I16</f>
        <v>0</v>
      </c>
      <c r="L16" s="17">
        <f>H16*I16</f>
        <v>0</v>
      </c>
      <c r="N16"/>
      <c r="Q16">
        <f>(G16*$P$15)*I16*J16</f>
        <v>0</v>
      </c>
      <c r="R16"/>
      <c r="U16">
        <f>(H16*$T$15)*I16*J16</f>
        <v>0</v>
      </c>
      <c r="V16">
        <f>D16-Q16+E16-$O$15*(1-I16)</f>
        <v>5</v>
      </c>
      <c r="W16">
        <f>$D16-U16+E16+$S$15*(1-I16)</f>
        <v>10</v>
      </c>
    </row>
    <row r="17" spans="1:23" x14ac:dyDescent="0.25">
      <c r="A17" t="s">
        <v>29</v>
      </c>
      <c r="B17">
        <v>0</v>
      </c>
      <c r="C17">
        <v>10</v>
      </c>
      <c r="D17">
        <v>4</v>
      </c>
      <c r="E17" s="1"/>
      <c r="F17" t="str">
        <f t="shared" si="2"/>
        <v/>
      </c>
      <c r="G17" s="17">
        <f t="shared" si="1"/>
        <v>4</v>
      </c>
      <c r="H17" s="17">
        <f t="shared" si="3"/>
        <v>6</v>
      </c>
      <c r="I17" s="17">
        <f>IF(E17&lt;&gt;0,0,1)</f>
        <v>1</v>
      </c>
      <c r="J17" s="17">
        <f>IF(SUM($E$15:$E$17)&lt;&gt;0,1,0)</f>
        <v>1</v>
      </c>
      <c r="K17" s="17">
        <f>G17*I17</f>
        <v>4</v>
      </c>
      <c r="L17" s="17">
        <f>H17*I17</f>
        <v>6</v>
      </c>
      <c r="N17"/>
      <c r="Q17">
        <f>(G17*$P$15)*I17*J17</f>
        <v>4</v>
      </c>
      <c r="R17"/>
      <c r="U17">
        <f>(H17*$T$15)*I17*J17</f>
        <v>2.4000000000000004</v>
      </c>
      <c r="V17">
        <f>D17-Q17+E17-$O$15*(1-I17)</f>
        <v>0</v>
      </c>
      <c r="W17">
        <f>$D17-U17+E17+$S$15*(1-I17)</f>
        <v>1.5999999999999996</v>
      </c>
    </row>
    <row r="18" spans="1:23" s="16" customFormat="1" x14ac:dyDescent="0.25">
      <c r="A18" s="15" t="s">
        <v>33</v>
      </c>
      <c r="B18" s="15">
        <f>SUM(B19:B20)</f>
        <v>5</v>
      </c>
      <c r="C18" s="15">
        <f>SUM(C19:C20)</f>
        <v>50</v>
      </c>
      <c r="D18" s="15">
        <f>SUM(D19:D20)</f>
        <v>10</v>
      </c>
      <c r="E18" s="15"/>
      <c r="F18" s="15" t="str">
        <f t="shared" si="2"/>
        <v/>
      </c>
      <c r="G18" s="18"/>
      <c r="H18" s="17"/>
      <c r="I18" s="18"/>
      <c r="J18" s="17"/>
      <c r="K18" s="18"/>
      <c r="L18" s="18"/>
      <c r="N18"/>
      <c r="R18"/>
      <c r="T18"/>
      <c r="V18" s="15">
        <f>SUM(V19:V20)</f>
        <v>10</v>
      </c>
      <c r="W18" s="15">
        <f>SUM(W19:W20)</f>
        <v>10</v>
      </c>
    </row>
    <row r="19" spans="1:23" x14ac:dyDescent="0.25">
      <c r="A19" t="s">
        <v>34</v>
      </c>
      <c r="B19">
        <v>5</v>
      </c>
      <c r="C19">
        <v>30</v>
      </c>
      <c r="D19">
        <v>5</v>
      </c>
      <c r="E19" s="1"/>
      <c r="F19" t="str">
        <f t="shared" si="2"/>
        <v/>
      </c>
      <c r="G19" s="17">
        <f t="shared" si="1"/>
        <v>0</v>
      </c>
      <c r="H19" s="17">
        <f t="shared" si="3"/>
        <v>25</v>
      </c>
      <c r="I19" s="17">
        <f>IF(E19&lt;&gt;0,0,1)</f>
        <v>1</v>
      </c>
      <c r="J19" s="17">
        <f>IF(SUM($E$19:$E$20)&lt;&gt;0,1,0)</f>
        <v>0</v>
      </c>
      <c r="K19" s="17">
        <f>G19*I19</f>
        <v>0</v>
      </c>
      <c r="L19" s="17">
        <f>H19*I19</f>
        <v>25</v>
      </c>
      <c r="M19">
        <f>IF(SUM(E19:E20)&gt;0,1,-1)*J19</f>
        <v>0</v>
      </c>
      <c r="N19">
        <f t="array" ref="N19">SUM(G19:G20*$I19:$I20)</f>
        <v>5</v>
      </c>
      <c r="O19">
        <f>IF(N19&lt;$E$21,$E$21-N19,0)</f>
        <v>5</v>
      </c>
      <c r="P19">
        <f>IF(N19&gt;0,(SUM($E19:$E20)-O19)/N19,"")</f>
        <v>-1</v>
      </c>
      <c r="Q19">
        <f>(G19*$P$19)*I19*J19</f>
        <v>0</v>
      </c>
      <c r="R19">
        <f t="array" ref="R19">SUM(H19:H20*$I19:$I20)</f>
        <v>40</v>
      </c>
      <c r="S19">
        <f>IF(R19&lt;-$E$21,-$E$21-R19,0)</f>
        <v>0</v>
      </c>
      <c r="T19">
        <f>IF(R19&gt;0,(SUM($E19:$E20)+S19)/R19,"")</f>
        <v>0</v>
      </c>
      <c r="U19">
        <f>(H19*$T$19)*I19*J19</f>
        <v>0</v>
      </c>
      <c r="V19">
        <f>D19-Q19+E19-$O$19*(1-I19)</f>
        <v>5</v>
      </c>
      <c r="W19">
        <f>$D19-U19+$E19+$S$19*(1-I19)</f>
        <v>5</v>
      </c>
    </row>
    <row r="20" spans="1:23" x14ac:dyDescent="0.25">
      <c r="A20" t="s">
        <v>35</v>
      </c>
      <c r="B20">
        <v>0</v>
      </c>
      <c r="C20">
        <v>20</v>
      </c>
      <c r="D20">
        <v>5</v>
      </c>
      <c r="E20" s="1"/>
      <c r="F20" t="str">
        <f t="shared" si="2"/>
        <v/>
      </c>
      <c r="G20" s="17">
        <f t="shared" si="1"/>
        <v>5</v>
      </c>
      <c r="H20" s="17">
        <f t="shared" si="3"/>
        <v>15</v>
      </c>
      <c r="I20" s="17">
        <f>IF(E20&lt;&gt;0,0,1)</f>
        <v>1</v>
      </c>
      <c r="J20" s="17">
        <f>IF(SUM($E$19:$E$20)&lt;&gt;0,1,0)</f>
        <v>0</v>
      </c>
      <c r="K20" s="17">
        <f>G20*I20</f>
        <v>5</v>
      </c>
      <c r="L20" s="17">
        <f>H20*I20</f>
        <v>15</v>
      </c>
      <c r="N20"/>
      <c r="Q20">
        <f>(G20*$P$19)*I20*J20</f>
        <v>0</v>
      </c>
      <c r="R20"/>
      <c r="U20">
        <f>(H20*$T$19)*I20*J20</f>
        <v>0</v>
      </c>
      <c r="V20">
        <f>D20-Q20+E20-$O$19*(1-I20)</f>
        <v>5</v>
      </c>
      <c r="W20">
        <f>$D20-U20+$E20+$S$19*(1-I20)</f>
        <v>5</v>
      </c>
    </row>
    <row r="21" spans="1:23" x14ac:dyDescent="0.25">
      <c r="B21">
        <f>B5+B10+B14+B18</f>
        <v>55</v>
      </c>
      <c r="C21">
        <f>C5+C10+C14+C18</f>
        <v>217</v>
      </c>
      <c r="D21">
        <f>D5+D10+D14+D18</f>
        <v>100</v>
      </c>
      <c r="E21">
        <f>SUM(E5:E20)</f>
        <v>10</v>
      </c>
      <c r="V21">
        <f>V5+V10+V14+V18</f>
        <v>100</v>
      </c>
      <c r="W21">
        <f>W5+W10+W14+W18</f>
        <v>100</v>
      </c>
    </row>
    <row r="23" spans="1:23" x14ac:dyDescent="0.25">
      <c r="B23" t="s">
        <v>0</v>
      </c>
      <c r="C23" t="s">
        <v>1</v>
      </c>
      <c r="D23" t="s">
        <v>36</v>
      </c>
    </row>
    <row r="24" spans="1:23" x14ac:dyDescent="0.25">
      <c r="A24" s="15" t="s">
        <v>17</v>
      </c>
      <c r="B24" s="15">
        <f>SUM(B25:B28)</f>
        <v>0</v>
      </c>
      <c r="C24" s="15">
        <f>SUM(C25:C28)</f>
        <v>75</v>
      </c>
      <c r="D24" s="15">
        <f>SUM(D25:D28)</f>
        <v>50</v>
      </c>
    </row>
    <row r="25" spans="1:23" x14ac:dyDescent="0.25">
      <c r="A25" t="s">
        <v>18</v>
      </c>
      <c r="B25">
        <v>0</v>
      </c>
      <c r="C25">
        <v>10</v>
      </c>
      <c r="D25">
        <v>5</v>
      </c>
    </row>
    <row r="26" spans="1:23" x14ac:dyDescent="0.25">
      <c r="A26" t="s">
        <v>19</v>
      </c>
      <c r="B26">
        <v>0</v>
      </c>
      <c r="C26">
        <v>15</v>
      </c>
      <c r="D26">
        <v>8</v>
      </c>
    </row>
    <row r="27" spans="1:23" x14ac:dyDescent="0.25">
      <c r="A27" t="s">
        <v>20</v>
      </c>
      <c r="B27">
        <v>0</v>
      </c>
      <c r="C27">
        <v>20</v>
      </c>
      <c r="D27">
        <v>17</v>
      </c>
    </row>
    <row r="28" spans="1:23" x14ac:dyDescent="0.25">
      <c r="A28" t="s">
        <v>21</v>
      </c>
      <c r="B28">
        <v>0</v>
      </c>
      <c r="C28">
        <v>30</v>
      </c>
      <c r="D28">
        <v>20</v>
      </c>
    </row>
    <row r="29" spans="1:23" x14ac:dyDescent="0.25">
      <c r="A29" s="15" t="s">
        <v>22</v>
      </c>
      <c r="B29" s="15">
        <f>SUM(B30:B32)</f>
        <v>0</v>
      </c>
      <c r="C29" s="15">
        <f>SUM(C30:C32)</f>
        <v>60</v>
      </c>
      <c r="D29" s="15">
        <f>SUM(D30:D32)</f>
        <v>30</v>
      </c>
    </row>
    <row r="30" spans="1:23" x14ac:dyDescent="0.25">
      <c r="A30" t="s">
        <v>23</v>
      </c>
      <c r="B30">
        <v>0</v>
      </c>
      <c r="C30">
        <v>10</v>
      </c>
      <c r="D30">
        <v>4</v>
      </c>
    </row>
    <row r="31" spans="1:23" x14ac:dyDescent="0.25">
      <c r="A31" t="s">
        <v>24</v>
      </c>
      <c r="B31">
        <v>0</v>
      </c>
      <c r="C31">
        <v>30</v>
      </c>
      <c r="D31">
        <v>16</v>
      </c>
    </row>
    <row r="32" spans="1:23" x14ac:dyDescent="0.25">
      <c r="A32" t="s">
        <v>25</v>
      </c>
      <c r="B32">
        <v>0</v>
      </c>
      <c r="C32">
        <v>20</v>
      </c>
      <c r="D32">
        <v>10</v>
      </c>
    </row>
    <row r="33" spans="1:4" x14ac:dyDescent="0.25">
      <c r="A33" s="15" t="s">
        <v>26</v>
      </c>
      <c r="B33" s="15">
        <f>SUM(B34:B36)</f>
        <v>0</v>
      </c>
      <c r="C33" s="15">
        <f>SUM(C34:C36)</f>
        <v>50</v>
      </c>
      <c r="D33" s="15">
        <f>SUM(D34:D36)</f>
        <v>10</v>
      </c>
    </row>
    <row r="34" spans="1:4" x14ac:dyDescent="0.25">
      <c r="A34" t="s">
        <v>27</v>
      </c>
      <c r="B34">
        <v>0</v>
      </c>
      <c r="C34">
        <v>25</v>
      </c>
      <c r="D34">
        <v>5</v>
      </c>
    </row>
    <row r="35" spans="1:4" x14ac:dyDescent="0.25">
      <c r="A35" t="s">
        <v>28</v>
      </c>
      <c r="B35">
        <v>0</v>
      </c>
      <c r="C35">
        <v>15</v>
      </c>
      <c r="D35">
        <v>0</v>
      </c>
    </row>
    <row r="36" spans="1:4" x14ac:dyDescent="0.25">
      <c r="A36" t="s">
        <v>29</v>
      </c>
      <c r="B36">
        <v>0</v>
      </c>
      <c r="C36">
        <v>10</v>
      </c>
      <c r="D36">
        <v>5</v>
      </c>
    </row>
    <row r="37" spans="1:4" x14ac:dyDescent="0.25">
      <c r="A37" s="15" t="s">
        <v>33</v>
      </c>
      <c r="B37" s="15">
        <f>SUM(B38:B39)</f>
        <v>0</v>
      </c>
      <c r="C37" s="15">
        <f>SUM(C38:C39)</f>
        <v>50</v>
      </c>
      <c r="D37" s="15">
        <f>SUM(D38:D39)</f>
        <v>10</v>
      </c>
    </row>
    <row r="38" spans="1:4" x14ac:dyDescent="0.25">
      <c r="A38" t="s">
        <v>34</v>
      </c>
      <c r="B38">
        <v>0</v>
      </c>
      <c r="C38">
        <v>30</v>
      </c>
      <c r="D38">
        <v>5</v>
      </c>
    </row>
    <row r="39" spans="1:4" x14ac:dyDescent="0.25">
      <c r="A39" t="s">
        <v>35</v>
      </c>
      <c r="B39">
        <v>0</v>
      </c>
      <c r="C39">
        <v>20</v>
      </c>
      <c r="D39">
        <v>5</v>
      </c>
    </row>
    <row r="40" spans="1:4" x14ac:dyDescent="0.25">
      <c r="B40">
        <f>B24+B29+B33+B37</f>
        <v>0</v>
      </c>
      <c r="C40">
        <f>C24+C29+C33+C37</f>
        <v>235</v>
      </c>
      <c r="D40">
        <f>D24+D29+D33+D37</f>
        <v>100</v>
      </c>
    </row>
  </sheetData>
  <mergeCells count="2">
    <mergeCell ref="V1:W1"/>
    <mergeCell ref="A2:N2"/>
  </mergeCells>
  <conditionalFormatting sqref="W3">
    <cfRule type="cellIs" dxfId="10" priority="3" operator="greaterThan">
      <formula>0</formula>
    </cfRule>
  </conditionalFormatting>
  <conditionalFormatting sqref="V3">
    <cfRule type="cellIs" dxfId="9" priority="2" operator="greaterThan">
      <formula>0</formula>
    </cfRule>
  </conditionalFormatting>
  <conditionalFormatting sqref="V2:W2">
    <cfRule type="cellIs" dxfId="8" priority="1" operator="greater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
  <sheetViews>
    <sheetView workbookViewId="0">
      <pane xSplit="6" ySplit="4" topLeftCell="G6" activePane="bottomRight" state="frozen"/>
      <selection pane="topRight" activeCell="G1" sqref="G1"/>
      <selection pane="bottomLeft" activeCell="A5" sqref="A5"/>
      <selection pane="bottomRight" activeCell="X7" sqref="X7"/>
    </sheetView>
  </sheetViews>
  <sheetFormatPr defaultRowHeight="15" x14ac:dyDescent="0.25"/>
  <cols>
    <col min="1" max="1" width="12.42578125" bestFit="1" customWidth="1"/>
    <col min="2" max="3" width="8" customWidth="1"/>
    <col min="7" max="12" width="3.140625" style="17" customWidth="1"/>
    <col min="13" max="13" width="12.5703125" customWidth="1"/>
    <col min="14" max="14" width="25.28515625" style="17" customWidth="1"/>
    <col min="15" max="15" width="29.140625" customWidth="1"/>
    <col min="16" max="16" width="16.7109375" customWidth="1"/>
    <col min="17" max="18" width="14.28515625" customWidth="1"/>
    <col min="19" max="19" width="25.28515625" style="17" customWidth="1"/>
    <col min="20" max="20" width="29.140625" customWidth="1"/>
    <col min="21" max="21" width="16.7109375" customWidth="1"/>
    <col min="22" max="23" width="14.28515625" customWidth="1"/>
    <col min="24" max="25" width="10" customWidth="1"/>
  </cols>
  <sheetData>
    <row r="1" spans="1:31" ht="15.75" thickBot="1" x14ac:dyDescent="0.3">
      <c r="A1" s="12" t="s">
        <v>69</v>
      </c>
      <c r="X1" s="41" t="s">
        <v>59</v>
      </c>
      <c r="Y1" s="42"/>
    </row>
    <row r="2" spans="1:31" ht="60.75" customHeight="1" thickBot="1" x14ac:dyDescent="0.3">
      <c r="A2" s="43" t="s">
        <v>61</v>
      </c>
      <c r="B2" s="43"/>
      <c r="C2" s="43"/>
      <c r="D2" s="43"/>
      <c r="E2" s="43"/>
      <c r="F2" s="43"/>
      <c r="G2" s="43"/>
      <c r="H2" s="43"/>
      <c r="I2" s="43"/>
      <c r="J2" s="43"/>
      <c r="K2" s="43"/>
      <c r="L2" s="43"/>
      <c r="M2" s="43"/>
      <c r="N2" s="43"/>
      <c r="X2" s="30">
        <f>X3</f>
        <v>-1</v>
      </c>
      <c r="Y2" s="30">
        <f>Y3</f>
        <v>1</v>
      </c>
      <c r="Z2" s="30">
        <f>X2</f>
        <v>-1</v>
      </c>
      <c r="AA2" s="28">
        <f>Y2</f>
        <v>1</v>
      </c>
      <c r="AB2" s="35">
        <f t="shared" ref="AB2" si="0">X2</f>
        <v>-1</v>
      </c>
      <c r="AC2" s="36">
        <f>X2</f>
        <v>-1</v>
      </c>
      <c r="AD2" s="35">
        <f>Y2</f>
        <v>1</v>
      </c>
      <c r="AE2" s="36">
        <f>Y2</f>
        <v>1</v>
      </c>
    </row>
    <row r="3" spans="1:31" ht="15.75" thickBot="1" x14ac:dyDescent="0.3">
      <c r="A3" s="6" t="s">
        <v>5</v>
      </c>
      <c r="B3" s="7"/>
      <c r="C3" s="7"/>
      <c r="D3" s="8"/>
      <c r="E3" s="32" t="s">
        <v>8</v>
      </c>
      <c r="N3" s="11" t="s">
        <v>67</v>
      </c>
      <c r="O3" s="23"/>
      <c r="P3" s="23"/>
      <c r="Q3" s="23"/>
      <c r="R3" s="23"/>
      <c r="S3" s="25" t="s">
        <v>68</v>
      </c>
      <c r="T3" s="26"/>
      <c r="U3" s="26"/>
      <c r="V3" s="26"/>
      <c r="W3" s="27"/>
      <c r="X3" s="29">
        <f>SUM(M5:M18)</f>
        <v>-1</v>
      </c>
      <c r="Y3" s="30">
        <f>-X3</f>
        <v>1</v>
      </c>
      <c r="Z3" s="29">
        <f>X3</f>
        <v>-1</v>
      </c>
      <c r="AA3" s="28">
        <f>Y3</f>
        <v>1</v>
      </c>
      <c r="AB3" s="37">
        <f>X3</f>
        <v>-1</v>
      </c>
      <c r="AC3" s="38">
        <f>X3</f>
        <v>-1</v>
      </c>
      <c r="AD3" s="37">
        <f>Y3</f>
        <v>1</v>
      </c>
      <c r="AE3" s="38">
        <f>Y3</f>
        <v>1</v>
      </c>
    </row>
    <row r="4" spans="1:31" ht="110.25" customHeight="1" thickBot="1" x14ac:dyDescent="0.3">
      <c r="A4" s="2"/>
      <c r="B4" s="3" t="s">
        <v>0</v>
      </c>
      <c r="C4" s="4" t="s">
        <v>1</v>
      </c>
      <c r="D4" s="5" t="s">
        <v>4</v>
      </c>
      <c r="E4" s="31" t="s">
        <v>48</v>
      </c>
      <c r="F4" s="21" t="s">
        <v>3</v>
      </c>
      <c r="G4" s="22"/>
      <c r="I4" s="22"/>
      <c r="M4" s="10" t="s">
        <v>51</v>
      </c>
      <c r="N4" s="9" t="s">
        <v>62</v>
      </c>
      <c r="O4" s="9" t="s">
        <v>63</v>
      </c>
      <c r="P4" s="10" t="s">
        <v>6</v>
      </c>
      <c r="Q4" s="10" t="s">
        <v>54</v>
      </c>
      <c r="R4" s="34" t="s">
        <v>66</v>
      </c>
      <c r="S4" s="33" t="s">
        <v>56</v>
      </c>
      <c r="T4" s="33" t="s">
        <v>57</v>
      </c>
      <c r="U4" s="34" t="s">
        <v>6</v>
      </c>
      <c r="V4" s="34" t="s">
        <v>65</v>
      </c>
      <c r="W4" s="34" t="s">
        <v>64</v>
      </c>
      <c r="X4" s="10" t="s">
        <v>53</v>
      </c>
      <c r="Y4" s="10" t="s">
        <v>52</v>
      </c>
    </row>
    <row r="5" spans="1:31" s="16" customFormat="1" x14ac:dyDescent="0.25">
      <c r="A5" s="15" t="s">
        <v>17</v>
      </c>
      <c r="B5" s="15">
        <f>SUM(B6:B9)</f>
        <v>30</v>
      </c>
      <c r="C5" s="15">
        <f>SUM(C6:C9)</f>
        <v>75</v>
      </c>
      <c r="D5" s="15">
        <f>SUM(D6:D9)</f>
        <v>45</v>
      </c>
      <c r="E5" s="19">
        <v>-10</v>
      </c>
      <c r="F5" s="15">
        <f t="shared" ref="F5" si="1">IF(E5&lt;&gt;0,D5+E5,"")</f>
        <v>35</v>
      </c>
      <c r="G5" s="17">
        <f>D5-B5</f>
        <v>15</v>
      </c>
      <c r="H5" s="17">
        <f>C5-D5</f>
        <v>30</v>
      </c>
      <c r="I5" s="17">
        <f>IF(E5&lt;&gt;0,0,1)</f>
        <v>0</v>
      </c>
      <c r="J5" s="17">
        <f>IF(E5&lt;&gt;0,1,0)</f>
        <v>1</v>
      </c>
      <c r="K5" s="17">
        <f>G5*I5</f>
        <v>0</v>
      </c>
      <c r="L5" s="17">
        <f>H5*I5</f>
        <v>0</v>
      </c>
      <c r="M5">
        <f>IF(E5&gt;0,1,-1)*(1-I5)</f>
        <v>-1</v>
      </c>
      <c r="N5">
        <f>SUM(G5*I5+G10*I10+G14*I14+G18*I18)</f>
        <v>30</v>
      </c>
      <c r="O5">
        <f>IF(N5&lt;$E$21,$E$21-N5,0)</f>
        <v>0</v>
      </c>
      <c r="P5">
        <f>IF($N$5&gt;0,($E$21-$O$5)/$N$5,"")</f>
        <v>-0.33333333333333331</v>
      </c>
      <c r="Q5">
        <f>(G5*$P$5)*(1-J5)</f>
        <v>0</v>
      </c>
      <c r="R5"/>
      <c r="S5">
        <f>SUM(H5*I5+H10*I10+H14*I14+H18*I18)</f>
        <v>87</v>
      </c>
      <c r="T5">
        <f>IF(S5&lt;-$E$21,-$E$21-S5,0)</f>
        <v>0</v>
      </c>
      <c r="U5">
        <f>IF($S$5&gt;0,($E$21-$T$5)/$S$5,"")</f>
        <v>-0.11494252873563218</v>
      </c>
      <c r="V5">
        <f>(H5*$U$5)*(1-$J$5)</f>
        <v>0</v>
      </c>
      <c r="W5"/>
      <c r="X5" s="15">
        <f>D5-Q5+E5-$O$5*J5</f>
        <v>35</v>
      </c>
      <c r="Y5" s="15">
        <f>D5-V5+E5-$T$5*J5</f>
        <v>35</v>
      </c>
      <c r="Z5" s="16">
        <f>X5-SUM(X6:X9)</f>
        <v>0</v>
      </c>
      <c r="AA5" s="16">
        <f>Y5-SUM(Y6:Y9)</f>
        <v>0</v>
      </c>
      <c r="AB5" s="39">
        <f>X5-B5</f>
        <v>5</v>
      </c>
      <c r="AC5" s="39">
        <f>C5-X5</f>
        <v>40</v>
      </c>
      <c r="AD5" s="39">
        <f>Y5-B5</f>
        <v>5</v>
      </c>
      <c r="AE5" s="39">
        <f>C5-Y5</f>
        <v>40</v>
      </c>
    </row>
    <row r="6" spans="1:31" x14ac:dyDescent="0.25">
      <c r="A6" t="s">
        <v>18</v>
      </c>
      <c r="B6">
        <v>0</v>
      </c>
      <c r="C6">
        <v>10</v>
      </c>
      <c r="D6">
        <v>5</v>
      </c>
      <c r="F6" t="str">
        <f>IF(E6&lt;&gt;0,D6+E6,"")</f>
        <v/>
      </c>
      <c r="G6" s="17">
        <f>D6-B6</f>
        <v>5</v>
      </c>
      <c r="H6" s="17">
        <f>C6-D6</f>
        <v>5</v>
      </c>
      <c r="N6"/>
      <c r="P6" t="str">
        <f>IF(N6&gt;0,(SUM($E6:$E9)-O6)/N6,"")</f>
        <v/>
      </c>
      <c r="R6">
        <f>IF($J$5&gt;0,-H6/H$5*($E$21-$O$5),(G6*$P$5))</f>
        <v>1.6666666666666665</v>
      </c>
      <c r="S6"/>
      <c r="W6">
        <f>IF($J$5&gt;0,-G6/G$5*($E$21-$T$5),(H6*$U$5))</f>
        <v>3.333333333333333</v>
      </c>
      <c r="X6">
        <f>D6-R6</f>
        <v>3.3333333333333335</v>
      </c>
      <c r="Y6">
        <f>D6-W6</f>
        <v>1.666666666666667</v>
      </c>
      <c r="AB6" s="39">
        <f t="shared" ref="AB6:AB20" si="2">X6-B6</f>
        <v>3.3333333333333335</v>
      </c>
      <c r="AC6" s="39">
        <f t="shared" ref="AC6:AC20" si="3">C6-X6</f>
        <v>6.6666666666666661</v>
      </c>
      <c r="AD6" s="39">
        <f t="shared" ref="AD6:AD20" si="4">Y6-B6</f>
        <v>1.666666666666667</v>
      </c>
      <c r="AE6" s="39">
        <f t="shared" ref="AE6:AE20" si="5">C6-Y6</f>
        <v>8.3333333333333321</v>
      </c>
    </row>
    <row r="7" spans="1:31" x14ac:dyDescent="0.25">
      <c r="A7" t="s">
        <v>19</v>
      </c>
      <c r="B7">
        <v>5</v>
      </c>
      <c r="C7">
        <v>15</v>
      </c>
      <c r="D7">
        <v>8</v>
      </c>
      <c r="F7" t="str">
        <f t="shared" ref="F7:F20" si="6">IF(E7&lt;&gt;0,D7+E7,"")</f>
        <v/>
      </c>
      <c r="G7" s="17">
        <f t="shared" ref="G7:G20" si="7">D7-B7</f>
        <v>3</v>
      </c>
      <c r="H7" s="17">
        <f t="shared" ref="H7:H20" si="8">C7-D7</f>
        <v>7</v>
      </c>
      <c r="N7"/>
      <c r="R7">
        <f>IF($J$5&gt;0,-H7/H$5*($E$21-$O$5),(G7*$P$5))</f>
        <v>2.3333333333333335</v>
      </c>
      <c r="S7"/>
      <c r="W7">
        <f t="shared" ref="W7:W9" si="9">IF($J$5&gt;0,-G7/G$5*($E$21-$T$5),(H7*$U$5))</f>
        <v>2</v>
      </c>
      <c r="X7">
        <f t="shared" ref="X7:X9" si="10">D7-R7</f>
        <v>5.6666666666666661</v>
      </c>
      <c r="Y7">
        <f t="shared" ref="Y7:Y20" si="11">D7-W7</f>
        <v>6</v>
      </c>
      <c r="AB7" s="39">
        <f t="shared" si="2"/>
        <v>0.66666666666666607</v>
      </c>
      <c r="AC7" s="39">
        <f t="shared" si="3"/>
        <v>9.3333333333333339</v>
      </c>
      <c r="AD7" s="39">
        <f t="shared" si="4"/>
        <v>1</v>
      </c>
      <c r="AE7" s="39">
        <f t="shared" si="5"/>
        <v>9</v>
      </c>
    </row>
    <row r="8" spans="1:31" x14ac:dyDescent="0.25">
      <c r="A8" t="s">
        <v>20</v>
      </c>
      <c r="B8">
        <v>10</v>
      </c>
      <c r="C8">
        <v>20</v>
      </c>
      <c r="D8">
        <v>12</v>
      </c>
      <c r="F8" t="str">
        <f t="shared" si="6"/>
        <v/>
      </c>
      <c r="G8" s="17">
        <f t="shared" si="7"/>
        <v>2</v>
      </c>
      <c r="H8" s="17">
        <f t="shared" si="8"/>
        <v>8</v>
      </c>
      <c r="N8"/>
      <c r="R8">
        <f t="shared" ref="R8:R9" si="12">IF($J$5&gt;0,-H8/H$5*($E$21-$O$5),(G8*$P$5))</f>
        <v>2.6666666666666665</v>
      </c>
      <c r="S8"/>
      <c r="W8">
        <f t="shared" si="9"/>
        <v>1.3333333333333333</v>
      </c>
      <c r="X8">
        <f t="shared" si="10"/>
        <v>9.3333333333333339</v>
      </c>
      <c r="Y8">
        <f t="shared" si="11"/>
        <v>10.666666666666666</v>
      </c>
      <c r="AB8" s="39">
        <f t="shared" si="2"/>
        <v>-0.66666666666666607</v>
      </c>
      <c r="AC8" s="39">
        <f t="shared" si="3"/>
        <v>10.666666666666666</v>
      </c>
      <c r="AD8" s="39">
        <f t="shared" si="4"/>
        <v>0.66666666666666607</v>
      </c>
      <c r="AE8" s="39">
        <f t="shared" si="5"/>
        <v>9.3333333333333339</v>
      </c>
    </row>
    <row r="9" spans="1:31" x14ac:dyDescent="0.25">
      <c r="A9" t="s">
        <v>21</v>
      </c>
      <c r="B9">
        <v>15</v>
      </c>
      <c r="C9">
        <v>30</v>
      </c>
      <c r="D9">
        <v>20</v>
      </c>
      <c r="F9" t="str">
        <f t="shared" si="6"/>
        <v/>
      </c>
      <c r="G9" s="17">
        <f t="shared" si="7"/>
        <v>5</v>
      </c>
      <c r="H9" s="17">
        <f t="shared" si="8"/>
        <v>10</v>
      </c>
      <c r="N9"/>
      <c r="R9">
        <f t="shared" si="12"/>
        <v>3.333333333333333</v>
      </c>
      <c r="S9"/>
      <c r="W9">
        <f t="shared" si="9"/>
        <v>3.333333333333333</v>
      </c>
      <c r="X9">
        <f t="shared" si="10"/>
        <v>16.666666666666668</v>
      </c>
      <c r="Y9">
        <f t="shared" si="11"/>
        <v>16.666666666666668</v>
      </c>
      <c r="AB9" s="39">
        <f t="shared" si="2"/>
        <v>1.6666666666666679</v>
      </c>
      <c r="AC9" s="39">
        <f t="shared" si="3"/>
        <v>13.333333333333332</v>
      </c>
      <c r="AD9" s="39">
        <f t="shared" si="4"/>
        <v>1.6666666666666679</v>
      </c>
      <c r="AE9" s="39">
        <f t="shared" si="5"/>
        <v>13.333333333333332</v>
      </c>
    </row>
    <row r="10" spans="1:31" s="16" customFormat="1" x14ac:dyDescent="0.25">
      <c r="A10" s="15" t="s">
        <v>22</v>
      </c>
      <c r="B10" s="15">
        <f>SUM(B11:B13)</f>
        <v>15</v>
      </c>
      <c r="C10" s="15">
        <f>SUM(C11:C13)</f>
        <v>42</v>
      </c>
      <c r="D10" s="15">
        <f>SUM(D11:D13)</f>
        <v>35</v>
      </c>
      <c r="E10" s="19"/>
      <c r="F10" s="15" t="str">
        <f t="shared" si="6"/>
        <v/>
      </c>
      <c r="G10" s="17">
        <f t="shared" ref="G10" si="13">D10-B10</f>
        <v>20</v>
      </c>
      <c r="H10" s="17">
        <f>C10-D10</f>
        <v>7</v>
      </c>
      <c r="I10" s="17">
        <f>IF(E10&lt;&gt;0,0,1)</f>
        <v>1</v>
      </c>
      <c r="J10" s="17">
        <f>IF(E10&lt;&gt;0,1,0)</f>
        <v>0</v>
      </c>
      <c r="K10" s="17">
        <f>G10*I10</f>
        <v>20</v>
      </c>
      <c r="L10" s="17">
        <f>H10*I10</f>
        <v>7</v>
      </c>
      <c r="M10">
        <f>IF(E10&gt;0,1,-1)*(1-I10)</f>
        <v>0</v>
      </c>
      <c r="N10"/>
      <c r="Q10">
        <f>(G10*$P$5)*(1-J10)</f>
        <v>-6.6666666666666661</v>
      </c>
      <c r="R10"/>
      <c r="S10"/>
      <c r="U10"/>
      <c r="V10">
        <f>(H10*$U$5)*(1-$J$10)</f>
        <v>-0.8045977011494253</v>
      </c>
      <c r="W10"/>
      <c r="X10" s="15">
        <f>D10-Q10+E10-$O$5*J10</f>
        <v>41.666666666666664</v>
      </c>
      <c r="Y10" s="15">
        <f>D10-V10+E10-$T$5*J10</f>
        <v>35.804597701149426</v>
      </c>
      <c r="Z10" s="16">
        <f>X10-SUM(X11:X13)</f>
        <v>0</v>
      </c>
      <c r="AA10" s="16">
        <f>Y10-SUM(Y11:Y13)</f>
        <v>0</v>
      </c>
      <c r="AB10" s="39">
        <f t="shared" si="2"/>
        <v>26.666666666666664</v>
      </c>
      <c r="AC10" s="39">
        <f t="shared" si="3"/>
        <v>0.3333333333333357</v>
      </c>
      <c r="AD10" s="39">
        <f t="shared" si="4"/>
        <v>20.804597701149426</v>
      </c>
      <c r="AE10" s="39">
        <f t="shared" si="5"/>
        <v>6.1954022988505741</v>
      </c>
    </row>
    <row r="11" spans="1:31" x14ac:dyDescent="0.25">
      <c r="A11" t="s">
        <v>23</v>
      </c>
      <c r="B11">
        <v>0</v>
      </c>
      <c r="C11">
        <v>10</v>
      </c>
      <c r="D11">
        <v>6</v>
      </c>
      <c r="F11" t="str">
        <f t="shared" si="6"/>
        <v/>
      </c>
      <c r="G11" s="17">
        <f t="shared" si="7"/>
        <v>6</v>
      </c>
      <c r="H11" s="17">
        <f t="shared" si="8"/>
        <v>4</v>
      </c>
      <c r="N11"/>
      <c r="P11" t="str">
        <f>IF(N11&gt;0,(SUM($E11:$E13)-O11)/N11,"")</f>
        <v/>
      </c>
      <c r="R11">
        <f>IF($J$10&gt;0,-H11/H$10*($E$21-$O$5),(G11*$P$5))</f>
        <v>-2</v>
      </c>
      <c r="S11"/>
      <c r="W11">
        <f>IF($J$10&gt;0,-G11/G$10*($E$21-$T$5),(H11*$U$5))</f>
        <v>-0.45977011494252873</v>
      </c>
      <c r="X11">
        <f t="shared" ref="X11:X13" si="14">D11-R11</f>
        <v>8</v>
      </c>
      <c r="Y11">
        <f t="shared" si="11"/>
        <v>6.4597701149425291</v>
      </c>
      <c r="AB11" s="39">
        <f t="shared" si="2"/>
        <v>8</v>
      </c>
      <c r="AC11" s="39">
        <f t="shared" si="3"/>
        <v>2</v>
      </c>
      <c r="AD11" s="39">
        <f t="shared" si="4"/>
        <v>6.4597701149425291</v>
      </c>
      <c r="AE11" s="39">
        <f t="shared" si="5"/>
        <v>3.5402298850574709</v>
      </c>
    </row>
    <row r="12" spans="1:31" x14ac:dyDescent="0.25">
      <c r="A12" t="s">
        <v>24</v>
      </c>
      <c r="B12">
        <v>10</v>
      </c>
      <c r="C12">
        <v>25</v>
      </c>
      <c r="D12">
        <v>24</v>
      </c>
      <c r="F12" t="str">
        <f t="shared" si="6"/>
        <v/>
      </c>
      <c r="G12" s="17">
        <f t="shared" si="7"/>
        <v>14</v>
      </c>
      <c r="H12" s="17">
        <f t="shared" si="8"/>
        <v>1</v>
      </c>
      <c r="N12"/>
      <c r="R12">
        <f t="shared" ref="R12:R13" si="15">IF($J$10&gt;0,-H12/H$10*($E$21-$O$5),(G12*$P$5))</f>
        <v>-4.6666666666666661</v>
      </c>
      <c r="S12"/>
      <c r="W12">
        <f t="shared" ref="W12:W13" si="16">IF($J$10&gt;0,-G12/G$10*($E$21-$T$5),(H12*$U$5))</f>
        <v>-0.11494252873563218</v>
      </c>
      <c r="X12">
        <f t="shared" si="14"/>
        <v>28.666666666666664</v>
      </c>
      <c r="Y12">
        <f t="shared" si="11"/>
        <v>24.114942528735632</v>
      </c>
      <c r="AB12" s="39">
        <f t="shared" si="2"/>
        <v>18.666666666666664</v>
      </c>
      <c r="AC12" s="39">
        <f t="shared" si="3"/>
        <v>-3.6666666666666643</v>
      </c>
      <c r="AD12" s="39">
        <f t="shared" si="4"/>
        <v>14.114942528735632</v>
      </c>
      <c r="AE12" s="39">
        <f t="shared" si="5"/>
        <v>0.88505747126436773</v>
      </c>
    </row>
    <row r="13" spans="1:31" x14ac:dyDescent="0.25">
      <c r="A13" t="s">
        <v>25</v>
      </c>
      <c r="B13">
        <v>5</v>
      </c>
      <c r="C13">
        <v>7</v>
      </c>
      <c r="D13">
        <v>5</v>
      </c>
      <c r="F13" t="str">
        <f t="shared" si="6"/>
        <v/>
      </c>
      <c r="G13" s="17">
        <f t="shared" si="7"/>
        <v>0</v>
      </c>
      <c r="H13" s="17">
        <f t="shared" si="8"/>
        <v>2</v>
      </c>
      <c r="N13"/>
      <c r="R13">
        <f t="shared" si="15"/>
        <v>0</v>
      </c>
      <c r="S13"/>
      <c r="W13">
        <f t="shared" si="16"/>
        <v>-0.22988505747126436</v>
      </c>
      <c r="X13">
        <f t="shared" si="14"/>
        <v>5</v>
      </c>
      <c r="Y13">
        <f t="shared" si="11"/>
        <v>5.2298850574712645</v>
      </c>
      <c r="AB13" s="39">
        <f t="shared" si="2"/>
        <v>0</v>
      </c>
      <c r="AC13" s="39">
        <f t="shared" si="3"/>
        <v>2</v>
      </c>
      <c r="AD13" s="39">
        <f t="shared" si="4"/>
        <v>0.22988505747126453</v>
      </c>
      <c r="AE13" s="39">
        <f t="shared" si="5"/>
        <v>1.7701149425287355</v>
      </c>
    </row>
    <row r="14" spans="1:31" s="16" customFormat="1" x14ac:dyDescent="0.25">
      <c r="A14" s="15" t="s">
        <v>26</v>
      </c>
      <c r="B14" s="15">
        <f>SUM(B15:B17)</f>
        <v>5</v>
      </c>
      <c r="C14" s="15">
        <f>SUM(C15:C17)</f>
        <v>50</v>
      </c>
      <c r="D14" s="15">
        <f>SUM(D15:D17)</f>
        <v>10</v>
      </c>
      <c r="E14" s="19"/>
      <c r="F14" s="15" t="str">
        <f t="shared" si="6"/>
        <v/>
      </c>
      <c r="G14" s="17">
        <f t="shared" ref="G14" si="17">D14-B14</f>
        <v>5</v>
      </c>
      <c r="H14" s="17">
        <f>C14-D14</f>
        <v>40</v>
      </c>
      <c r="I14" s="17">
        <f>IF(E14&lt;&gt;0,0,1)</f>
        <v>1</v>
      </c>
      <c r="J14" s="17">
        <f>IF(E14&lt;&gt;0,1,0)</f>
        <v>0</v>
      </c>
      <c r="K14" s="17">
        <f>G14*I14</f>
        <v>5</v>
      </c>
      <c r="L14" s="17">
        <f>H14*I14</f>
        <v>40</v>
      </c>
      <c r="M14">
        <f>IF(E14&gt;0,1,-1)*(1-I14)</f>
        <v>0</v>
      </c>
      <c r="N14"/>
      <c r="Q14">
        <f>(G14*$P$5)*(1-J14)</f>
        <v>-1.6666666666666665</v>
      </c>
      <c r="R14"/>
      <c r="S14"/>
      <c r="U14"/>
      <c r="V14">
        <f>(H14*$U$5)*(1-$J$14)</f>
        <v>-4.5977011494252871</v>
      </c>
      <c r="W14"/>
      <c r="X14" s="15">
        <f>D14-Q14+E14-$O$5*J14</f>
        <v>11.666666666666666</v>
      </c>
      <c r="Y14" s="15">
        <f>D14-V14+E14-$T$5*J14</f>
        <v>14.597701149425287</v>
      </c>
      <c r="Z14" s="16">
        <f>X14-SUM(X15:X17)</f>
        <v>0</v>
      </c>
      <c r="AA14" s="16">
        <f>Y14-SUM(Y15:Y17)</f>
        <v>0</v>
      </c>
      <c r="AB14" s="39">
        <f t="shared" si="2"/>
        <v>6.6666666666666661</v>
      </c>
      <c r="AC14" s="39">
        <f t="shared" si="3"/>
        <v>38.333333333333336</v>
      </c>
      <c r="AD14" s="39">
        <f t="shared" si="4"/>
        <v>9.5977011494252871</v>
      </c>
      <c r="AE14" s="39">
        <f t="shared" si="5"/>
        <v>35.402298850574709</v>
      </c>
    </row>
    <row r="15" spans="1:31" x14ac:dyDescent="0.25">
      <c r="A15" t="s">
        <v>27</v>
      </c>
      <c r="B15">
        <v>5</v>
      </c>
      <c r="C15">
        <v>25</v>
      </c>
      <c r="D15">
        <v>6</v>
      </c>
      <c r="F15" t="str">
        <f t="shared" si="6"/>
        <v/>
      </c>
      <c r="G15" s="17">
        <f t="shared" si="7"/>
        <v>1</v>
      </c>
      <c r="H15" s="17">
        <f t="shared" si="8"/>
        <v>19</v>
      </c>
      <c r="N15"/>
      <c r="P15" t="str">
        <f>IF(N15&gt;0,(SUM($E15:$E17)-O15)/N15,"")</f>
        <v/>
      </c>
      <c r="R15">
        <f>IF($J$14&gt;0,-H15/H$14*($E$21-$O$5),(G15*$P$5))</f>
        <v>-0.33333333333333331</v>
      </c>
      <c r="S15"/>
      <c r="W15">
        <f>IF($J$14&gt;0,-G15/G$14*($E$21-$T$5),(H15*$U$5))</f>
        <v>-2.1839080459770113</v>
      </c>
      <c r="X15">
        <f t="shared" ref="X15:X17" si="18">D15-R15</f>
        <v>6.333333333333333</v>
      </c>
      <c r="Y15">
        <f t="shared" si="11"/>
        <v>8.1839080459770113</v>
      </c>
      <c r="AB15" s="39">
        <f t="shared" si="2"/>
        <v>1.333333333333333</v>
      </c>
      <c r="AC15" s="39">
        <f t="shared" si="3"/>
        <v>18.666666666666668</v>
      </c>
      <c r="AD15" s="39">
        <f t="shared" si="4"/>
        <v>3.1839080459770113</v>
      </c>
      <c r="AE15" s="39">
        <f t="shared" si="5"/>
        <v>16.816091954022987</v>
      </c>
    </row>
    <row r="16" spans="1:31" x14ac:dyDescent="0.25">
      <c r="A16" t="s">
        <v>28</v>
      </c>
      <c r="B16">
        <v>0</v>
      </c>
      <c r="C16">
        <v>15</v>
      </c>
      <c r="D16">
        <v>0</v>
      </c>
      <c r="F16" t="str">
        <f t="shared" si="6"/>
        <v/>
      </c>
      <c r="G16" s="17">
        <f t="shared" si="7"/>
        <v>0</v>
      </c>
      <c r="H16" s="17">
        <f t="shared" si="8"/>
        <v>15</v>
      </c>
      <c r="N16"/>
      <c r="R16">
        <f t="shared" ref="R16:R17" si="19">IF($J$14&gt;0,-H16/H$14*($E$21-$O$5),(G16*$P$5))</f>
        <v>0</v>
      </c>
      <c r="S16"/>
      <c r="W16">
        <f t="shared" ref="W16:W17" si="20">IF($J$14&gt;0,-G16/G$14*($E$21-$T$5),(H16*$U$5))</f>
        <v>-1.7241379310344827</v>
      </c>
      <c r="X16">
        <f t="shared" si="18"/>
        <v>0</v>
      </c>
      <c r="Y16">
        <f t="shared" si="11"/>
        <v>1.7241379310344827</v>
      </c>
      <c r="AB16" s="39">
        <f t="shared" si="2"/>
        <v>0</v>
      </c>
      <c r="AC16" s="39">
        <f t="shared" si="3"/>
        <v>15</v>
      </c>
      <c r="AD16" s="39">
        <f t="shared" si="4"/>
        <v>1.7241379310344827</v>
      </c>
      <c r="AE16" s="39">
        <f t="shared" si="5"/>
        <v>13.275862068965518</v>
      </c>
    </row>
    <row r="17" spans="1:31" x14ac:dyDescent="0.25">
      <c r="A17" t="s">
        <v>29</v>
      </c>
      <c r="B17">
        <v>0</v>
      </c>
      <c r="C17">
        <v>10</v>
      </c>
      <c r="D17">
        <v>4</v>
      </c>
      <c r="F17" t="str">
        <f t="shared" si="6"/>
        <v/>
      </c>
      <c r="G17" s="17">
        <f t="shared" si="7"/>
        <v>4</v>
      </c>
      <c r="H17" s="17">
        <f t="shared" si="8"/>
        <v>6</v>
      </c>
      <c r="N17"/>
      <c r="R17">
        <f t="shared" si="19"/>
        <v>-1.3333333333333333</v>
      </c>
      <c r="S17"/>
      <c r="W17">
        <f t="shared" si="20"/>
        <v>-0.68965517241379315</v>
      </c>
      <c r="X17">
        <f t="shared" si="18"/>
        <v>5.333333333333333</v>
      </c>
      <c r="Y17">
        <f t="shared" si="11"/>
        <v>4.6896551724137936</v>
      </c>
      <c r="AB17" s="39">
        <f t="shared" si="2"/>
        <v>5.333333333333333</v>
      </c>
      <c r="AC17" s="39">
        <f t="shared" si="3"/>
        <v>4.666666666666667</v>
      </c>
      <c r="AD17" s="39">
        <f t="shared" si="4"/>
        <v>4.6896551724137936</v>
      </c>
      <c r="AE17" s="39">
        <f t="shared" si="5"/>
        <v>5.3103448275862064</v>
      </c>
    </row>
    <row r="18" spans="1:31" s="16" customFormat="1" x14ac:dyDescent="0.25">
      <c r="A18" s="15" t="s">
        <v>33</v>
      </c>
      <c r="B18" s="15">
        <f>SUM(B19:B20)</f>
        <v>5</v>
      </c>
      <c r="C18" s="15">
        <f>SUM(C19:C20)</f>
        <v>50</v>
      </c>
      <c r="D18" s="15">
        <f>SUM(D19:D20)</f>
        <v>10</v>
      </c>
      <c r="E18" s="19"/>
      <c r="F18" s="15" t="str">
        <f t="shared" si="6"/>
        <v/>
      </c>
      <c r="G18" s="17">
        <f t="shared" ref="G18" si="21">D18-B18</f>
        <v>5</v>
      </c>
      <c r="H18" s="17">
        <f>C18-D18</f>
        <v>40</v>
      </c>
      <c r="I18" s="17">
        <f>IF(E18&lt;&gt;0,0,1)</f>
        <v>1</v>
      </c>
      <c r="J18" s="17">
        <f>IF(E18&lt;&gt;0,1,0)</f>
        <v>0</v>
      </c>
      <c r="K18" s="17">
        <f>G18*I18</f>
        <v>5</v>
      </c>
      <c r="L18" s="17">
        <f>H18*I18</f>
        <v>40</v>
      </c>
      <c r="M18">
        <f>IF(E18&gt;0,1,-1)*(1-I18)</f>
        <v>0</v>
      </c>
      <c r="N18"/>
      <c r="Q18">
        <f>(G18*$P$5)*(1-J18)</f>
        <v>-1.6666666666666665</v>
      </c>
      <c r="R18"/>
      <c r="S18"/>
      <c r="U18"/>
      <c r="V18">
        <f>(H18*$U$5)*(1-$J$18)</f>
        <v>-4.5977011494252871</v>
      </c>
      <c r="W18"/>
      <c r="X18" s="15">
        <f>D18-Q18+E18-$O$5*J18</f>
        <v>11.666666666666666</v>
      </c>
      <c r="Y18" s="15">
        <f>D18-V18+E18-$T$5*J18</f>
        <v>14.597701149425287</v>
      </c>
      <c r="Z18" s="16">
        <f>X18-SUM(X19:X20)</f>
        <v>0</v>
      </c>
      <c r="AA18" s="16">
        <f>Y18-SUM(Y19:Y20)</f>
        <v>0</v>
      </c>
      <c r="AB18" s="39">
        <f t="shared" si="2"/>
        <v>6.6666666666666661</v>
      </c>
      <c r="AC18" s="39">
        <f t="shared" si="3"/>
        <v>38.333333333333336</v>
      </c>
      <c r="AD18" s="39">
        <f t="shared" si="4"/>
        <v>9.5977011494252871</v>
      </c>
      <c r="AE18" s="39">
        <f t="shared" si="5"/>
        <v>35.402298850574709</v>
      </c>
    </row>
    <row r="19" spans="1:31" x14ac:dyDescent="0.25">
      <c r="A19" t="s">
        <v>34</v>
      </c>
      <c r="B19">
        <v>5</v>
      </c>
      <c r="C19">
        <v>30</v>
      </c>
      <c r="D19">
        <v>5</v>
      </c>
      <c r="F19" t="str">
        <f t="shared" si="6"/>
        <v/>
      </c>
      <c r="G19" s="17">
        <f t="shared" si="7"/>
        <v>0</v>
      </c>
      <c r="H19" s="17">
        <f t="shared" si="8"/>
        <v>25</v>
      </c>
      <c r="N19"/>
      <c r="P19" t="str">
        <f>IF(N19&gt;0,(SUM($E19:$E20)-O19)/N19,"")</f>
        <v/>
      </c>
      <c r="R19">
        <f>IF($J$18&gt;0,-H19/H$18*($E$21-$O$5),(G19*$P$5))</f>
        <v>0</v>
      </c>
      <c r="S19"/>
      <c r="W19">
        <f>IF($J$18&gt;0,-G19/G$18*($E$21-$T$5),(H19*$U$5))</f>
        <v>-2.8735632183908044</v>
      </c>
      <c r="X19">
        <f t="shared" ref="X19:X20" si="22">D19-R19</f>
        <v>5</v>
      </c>
      <c r="Y19">
        <f t="shared" si="11"/>
        <v>7.8735632183908049</v>
      </c>
      <c r="AB19" s="39">
        <f t="shared" si="2"/>
        <v>0</v>
      </c>
      <c r="AC19" s="39">
        <f t="shared" si="3"/>
        <v>25</v>
      </c>
      <c r="AD19" s="39">
        <f t="shared" si="4"/>
        <v>2.8735632183908049</v>
      </c>
      <c r="AE19" s="39">
        <f t="shared" si="5"/>
        <v>22.126436781609193</v>
      </c>
    </row>
    <row r="20" spans="1:31" x14ac:dyDescent="0.25">
      <c r="A20" t="s">
        <v>35</v>
      </c>
      <c r="B20">
        <v>0</v>
      </c>
      <c r="C20">
        <v>20</v>
      </c>
      <c r="D20">
        <v>5</v>
      </c>
      <c r="F20" t="str">
        <f t="shared" si="6"/>
        <v/>
      </c>
      <c r="G20" s="17">
        <f t="shared" si="7"/>
        <v>5</v>
      </c>
      <c r="H20" s="17">
        <f t="shared" si="8"/>
        <v>15</v>
      </c>
      <c r="N20"/>
      <c r="R20">
        <f>IF($J$18&gt;0,-H20/H$18*($E$21-$O$5),(G20*$P$5))</f>
        <v>-1.6666666666666665</v>
      </c>
      <c r="S20"/>
      <c r="W20">
        <f>IF($J$18&gt;0,-G20/G$18*($E$21-$T$5),(H20*$U$5))</f>
        <v>-1.7241379310344827</v>
      </c>
      <c r="X20">
        <f t="shared" si="22"/>
        <v>6.6666666666666661</v>
      </c>
      <c r="Y20">
        <f t="shared" si="11"/>
        <v>6.7241379310344822</v>
      </c>
      <c r="AB20" s="39">
        <f t="shared" si="2"/>
        <v>6.6666666666666661</v>
      </c>
      <c r="AC20" s="39">
        <f t="shared" si="3"/>
        <v>13.333333333333334</v>
      </c>
      <c r="AD20" s="39">
        <f t="shared" si="4"/>
        <v>6.7241379310344822</v>
      </c>
      <c r="AE20" s="39">
        <f t="shared" si="5"/>
        <v>13.275862068965518</v>
      </c>
    </row>
    <row r="21" spans="1:31" x14ac:dyDescent="0.25">
      <c r="B21">
        <f>B5+B10+B14+B18</f>
        <v>55</v>
      </c>
      <c r="C21">
        <f>C5+C10+C14+C18</f>
        <v>217</v>
      </c>
      <c r="D21">
        <f>D5+D10+D14+D18</f>
        <v>100</v>
      </c>
      <c r="E21">
        <f>SUM(E5:E20)</f>
        <v>-10</v>
      </c>
      <c r="X21">
        <f>X5+X10+X14+X18</f>
        <v>100</v>
      </c>
      <c r="Y21">
        <f>Y5+Y10+Y14+Y18</f>
        <v>100</v>
      </c>
    </row>
    <row r="23" spans="1:31" x14ac:dyDescent="0.25">
      <c r="B23" t="s">
        <v>0</v>
      </c>
      <c r="C23" t="s">
        <v>1</v>
      </c>
      <c r="D23" t="s">
        <v>36</v>
      </c>
    </row>
    <row r="24" spans="1:31" x14ac:dyDescent="0.25">
      <c r="A24" s="15" t="s">
        <v>17</v>
      </c>
      <c r="B24" s="15">
        <f>SUM(B25:B28)</f>
        <v>0</v>
      </c>
      <c r="C24" s="15">
        <f>SUM(C25:C28)</f>
        <v>75</v>
      </c>
      <c r="D24" s="15">
        <f>SUM(D25:D28)</f>
        <v>50</v>
      </c>
    </row>
    <row r="25" spans="1:31" x14ac:dyDescent="0.25">
      <c r="A25" t="s">
        <v>18</v>
      </c>
      <c r="B25">
        <v>0</v>
      </c>
      <c r="C25">
        <v>10</v>
      </c>
      <c r="D25">
        <v>5</v>
      </c>
    </row>
    <row r="26" spans="1:31" x14ac:dyDescent="0.25">
      <c r="A26" t="s">
        <v>19</v>
      </c>
      <c r="B26">
        <v>0</v>
      </c>
      <c r="C26">
        <v>15</v>
      </c>
      <c r="D26">
        <v>8</v>
      </c>
    </row>
    <row r="27" spans="1:31" x14ac:dyDescent="0.25">
      <c r="A27" t="s">
        <v>20</v>
      </c>
      <c r="B27">
        <v>0</v>
      </c>
      <c r="C27">
        <v>20</v>
      </c>
      <c r="D27">
        <v>17</v>
      </c>
    </row>
    <row r="28" spans="1:31" x14ac:dyDescent="0.25">
      <c r="A28" t="s">
        <v>21</v>
      </c>
      <c r="B28">
        <v>0</v>
      </c>
      <c r="C28">
        <v>30</v>
      </c>
      <c r="D28">
        <v>20</v>
      </c>
    </row>
    <row r="29" spans="1:31" x14ac:dyDescent="0.25">
      <c r="A29" s="15" t="s">
        <v>22</v>
      </c>
      <c r="B29" s="15">
        <f>SUM(B30:B32)</f>
        <v>0</v>
      </c>
      <c r="C29" s="15">
        <f>SUM(C30:C32)</f>
        <v>60</v>
      </c>
      <c r="D29" s="15">
        <f>SUM(D30:D32)</f>
        <v>30</v>
      </c>
    </row>
    <row r="30" spans="1:31" x14ac:dyDescent="0.25">
      <c r="A30" t="s">
        <v>23</v>
      </c>
      <c r="B30">
        <v>0</v>
      </c>
      <c r="C30">
        <v>10</v>
      </c>
      <c r="D30">
        <v>4</v>
      </c>
    </row>
    <row r="31" spans="1:31" x14ac:dyDescent="0.25">
      <c r="A31" t="s">
        <v>24</v>
      </c>
      <c r="B31">
        <v>0</v>
      </c>
      <c r="C31">
        <v>30</v>
      </c>
      <c r="D31">
        <v>16</v>
      </c>
    </row>
    <row r="32" spans="1:31" x14ac:dyDescent="0.25">
      <c r="A32" t="s">
        <v>25</v>
      </c>
      <c r="B32">
        <v>0</v>
      </c>
      <c r="C32">
        <v>20</v>
      </c>
      <c r="D32">
        <v>10</v>
      </c>
    </row>
    <row r="33" spans="1:4" x14ac:dyDescent="0.25">
      <c r="A33" s="15" t="s">
        <v>26</v>
      </c>
      <c r="B33" s="15">
        <f>SUM(B34:B36)</f>
        <v>0</v>
      </c>
      <c r="C33" s="15">
        <f>SUM(C34:C36)</f>
        <v>50</v>
      </c>
      <c r="D33" s="15">
        <f>SUM(D34:D36)</f>
        <v>10</v>
      </c>
    </row>
    <row r="34" spans="1:4" x14ac:dyDescent="0.25">
      <c r="A34" t="s">
        <v>27</v>
      </c>
      <c r="B34">
        <v>0</v>
      </c>
      <c r="C34">
        <v>25</v>
      </c>
      <c r="D34">
        <v>5</v>
      </c>
    </row>
    <row r="35" spans="1:4" x14ac:dyDescent="0.25">
      <c r="A35" t="s">
        <v>28</v>
      </c>
      <c r="B35">
        <v>0</v>
      </c>
      <c r="C35">
        <v>15</v>
      </c>
      <c r="D35">
        <v>0</v>
      </c>
    </row>
    <row r="36" spans="1:4" x14ac:dyDescent="0.25">
      <c r="A36" t="s">
        <v>29</v>
      </c>
      <c r="B36">
        <v>0</v>
      </c>
      <c r="C36">
        <v>10</v>
      </c>
      <c r="D36">
        <v>5</v>
      </c>
    </row>
    <row r="37" spans="1:4" x14ac:dyDescent="0.25">
      <c r="A37" s="15" t="s">
        <v>33</v>
      </c>
      <c r="B37" s="15">
        <f>SUM(B38:B39)</f>
        <v>0</v>
      </c>
      <c r="C37" s="15">
        <f>SUM(C38:C39)</f>
        <v>50</v>
      </c>
      <c r="D37" s="15">
        <f>SUM(D38:D39)</f>
        <v>10</v>
      </c>
    </row>
    <row r="38" spans="1:4" x14ac:dyDescent="0.25">
      <c r="A38" t="s">
        <v>34</v>
      </c>
      <c r="B38">
        <v>0</v>
      </c>
      <c r="C38">
        <v>30</v>
      </c>
      <c r="D38">
        <v>5</v>
      </c>
    </row>
    <row r="39" spans="1:4" x14ac:dyDescent="0.25">
      <c r="A39" t="s">
        <v>35</v>
      </c>
      <c r="B39">
        <v>0</v>
      </c>
      <c r="C39">
        <v>20</v>
      </c>
      <c r="D39">
        <v>5</v>
      </c>
    </row>
    <row r="40" spans="1:4" x14ac:dyDescent="0.25">
      <c r="B40">
        <f>B24+B29+B33+B37</f>
        <v>0</v>
      </c>
      <c r="C40">
        <f>C24+C29+C33+C37</f>
        <v>235</v>
      </c>
      <c r="D40">
        <f>D24+D29+D33+D37</f>
        <v>100</v>
      </c>
    </row>
  </sheetData>
  <mergeCells count="2">
    <mergeCell ref="X1:Y1"/>
    <mergeCell ref="A2:N2"/>
  </mergeCells>
  <conditionalFormatting sqref="Y3">
    <cfRule type="cellIs" dxfId="7" priority="8" operator="greaterThan">
      <formula>0</formula>
    </cfRule>
  </conditionalFormatting>
  <conditionalFormatting sqref="X3">
    <cfRule type="cellIs" dxfId="6" priority="7" operator="greaterThan">
      <formula>0</formula>
    </cfRule>
  </conditionalFormatting>
  <conditionalFormatting sqref="X2:Y2">
    <cfRule type="cellIs" dxfId="5" priority="6" operator="greaterThan">
      <formula>0</formula>
    </cfRule>
  </conditionalFormatting>
  <conditionalFormatting sqref="AA3">
    <cfRule type="cellIs" dxfId="4" priority="5" operator="greaterThan">
      <formula>0</formula>
    </cfRule>
  </conditionalFormatting>
  <conditionalFormatting sqref="Z3">
    <cfRule type="cellIs" dxfId="3" priority="4" operator="greaterThan">
      <formula>0</formula>
    </cfRule>
  </conditionalFormatting>
  <conditionalFormatting sqref="Z2:AA2">
    <cfRule type="cellIs" dxfId="2" priority="3" operator="greaterThan">
      <formula>0</formula>
    </cfRule>
  </conditionalFormatting>
  <conditionalFormatting sqref="AB2:AE3">
    <cfRule type="cellIs" dxfId="1" priority="2" operator="greaterThan">
      <formula>0</formula>
    </cfRule>
  </conditionalFormatting>
  <conditionalFormatting sqref="AB5:AE20">
    <cfRule type="cellIs" dxfId="0" priority="1" operator="less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Rules and samples</vt:lpstr>
      <vt:lpstr>Asset Change</vt:lpstr>
      <vt:lpstr>Asset Group Change</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Piccinin, Enrico</dc:creator>
  <cp:lastModifiedBy>Piccinin, Enrico</cp:lastModifiedBy>
  <dcterms:created xsi:type="dcterms:W3CDTF">2016-01-08T14:32:40Z</dcterms:created>
  <dcterms:modified xsi:type="dcterms:W3CDTF">2016-01-15T00:48:26Z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bc4d3c2c-a30d-4b2f-887c-baacaba1dc86</vt:lpwstr>
  </property>
</Properties>
</file>