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7"/>
  </bookViews>
  <sheets>
    <sheet name="AssetChange" sheetId="9" r:id="rId1"/>
    <sheet name="AssetGroupChange" sheetId="13" r:id="rId2"/>
    <sheet name="Sheet1 (5)" sheetId="7" r:id="rId3"/>
    <sheet name="Sheet1 (8)" sheetId="11" r:id="rId4"/>
    <sheet name="Sheet1 (9)" sheetId="12" r:id="rId5"/>
    <sheet name="Sheet1 (7)" sheetId="10" r:id="rId6"/>
    <sheet name="Sheet1" sheetId="14" r:id="rId7"/>
    <sheet name="Sheet2" sheetId="15"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calcChain.xml><?xml version="1.0" encoding="utf-8"?>
<calcChain xmlns="http://schemas.openxmlformats.org/spreadsheetml/2006/main">
  <c r="E18" i="15" l="1"/>
  <c r="O3" i="15" s="1"/>
  <c r="J2" i="15"/>
  <c r="J7" i="15"/>
  <c r="J15" i="15"/>
  <c r="J11" i="15"/>
  <c r="J14" i="15"/>
  <c r="J13" i="15"/>
  <c r="J12" i="15"/>
  <c r="S12" i="15" s="1"/>
  <c r="F12" i="15"/>
  <c r="I17" i="15"/>
  <c r="I16" i="15"/>
  <c r="I14" i="15"/>
  <c r="I13" i="15"/>
  <c r="I12" i="15"/>
  <c r="I10" i="15"/>
  <c r="I9" i="15"/>
  <c r="I8" i="15"/>
  <c r="I6" i="15"/>
  <c r="I5" i="15"/>
  <c r="I4" i="15"/>
  <c r="I3" i="15"/>
  <c r="J17" i="15"/>
  <c r="J10" i="15"/>
  <c r="J9" i="15"/>
  <c r="J16" i="15"/>
  <c r="S16" i="15" s="1"/>
  <c r="J8" i="15"/>
  <c r="S8" i="15" s="1"/>
  <c r="J6" i="15"/>
  <c r="J5" i="15"/>
  <c r="J4" i="15"/>
  <c r="J3" i="15"/>
  <c r="S3" i="15" s="1"/>
  <c r="F17" i="15"/>
  <c r="F16" i="15"/>
  <c r="F15" i="15"/>
  <c r="F14" i="15"/>
  <c r="F13" i="15"/>
  <c r="F11" i="15"/>
  <c r="F10" i="15"/>
  <c r="F9" i="15"/>
  <c r="F8" i="15"/>
  <c r="F7" i="15"/>
  <c r="F6" i="15"/>
  <c r="F5" i="15"/>
  <c r="F4" i="15"/>
  <c r="F2" i="15"/>
  <c r="F3" i="15"/>
  <c r="H17" i="15"/>
  <c r="L17" i="15" s="1"/>
  <c r="H16" i="15"/>
  <c r="L16" i="15" s="1"/>
  <c r="H14" i="15"/>
  <c r="L14" i="15" s="1"/>
  <c r="H13" i="15"/>
  <c r="H12" i="15"/>
  <c r="N12" i="15" s="1" a="1"/>
  <c r="H10" i="15"/>
  <c r="L10" i="15" s="1"/>
  <c r="H9" i="15"/>
  <c r="H8" i="15"/>
  <c r="H6" i="15"/>
  <c r="L6" i="15" s="1"/>
  <c r="H5" i="15"/>
  <c r="L5" i="15" s="1"/>
  <c r="H4" i="15"/>
  <c r="H3" i="15"/>
  <c r="L3" i="15" s="1"/>
  <c r="G17" i="15"/>
  <c r="K17" i="15" s="1"/>
  <c r="G16" i="15"/>
  <c r="K16" i="15" s="1"/>
  <c r="G14" i="15"/>
  <c r="K14" i="15" s="1"/>
  <c r="G13" i="15"/>
  <c r="G12" i="15"/>
  <c r="M12" i="15" s="1" a="1"/>
  <c r="G10" i="15"/>
  <c r="K10" i="15" s="1"/>
  <c r="G9" i="15"/>
  <c r="G8" i="15"/>
  <c r="G6" i="15"/>
  <c r="K6" i="15" s="1"/>
  <c r="G5" i="15"/>
  <c r="K5" i="15" s="1"/>
  <c r="G3" i="15"/>
  <c r="G4" i="15"/>
  <c r="D34" i="15"/>
  <c r="D30" i="15"/>
  <c r="D26" i="15"/>
  <c r="D21" i="15"/>
  <c r="D15" i="15"/>
  <c r="D11" i="15"/>
  <c r="D7" i="15"/>
  <c r="D2" i="15"/>
  <c r="C34" i="15"/>
  <c r="B34" i="15"/>
  <c r="C30" i="15"/>
  <c r="B30" i="15"/>
  <c r="C26" i="15"/>
  <c r="B26" i="15"/>
  <c r="C21" i="15"/>
  <c r="B21" i="15"/>
  <c r="C15" i="15"/>
  <c r="H15" i="15" s="1"/>
  <c r="B15" i="15"/>
  <c r="C11" i="15"/>
  <c r="B11" i="15"/>
  <c r="C7" i="15"/>
  <c r="B7" i="15"/>
  <c r="C2" i="15"/>
  <c r="B2" i="15"/>
  <c r="Q24" i="14"/>
  <c r="Q20" i="14"/>
  <c r="Q16" i="14"/>
  <c r="Q11" i="14"/>
  <c r="C11" i="14"/>
  <c r="C16" i="14"/>
  <c r="C20" i="14"/>
  <c r="J24" i="14"/>
  <c r="J20" i="14"/>
  <c r="J16" i="14"/>
  <c r="J11" i="14"/>
  <c r="P24" i="14"/>
  <c r="P20" i="14"/>
  <c r="P16" i="14"/>
  <c r="P11" i="14"/>
  <c r="I24" i="14"/>
  <c r="I20" i="14"/>
  <c r="I16" i="14"/>
  <c r="K20" i="14" s="1"/>
  <c r="I11" i="14"/>
  <c r="K16" i="14" s="1"/>
  <c r="B11" i="14"/>
  <c r="B16" i="14"/>
  <c r="B20" i="14"/>
  <c r="O16" i="15" l="1"/>
  <c r="K13" i="15"/>
  <c r="L13" i="15"/>
  <c r="K8" i="15"/>
  <c r="L8" i="15"/>
  <c r="V1" i="15"/>
  <c r="W1" i="15" s="1"/>
  <c r="P3" i="15"/>
  <c r="H2" i="15"/>
  <c r="B37" i="15"/>
  <c r="M8" i="15" a="1"/>
  <c r="M8" i="15" s="1"/>
  <c r="O8" i="15" s="1"/>
  <c r="Q8" i="15" s="1"/>
  <c r="N16" i="15" a="1"/>
  <c r="N16" i="15" s="1"/>
  <c r="P16" i="15" s="1"/>
  <c r="B18" i="15"/>
  <c r="N3" i="15" a="1"/>
  <c r="N3" i="15" s="1"/>
  <c r="N8" i="15" a="1"/>
  <c r="N8" i="15" s="1"/>
  <c r="M16" i="15" a="1"/>
  <c r="M16" i="15" s="1"/>
  <c r="M3" i="15" a="1"/>
  <c r="M3" i="15" s="1"/>
  <c r="Q3" i="15" s="1"/>
  <c r="C37" i="15"/>
  <c r="G7" i="15"/>
  <c r="M12" i="15"/>
  <c r="N12" i="15"/>
  <c r="H11" i="15"/>
  <c r="C18" i="15"/>
  <c r="G11" i="15"/>
  <c r="K9" i="15"/>
  <c r="L9" i="15"/>
  <c r="K12" i="15"/>
  <c r="L4" i="15"/>
  <c r="H7" i="15"/>
  <c r="G15" i="15"/>
  <c r="L12" i="15"/>
  <c r="G2" i="15"/>
  <c r="K3" i="15"/>
  <c r="D37" i="15"/>
  <c r="K4" i="15"/>
  <c r="D18" i="15"/>
  <c r="R24" i="14"/>
  <c r="S24" i="14" s="1"/>
  <c r="M11" i="14"/>
  <c r="K24" i="14"/>
  <c r="K11" i="14"/>
  <c r="K28" i="14" s="1"/>
  <c r="T11" i="14"/>
  <c r="I28" i="14"/>
  <c r="P28" i="14"/>
  <c r="R20" i="14"/>
  <c r="S20" i="14" s="1"/>
  <c r="R11" i="14"/>
  <c r="R16" i="14"/>
  <c r="S16" i="14" s="1"/>
  <c r="L24" i="14"/>
  <c r="D16" i="14"/>
  <c r="E16" i="14" s="1"/>
  <c r="L11" i="14"/>
  <c r="B25" i="14"/>
  <c r="L20" i="14"/>
  <c r="L16" i="14"/>
  <c r="D11" i="14"/>
  <c r="D20" i="14"/>
  <c r="E20" i="14" s="1"/>
  <c r="F11" i="14"/>
  <c r="J6" i="9"/>
  <c r="Q16" i="15" l="1"/>
  <c r="T16" i="15" s="1"/>
  <c r="V16" i="15" s="1"/>
  <c r="T6" i="15"/>
  <c r="V6" i="15" s="1"/>
  <c r="T3" i="15"/>
  <c r="V3" i="15" s="1"/>
  <c r="R16" i="15"/>
  <c r="U17" i="15" s="1"/>
  <c r="W17" i="15" s="1"/>
  <c r="R3" i="15"/>
  <c r="U3" i="15" s="1"/>
  <c r="W3" i="15" s="1"/>
  <c r="P8" i="15"/>
  <c r="R8" i="15" s="1"/>
  <c r="T10" i="15"/>
  <c r="V10" i="15" s="1"/>
  <c r="P12" i="15"/>
  <c r="O12" i="15"/>
  <c r="Q12" i="15" s="1"/>
  <c r="T14" i="15" s="1"/>
  <c r="V14" i="15" s="1"/>
  <c r="T4" i="15"/>
  <c r="V4" i="15" s="1"/>
  <c r="T5" i="15"/>
  <c r="V5" i="15" s="1"/>
  <c r="T8" i="15"/>
  <c r="V8" i="15" s="1"/>
  <c r="T9" i="15"/>
  <c r="V9" i="15" s="1"/>
  <c r="E11" i="14"/>
  <c r="D25" i="14"/>
  <c r="R28" i="14"/>
  <c r="S11" i="14"/>
  <c r="H17" i="13"/>
  <c r="H16" i="13"/>
  <c r="H15" i="13"/>
  <c r="H14" i="13"/>
  <c r="H9" i="13"/>
  <c r="H8" i="13"/>
  <c r="H7" i="13"/>
  <c r="H6" i="13"/>
  <c r="F5" i="13"/>
  <c r="D10" i="13"/>
  <c r="F9" i="9"/>
  <c r="H9" i="9" s="1"/>
  <c r="F8" i="9"/>
  <c r="F6" i="9"/>
  <c r="H6" i="9" s="1"/>
  <c r="F7" i="9"/>
  <c r="H7" i="9" s="1"/>
  <c r="H8" i="9"/>
  <c r="H2" i="12"/>
  <c r="D7" i="12"/>
  <c r="M6" i="12"/>
  <c r="G6" i="12"/>
  <c r="G7" i="12"/>
  <c r="M3" i="12"/>
  <c r="M7" i="12" s="1"/>
  <c r="G3" i="12"/>
  <c r="F2" i="12"/>
  <c r="D7" i="11"/>
  <c r="M6" i="11"/>
  <c r="G6" i="11"/>
  <c r="M5" i="11"/>
  <c r="G5" i="11"/>
  <c r="M3" i="11"/>
  <c r="G3" i="11"/>
  <c r="F2" i="11"/>
  <c r="D7" i="10"/>
  <c r="M6" i="10"/>
  <c r="G6" i="10"/>
  <c r="M5" i="10"/>
  <c r="G5" i="10"/>
  <c r="M4" i="10"/>
  <c r="G4" i="10"/>
  <c r="M3" i="10"/>
  <c r="M7" i="10" s="1"/>
  <c r="G3" i="10"/>
  <c r="F2" i="10"/>
  <c r="N2" i="10" s="1"/>
  <c r="D5" i="9"/>
  <c r="M6" i="7"/>
  <c r="G6" i="7"/>
  <c r="M5" i="7"/>
  <c r="G5" i="7"/>
  <c r="M3" i="7"/>
  <c r="G3" i="7"/>
  <c r="D2" i="7"/>
  <c r="F2" i="7" s="1"/>
  <c r="T17" i="15" l="1"/>
  <c r="V17" i="15" s="1"/>
  <c r="V15" i="15" s="1"/>
  <c r="U5" i="15"/>
  <c r="W5" i="15" s="1"/>
  <c r="U6" i="15"/>
  <c r="W6" i="15" s="1"/>
  <c r="U4" i="15"/>
  <c r="W4" i="15" s="1"/>
  <c r="U16" i="15"/>
  <c r="R12" i="15"/>
  <c r="U12" i="15" s="1"/>
  <c r="W12" i="15" s="1"/>
  <c r="U9" i="15"/>
  <c r="W9" i="15" s="1"/>
  <c r="U8" i="15"/>
  <c r="W8" i="15" s="1"/>
  <c r="U10" i="15"/>
  <c r="W10" i="15" s="1"/>
  <c r="T12" i="15"/>
  <c r="V12" i="15" s="1"/>
  <c r="T13" i="15"/>
  <c r="V13" i="15" s="1"/>
  <c r="V7" i="15"/>
  <c r="H2" i="10"/>
  <c r="H18" i="13"/>
  <c r="I13" i="13" s="1"/>
  <c r="J14" i="13" s="1"/>
  <c r="K14" i="13" s="1"/>
  <c r="H14" i="9"/>
  <c r="H17" i="9"/>
  <c r="H15" i="9"/>
  <c r="N2" i="12"/>
  <c r="H16" i="9"/>
  <c r="M7" i="11"/>
  <c r="N2" i="11" s="1"/>
  <c r="O5" i="11" s="1"/>
  <c r="P5" i="11" s="1"/>
  <c r="G7" i="11"/>
  <c r="H2" i="11" s="1"/>
  <c r="I6" i="11" s="1"/>
  <c r="J6" i="11" s="1"/>
  <c r="H10" i="9"/>
  <c r="I5" i="9" s="1"/>
  <c r="K6" i="9" s="1"/>
  <c r="G7" i="10"/>
  <c r="O5" i="10"/>
  <c r="P5" i="10" s="1"/>
  <c r="D10" i="9"/>
  <c r="G7" i="7"/>
  <c r="H2" i="7" s="1"/>
  <c r="M7" i="7"/>
  <c r="N2" i="7" s="1"/>
  <c r="D7" i="7"/>
  <c r="W16" i="15" l="1"/>
  <c r="W15" i="15" s="1"/>
  <c r="W2" i="15"/>
  <c r="U14" i="15"/>
  <c r="W14" i="15" s="1"/>
  <c r="U13" i="15"/>
  <c r="W13" i="15" s="1"/>
  <c r="V11" i="15"/>
  <c r="W7" i="15"/>
  <c r="V2" i="15"/>
  <c r="M14" i="13"/>
  <c r="L14" i="13"/>
  <c r="N14" i="13" s="1"/>
  <c r="I6" i="10"/>
  <c r="J6" i="10" s="1"/>
  <c r="L6" i="10" s="1"/>
  <c r="J15" i="13"/>
  <c r="K15" i="13" s="1"/>
  <c r="J17" i="13"/>
  <c r="H10" i="13"/>
  <c r="I5" i="13" s="1"/>
  <c r="J6" i="13" s="1"/>
  <c r="K6" i="13" s="1"/>
  <c r="J16" i="13"/>
  <c r="K16" i="13" s="1"/>
  <c r="O6" i="12"/>
  <c r="P6" i="12" s="1"/>
  <c r="Q6" i="12" s="1"/>
  <c r="O3" i="12"/>
  <c r="P3" i="12" s="1"/>
  <c r="R6" i="12"/>
  <c r="I3" i="12"/>
  <c r="J3" i="12" s="1"/>
  <c r="I6" i="12"/>
  <c r="J6" i="12" s="1"/>
  <c r="O6" i="11"/>
  <c r="P6" i="11" s="1"/>
  <c r="Q6" i="11" s="1"/>
  <c r="O3" i="11"/>
  <c r="P3" i="11" s="1"/>
  <c r="I3" i="11"/>
  <c r="J3" i="11" s="1"/>
  <c r="L3" i="11" s="1"/>
  <c r="H18" i="9"/>
  <c r="I13" i="9" s="1"/>
  <c r="J16" i="9" s="1"/>
  <c r="K16" i="9" s="1"/>
  <c r="I5" i="11"/>
  <c r="J5" i="11" s="1"/>
  <c r="K5" i="11" s="1"/>
  <c r="R5" i="11"/>
  <c r="Q5" i="11"/>
  <c r="K6" i="11"/>
  <c r="L6" i="11"/>
  <c r="O3" i="10"/>
  <c r="P3" i="10" s="1"/>
  <c r="I3" i="10"/>
  <c r="J3" i="10" s="1"/>
  <c r="K3" i="10" s="1"/>
  <c r="I4" i="10"/>
  <c r="J4" i="10" s="1"/>
  <c r="L4" i="10" s="1"/>
  <c r="R5" i="10"/>
  <c r="Q5" i="10"/>
  <c r="I5" i="10"/>
  <c r="J5" i="10" s="1"/>
  <c r="O6" i="10"/>
  <c r="P6" i="10" s="1"/>
  <c r="O4" i="10"/>
  <c r="P4" i="10" s="1"/>
  <c r="J8" i="9"/>
  <c r="K8" i="9" s="1"/>
  <c r="J7" i="9"/>
  <c r="K7" i="9" s="1"/>
  <c r="J9" i="9"/>
  <c r="K9" i="9" s="1"/>
  <c r="I3" i="7"/>
  <c r="J3" i="7" s="1"/>
  <c r="L3" i="7" s="1"/>
  <c r="O3" i="7"/>
  <c r="O5" i="7"/>
  <c r="P5" i="7" s="1"/>
  <c r="O6" i="7"/>
  <c r="P6" i="7" s="1"/>
  <c r="Q6" i="7" s="1"/>
  <c r="I6" i="7"/>
  <c r="J6" i="7" s="1"/>
  <c r="I5" i="7"/>
  <c r="J5" i="7" s="1"/>
  <c r="W11" i="15" l="1"/>
  <c r="W18" i="15" s="1"/>
  <c r="K6" i="10"/>
  <c r="K17" i="13"/>
  <c r="M15" i="13"/>
  <c r="L15" i="13"/>
  <c r="N15" i="13" s="1"/>
  <c r="M16" i="13"/>
  <c r="L16" i="13"/>
  <c r="N16" i="13" s="1"/>
  <c r="J7" i="13"/>
  <c r="K7" i="13" s="1"/>
  <c r="J9" i="13"/>
  <c r="K9" i="13" s="1"/>
  <c r="J8" i="13"/>
  <c r="K8" i="13" s="1"/>
  <c r="M16" i="9"/>
  <c r="L16" i="9"/>
  <c r="N16" i="9" s="1"/>
  <c r="O7" i="12"/>
  <c r="L3" i="12"/>
  <c r="K3" i="12"/>
  <c r="J7" i="12"/>
  <c r="P7" i="12"/>
  <c r="R3" i="12"/>
  <c r="Q3" i="12"/>
  <c r="K6" i="12"/>
  <c r="L6" i="12"/>
  <c r="K3" i="11"/>
  <c r="R6" i="11"/>
  <c r="O7" i="11"/>
  <c r="J7" i="11"/>
  <c r="L5" i="11"/>
  <c r="J15" i="9"/>
  <c r="K15" i="9" s="1"/>
  <c r="J17" i="9"/>
  <c r="K17" i="9" s="1"/>
  <c r="J14" i="9"/>
  <c r="K14" i="9" s="1"/>
  <c r="P7" i="11"/>
  <c r="R3" i="11"/>
  <c r="Q3" i="11"/>
  <c r="K4" i="10"/>
  <c r="L3" i="10"/>
  <c r="O7" i="10"/>
  <c r="P7" i="10"/>
  <c r="R3" i="10"/>
  <c r="Q3" i="10"/>
  <c r="R4" i="10"/>
  <c r="Q4" i="10"/>
  <c r="K5" i="10"/>
  <c r="L5" i="10"/>
  <c r="J7" i="10"/>
  <c r="R6" i="10"/>
  <c r="Q6" i="10"/>
  <c r="M9" i="9"/>
  <c r="L9" i="9"/>
  <c r="N9" i="9" s="1"/>
  <c r="M7" i="9"/>
  <c r="L7" i="9"/>
  <c r="N7" i="9" s="1"/>
  <c r="J10" i="9"/>
  <c r="M8" i="9"/>
  <c r="L8" i="9"/>
  <c r="N8" i="9" s="1"/>
  <c r="Q5" i="7"/>
  <c r="R5" i="7"/>
  <c r="K3" i="7"/>
  <c r="J7" i="7"/>
  <c r="L5" i="7"/>
  <c r="K5" i="7"/>
  <c r="R6" i="7"/>
  <c r="L6" i="7"/>
  <c r="K6" i="7"/>
  <c r="O7" i="7"/>
  <c r="P3" i="7"/>
  <c r="R3" i="7" s="1"/>
  <c r="M17" i="13" l="1"/>
  <c r="L17" i="13"/>
  <c r="N17" i="13" s="1"/>
  <c r="K18" i="13"/>
  <c r="M6" i="13"/>
  <c r="L6" i="13"/>
  <c r="N6" i="13" s="1"/>
  <c r="M9" i="13"/>
  <c r="L9" i="13"/>
  <c r="N9" i="13" s="1"/>
  <c r="J10" i="13"/>
  <c r="M8" i="13"/>
  <c r="L8" i="13"/>
  <c r="N8" i="13" s="1"/>
  <c r="L7" i="13"/>
  <c r="N7" i="13" s="1"/>
  <c r="M7" i="13"/>
  <c r="K10" i="13"/>
  <c r="M17" i="9"/>
  <c r="L17" i="9"/>
  <c r="N17" i="9" s="1"/>
  <c r="M15" i="9"/>
  <c r="L15" i="9"/>
  <c r="N15" i="9" s="1"/>
  <c r="M14" i="9"/>
  <c r="L14" i="9"/>
  <c r="N14" i="9" s="1"/>
  <c r="K18" i="9"/>
  <c r="K10" i="9"/>
  <c r="M6" i="9"/>
  <c r="L6" i="9"/>
  <c r="N6" i="9" s="1"/>
  <c r="N10" i="9" s="1"/>
  <c r="P7" i="7"/>
  <c r="Q3" i="7"/>
  <c r="N18" i="13" l="1"/>
  <c r="N10" i="13"/>
  <c r="N18" i="9"/>
  <c r="V18" i="15"/>
</calcChain>
</file>

<file path=xl/sharedStrings.xml><?xml version="1.0" encoding="utf-8"?>
<sst xmlns="http://schemas.openxmlformats.org/spreadsheetml/2006/main" count="248" uniqueCount="87">
  <si>
    <t>AG</t>
  </si>
  <si>
    <t>A1</t>
  </si>
  <si>
    <t>A2</t>
  </si>
  <si>
    <t>Min</t>
  </si>
  <si>
    <t>Max</t>
  </si>
  <si>
    <t>Act</t>
  </si>
  <si>
    <t>New</t>
  </si>
  <si>
    <t>Delta</t>
  </si>
  <si>
    <t>A3</t>
  </si>
  <si>
    <t>A4</t>
  </si>
  <si>
    <t>Space Available</t>
  </si>
  <si>
    <t>New Space</t>
  </si>
  <si>
    <t>Ratio over Space Available</t>
  </si>
  <si>
    <t>Delta vs min</t>
  </si>
  <si>
    <t>Delta vs max</t>
  </si>
  <si>
    <t>Change weight of an Asset within an Asset Group</t>
  </si>
  <si>
    <t>Asset Group</t>
  </si>
  <si>
    <t>Asset 1</t>
  </si>
  <si>
    <t>Asset 2</t>
  </si>
  <si>
    <t>Asset 3</t>
  </si>
  <si>
    <t>Asset 4</t>
  </si>
  <si>
    <t>New Value (set by user)</t>
  </si>
  <si>
    <t>Actual (start value)</t>
  </si>
  <si>
    <t>Decrease that would be required in order to sustain the increase of the asset whose weight has been changed by the user</t>
  </si>
  <si>
    <t>New weight the asset would assume after the decrease</t>
  </si>
  <si>
    <t>Check vs the min weight set as constraint for the asset</t>
  </si>
  <si>
    <t>New weight of the asset adjusted to the min weight if necessary</t>
  </si>
  <si>
    <t>Starting point</t>
  </si>
  <si>
    <t>Space Available (to decrease the weight of the assets to compensate the change asked by the user to maintain the total weight of the Asset Group unchanged)</t>
  </si>
  <si>
    <t>Space Available (to increase the weight of the assets to compensate the change asked by the user to maintain the total weight of the Asset Group unchanged)</t>
  </si>
  <si>
    <t>Ratio: Delta (i.e. variation asked by the user) over Space Available</t>
  </si>
  <si>
    <t>Increase that would be required in order to sustain the decrease of the asset whose weight has been changed by the user</t>
  </si>
  <si>
    <t>New weight the asset would assume after the increase</t>
  </si>
  <si>
    <t>Check vs the max weight set as constraint for the asset</t>
  </si>
  <si>
    <t>New weight of the asset adjusted to the max weight if necessary</t>
  </si>
  <si>
    <r>
      <t xml:space="preserve">Calculation in case of change that causes an </t>
    </r>
    <r>
      <rPr>
        <b/>
        <sz val="11"/>
        <color theme="1"/>
        <rFont val="Calibri"/>
        <family val="2"/>
        <scheme val="minor"/>
      </rPr>
      <t>decrease</t>
    </r>
    <r>
      <rPr>
        <sz val="11"/>
        <color theme="1"/>
        <rFont val="Calibri"/>
        <family val="2"/>
        <scheme val="minor"/>
      </rPr>
      <t xml:space="preserve"> in the asset weight changed</t>
    </r>
  </si>
  <si>
    <r>
      <t xml:space="preserve">Calculation in case of change that causes an </t>
    </r>
    <r>
      <rPr>
        <b/>
        <sz val="11"/>
        <color theme="1"/>
        <rFont val="Calibri"/>
        <family val="2"/>
        <scheme val="minor"/>
      </rPr>
      <t>increase</t>
    </r>
    <r>
      <rPr>
        <sz val="11"/>
        <color theme="1"/>
        <rFont val="Calibri"/>
        <family val="2"/>
        <scheme val="minor"/>
      </rPr>
      <t xml:space="preserve"> in the asset weight changed</t>
    </r>
  </si>
  <si>
    <t>Input</t>
  </si>
  <si>
    <t>Space Available (to increase the weight of the assets to reach the new total weight of the Asset Group as set by the user)</t>
  </si>
  <si>
    <t>Space Available (to decrease the weight of the assets to reach the new total weight of the Asset Group as set by the user)</t>
  </si>
  <si>
    <t>Insert the new weight on 1 asset (only 1 asset at the time can be changed) in cells E6:E9  
-- If Delta is negative (i.e. it is a decrease) apply the first calculation and check results in cells N6:N9 
-- if Delta is positive (i.e. it is an increase) the second calculation is applied and the result can be checked in cells N14:N17</t>
  </si>
  <si>
    <t>Complement to 1 of Ratio: Delta (i.e. variation asked by the user) over Space Available</t>
  </si>
  <si>
    <t>New space to decrease (i.e. new difference between actual and min) that would be required in order to sustain the decrease of the Asset Group as requested by the user</t>
  </si>
  <si>
    <t>Increase that would be required in order to sustain the increase of the Asset Group as requested by the user</t>
  </si>
  <si>
    <t>Insert the new weight on 1 asset (only 1 asset at the time can be changed) in cells E6:E9  
-- If Delta is positive (i.e. it is an increase) apply the first calculation and check results in cells N6:N9
-- if Delta is negative (i.e. it is a decrease) the second calculation is applied and the result can be checked in cells N14:N17</t>
  </si>
  <si>
    <r>
      <t xml:space="preserve">Calculation in case of change that causes an </t>
    </r>
    <r>
      <rPr>
        <b/>
        <sz val="11"/>
        <color theme="1"/>
        <rFont val="Calibri"/>
        <family val="2"/>
        <scheme val="minor"/>
      </rPr>
      <t>increase</t>
    </r>
    <r>
      <rPr>
        <sz val="11"/>
        <color theme="1"/>
        <rFont val="Calibri"/>
        <family val="2"/>
        <scheme val="minor"/>
      </rPr>
      <t xml:space="preserve"> in the weight of the Asset Group</t>
    </r>
    <r>
      <rPr>
        <sz val="11"/>
        <color theme="1"/>
        <rFont val="Calibri"/>
        <family val="2"/>
        <scheme val="minor"/>
      </rPr>
      <t xml:space="preserve"> changed</t>
    </r>
  </si>
  <si>
    <r>
      <t xml:space="preserve">Calculation in case of change that causes a </t>
    </r>
    <r>
      <rPr>
        <b/>
        <sz val="11"/>
        <color theme="1"/>
        <rFont val="Calibri"/>
        <family val="2"/>
        <scheme val="minor"/>
      </rPr>
      <t>decrease</t>
    </r>
    <r>
      <rPr>
        <sz val="11"/>
        <color theme="1"/>
        <rFont val="Calibri"/>
        <family val="2"/>
        <scheme val="minor"/>
      </rPr>
      <t xml:space="preserve"> in the weight of the Asset Group changed</t>
    </r>
  </si>
  <si>
    <t>Rules</t>
  </si>
  <si>
    <t>Asset Groups have min/max constraints</t>
  </si>
  <si>
    <t>Assets have min/max constraints</t>
  </si>
  <si>
    <t>The sum of the weights of Assets belonging to an Asset Group must stay within the min/max boundaries of the Asset Group</t>
  </si>
  <si>
    <t>If all Assets of an Asset Group are at their minimum weight, the Asset Group is at its minimum weight (i.e. the sum of the min of the Assets of an Asset Group equals the min of the Asset Group)</t>
  </si>
  <si>
    <t>If all Assets of an Asset Group are at their maximum weight, the Asset Group is at its maximum weight (i.e. the sum of the max of the Assets of an Asset Group equals the max of the Asset Group)</t>
  </si>
  <si>
    <t>If all Asset Groups are at their minimum weight exept one, the one Asset Group not at the minimum weight must be at its maximum weight</t>
  </si>
  <si>
    <t xml:space="preserve">The sum of all Asset Groups must be 100 </t>
  </si>
  <si>
    <t>AssetGroup1</t>
  </si>
  <si>
    <t>Asset11</t>
  </si>
  <si>
    <t>Asset12</t>
  </si>
  <si>
    <t>Asset13</t>
  </si>
  <si>
    <t>Asset14</t>
  </si>
  <si>
    <t>AssetGroup2</t>
  </si>
  <si>
    <t>Asset21</t>
  </si>
  <si>
    <t>Asset22</t>
  </si>
  <si>
    <t>Asset23</t>
  </si>
  <si>
    <t>AssetGroup3</t>
  </si>
  <si>
    <t>Asset31</t>
  </si>
  <si>
    <t>Asset32</t>
  </si>
  <si>
    <t>Asset33</t>
  </si>
  <si>
    <t>MinTot</t>
  </si>
  <si>
    <t>The max of one Asset Group can not be greater than 100-sumOfAllMinOfOtherAssetGroups</t>
  </si>
  <si>
    <t>MaxLimit</t>
  </si>
  <si>
    <t>AssetGroup4</t>
  </si>
  <si>
    <t>Asset41</t>
  </si>
  <si>
    <t>Asset42</t>
  </si>
  <si>
    <t>Actual</t>
  </si>
  <si>
    <t>Space Decrease</t>
  </si>
  <si>
    <t>Space Increase</t>
  </si>
  <si>
    <t>Direction</t>
  </si>
  <si>
    <t>Ratio Decrease</t>
  </si>
  <si>
    <t>Ratio Increase</t>
  </si>
  <si>
    <t>Variation Decrease</t>
  </si>
  <si>
    <t>Variation Increase</t>
  </si>
  <si>
    <t>Space to Decrease per Asset Group</t>
  </si>
  <si>
    <t>Space to Increase per Asset Group</t>
  </si>
  <si>
    <t>Correction factor for Decrease</t>
  </si>
  <si>
    <t>Correction factor for Increase</t>
  </si>
  <si>
    <t>Change (Difference)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</si>
</sst>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0"/>
      <name val="Calibri"/>
      <family val="2"/>
      <scheme val="minor"/>
    </font>
    <font>
      <sz val="11"/>
      <color theme="0" tint="-0.14999847407452621"/>
      <name val="Calibri"/>
      <family val="2"/>
      <scheme val="minor"/>
    </font>
    <font>
      <b/>
      <sz val="11"/>
      <color theme="0" tint="-0.1499984740745262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rgb="FFD4CFB4"/>
        <bgColor indexed="64"/>
      </patternFill>
    </fill>
    <fill>
      <patternFill patternType="solid">
        <fgColor theme="4"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65">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vertical="top"/>
    </xf>
    <xf numFmtId="0" fontId="0" fillId="0" borderId="1" xfId="0" applyBorder="1" applyAlignment="1">
      <alignment vertical="top"/>
    </xf>
    <xf numFmtId="0" fontId="0" fillId="0" borderId="3"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5" borderId="16" xfId="0" applyFill="1" applyBorder="1" applyAlignment="1">
      <alignment vertical="top"/>
    </xf>
    <xf numFmtId="0" fontId="0" fillId="5" borderId="17" xfId="0" applyFill="1" applyBorder="1" applyAlignment="1">
      <alignment vertical="top"/>
    </xf>
    <xf numFmtId="0" fontId="0" fillId="5" borderId="18" xfId="0" applyFill="1" applyBorder="1" applyAlignment="1">
      <alignment vertical="top"/>
    </xf>
    <xf numFmtId="0" fontId="0" fillId="5" borderId="19" xfId="0" applyFill="1" applyBorder="1" applyAlignment="1">
      <alignment vertical="top"/>
    </xf>
    <xf numFmtId="0" fontId="0" fillId="5" borderId="20" xfId="0" applyFill="1" applyBorder="1" applyAlignment="1">
      <alignment vertical="top" wrapText="1"/>
    </xf>
    <xf numFmtId="0" fontId="0" fillId="0" borderId="23" xfId="0" applyBorder="1" applyAlignment="1">
      <alignment vertical="top"/>
    </xf>
    <xf numFmtId="0" fontId="0" fillId="8" borderId="21" xfId="0" applyFill="1" applyBorder="1" applyAlignment="1">
      <alignment vertical="top"/>
    </xf>
    <xf numFmtId="0" fontId="0" fillId="8" borderId="22" xfId="0" applyFill="1" applyBorder="1" applyAlignment="1">
      <alignment vertical="top"/>
    </xf>
    <xf numFmtId="0" fontId="0" fillId="8" borderId="23" xfId="0" applyFill="1"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0" fillId="0" borderId="24" xfId="0" applyBorder="1" applyAlignment="1">
      <alignment vertical="top" wrapText="1"/>
    </xf>
    <xf numFmtId="0" fontId="0" fillId="0" borderId="25" xfId="0" applyBorder="1" applyAlignment="1">
      <alignment vertical="top"/>
    </xf>
    <xf numFmtId="0" fontId="0" fillId="0" borderId="7" xfId="0" applyBorder="1" applyAlignment="1">
      <alignment vertical="top"/>
    </xf>
    <xf numFmtId="0" fontId="0" fillId="0" borderId="26" xfId="0" applyBorder="1" applyAlignment="1">
      <alignment vertical="top"/>
    </xf>
    <xf numFmtId="0" fontId="0" fillId="0" borderId="15" xfId="0" applyBorder="1" applyAlignment="1">
      <alignment vertical="top"/>
    </xf>
    <xf numFmtId="0" fontId="0" fillId="3" borderId="16" xfId="0" applyFill="1" applyBorder="1" applyAlignment="1">
      <alignment vertical="top"/>
    </xf>
    <xf numFmtId="0" fontId="0" fillId="3" borderId="17" xfId="0" applyFill="1" applyBorder="1" applyAlignment="1">
      <alignment vertical="top"/>
    </xf>
    <xf numFmtId="0" fontId="0" fillId="9" borderId="2" xfId="0" applyFill="1" applyBorder="1" applyAlignment="1">
      <alignment vertical="top" wrapText="1"/>
    </xf>
    <xf numFmtId="0" fontId="0" fillId="9" borderId="21" xfId="0" applyFill="1" applyBorder="1" applyAlignment="1">
      <alignment vertical="top"/>
    </xf>
    <xf numFmtId="0" fontId="0" fillId="9" borderId="22" xfId="0" applyFill="1" applyBorder="1" applyAlignment="1">
      <alignment vertical="top"/>
    </xf>
    <xf numFmtId="0" fontId="0" fillId="9" borderId="23" xfId="0" applyFill="1" applyBorder="1" applyAlignment="1">
      <alignment vertical="top"/>
    </xf>
    <xf numFmtId="0" fontId="0" fillId="11" borderId="21" xfId="0" applyFill="1" applyBorder="1" applyAlignment="1">
      <alignment vertical="top"/>
    </xf>
    <xf numFmtId="0" fontId="0" fillId="11" borderId="22" xfId="0" applyFill="1" applyBorder="1" applyAlignment="1">
      <alignment vertical="top"/>
    </xf>
    <xf numFmtId="0" fontId="0" fillId="11" borderId="23" xfId="0" applyFill="1" applyBorder="1" applyAlignment="1">
      <alignment vertical="top"/>
    </xf>
    <xf numFmtId="0" fontId="0" fillId="11" borderId="2" xfId="0" applyFill="1" applyBorder="1" applyAlignment="1">
      <alignment vertical="top" wrapText="1"/>
    </xf>
    <xf numFmtId="0" fontId="1" fillId="0" borderId="0" xfId="0" applyFont="1" applyAlignment="1">
      <alignment vertical="top"/>
    </xf>
    <xf numFmtId="0" fontId="0" fillId="5" borderId="27" xfId="0" applyFill="1" applyBorder="1" applyAlignment="1">
      <alignment vertical="top"/>
    </xf>
    <xf numFmtId="0" fontId="0" fillId="0" borderId="28" xfId="0" applyBorder="1" applyAlignment="1">
      <alignment vertical="top"/>
    </xf>
    <xf numFmtId="0" fontId="0" fillId="0" borderId="29" xfId="0" applyBorder="1" applyAlignment="1">
      <alignment vertical="top"/>
    </xf>
    <xf numFmtId="0" fontId="0" fillId="5" borderId="2" xfId="0" applyFill="1" applyBorder="1" applyAlignment="1">
      <alignment vertical="top"/>
    </xf>
    <xf numFmtId="0" fontId="0" fillId="10" borderId="2" xfId="0" applyFill="1" applyBorder="1" applyAlignment="1">
      <alignment vertical="top"/>
    </xf>
    <xf numFmtId="0" fontId="0" fillId="0" borderId="30" xfId="0" applyBorder="1" applyAlignment="1">
      <alignment vertical="top"/>
    </xf>
    <xf numFmtId="0" fontId="0" fillId="0" borderId="31" xfId="0" applyBorder="1" applyAlignment="1">
      <alignment vertical="top"/>
    </xf>
    <xf numFmtId="0" fontId="0" fillId="7" borderId="2" xfId="0" applyFill="1" applyBorder="1" applyAlignment="1">
      <alignment vertical="top" wrapText="1"/>
    </xf>
    <xf numFmtId="0" fontId="0" fillId="6" borderId="23" xfId="0" applyFill="1" applyBorder="1" applyAlignment="1">
      <alignment vertical="top"/>
    </xf>
    <xf numFmtId="0" fontId="0" fillId="12" borderId="16" xfId="0" applyFill="1" applyBorder="1" applyAlignment="1">
      <alignment vertical="top"/>
    </xf>
    <xf numFmtId="0" fontId="0" fillId="12" borderId="17" xfId="0" applyFill="1" applyBorder="1" applyAlignment="1">
      <alignment vertical="top"/>
    </xf>
    <xf numFmtId="0" fontId="0" fillId="12" borderId="2" xfId="0" applyFill="1" applyBorder="1" applyAlignment="1">
      <alignment vertical="top"/>
    </xf>
    <xf numFmtId="0" fontId="0" fillId="6" borderId="4" xfId="0" applyFill="1" applyBorder="1" applyAlignment="1">
      <alignment vertical="top"/>
    </xf>
    <xf numFmtId="0" fontId="0" fillId="6" borderId="5" xfId="0" applyFill="1" applyBorder="1" applyAlignment="1">
      <alignment vertical="top"/>
    </xf>
    <xf numFmtId="0" fontId="0" fillId="6" borderId="6" xfId="0" applyFill="1" applyBorder="1" applyAlignment="1">
      <alignment vertical="top"/>
    </xf>
    <xf numFmtId="0" fontId="0" fillId="12" borderId="15" xfId="0" applyFill="1" applyBorder="1" applyAlignment="1">
      <alignment vertical="top"/>
    </xf>
    <xf numFmtId="0" fontId="0" fillId="0" borderId="32" xfId="0" applyBorder="1" applyAlignment="1">
      <alignment vertical="top"/>
    </xf>
    <xf numFmtId="0" fontId="0" fillId="0" borderId="0" xfId="0" applyAlignment="1">
      <alignment horizontal="left" vertical="top" wrapText="1"/>
    </xf>
    <xf numFmtId="0" fontId="1" fillId="7" borderId="0" xfId="0" applyFont="1" applyFill="1"/>
    <xf numFmtId="0" fontId="1" fillId="0" borderId="0" xfId="0" applyFont="1"/>
    <xf numFmtId="0" fontId="3" fillId="0" borderId="0" xfId="0" applyFont="1"/>
    <xf numFmtId="0" fontId="4" fillId="0" borderId="0" xfId="0" applyFont="1"/>
    <xf numFmtId="0" fontId="1" fillId="13" borderId="0" xfId="0" applyFont="1" applyFill="1"/>
    <xf numFmtId="0" fontId="2" fillId="0" borderId="0" xfId="0" applyFont="1"/>
  </cellXfs>
  <cellStyles count="1">
    <cellStyle name="Normal" xfId="0" builtinId="0"/>
  </cellStyles>
  <dxfs count="33">
    <dxf>
      <font>
        <color rgb="FFFF000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6" tint="-0.24994659260841701"/>
        </patternFill>
      </fill>
    </dxf>
    <dxf>
      <font>
        <color auto="1"/>
      </font>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6" tint="-0.24994659260841701"/>
        </patternFill>
      </fill>
    </dxf>
    <dxf>
      <font>
        <color auto="1"/>
      </font>
      <fill>
        <patternFill>
          <bgColor rgb="FFFFC000"/>
        </patternFill>
      </fill>
    </dxf>
    <dxf>
      <font>
        <color auto="1"/>
      </font>
      <fill>
        <patternFill>
          <bgColor theme="6" tint="-0.24994659260841701"/>
        </patternFill>
      </fill>
    </dxf>
    <dxf>
      <font>
        <color auto="1"/>
      </font>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2"/>
      <tableStyleElement type="headerRow" dxfId="31"/>
    </tableStyle>
  </tableStyles>
  <colors>
    <mruColors>
      <color rgb="FFD4CFB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8"/>
  <sheetViews>
    <sheetView workbookViewId="0">
      <selection activeCell="J4" sqref="J4"/>
    </sheetView>
  </sheetViews>
  <sheetFormatPr defaultRowHeight="15" x14ac:dyDescent="0.25"/>
  <cols>
    <col min="1" max="1" width="11.7109375" style="4" customWidth="1"/>
    <col min="2" max="3" width="7.42578125" style="4" customWidth="1"/>
    <col min="4" max="4" width="11.7109375" style="4" customWidth="1"/>
    <col min="5" max="5" width="12.140625" style="4" customWidth="1"/>
    <col min="6" max="6" width="5.85546875" style="4" customWidth="1"/>
    <col min="7" max="7" width="3.140625" style="4" customWidth="1"/>
    <col min="8" max="8" width="27.42578125" style="4" customWidth="1"/>
    <col min="9" max="9" width="17.5703125" style="4" customWidth="1"/>
    <col min="10" max="10" width="22.140625" style="4" customWidth="1"/>
    <col min="11" max="12" width="17.5703125" style="4" customWidth="1"/>
    <col min="13" max="13" width="6.5703125" style="4" customWidth="1"/>
    <col min="14" max="14" width="17.5703125" style="4" customWidth="1"/>
    <col min="15" max="16384" width="9.140625" style="4"/>
  </cols>
  <sheetData>
    <row r="1" spans="1:14" x14ac:dyDescent="0.25">
      <c r="A1" s="40" t="s">
        <v>15</v>
      </c>
    </row>
    <row r="2" spans="1:14" ht="45.75" customHeight="1" thickBot="1" x14ac:dyDescent="0.3">
      <c r="A2" s="58" t="s">
        <v>44</v>
      </c>
      <c r="B2" s="58"/>
      <c r="C2" s="58"/>
      <c r="D2" s="58"/>
      <c r="E2" s="58"/>
      <c r="F2" s="58"/>
      <c r="G2" s="58"/>
      <c r="H2" s="58"/>
      <c r="I2" s="58"/>
      <c r="J2" s="58"/>
      <c r="K2" s="58"/>
      <c r="L2" s="58"/>
      <c r="M2" s="58"/>
      <c r="N2" s="58"/>
    </row>
    <row r="3" spans="1:14" ht="15.75" thickBot="1" x14ac:dyDescent="0.3">
      <c r="A3" s="20" t="s">
        <v>27</v>
      </c>
      <c r="B3" s="21"/>
      <c r="C3" s="21"/>
      <c r="D3" s="22"/>
      <c r="E3" s="45" t="s">
        <v>37</v>
      </c>
      <c r="H3" s="33" t="s">
        <v>36</v>
      </c>
      <c r="I3" s="34"/>
      <c r="J3" s="34"/>
      <c r="K3" s="34"/>
      <c r="L3" s="34"/>
      <c r="M3" s="34"/>
      <c r="N3" s="35"/>
    </row>
    <row r="4" spans="1:14" ht="90.75" thickBot="1" x14ac:dyDescent="0.3">
      <c r="B4" s="16" t="s">
        <v>3</v>
      </c>
      <c r="C4" s="17" t="s">
        <v>4</v>
      </c>
      <c r="D4" s="18" t="s">
        <v>22</v>
      </c>
      <c r="E4" s="48" t="s">
        <v>21</v>
      </c>
      <c r="F4" s="49" t="s">
        <v>7</v>
      </c>
      <c r="H4" s="23" t="s">
        <v>28</v>
      </c>
      <c r="I4" s="24" t="s">
        <v>30</v>
      </c>
      <c r="J4" s="24" t="s">
        <v>23</v>
      </c>
      <c r="K4" s="24" t="s">
        <v>24</v>
      </c>
      <c r="L4" s="24" t="s">
        <v>25</v>
      </c>
      <c r="M4" s="25"/>
      <c r="N4" s="32" t="s">
        <v>26</v>
      </c>
    </row>
    <row r="5" spans="1:14" ht="15.75" thickBot="1" x14ac:dyDescent="0.3">
      <c r="A5" s="44" t="s">
        <v>16</v>
      </c>
      <c r="B5" s="53">
        <v>50</v>
      </c>
      <c r="C5" s="54">
        <v>90</v>
      </c>
      <c r="D5" s="55">
        <f>SUM(D6:D9)</f>
        <v>68</v>
      </c>
      <c r="H5" s="7"/>
      <c r="I5" s="8">
        <f>(SUM(F6:F9)/H10)</f>
        <v>0.1111111111111111</v>
      </c>
      <c r="J5" s="8"/>
      <c r="K5" s="8"/>
      <c r="L5" s="8"/>
      <c r="M5" s="26"/>
      <c r="N5" s="29"/>
    </row>
    <row r="6" spans="1:14" x14ac:dyDescent="0.25">
      <c r="A6" s="41" t="s">
        <v>17</v>
      </c>
      <c r="B6" s="42">
        <v>10</v>
      </c>
      <c r="C6" s="6">
        <v>40</v>
      </c>
      <c r="D6" s="43">
        <v>12</v>
      </c>
      <c r="E6" s="56"/>
      <c r="F6" s="57">
        <f t="shared" ref="F6" si="0">IF(E6&lt;&gt;0,E6-D6,0)</f>
        <v>0</v>
      </c>
      <c r="H6" s="9">
        <f>IF(F6&lt;&gt;0, 0, D6-B6)</f>
        <v>2</v>
      </c>
      <c r="I6" s="5"/>
      <c r="J6" s="5">
        <f>H6*$I$5</f>
        <v>0.22222222222222221</v>
      </c>
      <c r="K6" s="5">
        <f>IF(E6&lt;&gt;0,E6,D6-J6)</f>
        <v>11.777777777777779</v>
      </c>
      <c r="L6" s="5">
        <f>K6-B6</f>
        <v>1.7777777777777786</v>
      </c>
      <c r="M6" s="27">
        <f>C6-K6</f>
        <v>28.222222222222221</v>
      </c>
      <c r="N6" s="30">
        <f>IF(L6&lt;0,B6,K6)</f>
        <v>11.777777777777779</v>
      </c>
    </row>
    <row r="7" spans="1:14" x14ac:dyDescent="0.25">
      <c r="A7" s="14" t="s">
        <v>18</v>
      </c>
      <c r="B7" s="9">
        <v>0</v>
      </c>
      <c r="C7" s="5">
        <v>40</v>
      </c>
      <c r="D7" s="10">
        <v>5</v>
      </c>
      <c r="E7" s="50"/>
      <c r="F7" s="46">
        <f>IF(E7&lt;&gt;0,E7-D7,0)</f>
        <v>0</v>
      </c>
      <c r="H7" s="9">
        <f>IF(F7&lt;&gt;0, 0, D7-B7)</f>
        <v>5</v>
      </c>
      <c r="I7" s="5"/>
      <c r="J7" s="5">
        <f t="shared" ref="J7:J9" si="1">H7*$I$5</f>
        <v>0.55555555555555558</v>
      </c>
      <c r="K7" s="5">
        <f>IF(E7&lt;&gt;0,E7,D7-J7)</f>
        <v>4.4444444444444446</v>
      </c>
      <c r="L7" s="5">
        <f>K7-B7</f>
        <v>4.4444444444444446</v>
      </c>
      <c r="M7" s="27">
        <f>C7-K7</f>
        <v>35.555555555555557</v>
      </c>
      <c r="N7" s="30">
        <f>IF(L7&lt;0,B7,K7)</f>
        <v>4.4444444444444446</v>
      </c>
    </row>
    <row r="8" spans="1:14" x14ac:dyDescent="0.25">
      <c r="A8" s="14" t="s">
        <v>19</v>
      </c>
      <c r="B8" s="9">
        <v>20</v>
      </c>
      <c r="C8" s="5">
        <v>60</v>
      </c>
      <c r="D8" s="10">
        <v>22</v>
      </c>
      <c r="E8" s="50"/>
      <c r="F8" s="46">
        <f t="shared" ref="F8:F9" si="2">IF(E8&lt;&gt;0,E8-D8,0)</f>
        <v>0</v>
      </c>
      <c r="H8" s="9">
        <f>IF(F8&lt;&gt;0, 0, D8-B8)</f>
        <v>2</v>
      </c>
      <c r="I8" s="5"/>
      <c r="J8" s="5">
        <f t="shared" si="1"/>
        <v>0.22222222222222221</v>
      </c>
      <c r="K8" s="5">
        <f>IF(E8&lt;&gt;0,E8,D8-J8)</f>
        <v>21.777777777777779</v>
      </c>
      <c r="L8" s="5">
        <f>K8-B8</f>
        <v>1.7777777777777786</v>
      </c>
      <c r="M8" s="27">
        <f>C8-K8</f>
        <v>38.222222222222221</v>
      </c>
      <c r="N8" s="30">
        <f>IF(L8&lt;0,B8,K8)</f>
        <v>21.777777777777779</v>
      </c>
    </row>
    <row r="9" spans="1:14" ht="15.75" thickBot="1" x14ac:dyDescent="0.3">
      <c r="A9" s="15" t="s">
        <v>20</v>
      </c>
      <c r="B9" s="11">
        <v>20</v>
      </c>
      <c r="C9" s="12">
        <v>30</v>
      </c>
      <c r="D9" s="13">
        <v>29</v>
      </c>
      <c r="E9" s="51">
        <v>30</v>
      </c>
      <c r="F9" s="47">
        <f t="shared" si="2"/>
        <v>1</v>
      </c>
      <c r="H9" s="11">
        <f>IF(F9&lt;&gt;0, 0, D9-B9)</f>
        <v>0</v>
      </c>
      <c r="I9" s="12"/>
      <c r="J9" s="12">
        <f t="shared" si="1"/>
        <v>0</v>
      </c>
      <c r="K9" s="12">
        <f>IF(E9&lt;&gt;0,E9,D9-J9)</f>
        <v>30</v>
      </c>
      <c r="L9" s="12">
        <f>K9-B9</f>
        <v>10</v>
      </c>
      <c r="M9" s="28">
        <f>C9-K9</f>
        <v>0</v>
      </c>
      <c r="N9" s="31">
        <f>IF(L9&lt;0,B9,K9)</f>
        <v>30</v>
      </c>
    </row>
    <row r="10" spans="1:14" ht="15.75" thickBot="1" x14ac:dyDescent="0.3">
      <c r="D10" s="4">
        <f>SUM(D6:D9)-D5</f>
        <v>0</v>
      </c>
      <c r="H10" s="4">
        <f>SUM(H6:H9)</f>
        <v>9</v>
      </c>
      <c r="J10" s="4">
        <f>SUM(J6:J9)</f>
        <v>1</v>
      </c>
      <c r="K10" s="4">
        <f>SUM(K6:K9)-E5</f>
        <v>68</v>
      </c>
      <c r="N10" s="4">
        <f>SUM(N6:N9)</f>
        <v>68</v>
      </c>
    </row>
    <row r="11" spans="1:14" ht="15.75" thickBot="1" x14ac:dyDescent="0.3">
      <c r="H11" s="36" t="s">
        <v>35</v>
      </c>
      <c r="I11" s="37"/>
      <c r="J11" s="37"/>
      <c r="K11" s="37"/>
      <c r="L11" s="37"/>
      <c r="M11" s="37"/>
      <c r="N11" s="38"/>
    </row>
    <row r="12" spans="1:14" ht="90.75" thickBot="1" x14ac:dyDescent="0.3">
      <c r="H12" s="23" t="s">
        <v>29</v>
      </c>
      <c r="I12" s="24" t="s">
        <v>30</v>
      </c>
      <c r="J12" s="24" t="s">
        <v>31</v>
      </c>
      <c r="K12" s="24" t="s">
        <v>32</v>
      </c>
      <c r="L12" s="24" t="s">
        <v>33</v>
      </c>
      <c r="M12" s="25"/>
      <c r="N12" s="39" t="s">
        <v>34</v>
      </c>
    </row>
    <row r="13" spans="1:14" x14ac:dyDescent="0.25">
      <c r="H13" s="7"/>
      <c r="I13" s="8">
        <f>(1+SUM(F6:F9)/H18)</f>
        <v>1.0099009900990099</v>
      </c>
      <c r="J13" s="8"/>
      <c r="K13" s="8"/>
      <c r="L13" s="8"/>
      <c r="M13" s="26"/>
      <c r="N13" s="29"/>
    </row>
    <row r="14" spans="1:14" x14ac:dyDescent="0.25">
      <c r="H14" s="9">
        <f>IF(F6=0,C6-D6,0)</f>
        <v>28</v>
      </c>
      <c r="I14" s="5"/>
      <c r="J14" s="5">
        <f>H14*$I$13</f>
        <v>28.277227722772277</v>
      </c>
      <c r="K14" s="5">
        <f>IF(H14&lt;&gt;0,C6-J14,E6)</f>
        <v>11.722772277227723</v>
      </c>
      <c r="L14" s="5">
        <f>C6-K14</f>
        <v>28.277227722772277</v>
      </c>
      <c r="M14" s="27">
        <f>K14-B6</f>
        <v>1.7227722772277225</v>
      </c>
      <c r="N14" s="30">
        <f>IF(L14&lt;0,E6,K14)</f>
        <v>11.722772277227723</v>
      </c>
    </row>
    <row r="15" spans="1:14" x14ac:dyDescent="0.25">
      <c r="H15" s="9">
        <f>IF(F7=0,C7-D7,0)</f>
        <v>35</v>
      </c>
      <c r="I15" s="5"/>
      <c r="J15" s="5">
        <f>H15*$I$13</f>
        <v>35.346534653465348</v>
      </c>
      <c r="K15" s="5">
        <f>IF(H15&lt;&gt;0,C7-J15,E7)</f>
        <v>4.6534653465346523</v>
      </c>
      <c r="L15" s="5">
        <f>C7-K15</f>
        <v>35.346534653465348</v>
      </c>
      <c r="M15" s="27">
        <f>K15-B7</f>
        <v>4.6534653465346523</v>
      </c>
      <c r="N15" s="30">
        <f t="shared" ref="N15:N17" si="3">IF(L15&lt;0,E7,K15)</f>
        <v>4.6534653465346523</v>
      </c>
    </row>
    <row r="16" spans="1:14" x14ac:dyDescent="0.25">
      <c r="H16" s="9">
        <f>IF(F8=0,C8-D8,0)</f>
        <v>38</v>
      </c>
      <c r="I16" s="5"/>
      <c r="J16" s="5">
        <f>H16*$I$13</f>
        <v>38.376237623762378</v>
      </c>
      <c r="K16" s="5">
        <f>IF(H16&lt;&gt;0,C8-J16,E8)</f>
        <v>21.623762376237622</v>
      </c>
      <c r="L16" s="5">
        <f>C8-K16</f>
        <v>38.376237623762378</v>
      </c>
      <c r="M16" s="27">
        <f>K16-B8</f>
        <v>1.6237623762376217</v>
      </c>
      <c r="N16" s="30">
        <f t="shared" si="3"/>
        <v>21.623762376237622</v>
      </c>
    </row>
    <row r="17" spans="8:14" ht="15.75" thickBot="1" x14ac:dyDescent="0.3">
      <c r="H17" s="11">
        <f>IF(F9=0,C9-D9,0)</f>
        <v>0</v>
      </c>
      <c r="I17" s="12"/>
      <c r="J17" s="12">
        <f>H17*$I$13</f>
        <v>0</v>
      </c>
      <c r="K17" s="12">
        <f>IF(H17&lt;&gt;0,C9-J17,E9)</f>
        <v>30</v>
      </c>
      <c r="L17" s="12">
        <f>C9-K17</f>
        <v>0</v>
      </c>
      <c r="M17" s="28">
        <f>K17-B9</f>
        <v>10</v>
      </c>
      <c r="N17" s="31">
        <f t="shared" si="3"/>
        <v>30</v>
      </c>
    </row>
    <row r="18" spans="8:14" x14ac:dyDescent="0.25">
      <c r="H18" s="4">
        <f>SUM(H14:H17)</f>
        <v>101</v>
      </c>
      <c r="K18" s="4">
        <f>SUM(K14:K17)-E5</f>
        <v>68</v>
      </c>
      <c r="N18" s="4">
        <f>SUM(N14:N17)</f>
        <v>68</v>
      </c>
    </row>
  </sheetData>
  <mergeCells count="1">
    <mergeCell ref="A2:N2"/>
  </mergeCells>
  <conditionalFormatting sqref="L6:L9">
    <cfRule type="cellIs" dxfId="30" priority="9" operator="lessThan">
      <formula>0</formula>
    </cfRule>
  </conditionalFormatting>
  <conditionalFormatting sqref="L14:L17">
    <cfRule type="cellIs" dxfId="29" priority="6" operator="lessThan">
      <formula>0</formula>
    </cfRule>
  </conditionalFormatting>
  <conditionalFormatting sqref="M6:M9">
    <cfRule type="cellIs" dxfId="28" priority="7" operator="lessThan">
      <formula>0</formula>
    </cfRule>
  </conditionalFormatting>
  <conditionalFormatting sqref="M14:M17">
    <cfRule type="cellIs" dxfId="27" priority="5" operator="lessThan">
      <formula>0</formula>
    </cfRule>
  </conditionalFormatting>
  <conditionalFormatting sqref="F6:F7 F9">
    <cfRule type="cellIs" dxfId="26" priority="3" operator="lessThan">
      <formula>0</formula>
    </cfRule>
    <cfRule type="cellIs" dxfId="25" priority="4" operator="greaterThan">
      <formula>0</formula>
    </cfRule>
  </conditionalFormatting>
  <conditionalFormatting sqref="F8">
    <cfRule type="cellIs" dxfId="24" priority="1" operator="lessThan">
      <formula>0</formula>
    </cfRule>
    <cfRule type="cellIs" dxfId="23" priority="2"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8"/>
  <sheetViews>
    <sheetView workbookViewId="0">
      <selection activeCell="E11" sqref="E11"/>
    </sheetView>
  </sheetViews>
  <sheetFormatPr defaultRowHeight="15" x14ac:dyDescent="0.25"/>
  <cols>
    <col min="1" max="1" width="11.7109375" style="4" customWidth="1"/>
    <col min="2" max="3" width="7.42578125" style="4" customWidth="1"/>
    <col min="4" max="4" width="11.7109375" style="4" customWidth="1"/>
    <col min="5" max="5" width="12.140625" style="4" customWidth="1"/>
    <col min="6" max="6" width="5.85546875" style="4" customWidth="1"/>
    <col min="7" max="7" width="3.140625" style="4" customWidth="1"/>
    <col min="8" max="8" width="27.42578125" style="4" customWidth="1"/>
    <col min="9" max="9" width="17.5703125" style="4" customWidth="1"/>
    <col min="10" max="10" width="22.140625" style="4" customWidth="1"/>
    <col min="11" max="12" width="17.5703125" style="4" customWidth="1"/>
    <col min="13" max="13" width="6.5703125" style="4" customWidth="1"/>
    <col min="14" max="14" width="17.5703125" style="4" customWidth="1"/>
    <col min="15" max="16384" width="9.140625" style="4"/>
  </cols>
  <sheetData>
    <row r="1" spans="1:14" x14ac:dyDescent="0.25">
      <c r="A1" s="40" t="s">
        <v>15</v>
      </c>
    </row>
    <row r="2" spans="1:14" ht="49.5" customHeight="1" thickBot="1" x14ac:dyDescent="0.3">
      <c r="A2" s="58" t="s">
        <v>40</v>
      </c>
      <c r="B2" s="58"/>
      <c r="C2" s="58"/>
      <c r="D2" s="58"/>
      <c r="E2" s="58"/>
      <c r="F2" s="58"/>
      <c r="G2" s="58"/>
      <c r="H2" s="58"/>
      <c r="I2" s="58"/>
      <c r="J2" s="58"/>
      <c r="K2" s="58"/>
      <c r="L2" s="58"/>
      <c r="M2" s="58"/>
      <c r="N2" s="58"/>
    </row>
    <row r="3" spans="1:14" ht="15.75" thickBot="1" x14ac:dyDescent="0.3">
      <c r="A3" s="20" t="s">
        <v>27</v>
      </c>
      <c r="B3" s="21"/>
      <c r="C3" s="21"/>
      <c r="D3" s="22"/>
      <c r="E3" s="45" t="s">
        <v>37</v>
      </c>
      <c r="H3" s="33" t="s">
        <v>45</v>
      </c>
      <c r="I3" s="34"/>
      <c r="J3" s="34"/>
      <c r="K3" s="34"/>
      <c r="L3" s="34"/>
      <c r="M3" s="34"/>
      <c r="N3" s="35"/>
    </row>
    <row r="4" spans="1:14" ht="75.75" thickBot="1" x14ac:dyDescent="0.3">
      <c r="B4" s="16" t="s">
        <v>3</v>
      </c>
      <c r="C4" s="17" t="s">
        <v>4</v>
      </c>
      <c r="D4" s="18" t="s">
        <v>22</v>
      </c>
      <c r="E4" s="48" t="s">
        <v>21</v>
      </c>
      <c r="F4" s="49" t="s">
        <v>7</v>
      </c>
      <c r="H4" s="23" t="s">
        <v>38</v>
      </c>
      <c r="I4" s="24" t="s">
        <v>30</v>
      </c>
      <c r="J4" s="24" t="s">
        <v>43</v>
      </c>
      <c r="K4" s="24" t="s">
        <v>24</v>
      </c>
      <c r="L4" s="24" t="s">
        <v>25</v>
      </c>
      <c r="M4" s="25"/>
      <c r="N4" s="32" t="s">
        <v>26</v>
      </c>
    </row>
    <row r="5" spans="1:14" ht="15.75" thickBot="1" x14ac:dyDescent="0.3">
      <c r="A5" s="44" t="s">
        <v>16</v>
      </c>
      <c r="B5" s="53">
        <v>10</v>
      </c>
      <c r="C5" s="54">
        <v>50</v>
      </c>
      <c r="D5" s="55">
        <v>30</v>
      </c>
      <c r="E5" s="52">
        <v>50</v>
      </c>
      <c r="F5" s="19">
        <f>E5-D5</f>
        <v>20</v>
      </c>
      <c r="H5" s="7"/>
      <c r="I5" s="8">
        <f>(F5/H10)</f>
        <v>0.4</v>
      </c>
      <c r="J5" s="8"/>
      <c r="K5" s="8"/>
      <c r="L5" s="8"/>
      <c r="M5" s="26"/>
      <c r="N5" s="29"/>
    </row>
    <row r="6" spans="1:14" x14ac:dyDescent="0.25">
      <c r="A6" s="41" t="s">
        <v>17</v>
      </c>
      <c r="B6" s="42">
        <v>10</v>
      </c>
      <c r="C6" s="6">
        <v>30</v>
      </c>
      <c r="D6" s="43">
        <v>10</v>
      </c>
      <c r="H6" s="9">
        <f>C6-D6</f>
        <v>20</v>
      </c>
      <c r="I6" s="5"/>
      <c r="J6" s="5">
        <f>H6*$I$5</f>
        <v>8</v>
      </c>
      <c r="K6" s="5">
        <f>D6+J6</f>
        <v>18</v>
      </c>
      <c r="L6" s="5">
        <f>K6-B6</f>
        <v>8</v>
      </c>
      <c r="M6" s="27">
        <f>C6-K6</f>
        <v>12</v>
      </c>
      <c r="N6" s="30">
        <f>IF(L6&lt;0,B6,K6)</f>
        <v>18</v>
      </c>
    </row>
    <row r="7" spans="1:14" x14ac:dyDescent="0.25">
      <c r="A7" s="14" t="s">
        <v>18</v>
      </c>
      <c r="B7" s="9">
        <v>0</v>
      </c>
      <c r="C7" s="5">
        <v>40</v>
      </c>
      <c r="D7" s="10">
        <v>13</v>
      </c>
      <c r="H7" s="9">
        <f>C7-D7</f>
        <v>27</v>
      </c>
      <c r="I7" s="5"/>
      <c r="J7" s="5">
        <f>H7*$I$5</f>
        <v>10.8</v>
      </c>
      <c r="K7" s="5">
        <f>D7+J7</f>
        <v>23.8</v>
      </c>
      <c r="L7" s="5">
        <f>K7-B7</f>
        <v>23.8</v>
      </c>
      <c r="M7" s="27">
        <f>C7-K7</f>
        <v>16.2</v>
      </c>
      <c r="N7" s="30">
        <f>IF(L7&lt;0,B7,K7)</f>
        <v>23.8</v>
      </c>
    </row>
    <row r="8" spans="1:14" x14ac:dyDescent="0.25">
      <c r="A8" s="14" t="s">
        <v>19</v>
      </c>
      <c r="B8" s="9">
        <v>0</v>
      </c>
      <c r="C8" s="5">
        <v>10</v>
      </c>
      <c r="D8" s="10">
        <v>7</v>
      </c>
      <c r="H8" s="9">
        <f>C8-D8</f>
        <v>3</v>
      </c>
      <c r="I8" s="5"/>
      <c r="J8" s="5">
        <f>H8*$I$5</f>
        <v>1.2000000000000002</v>
      </c>
      <c r="K8" s="5">
        <f>D8+J8</f>
        <v>8.1999999999999993</v>
      </c>
      <c r="L8" s="5">
        <f>K8-B8</f>
        <v>8.1999999999999993</v>
      </c>
      <c r="M8" s="27">
        <f>C8-K8</f>
        <v>1.8000000000000007</v>
      </c>
      <c r="N8" s="30">
        <f>IF(L8&lt;0,B8,K8)</f>
        <v>8.1999999999999993</v>
      </c>
    </row>
    <row r="9" spans="1:14" ht="15.75" thickBot="1" x14ac:dyDescent="0.3">
      <c r="A9" s="15" t="s">
        <v>20</v>
      </c>
      <c r="B9" s="11"/>
      <c r="C9" s="12"/>
      <c r="D9" s="13"/>
      <c r="H9" s="11">
        <f>C9-D9</f>
        <v>0</v>
      </c>
      <c r="I9" s="12"/>
      <c r="J9" s="12">
        <f>H9*$I$5</f>
        <v>0</v>
      </c>
      <c r="K9" s="12">
        <f>D9+J9</f>
        <v>0</v>
      </c>
      <c r="L9" s="12">
        <f>K9-B9</f>
        <v>0</v>
      </c>
      <c r="M9" s="28">
        <f>C9-K9</f>
        <v>0</v>
      </c>
      <c r="N9" s="31">
        <f>IF(L9&lt;0,B9,K9)</f>
        <v>0</v>
      </c>
    </row>
    <row r="10" spans="1:14" ht="15.75" thickBot="1" x14ac:dyDescent="0.3">
      <c r="D10" s="4">
        <f>SUM(D6:D9)-D5</f>
        <v>0</v>
      </c>
      <c r="H10" s="4">
        <f>SUM(H6:H9)</f>
        <v>50</v>
      </c>
      <c r="J10" s="4">
        <f>SUM(J6:J9)</f>
        <v>20</v>
      </c>
      <c r="K10" s="4">
        <f>SUM(K6:K9)-E5</f>
        <v>0</v>
      </c>
      <c r="N10" s="4">
        <f>SUM(N6:N9)</f>
        <v>50</v>
      </c>
    </row>
    <row r="11" spans="1:14" ht="15.75" thickBot="1" x14ac:dyDescent="0.3">
      <c r="H11" s="36" t="s">
        <v>46</v>
      </c>
      <c r="I11" s="37"/>
      <c r="J11" s="37"/>
      <c r="K11" s="37"/>
      <c r="L11" s="37"/>
      <c r="M11" s="37"/>
      <c r="N11" s="38"/>
    </row>
    <row r="12" spans="1:14" ht="120.75" thickBot="1" x14ac:dyDescent="0.3">
      <c r="H12" s="23" t="s">
        <v>39</v>
      </c>
      <c r="I12" s="24" t="s">
        <v>41</v>
      </c>
      <c r="J12" s="24" t="s">
        <v>42</v>
      </c>
      <c r="K12" s="24" t="s">
        <v>24</v>
      </c>
      <c r="L12" s="24" t="s">
        <v>25</v>
      </c>
      <c r="M12" s="25"/>
      <c r="N12" s="39" t="s">
        <v>26</v>
      </c>
    </row>
    <row r="13" spans="1:14" x14ac:dyDescent="0.25">
      <c r="H13" s="7"/>
      <c r="I13" s="8">
        <f>(1+F5/H18)</f>
        <v>2</v>
      </c>
      <c r="J13" s="8"/>
      <c r="K13" s="8"/>
      <c r="L13" s="8"/>
      <c r="M13" s="26"/>
      <c r="N13" s="29"/>
    </row>
    <row r="14" spans="1:14" x14ac:dyDescent="0.25">
      <c r="H14" s="9">
        <f>D6-B6</f>
        <v>0</v>
      </c>
      <c r="I14" s="5"/>
      <c r="J14" s="5">
        <f>H14*$I$13</f>
        <v>0</v>
      </c>
      <c r="K14" s="5">
        <f>B6+J14</f>
        <v>10</v>
      </c>
      <c r="L14" s="5">
        <f>K14-B6</f>
        <v>0</v>
      </c>
      <c r="M14" s="27">
        <f>C6-K14</f>
        <v>20</v>
      </c>
      <c r="N14" s="30">
        <f>IF(L14&lt;0,E6,K14)</f>
        <v>10</v>
      </c>
    </row>
    <row r="15" spans="1:14" x14ac:dyDescent="0.25">
      <c r="H15" s="9">
        <f>D7-B7</f>
        <v>13</v>
      </c>
      <c r="I15" s="5"/>
      <c r="J15" s="5">
        <f>H15*$I$13</f>
        <v>26</v>
      </c>
      <c r="K15" s="5">
        <f>B7+J15</f>
        <v>26</v>
      </c>
      <c r="L15" s="5">
        <f>K15-B7</f>
        <v>26</v>
      </c>
      <c r="M15" s="27">
        <f>C7-K15</f>
        <v>14</v>
      </c>
      <c r="N15" s="30">
        <f>IF(L15&lt;0,E7,K15)</f>
        <v>26</v>
      </c>
    </row>
    <row r="16" spans="1:14" x14ac:dyDescent="0.25">
      <c r="H16" s="9">
        <f>D8-B8</f>
        <v>7</v>
      </c>
      <c r="I16" s="5"/>
      <c r="J16" s="5">
        <f>H16*$I$13</f>
        <v>14</v>
      </c>
      <c r="K16" s="5">
        <f>B8+J16</f>
        <v>14</v>
      </c>
      <c r="L16" s="5">
        <f>K16-B8</f>
        <v>14</v>
      </c>
      <c r="M16" s="27">
        <f>C8-K16</f>
        <v>-4</v>
      </c>
      <c r="N16" s="30">
        <f>IF(L16&lt;0,E8,K16)</f>
        <v>14</v>
      </c>
    </row>
    <row r="17" spans="8:14" ht="15.75" thickBot="1" x14ac:dyDescent="0.3">
      <c r="H17" s="11">
        <f>D9-B9</f>
        <v>0</v>
      </c>
      <c r="I17" s="12"/>
      <c r="J17" s="12">
        <f>H17*$I$13</f>
        <v>0</v>
      </c>
      <c r="K17" s="12">
        <f>B9+J17</f>
        <v>0</v>
      </c>
      <c r="L17" s="12">
        <f>K17-B9</f>
        <v>0</v>
      </c>
      <c r="M17" s="28">
        <f>C9-K17</f>
        <v>0</v>
      </c>
      <c r="N17" s="31">
        <f>IF(L17&lt;0,E9,K17)</f>
        <v>0</v>
      </c>
    </row>
    <row r="18" spans="8:14" x14ac:dyDescent="0.25">
      <c r="H18" s="4">
        <f>SUM(H14:H17)</f>
        <v>20</v>
      </c>
      <c r="K18" s="4">
        <f>SUM(K14:K17)-E5</f>
        <v>0</v>
      </c>
      <c r="N18" s="4">
        <f>SUM(N14:N17)</f>
        <v>50</v>
      </c>
    </row>
  </sheetData>
  <mergeCells count="1">
    <mergeCell ref="A2:N2"/>
  </mergeCells>
  <conditionalFormatting sqref="L6:L9">
    <cfRule type="cellIs" dxfId="22" priority="8" operator="lessThan">
      <formula>0</formula>
    </cfRule>
  </conditionalFormatting>
  <conditionalFormatting sqref="L14:L17">
    <cfRule type="cellIs" dxfId="21" priority="6" operator="lessThan">
      <formula>0</formula>
    </cfRule>
  </conditionalFormatting>
  <conditionalFormatting sqref="M6:M9">
    <cfRule type="cellIs" dxfId="20" priority="7" operator="lessThan">
      <formula>0</formula>
    </cfRule>
  </conditionalFormatting>
  <conditionalFormatting sqref="M14:M17">
    <cfRule type="cellIs" dxfId="19" priority="5" operator="lessThan">
      <formula>0</formula>
    </cfRule>
  </conditionalFormatting>
  <conditionalFormatting sqref="F5">
    <cfRule type="cellIs" dxfId="18" priority="3" operator="lessThan">
      <formula>0</formula>
    </cfRule>
    <cfRule type="cellIs" dxfId="17" priority="4" operator="greaterThan">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D4" sqref="D4"/>
    </sheetView>
  </sheetViews>
  <sheetFormatPr defaultRowHeight="15" x14ac:dyDescent="0.25"/>
  <cols>
    <col min="9" max="10" width="11.5703125" customWidth="1"/>
    <col min="11" max="12" width="11.140625" customWidth="1"/>
  </cols>
  <sheetData>
    <row r="1" spans="1:18" x14ac:dyDescent="0.25">
      <c r="B1" t="s">
        <v>3</v>
      </c>
      <c r="C1" t="s">
        <v>4</v>
      </c>
      <c r="D1" t="s">
        <v>5</v>
      </c>
      <c r="E1" t="s">
        <v>6</v>
      </c>
      <c r="F1" t="s">
        <v>7</v>
      </c>
      <c r="G1" t="s">
        <v>10</v>
      </c>
      <c r="H1" t="s">
        <v>12</v>
      </c>
      <c r="I1" t="s">
        <v>11</v>
      </c>
      <c r="J1" t="s">
        <v>6</v>
      </c>
      <c r="K1" t="s">
        <v>13</v>
      </c>
      <c r="L1" t="s">
        <v>14</v>
      </c>
      <c r="M1" t="s">
        <v>10</v>
      </c>
      <c r="N1" t="s">
        <v>12</v>
      </c>
      <c r="O1" t="s">
        <v>11</v>
      </c>
      <c r="P1" t="s">
        <v>6</v>
      </c>
      <c r="Q1" t="s">
        <v>13</v>
      </c>
      <c r="R1" t="s">
        <v>14</v>
      </c>
    </row>
    <row r="2" spans="1:18" x14ac:dyDescent="0.25">
      <c r="A2" t="s">
        <v>0</v>
      </c>
      <c r="B2">
        <v>50</v>
      </c>
      <c r="C2">
        <v>80</v>
      </c>
      <c r="D2">
        <f>SUM(D3:D6)</f>
        <v>68</v>
      </c>
      <c r="E2">
        <v>80</v>
      </c>
      <c r="F2" s="3">
        <f>E2-D2</f>
        <v>12</v>
      </c>
      <c r="H2">
        <f>(1+$F$2/G7)</f>
        <v>1.9230769230769231</v>
      </c>
      <c r="N2">
        <f>($F$2/M7)</f>
        <v>0.17910447761194029</v>
      </c>
    </row>
    <row r="3" spans="1:18" x14ac:dyDescent="0.25">
      <c r="A3" t="s">
        <v>1</v>
      </c>
      <c r="B3">
        <v>10</v>
      </c>
      <c r="C3">
        <v>40</v>
      </c>
      <c r="D3">
        <v>12</v>
      </c>
      <c r="G3">
        <f>D3-B3</f>
        <v>2</v>
      </c>
      <c r="I3">
        <f>G3*$H$2</f>
        <v>3.8461538461538463</v>
      </c>
      <c r="J3" s="2">
        <f>B3+I3</f>
        <v>13.846153846153847</v>
      </c>
      <c r="K3">
        <f>J3-B3</f>
        <v>3.8461538461538467</v>
      </c>
      <c r="L3">
        <f>C3-J3</f>
        <v>26.153846153846153</v>
      </c>
      <c r="M3">
        <f t="shared" ref="M3:M6" si="0">C3-D3</f>
        <v>28</v>
      </c>
      <c r="O3">
        <f>M3*$N$2</f>
        <v>5.0149253731343277</v>
      </c>
      <c r="P3" s="2">
        <f>D3+O3</f>
        <v>17.014925373134329</v>
      </c>
      <c r="Q3">
        <f>P3-B3</f>
        <v>7.0149253731343286</v>
      </c>
      <c r="R3">
        <f>C3-P3</f>
        <v>22.985074626865671</v>
      </c>
    </row>
    <row r="4" spans="1:18" x14ac:dyDescent="0.25">
      <c r="D4">
        <v>5</v>
      </c>
      <c r="J4" s="2"/>
      <c r="P4" s="2"/>
    </row>
    <row r="5" spans="1:18" x14ac:dyDescent="0.25">
      <c r="A5" t="s">
        <v>8</v>
      </c>
      <c r="B5">
        <v>20</v>
      </c>
      <c r="C5">
        <v>60</v>
      </c>
      <c r="D5">
        <v>22</v>
      </c>
      <c r="G5">
        <f>D5-B5</f>
        <v>2</v>
      </c>
      <c r="I5">
        <f t="shared" ref="I5:I6" si="1">G5*$H$2</f>
        <v>3.8461538461538463</v>
      </c>
      <c r="J5" s="2">
        <f>B5+I5</f>
        <v>23.846153846153847</v>
      </c>
      <c r="K5">
        <f t="shared" ref="K5:K6" si="2">J5-B5</f>
        <v>3.8461538461538467</v>
      </c>
      <c r="L5">
        <f t="shared" ref="L5:L6" si="3">C5-J5</f>
        <v>36.153846153846153</v>
      </c>
      <c r="M5">
        <f t="shared" si="0"/>
        <v>38</v>
      </c>
      <c r="O5">
        <f t="shared" ref="O5:O6" si="4">M5*$N$2</f>
        <v>6.8059701492537306</v>
      </c>
      <c r="P5" s="2">
        <f t="shared" ref="P5:P6" si="5">D5+O5</f>
        <v>28.805970149253731</v>
      </c>
      <c r="Q5">
        <f t="shared" ref="Q5:Q6" si="6">P5-B5</f>
        <v>8.8059701492537314</v>
      </c>
      <c r="R5">
        <f>C5-P5</f>
        <v>31.194029850746269</v>
      </c>
    </row>
    <row r="6" spans="1:18" x14ac:dyDescent="0.25">
      <c r="A6" t="s">
        <v>9</v>
      </c>
      <c r="B6">
        <v>20</v>
      </c>
      <c r="C6">
        <v>30</v>
      </c>
      <c r="D6">
        <v>29</v>
      </c>
      <c r="G6">
        <f>D6-B6</f>
        <v>9</v>
      </c>
      <c r="I6">
        <f t="shared" si="1"/>
        <v>17.307692307692307</v>
      </c>
      <c r="J6" s="2">
        <f>B6+I6</f>
        <v>37.307692307692307</v>
      </c>
      <c r="K6">
        <f t="shared" si="2"/>
        <v>17.307692307692307</v>
      </c>
      <c r="L6">
        <f t="shared" si="3"/>
        <v>-7.3076923076923066</v>
      </c>
      <c r="M6">
        <f t="shared" si="0"/>
        <v>1</v>
      </c>
      <c r="O6">
        <f t="shared" si="4"/>
        <v>0.17910447761194029</v>
      </c>
      <c r="P6" s="2">
        <f t="shared" si="5"/>
        <v>29.17910447761194</v>
      </c>
      <c r="Q6">
        <f t="shared" si="6"/>
        <v>9.1791044776119399</v>
      </c>
      <c r="R6">
        <f t="shared" ref="R6" si="7">C6-P6</f>
        <v>0.82089552238806007</v>
      </c>
    </row>
    <row r="7" spans="1:18" x14ac:dyDescent="0.25">
      <c r="D7" s="1">
        <f>SUM(D3:D6)-D2</f>
        <v>0</v>
      </c>
      <c r="G7">
        <f>SUM(G3:G6)</f>
        <v>13</v>
      </c>
      <c r="J7" s="1">
        <f>SUM(J3:J6)-E2</f>
        <v>-5</v>
      </c>
      <c r="M7">
        <f>SUM(M3:M6)</f>
        <v>67</v>
      </c>
      <c r="O7">
        <f>SUM(O3:O6)</f>
        <v>11.999999999999998</v>
      </c>
      <c r="P7" s="1">
        <f>SUM(P3:P6)-E2</f>
        <v>-5</v>
      </c>
    </row>
  </sheetData>
  <conditionalFormatting sqref="K3:L6">
    <cfRule type="cellIs" dxfId="16" priority="4" operator="lessThan">
      <formula>0</formula>
    </cfRule>
  </conditionalFormatting>
  <conditionalFormatting sqref="Q3:Q6">
    <cfRule type="cellIs" dxfId="15" priority="3" operator="lessThan">
      <formula>0</formula>
    </cfRule>
  </conditionalFormatting>
  <conditionalFormatting sqref="L3:L6">
    <cfRule type="cellIs" dxfId="14" priority="2" operator="lessThan">
      <formula>0</formula>
    </cfRule>
  </conditionalFormatting>
  <conditionalFormatting sqref="R3:R6">
    <cfRule type="cellIs" dxfId="13" priority="1" operator="less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7"/>
  <sheetViews>
    <sheetView workbookViewId="0">
      <selection activeCell="E26" sqref="E26"/>
    </sheetView>
  </sheetViews>
  <sheetFormatPr defaultRowHeight="15" x14ac:dyDescent="0.25"/>
  <cols>
    <col min="9" max="10" width="11.5703125" customWidth="1"/>
    <col min="11" max="12" width="11.140625" customWidth="1"/>
  </cols>
  <sheetData>
    <row r="1" spans="1:18" x14ac:dyDescent="0.25">
      <c r="B1" t="s">
        <v>3</v>
      </c>
      <c r="C1" t="s">
        <v>4</v>
      </c>
      <c r="D1" t="s">
        <v>5</v>
      </c>
      <c r="E1" t="s">
        <v>6</v>
      </c>
      <c r="F1" t="s">
        <v>7</v>
      </c>
      <c r="G1" t="s">
        <v>10</v>
      </c>
      <c r="H1" t="s">
        <v>12</v>
      </c>
      <c r="I1" t="s">
        <v>11</v>
      </c>
      <c r="J1" t="s">
        <v>6</v>
      </c>
      <c r="M1" t="s">
        <v>10</v>
      </c>
      <c r="N1" t="s">
        <v>12</v>
      </c>
      <c r="O1" t="s">
        <v>11</v>
      </c>
      <c r="P1" t="s">
        <v>6</v>
      </c>
    </row>
    <row r="2" spans="1:18" x14ac:dyDescent="0.25">
      <c r="A2" t="s">
        <v>0</v>
      </c>
      <c r="B2">
        <v>20</v>
      </c>
      <c r="C2">
        <v>60</v>
      </c>
      <c r="D2">
        <v>50</v>
      </c>
      <c r="E2">
        <v>20</v>
      </c>
      <c r="F2" s="3">
        <f>E2-D2</f>
        <v>-30</v>
      </c>
      <c r="H2">
        <f>(1+$F$2/G7)</f>
        <v>-0.19999999999999996</v>
      </c>
      <c r="N2">
        <f>($F$2/M7)</f>
        <v>-1.5</v>
      </c>
    </row>
    <row r="3" spans="1:18" x14ac:dyDescent="0.25">
      <c r="A3" t="s">
        <v>1</v>
      </c>
      <c r="B3">
        <v>0</v>
      </c>
      <c r="C3">
        <v>25</v>
      </c>
      <c r="D3">
        <v>20</v>
      </c>
      <c r="G3">
        <f>D3-B3</f>
        <v>20</v>
      </c>
      <c r="I3">
        <f>G3*$H$2</f>
        <v>-3.9999999999999991</v>
      </c>
      <c r="J3" s="2">
        <f>B3+I3</f>
        <v>-3.9999999999999991</v>
      </c>
      <c r="K3">
        <f>J3-B3</f>
        <v>-3.9999999999999991</v>
      </c>
      <c r="L3">
        <f>C3-J3</f>
        <v>29</v>
      </c>
      <c r="M3">
        <f t="shared" ref="M3:M6" si="0">C3-D3</f>
        <v>5</v>
      </c>
      <c r="O3">
        <f>M3*$N$2</f>
        <v>-7.5</v>
      </c>
      <c r="P3" s="2">
        <f>D3+O3</f>
        <v>12.5</v>
      </c>
      <c r="Q3">
        <f>P3-B3</f>
        <v>12.5</v>
      </c>
      <c r="R3">
        <f>C3-P3</f>
        <v>12.5</v>
      </c>
    </row>
    <row r="4" spans="1:18" x14ac:dyDescent="0.25">
      <c r="A4" t="s">
        <v>2</v>
      </c>
      <c r="D4">
        <v>15</v>
      </c>
      <c r="J4" s="2"/>
      <c r="P4" s="2"/>
    </row>
    <row r="5" spans="1:18" x14ac:dyDescent="0.25">
      <c r="A5" t="s">
        <v>8</v>
      </c>
      <c r="B5">
        <v>10</v>
      </c>
      <c r="C5">
        <v>30</v>
      </c>
      <c r="D5">
        <v>15</v>
      </c>
      <c r="G5">
        <f>D5-B5</f>
        <v>5</v>
      </c>
      <c r="I5">
        <f t="shared" ref="I5:I6" si="1">G5*$H$2</f>
        <v>-0.99999999999999978</v>
      </c>
      <c r="J5" s="2">
        <f>B5+I5</f>
        <v>9</v>
      </c>
      <c r="K5">
        <f t="shared" ref="K5:K6" si="2">J5-B5</f>
        <v>-1</v>
      </c>
      <c r="L5">
        <f t="shared" ref="L5:L6" si="3">C5-J5</f>
        <v>21</v>
      </c>
      <c r="M5">
        <f t="shared" si="0"/>
        <v>15</v>
      </c>
      <c r="O5">
        <f t="shared" ref="O5:O6" si="4">M5*$N$2</f>
        <v>-22.5</v>
      </c>
      <c r="P5" s="2">
        <f t="shared" ref="P5:P6" si="5">D5+O5</f>
        <v>-7.5</v>
      </c>
      <c r="Q5">
        <f t="shared" ref="Q5:Q6" si="6">P5-B5</f>
        <v>-17.5</v>
      </c>
      <c r="R5">
        <f t="shared" ref="R5:R6" si="7">C5-P5</f>
        <v>37.5</v>
      </c>
    </row>
    <row r="6" spans="1:18" x14ac:dyDescent="0.25">
      <c r="A6" t="s">
        <v>9</v>
      </c>
      <c r="G6">
        <f>D6-B6</f>
        <v>0</v>
      </c>
      <c r="I6">
        <f t="shared" si="1"/>
        <v>0</v>
      </c>
      <c r="J6" s="2">
        <f>B6+I6</f>
        <v>0</v>
      </c>
      <c r="K6">
        <f t="shared" si="2"/>
        <v>0</v>
      </c>
      <c r="L6">
        <f t="shared" si="3"/>
        <v>0</v>
      </c>
      <c r="M6">
        <f t="shared" si="0"/>
        <v>0</v>
      </c>
      <c r="O6">
        <f t="shared" si="4"/>
        <v>0</v>
      </c>
      <c r="P6" s="2">
        <f t="shared" si="5"/>
        <v>0</v>
      </c>
      <c r="Q6">
        <f t="shared" si="6"/>
        <v>0</v>
      </c>
      <c r="R6">
        <f t="shared" si="7"/>
        <v>0</v>
      </c>
    </row>
    <row r="7" spans="1:18" x14ac:dyDescent="0.25">
      <c r="D7" s="1">
        <f>SUM(D3:D6)-D2</f>
        <v>0</v>
      </c>
      <c r="G7">
        <f>SUM(G3:G6)</f>
        <v>25</v>
      </c>
      <c r="J7" s="1">
        <f>SUM(J3:J6)-E2</f>
        <v>-15</v>
      </c>
      <c r="M7">
        <f>SUM(M3:M6)</f>
        <v>20</v>
      </c>
      <c r="O7">
        <f>SUM(O3:O6)</f>
        <v>-30</v>
      </c>
      <c r="P7" s="1">
        <f>SUM(P3:P6)-E2</f>
        <v>-15</v>
      </c>
    </row>
  </sheetData>
  <conditionalFormatting sqref="K3:L6">
    <cfRule type="cellIs" dxfId="12" priority="4" operator="lessThan">
      <formula>0</formula>
    </cfRule>
  </conditionalFormatting>
  <conditionalFormatting sqref="Q3:Q6">
    <cfRule type="cellIs" dxfId="11" priority="3" operator="lessThan">
      <formula>0</formula>
    </cfRule>
  </conditionalFormatting>
  <conditionalFormatting sqref="L3:L6">
    <cfRule type="cellIs" dxfId="10" priority="2" operator="lessThan">
      <formula>0</formula>
    </cfRule>
  </conditionalFormatting>
  <conditionalFormatting sqref="R3:R6">
    <cfRule type="cellIs" dxfId="9" priority="1" operator="lessThan">
      <formula>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7"/>
  <sheetViews>
    <sheetView workbookViewId="0">
      <selection activeCell="H17" sqref="H17"/>
    </sheetView>
  </sheetViews>
  <sheetFormatPr defaultRowHeight="15" x14ac:dyDescent="0.25"/>
  <cols>
    <col min="9" max="10" width="11.5703125" customWidth="1"/>
    <col min="11" max="12" width="11.140625" customWidth="1"/>
  </cols>
  <sheetData>
    <row r="1" spans="1:18" x14ac:dyDescent="0.25">
      <c r="B1" t="s">
        <v>3</v>
      </c>
      <c r="C1" t="s">
        <v>4</v>
      </c>
      <c r="D1" t="s">
        <v>5</v>
      </c>
      <c r="E1" t="s">
        <v>6</v>
      </c>
      <c r="F1" t="s">
        <v>7</v>
      </c>
      <c r="G1" t="s">
        <v>10</v>
      </c>
      <c r="H1" t="s">
        <v>12</v>
      </c>
      <c r="I1" t="s">
        <v>11</v>
      </c>
      <c r="J1" t="s">
        <v>6</v>
      </c>
      <c r="M1" t="s">
        <v>10</v>
      </c>
      <c r="N1" t="s">
        <v>12</v>
      </c>
      <c r="O1" t="s">
        <v>11</v>
      </c>
      <c r="P1" t="s">
        <v>6</v>
      </c>
    </row>
    <row r="2" spans="1:18" x14ac:dyDescent="0.25">
      <c r="A2" t="s">
        <v>0</v>
      </c>
      <c r="B2">
        <v>10</v>
      </c>
      <c r="C2">
        <v>50</v>
      </c>
      <c r="D2">
        <v>30</v>
      </c>
      <c r="E2">
        <v>30</v>
      </c>
      <c r="F2" s="3">
        <f>E2-D2</f>
        <v>0</v>
      </c>
      <c r="H2" t="e">
        <f>(1+$F$2/G7)</f>
        <v>#DIV/0!</v>
      </c>
      <c r="N2">
        <f>($F$2/M7)</f>
        <v>0</v>
      </c>
    </row>
    <row r="3" spans="1:18" x14ac:dyDescent="0.25">
      <c r="A3" t="s">
        <v>1</v>
      </c>
      <c r="B3">
        <v>10</v>
      </c>
      <c r="C3">
        <v>30</v>
      </c>
      <c r="D3">
        <v>10</v>
      </c>
      <c r="G3">
        <f>D3-B3</f>
        <v>0</v>
      </c>
      <c r="I3" t="e">
        <f>G3*$H$2</f>
        <v>#DIV/0!</v>
      </c>
      <c r="J3" s="2" t="e">
        <f>B3+I3</f>
        <v>#DIV/0!</v>
      </c>
      <c r="K3" t="e">
        <f>J3-B3</f>
        <v>#DIV/0!</v>
      </c>
      <c r="L3" t="e">
        <f>C3-J3</f>
        <v>#DIV/0!</v>
      </c>
      <c r="M3">
        <f t="shared" ref="M3:M6" si="0">C3-D3</f>
        <v>20</v>
      </c>
      <c r="O3">
        <f>M3*$N$2</f>
        <v>0</v>
      </c>
      <c r="P3" s="2">
        <f>D3+O3</f>
        <v>10</v>
      </c>
      <c r="Q3">
        <f>P3-B3</f>
        <v>0</v>
      </c>
      <c r="R3">
        <f>C3-P3</f>
        <v>20</v>
      </c>
    </row>
    <row r="4" spans="1:18" x14ac:dyDescent="0.25">
      <c r="A4" t="s">
        <v>2</v>
      </c>
      <c r="D4">
        <v>13</v>
      </c>
      <c r="J4" s="2"/>
      <c r="P4" s="2"/>
    </row>
    <row r="5" spans="1:18" x14ac:dyDescent="0.25">
      <c r="A5" t="s">
        <v>8</v>
      </c>
      <c r="D5">
        <v>7</v>
      </c>
      <c r="J5" s="2"/>
      <c r="P5" s="2"/>
    </row>
    <row r="6" spans="1:18" x14ac:dyDescent="0.25">
      <c r="A6" t="s">
        <v>9</v>
      </c>
      <c r="G6">
        <f>D6-B6</f>
        <v>0</v>
      </c>
      <c r="I6" t="e">
        <f t="shared" ref="I6" si="1">G6*$H$2</f>
        <v>#DIV/0!</v>
      </c>
      <c r="J6" s="2" t="e">
        <f>B6+I6</f>
        <v>#DIV/0!</v>
      </c>
      <c r="K6" t="e">
        <f t="shared" ref="K6" si="2">J6-B6</f>
        <v>#DIV/0!</v>
      </c>
      <c r="L6" t="e">
        <f t="shared" ref="L6" si="3">C6-J6</f>
        <v>#DIV/0!</v>
      </c>
      <c r="M6">
        <f t="shared" si="0"/>
        <v>0</v>
      </c>
      <c r="O6">
        <f t="shared" ref="O6" si="4">M6*$N$2</f>
        <v>0</v>
      </c>
      <c r="P6" s="2">
        <f t="shared" ref="P6" si="5">D6+O6</f>
        <v>0</v>
      </c>
      <c r="Q6">
        <f t="shared" ref="Q6" si="6">P6-B6</f>
        <v>0</v>
      </c>
      <c r="R6">
        <f t="shared" ref="R6" si="7">C6-P6</f>
        <v>0</v>
      </c>
    </row>
    <row r="7" spans="1:18" x14ac:dyDescent="0.25">
      <c r="D7" s="1">
        <f>SUM(D3:D6)-D2</f>
        <v>0</v>
      </c>
      <c r="G7">
        <f>SUM(G3:G6)</f>
        <v>0</v>
      </c>
      <c r="J7" s="1" t="e">
        <f>SUM(J3:J6)-E2</f>
        <v>#DIV/0!</v>
      </c>
      <c r="M7">
        <f>SUM(M3:M6)</f>
        <v>20</v>
      </c>
      <c r="O7">
        <f>SUM(O3:O6)</f>
        <v>0</v>
      </c>
      <c r="P7" s="1">
        <f>SUM(P3:P6)-E2</f>
        <v>-20</v>
      </c>
    </row>
  </sheetData>
  <conditionalFormatting sqref="K3:L6">
    <cfRule type="cellIs" dxfId="8" priority="4" operator="lessThan">
      <formula>0</formula>
    </cfRule>
  </conditionalFormatting>
  <conditionalFormatting sqref="Q3:Q6">
    <cfRule type="cellIs" dxfId="7" priority="3" operator="lessThan">
      <formula>0</formula>
    </cfRule>
  </conditionalFormatting>
  <conditionalFormatting sqref="L3:L6">
    <cfRule type="cellIs" dxfId="6" priority="2" operator="lessThan">
      <formula>0</formula>
    </cfRule>
  </conditionalFormatting>
  <conditionalFormatting sqref="R3:R6">
    <cfRule type="cellIs" dxfId="5" priority="1" operator="lessThan">
      <formula>0</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7"/>
  <sheetViews>
    <sheetView workbookViewId="0">
      <selection activeCell="O3" sqref="O3"/>
    </sheetView>
  </sheetViews>
  <sheetFormatPr defaultRowHeight="15" x14ac:dyDescent="0.25"/>
  <cols>
    <col min="9" max="10" width="11.5703125" customWidth="1"/>
    <col min="11" max="12" width="11.140625" customWidth="1"/>
  </cols>
  <sheetData>
    <row r="1" spans="1:18" x14ac:dyDescent="0.25">
      <c r="B1" t="s">
        <v>3</v>
      </c>
      <c r="C1" t="s">
        <v>4</v>
      </c>
      <c r="D1" t="s">
        <v>5</v>
      </c>
      <c r="E1" t="s">
        <v>6</v>
      </c>
      <c r="F1" t="s">
        <v>7</v>
      </c>
      <c r="G1" t="s">
        <v>10</v>
      </c>
      <c r="H1" t="s">
        <v>12</v>
      </c>
      <c r="I1" t="s">
        <v>11</v>
      </c>
      <c r="J1" t="s">
        <v>6</v>
      </c>
      <c r="M1" t="s">
        <v>10</v>
      </c>
      <c r="N1" t="s">
        <v>12</v>
      </c>
      <c r="O1" t="s">
        <v>11</v>
      </c>
      <c r="P1" t="s">
        <v>6</v>
      </c>
    </row>
    <row r="2" spans="1:18" x14ac:dyDescent="0.25">
      <c r="A2" t="s">
        <v>0</v>
      </c>
      <c r="B2">
        <v>10</v>
      </c>
      <c r="C2">
        <v>50</v>
      </c>
      <c r="D2">
        <v>30</v>
      </c>
      <c r="E2">
        <v>50</v>
      </c>
      <c r="F2" s="3">
        <f>E2-D2</f>
        <v>20</v>
      </c>
      <c r="H2">
        <f>(1+$F$2/G7)</f>
        <v>2</v>
      </c>
      <c r="N2">
        <f>($F$2/M7)</f>
        <v>0.4</v>
      </c>
    </row>
    <row r="3" spans="1:18" x14ac:dyDescent="0.25">
      <c r="A3" t="s">
        <v>1</v>
      </c>
      <c r="B3">
        <v>10</v>
      </c>
      <c r="C3">
        <v>30</v>
      </c>
      <c r="D3">
        <v>10</v>
      </c>
      <c r="G3">
        <f>D3-B3</f>
        <v>0</v>
      </c>
      <c r="I3">
        <f>G3*$H$2</f>
        <v>0</v>
      </c>
      <c r="J3" s="2">
        <f>B3+I3</f>
        <v>10</v>
      </c>
      <c r="K3">
        <f>J3-B3</f>
        <v>0</v>
      </c>
      <c r="L3">
        <f>C3-J3</f>
        <v>20</v>
      </c>
      <c r="M3">
        <f t="shared" ref="M3:M6" si="0">C3-D3</f>
        <v>20</v>
      </c>
      <c r="O3">
        <f>M3*$N$2</f>
        <v>8</v>
      </c>
      <c r="P3" s="2">
        <f>D3+O3</f>
        <v>18</v>
      </c>
      <c r="Q3">
        <f>P3-B3</f>
        <v>8</v>
      </c>
      <c r="R3">
        <f>C3-P3</f>
        <v>12</v>
      </c>
    </row>
    <row r="4" spans="1:18" x14ac:dyDescent="0.25">
      <c r="A4" t="s">
        <v>2</v>
      </c>
      <c r="B4">
        <v>0</v>
      </c>
      <c r="C4">
        <v>40</v>
      </c>
      <c r="D4">
        <v>13</v>
      </c>
      <c r="G4">
        <f>D4-B4</f>
        <v>13</v>
      </c>
      <c r="I4">
        <f t="shared" ref="I4:I6" si="1">G4*$H$2</f>
        <v>26</v>
      </c>
      <c r="J4" s="2">
        <f>B4+I4</f>
        <v>26</v>
      </c>
      <c r="K4">
        <f t="shared" ref="K4:K6" si="2">J4-B4</f>
        <v>26</v>
      </c>
      <c r="L4">
        <f t="shared" ref="L4:L6" si="3">C4-J4</f>
        <v>14</v>
      </c>
      <c r="M4">
        <f t="shared" si="0"/>
        <v>27</v>
      </c>
      <c r="O4">
        <f t="shared" ref="O4:O6" si="4">M4*$N$2</f>
        <v>10.8</v>
      </c>
      <c r="P4" s="2">
        <f t="shared" ref="P4:P6" si="5">D4+O4</f>
        <v>23.8</v>
      </c>
      <c r="Q4">
        <f t="shared" ref="Q4:Q6" si="6">P4-B4</f>
        <v>23.8</v>
      </c>
      <c r="R4">
        <f t="shared" ref="R4:R6" si="7">C4-P4</f>
        <v>16.2</v>
      </c>
    </row>
    <row r="5" spans="1:18" x14ac:dyDescent="0.25">
      <c r="A5" t="s">
        <v>8</v>
      </c>
      <c r="B5">
        <v>0</v>
      </c>
      <c r="C5">
        <v>10</v>
      </c>
      <c r="D5">
        <v>7</v>
      </c>
      <c r="G5">
        <f>D5-B5</f>
        <v>7</v>
      </c>
      <c r="I5">
        <f t="shared" si="1"/>
        <v>14</v>
      </c>
      <c r="J5" s="2">
        <f>B5+I5</f>
        <v>14</v>
      </c>
      <c r="K5">
        <f t="shared" si="2"/>
        <v>14</v>
      </c>
      <c r="L5">
        <f t="shared" si="3"/>
        <v>-4</v>
      </c>
      <c r="M5">
        <f t="shared" si="0"/>
        <v>3</v>
      </c>
      <c r="O5">
        <f t="shared" si="4"/>
        <v>1.2000000000000002</v>
      </c>
      <c r="P5" s="2">
        <f t="shared" si="5"/>
        <v>8.1999999999999993</v>
      </c>
      <c r="Q5">
        <f t="shared" si="6"/>
        <v>8.1999999999999993</v>
      </c>
      <c r="R5">
        <f t="shared" si="7"/>
        <v>1.8000000000000007</v>
      </c>
    </row>
    <row r="6" spans="1:18" x14ac:dyDescent="0.25">
      <c r="A6" t="s">
        <v>9</v>
      </c>
      <c r="G6">
        <f>D6-B6</f>
        <v>0</v>
      </c>
      <c r="I6">
        <f t="shared" si="1"/>
        <v>0</v>
      </c>
      <c r="J6" s="2">
        <f>B6+I6</f>
        <v>0</v>
      </c>
      <c r="K6">
        <f t="shared" si="2"/>
        <v>0</v>
      </c>
      <c r="L6">
        <f t="shared" si="3"/>
        <v>0</v>
      </c>
      <c r="M6">
        <f t="shared" si="0"/>
        <v>0</v>
      </c>
      <c r="O6">
        <f t="shared" si="4"/>
        <v>0</v>
      </c>
      <c r="P6" s="2">
        <f t="shared" si="5"/>
        <v>0</v>
      </c>
      <c r="Q6">
        <f t="shared" si="6"/>
        <v>0</v>
      </c>
      <c r="R6">
        <f t="shared" si="7"/>
        <v>0</v>
      </c>
    </row>
    <row r="7" spans="1:18" x14ac:dyDescent="0.25">
      <c r="D7" s="1">
        <f>SUM(D3:D6)-D2</f>
        <v>0</v>
      </c>
      <c r="G7">
        <f>SUM(G3:G6)</f>
        <v>20</v>
      </c>
      <c r="J7" s="1">
        <f>SUM(J3:J6)-E2</f>
        <v>0</v>
      </c>
      <c r="M7">
        <f>SUM(M3:M6)</f>
        <v>50</v>
      </c>
      <c r="O7">
        <f>SUM(O3:O6)</f>
        <v>20</v>
      </c>
      <c r="P7" s="1">
        <f>SUM(P3:P6)-E2</f>
        <v>0</v>
      </c>
    </row>
  </sheetData>
  <conditionalFormatting sqref="K3:L6">
    <cfRule type="cellIs" dxfId="4" priority="4" operator="lessThan">
      <formula>0</formula>
    </cfRule>
  </conditionalFormatting>
  <conditionalFormatting sqref="Q3:Q6">
    <cfRule type="cellIs" dxfId="3" priority="3" operator="lessThan">
      <formula>0</formula>
    </cfRule>
  </conditionalFormatting>
  <conditionalFormatting sqref="L3:L6">
    <cfRule type="cellIs" dxfId="2" priority="2" operator="lessThan">
      <formula>0</formula>
    </cfRule>
  </conditionalFormatting>
  <conditionalFormatting sqref="R3:R6">
    <cfRule type="cellIs" dxfId="1" priority="1" operator="lessThan">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topLeftCell="A8" workbookViewId="0">
      <selection activeCell="O10" sqref="O10:Q26"/>
    </sheetView>
  </sheetViews>
  <sheetFormatPr defaultRowHeight="15" x14ac:dyDescent="0.25"/>
  <cols>
    <col min="1" max="1" width="13.85546875" customWidth="1"/>
    <col min="8" max="8" width="14.28515625" customWidth="1"/>
    <col min="15" max="15" width="13.140625" customWidth="1"/>
  </cols>
  <sheetData>
    <row r="1" spans="1:20" x14ac:dyDescent="0.25">
      <c r="A1" t="s">
        <v>47</v>
      </c>
    </row>
    <row r="2" spans="1:20" x14ac:dyDescent="0.25">
      <c r="A2" t="s">
        <v>48</v>
      </c>
    </row>
    <row r="3" spans="1:20" x14ac:dyDescent="0.25">
      <c r="A3" t="s">
        <v>49</v>
      </c>
    </row>
    <row r="4" spans="1:20" x14ac:dyDescent="0.25">
      <c r="A4" t="s">
        <v>50</v>
      </c>
    </row>
    <row r="5" spans="1:20" x14ac:dyDescent="0.25">
      <c r="A5" t="s">
        <v>51</v>
      </c>
    </row>
    <row r="6" spans="1:20" x14ac:dyDescent="0.25">
      <c r="A6" t="s">
        <v>52</v>
      </c>
    </row>
    <row r="7" spans="1:20" x14ac:dyDescent="0.25">
      <c r="A7" t="s">
        <v>54</v>
      </c>
    </row>
    <row r="8" spans="1:20" x14ac:dyDescent="0.25">
      <c r="A8" t="s">
        <v>69</v>
      </c>
    </row>
    <row r="9" spans="1:20" x14ac:dyDescent="0.25">
      <c r="A9" t="s">
        <v>53</v>
      </c>
    </row>
    <row r="10" spans="1:20" x14ac:dyDescent="0.25">
      <c r="B10" t="s">
        <v>3</v>
      </c>
      <c r="C10" t="s">
        <v>4</v>
      </c>
      <c r="D10" t="s">
        <v>70</v>
      </c>
      <c r="I10" t="s">
        <v>3</v>
      </c>
      <c r="J10" t="s">
        <v>4</v>
      </c>
      <c r="K10" t="s">
        <v>70</v>
      </c>
      <c r="P10" t="s">
        <v>3</v>
      </c>
      <c r="Q10" t="s">
        <v>4</v>
      </c>
      <c r="R10" t="s">
        <v>70</v>
      </c>
    </row>
    <row r="11" spans="1:20" x14ac:dyDescent="0.25">
      <c r="A11" s="59" t="s">
        <v>55</v>
      </c>
      <c r="B11" s="59">
        <f>SUM(B12:B15)</f>
        <v>30</v>
      </c>
      <c r="C11" s="59">
        <f>SUM(C12:C15)</f>
        <v>0</v>
      </c>
      <c r="D11">
        <f>100-B16-B20</f>
        <v>80</v>
      </c>
      <c r="E11">
        <f>D11-B11</f>
        <v>50</v>
      </c>
      <c r="F11">
        <f>100-SUM(B11+B16+B20)</f>
        <v>50</v>
      </c>
      <c r="H11" s="59" t="s">
        <v>55</v>
      </c>
      <c r="I11" s="59">
        <f>SUM(I12:I15)</f>
        <v>30</v>
      </c>
      <c r="J11" s="59">
        <f>SUM(J12:J15)</f>
        <v>75</v>
      </c>
      <c r="K11">
        <f>100-I16-I20-I24</f>
        <v>75</v>
      </c>
      <c r="L11">
        <f>K11-I11</f>
        <v>45</v>
      </c>
      <c r="M11">
        <f>100-SUM(I11+I16+I20+I24)</f>
        <v>45</v>
      </c>
      <c r="O11" s="59" t="s">
        <v>55</v>
      </c>
      <c r="P11" s="59">
        <f>SUM(P12:P15)</f>
        <v>0</v>
      </c>
      <c r="Q11" s="59">
        <f>SUM(Q12:Q15)</f>
        <v>75</v>
      </c>
      <c r="R11">
        <f>100-P16-P20-P24</f>
        <v>100</v>
      </c>
      <c r="S11">
        <f>R11-P11</f>
        <v>100</v>
      </c>
      <c r="T11">
        <f>100-SUM(P11+P16+P20+P24)</f>
        <v>100</v>
      </c>
    </row>
    <row r="12" spans="1:20" x14ac:dyDescent="0.25">
      <c r="A12" t="s">
        <v>56</v>
      </c>
      <c r="B12">
        <v>0</v>
      </c>
      <c r="H12" t="s">
        <v>56</v>
      </c>
      <c r="I12">
        <v>0</v>
      </c>
      <c r="J12">
        <v>10</v>
      </c>
      <c r="O12" t="s">
        <v>56</v>
      </c>
      <c r="P12">
        <v>0</v>
      </c>
      <c r="Q12">
        <v>10</v>
      </c>
    </row>
    <row r="13" spans="1:20" x14ac:dyDescent="0.25">
      <c r="A13" t="s">
        <v>57</v>
      </c>
      <c r="B13">
        <v>5</v>
      </c>
      <c r="H13" t="s">
        <v>57</v>
      </c>
      <c r="I13">
        <v>5</v>
      </c>
      <c r="J13">
        <v>15</v>
      </c>
      <c r="O13" t="s">
        <v>57</v>
      </c>
      <c r="P13">
        <v>0</v>
      </c>
      <c r="Q13">
        <v>15</v>
      </c>
    </row>
    <row r="14" spans="1:20" x14ac:dyDescent="0.25">
      <c r="A14" t="s">
        <v>58</v>
      </c>
      <c r="B14">
        <v>10</v>
      </c>
      <c r="H14" t="s">
        <v>58</v>
      </c>
      <c r="I14">
        <v>10</v>
      </c>
      <c r="J14">
        <v>20</v>
      </c>
      <c r="O14" t="s">
        <v>58</v>
      </c>
      <c r="P14">
        <v>0</v>
      </c>
      <c r="Q14">
        <v>20</v>
      </c>
    </row>
    <row r="15" spans="1:20" x14ac:dyDescent="0.25">
      <c r="A15" t="s">
        <v>59</v>
      </c>
      <c r="B15">
        <v>15</v>
      </c>
      <c r="H15" t="s">
        <v>59</v>
      </c>
      <c r="I15">
        <v>15</v>
      </c>
      <c r="J15">
        <v>30</v>
      </c>
      <c r="O15" t="s">
        <v>59</v>
      </c>
      <c r="P15">
        <v>0</v>
      </c>
      <c r="Q15">
        <v>30</v>
      </c>
    </row>
    <row r="16" spans="1:20" x14ac:dyDescent="0.25">
      <c r="A16" s="59" t="s">
        <v>60</v>
      </c>
      <c r="B16" s="59">
        <f>SUM(B17:B19)</f>
        <v>15</v>
      </c>
      <c r="C16" s="59">
        <f>SUM(C17:C19)</f>
        <v>0</v>
      </c>
      <c r="D16">
        <f>100-B11-B20</f>
        <v>65</v>
      </c>
      <c r="E16">
        <f>D16-B16</f>
        <v>50</v>
      </c>
      <c r="H16" s="59" t="s">
        <v>60</v>
      </c>
      <c r="I16" s="59">
        <f>SUM(I17:I19)</f>
        <v>15</v>
      </c>
      <c r="J16" s="59">
        <f>SUM(J17:J19)</f>
        <v>60</v>
      </c>
      <c r="K16">
        <f>100-I11-I20-I24</f>
        <v>60</v>
      </c>
      <c r="L16">
        <f>K16-I16</f>
        <v>45</v>
      </c>
      <c r="O16" s="59" t="s">
        <v>60</v>
      </c>
      <c r="P16" s="59">
        <f>SUM(P17:P19)</f>
        <v>0</v>
      </c>
      <c r="Q16" s="59">
        <f>SUM(Q17:Q19)</f>
        <v>60</v>
      </c>
      <c r="R16">
        <f>100-P11-P20-P24</f>
        <v>100</v>
      </c>
      <c r="S16">
        <f>R16-P16</f>
        <v>100</v>
      </c>
    </row>
    <row r="17" spans="1:19" x14ac:dyDescent="0.25">
      <c r="A17" t="s">
        <v>61</v>
      </c>
      <c r="B17">
        <v>0</v>
      </c>
      <c r="H17" t="s">
        <v>61</v>
      </c>
      <c r="I17">
        <v>0</v>
      </c>
      <c r="J17">
        <v>10</v>
      </c>
      <c r="O17" t="s">
        <v>61</v>
      </c>
      <c r="P17">
        <v>0</v>
      </c>
      <c r="Q17">
        <v>10</v>
      </c>
    </row>
    <row r="18" spans="1:19" x14ac:dyDescent="0.25">
      <c r="A18" t="s">
        <v>62</v>
      </c>
      <c r="B18">
        <v>10</v>
      </c>
      <c r="H18" t="s">
        <v>62</v>
      </c>
      <c r="I18">
        <v>10</v>
      </c>
      <c r="J18">
        <v>30</v>
      </c>
      <c r="O18" t="s">
        <v>62</v>
      </c>
      <c r="P18">
        <v>0</v>
      </c>
      <c r="Q18">
        <v>30</v>
      </c>
    </row>
    <row r="19" spans="1:19" x14ac:dyDescent="0.25">
      <c r="A19" t="s">
        <v>63</v>
      </c>
      <c r="B19">
        <v>5</v>
      </c>
      <c r="H19" t="s">
        <v>63</v>
      </c>
      <c r="I19">
        <v>5</v>
      </c>
      <c r="J19">
        <v>20</v>
      </c>
      <c r="O19" t="s">
        <v>63</v>
      </c>
      <c r="P19">
        <v>0</v>
      </c>
      <c r="Q19">
        <v>20</v>
      </c>
    </row>
    <row r="20" spans="1:19" x14ac:dyDescent="0.25">
      <c r="A20" s="59" t="s">
        <v>64</v>
      </c>
      <c r="B20" s="59">
        <f>SUM(B21:B23)</f>
        <v>5</v>
      </c>
      <c r="C20" s="59">
        <f>SUM(C21:C23)</f>
        <v>0</v>
      </c>
      <c r="D20">
        <f>100-B11-B16</f>
        <v>55</v>
      </c>
      <c r="E20">
        <f>D20-B20</f>
        <v>50</v>
      </c>
      <c r="H20" s="59" t="s">
        <v>64</v>
      </c>
      <c r="I20" s="59">
        <f>SUM(I21:I23)</f>
        <v>5</v>
      </c>
      <c r="J20" s="59">
        <f>SUM(J21:J23)</f>
        <v>50</v>
      </c>
      <c r="K20">
        <f>100-I11-I16-I24</f>
        <v>50</v>
      </c>
      <c r="L20">
        <f>K20-I20</f>
        <v>45</v>
      </c>
      <c r="O20" s="59" t="s">
        <v>64</v>
      </c>
      <c r="P20" s="59">
        <f>SUM(P21:P23)</f>
        <v>0</v>
      </c>
      <c r="Q20" s="59">
        <f>SUM(Q21:Q23)</f>
        <v>50</v>
      </c>
      <c r="R20">
        <f>100-P11-P16-P24</f>
        <v>100</v>
      </c>
      <c r="S20">
        <f>R20-P20</f>
        <v>100</v>
      </c>
    </row>
    <row r="21" spans="1:19" x14ac:dyDescent="0.25">
      <c r="A21" t="s">
        <v>65</v>
      </c>
      <c r="B21">
        <v>5</v>
      </c>
      <c r="H21" t="s">
        <v>65</v>
      </c>
      <c r="I21">
        <v>5</v>
      </c>
      <c r="J21">
        <v>25</v>
      </c>
      <c r="O21" t="s">
        <v>65</v>
      </c>
      <c r="P21">
        <v>0</v>
      </c>
      <c r="Q21">
        <v>25</v>
      </c>
    </row>
    <row r="22" spans="1:19" x14ac:dyDescent="0.25">
      <c r="A22" t="s">
        <v>66</v>
      </c>
      <c r="B22">
        <v>0</v>
      </c>
      <c r="H22" t="s">
        <v>66</v>
      </c>
      <c r="I22">
        <v>0</v>
      </c>
      <c r="J22">
        <v>15</v>
      </c>
      <c r="O22" t="s">
        <v>66</v>
      </c>
      <c r="P22">
        <v>0</v>
      </c>
      <c r="Q22">
        <v>15</v>
      </c>
    </row>
    <row r="23" spans="1:19" x14ac:dyDescent="0.25">
      <c r="A23" t="s">
        <v>67</v>
      </c>
      <c r="B23">
        <v>0</v>
      </c>
      <c r="H23" t="s">
        <v>67</v>
      </c>
      <c r="I23">
        <v>0</v>
      </c>
      <c r="J23">
        <v>10</v>
      </c>
      <c r="O23" t="s">
        <v>67</v>
      </c>
      <c r="P23">
        <v>0</v>
      </c>
      <c r="Q23">
        <v>10</v>
      </c>
    </row>
    <row r="24" spans="1:19" x14ac:dyDescent="0.25">
      <c r="H24" s="59" t="s">
        <v>71</v>
      </c>
      <c r="I24" s="59">
        <f>SUM(I25:I26)</f>
        <v>5</v>
      </c>
      <c r="J24" s="59">
        <f>SUM(J25:J26)</f>
        <v>50</v>
      </c>
      <c r="K24">
        <f>100-I11-I16-I20</f>
        <v>50</v>
      </c>
      <c r="L24">
        <f>K24-I24</f>
        <v>45</v>
      </c>
      <c r="O24" s="59" t="s">
        <v>71</v>
      </c>
      <c r="P24" s="59">
        <f>SUM(P25:P26)</f>
        <v>0</v>
      </c>
      <c r="Q24" s="59">
        <f>SUM(Q25:Q26)</f>
        <v>50</v>
      </c>
      <c r="R24">
        <f>100-P11-P16-P20</f>
        <v>100</v>
      </c>
      <c r="S24">
        <f>R24-P24</f>
        <v>100</v>
      </c>
    </row>
    <row r="25" spans="1:19" x14ac:dyDescent="0.25">
      <c r="A25" t="s">
        <v>68</v>
      </c>
      <c r="B25">
        <f>B11+B16+B20</f>
        <v>50</v>
      </c>
      <c r="D25">
        <f>SUM(D11+D16+D20)</f>
        <v>200</v>
      </c>
      <c r="H25" t="s">
        <v>72</v>
      </c>
      <c r="I25">
        <v>5</v>
      </c>
      <c r="J25">
        <v>30</v>
      </c>
      <c r="O25" t="s">
        <v>72</v>
      </c>
      <c r="P25">
        <v>0</v>
      </c>
      <c r="Q25">
        <v>30</v>
      </c>
    </row>
    <row r="26" spans="1:19" x14ac:dyDescent="0.25">
      <c r="H26" t="s">
        <v>73</v>
      </c>
      <c r="I26">
        <v>0</v>
      </c>
      <c r="J26">
        <v>20</v>
      </c>
      <c r="O26" t="s">
        <v>73</v>
      </c>
      <c r="P26">
        <v>0</v>
      </c>
      <c r="Q26">
        <v>20</v>
      </c>
    </row>
    <row r="28" spans="1:19" x14ac:dyDescent="0.25">
      <c r="H28" t="s">
        <v>68</v>
      </c>
      <c r="I28">
        <f>I11+I16+I20+I24</f>
        <v>55</v>
      </c>
      <c r="K28">
        <f>K11+K16+K20+K24</f>
        <v>235</v>
      </c>
      <c r="O28" t="s">
        <v>68</v>
      </c>
      <c r="P28">
        <f>P11+P16+P20+P24</f>
        <v>0</v>
      </c>
      <c r="R28">
        <f>R11+R16+R20+R24</f>
        <v>400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tabSelected="1" workbookViewId="0">
      <selection activeCell="X9" sqref="X9"/>
    </sheetView>
  </sheetViews>
  <sheetFormatPr defaultRowHeight="15" x14ac:dyDescent="0.25"/>
  <cols>
    <col min="1" max="1" width="12.42578125" bestFit="1" customWidth="1"/>
    <col min="9" max="10" width="2.7109375" style="61" customWidth="1"/>
    <col min="11" max="14" width="3.42578125" style="61" customWidth="1"/>
    <col min="15" max="16" width="5.42578125" customWidth="1"/>
  </cols>
  <sheetData>
    <row r="1" spans="1:23" x14ac:dyDescent="0.25">
      <c r="B1" t="s">
        <v>3</v>
      </c>
      <c r="C1" t="s">
        <v>4</v>
      </c>
      <c r="D1" t="s">
        <v>74</v>
      </c>
      <c r="E1" t="s">
        <v>86</v>
      </c>
      <c r="F1" t="s">
        <v>6</v>
      </c>
      <c r="G1" t="s">
        <v>75</v>
      </c>
      <c r="H1" t="s">
        <v>76</v>
      </c>
      <c r="M1" t="s">
        <v>82</v>
      </c>
      <c r="N1" t="s">
        <v>83</v>
      </c>
      <c r="O1" t="s">
        <v>84</v>
      </c>
      <c r="P1" t="s">
        <v>85</v>
      </c>
      <c r="Q1" t="s">
        <v>78</v>
      </c>
      <c r="R1" t="s">
        <v>79</v>
      </c>
      <c r="S1" t="s">
        <v>77</v>
      </c>
      <c r="T1" t="s">
        <v>80</v>
      </c>
      <c r="U1" t="s">
        <v>81</v>
      </c>
      <c r="V1" s="64">
        <f>SUM(S3:S16)</f>
        <v>-1</v>
      </c>
      <c r="W1" s="64">
        <f>-V1</f>
        <v>1</v>
      </c>
    </row>
    <row r="2" spans="1:23" s="60" customFormat="1" x14ac:dyDescent="0.25">
      <c r="A2" s="59" t="s">
        <v>55</v>
      </c>
      <c r="B2" s="59">
        <f>SUM(B3:B6)</f>
        <v>30</v>
      </c>
      <c r="C2" s="59">
        <f>SUM(C3:C6)</f>
        <v>75</v>
      </c>
      <c r="D2" s="59">
        <f>SUM(D3:D6)</f>
        <v>45</v>
      </c>
      <c r="E2" s="63"/>
      <c r="F2" s="59" t="str">
        <f t="shared" ref="F2" si="0">IF(E2&lt;&gt;0,D2+E2,"")</f>
        <v/>
      </c>
      <c r="G2" s="59">
        <f t="shared" ref="G2:G17" si="1">D2-B2</f>
        <v>15</v>
      </c>
      <c r="H2" s="59">
        <f t="shared" ref="H2:H17" si="2">C2-D2</f>
        <v>30</v>
      </c>
      <c r="I2" s="62"/>
      <c r="J2" s="61">
        <f>IF(SUM($E$3:$E$6)&lt;&gt;0,1,0)</f>
        <v>0</v>
      </c>
      <c r="K2" s="62"/>
      <c r="L2" s="62"/>
      <c r="M2" s="62"/>
      <c r="N2" s="62"/>
      <c r="V2" s="59">
        <f>SUM(V3:V6)</f>
        <v>45</v>
      </c>
      <c r="W2" s="59">
        <f>SUM(W3:W6)</f>
        <v>45</v>
      </c>
    </row>
    <row r="3" spans="1:23" x14ac:dyDescent="0.25">
      <c r="A3" t="s">
        <v>56</v>
      </c>
      <c r="B3">
        <v>0</v>
      </c>
      <c r="C3">
        <v>10</v>
      </c>
      <c r="D3">
        <v>5</v>
      </c>
      <c r="E3" s="2"/>
      <c r="F3" t="str">
        <f>IF(E3&lt;&gt;0,D3+E3,"")</f>
        <v/>
      </c>
      <c r="G3">
        <f t="shared" si="1"/>
        <v>5</v>
      </c>
      <c r="H3">
        <f>C3-D3</f>
        <v>5</v>
      </c>
      <c r="I3" s="61">
        <f>IF(E3&lt;&gt;0,0,1)</f>
        <v>1</v>
      </c>
      <c r="J3" s="61">
        <f>IF(SUM($E$3:$E$6)&lt;&gt;0,1,0)</f>
        <v>0</v>
      </c>
      <c r="K3" s="61">
        <f>G3*I3</f>
        <v>5</v>
      </c>
      <c r="L3" s="61">
        <f>H3*I3</f>
        <v>5</v>
      </c>
      <c r="M3">
        <f t="array" ref="M3">SUM(G3:G6*$I3:$I6)</f>
        <v>15</v>
      </c>
      <c r="N3">
        <f t="array" ref="N3">SUM(H3:H6*$I3:$I6)</f>
        <v>30</v>
      </c>
      <c r="O3">
        <f>IF(M3&lt;$E$18,$E$18-M3,0)</f>
        <v>0</v>
      </c>
      <c r="P3">
        <f>IF(N3&lt;-$E$18,-$E$18-N3,0)</f>
        <v>0</v>
      </c>
      <c r="Q3">
        <f>IF(M3&gt;0,(SUM($E3:$E6)-O3)/M3,"")</f>
        <v>0</v>
      </c>
      <c r="R3">
        <f>IF(N3&gt;0,(SUM($E3:$E6)+P3)/N3,"")</f>
        <v>0</v>
      </c>
      <c r="S3">
        <f>IF(SUM(E3:E6)&gt;0,1,-1)*J3</f>
        <v>0</v>
      </c>
      <c r="T3">
        <f>(G3*$Q$3)*I3*J3</f>
        <v>0</v>
      </c>
      <c r="U3">
        <f>(H3*$R$3)*I3*J3</f>
        <v>0</v>
      </c>
      <c r="V3">
        <f>D3-T3+E3-$O$3*(1-I3)</f>
        <v>5</v>
      </c>
      <c r="W3">
        <f>$D3-U3+E3+$P$3*(1-I3)</f>
        <v>5</v>
      </c>
    </row>
    <row r="4" spans="1:23" x14ac:dyDescent="0.25">
      <c r="A4" t="s">
        <v>57</v>
      </c>
      <c r="B4">
        <v>5</v>
      </c>
      <c r="C4">
        <v>15</v>
      </c>
      <c r="D4">
        <v>8</v>
      </c>
      <c r="E4" s="2"/>
      <c r="F4" t="str">
        <f t="shared" ref="F4:F17" si="3">IF(E4&lt;&gt;0,D4+E4,"")</f>
        <v/>
      </c>
      <c r="G4">
        <f t="shared" si="1"/>
        <v>3</v>
      </c>
      <c r="H4">
        <f t="shared" ref="H4:H17" si="4">C4-D4</f>
        <v>7</v>
      </c>
      <c r="I4" s="61">
        <f t="shared" ref="I4:I6" si="5">IF(E4&lt;&gt;0,0,1)</f>
        <v>1</v>
      </c>
      <c r="J4" s="61">
        <f t="shared" ref="J4:J6" si="6">IF(SUM($E$3:$E$6)&lt;&gt;0,1,0)</f>
        <v>0</v>
      </c>
      <c r="K4" s="61">
        <f t="shared" ref="K4:K6" si="7">G4*I4</f>
        <v>3</v>
      </c>
      <c r="L4" s="61">
        <f t="shared" ref="L4:L6" si="8">H4*I4</f>
        <v>7</v>
      </c>
      <c r="M4"/>
      <c r="N4"/>
      <c r="T4">
        <f>(G4*$Q$3)*I4*J4</f>
        <v>0</v>
      </c>
      <c r="U4">
        <f>(H4*$R$3)*I4*J4</f>
        <v>0</v>
      </c>
      <c r="V4">
        <f t="shared" ref="V4:V6" si="9">D4-T4+E4-$O$3*(1-I4)</f>
        <v>8</v>
      </c>
      <c r="W4">
        <f t="shared" ref="W4:W6" si="10">$D4-U4+E4+$P$3*(1-I4)</f>
        <v>8</v>
      </c>
    </row>
    <row r="5" spans="1:23" x14ac:dyDescent="0.25">
      <c r="A5" t="s">
        <v>58</v>
      </c>
      <c r="B5">
        <v>10</v>
      </c>
      <c r="C5">
        <v>20</v>
      </c>
      <c r="D5">
        <v>12</v>
      </c>
      <c r="E5" s="2"/>
      <c r="F5" t="str">
        <f t="shared" si="3"/>
        <v/>
      </c>
      <c r="G5">
        <f t="shared" si="1"/>
        <v>2</v>
      </c>
      <c r="H5">
        <f t="shared" si="4"/>
        <v>8</v>
      </c>
      <c r="I5" s="61">
        <f t="shared" si="5"/>
        <v>1</v>
      </c>
      <c r="J5" s="61">
        <f t="shared" si="6"/>
        <v>0</v>
      </c>
      <c r="K5" s="61">
        <f t="shared" si="7"/>
        <v>2</v>
      </c>
      <c r="L5" s="61">
        <f t="shared" si="8"/>
        <v>8</v>
      </c>
      <c r="M5"/>
      <c r="N5"/>
      <c r="T5">
        <f>(G5*$Q$3)*I5*J5</f>
        <v>0</v>
      </c>
      <c r="U5">
        <f>(H5*$R$3)*I5*J5</f>
        <v>0</v>
      </c>
      <c r="V5">
        <f t="shared" si="9"/>
        <v>12</v>
      </c>
      <c r="W5">
        <f t="shared" si="10"/>
        <v>12</v>
      </c>
    </row>
    <row r="6" spans="1:23" x14ac:dyDescent="0.25">
      <c r="A6" t="s">
        <v>59</v>
      </c>
      <c r="B6">
        <v>15</v>
      </c>
      <c r="C6">
        <v>30</v>
      </c>
      <c r="D6">
        <v>20</v>
      </c>
      <c r="E6" s="2"/>
      <c r="F6" t="str">
        <f t="shared" si="3"/>
        <v/>
      </c>
      <c r="G6">
        <f t="shared" si="1"/>
        <v>5</v>
      </c>
      <c r="H6">
        <f t="shared" si="4"/>
        <v>10</v>
      </c>
      <c r="I6" s="61">
        <f t="shared" si="5"/>
        <v>1</v>
      </c>
      <c r="J6" s="61">
        <f t="shared" si="6"/>
        <v>0</v>
      </c>
      <c r="K6" s="61">
        <f t="shared" si="7"/>
        <v>5</v>
      </c>
      <c r="L6" s="61">
        <f t="shared" si="8"/>
        <v>10</v>
      </c>
      <c r="M6"/>
      <c r="N6"/>
      <c r="T6">
        <f>(G6*$Q$3)*I6*J6</f>
        <v>0</v>
      </c>
      <c r="U6">
        <f>(H6*$R$3)*I6*J6</f>
        <v>0</v>
      </c>
      <c r="V6">
        <f t="shared" si="9"/>
        <v>20</v>
      </c>
      <c r="W6">
        <f t="shared" si="10"/>
        <v>20</v>
      </c>
    </row>
    <row r="7" spans="1:23" s="60" customFormat="1" x14ac:dyDescent="0.25">
      <c r="A7" s="59" t="s">
        <v>60</v>
      </c>
      <c r="B7" s="59">
        <f>SUM(B8:B10)</f>
        <v>15</v>
      </c>
      <c r="C7" s="59">
        <f>SUM(C8:C10)</f>
        <v>42</v>
      </c>
      <c r="D7" s="59">
        <f>SUM(D8:D10)</f>
        <v>35</v>
      </c>
      <c r="E7" s="63"/>
      <c r="F7" s="59" t="str">
        <f t="shared" si="3"/>
        <v/>
      </c>
      <c r="G7" s="59">
        <f t="shared" si="1"/>
        <v>20</v>
      </c>
      <c r="H7" s="59">
        <f t="shared" si="4"/>
        <v>7</v>
      </c>
      <c r="I7" s="62"/>
      <c r="J7" s="61">
        <f>IF(SUM($E$8:$E$10)&lt;&gt;0,1,0)</f>
        <v>1</v>
      </c>
      <c r="K7" s="62"/>
      <c r="L7" s="62"/>
      <c r="M7"/>
      <c r="N7"/>
      <c r="R7"/>
      <c r="V7" s="59">
        <f>SUM(V8:V10)</f>
        <v>35</v>
      </c>
      <c r="W7" s="59">
        <f>SUM(W8:W10)</f>
        <v>35</v>
      </c>
    </row>
    <row r="8" spans="1:23" x14ac:dyDescent="0.25">
      <c r="A8" t="s">
        <v>61</v>
      </c>
      <c r="B8">
        <v>0</v>
      </c>
      <c r="C8">
        <v>10</v>
      </c>
      <c r="D8">
        <v>6</v>
      </c>
      <c r="E8" s="2">
        <v>-1.99</v>
      </c>
      <c r="F8">
        <f t="shared" si="3"/>
        <v>4.01</v>
      </c>
      <c r="G8">
        <f t="shared" si="1"/>
        <v>6</v>
      </c>
      <c r="H8">
        <f t="shared" si="4"/>
        <v>4</v>
      </c>
      <c r="I8" s="61">
        <f t="shared" ref="I8:I10" si="11">IF(E8&lt;&gt;0,0,1)</f>
        <v>0</v>
      </c>
      <c r="J8" s="61">
        <f>IF(SUM($E$8:$E$10)&lt;&gt;0,1,0)</f>
        <v>1</v>
      </c>
      <c r="K8" s="61">
        <f t="shared" ref="K8:K10" si="12">G8*I8</f>
        <v>0</v>
      </c>
      <c r="L8" s="61">
        <f t="shared" ref="L8:L10" si="13">H8*I8</f>
        <v>0</v>
      </c>
      <c r="M8">
        <f t="array" ref="M8">SUM(G8:G10*$I8:$I10)</f>
        <v>14</v>
      </c>
      <c r="N8">
        <f t="array" ref="N8">SUM(H8:H10*$I8:$I10)</f>
        <v>3</v>
      </c>
      <c r="O8">
        <f>IF(M8&lt;$E$18,$E$18-M8,0)</f>
        <v>0</v>
      </c>
      <c r="P8">
        <f>IF(N8&lt;-$E$18,-$E$18-N8,0)</f>
        <v>0</v>
      </c>
      <c r="Q8">
        <f>IF(M8&gt;0,(SUM($E8:$E10)-O8)/M8,"")</f>
        <v>-0.14214285714285715</v>
      </c>
      <c r="R8">
        <f>IF(N8&gt;0,(SUM($E8:$E10)+P8)/N8,"")</f>
        <v>-0.66333333333333333</v>
      </c>
      <c r="S8">
        <f>IF(SUM(E8:E10)&gt;0,1,-1)*J8</f>
        <v>-1</v>
      </c>
      <c r="T8">
        <f>G8*$Q$8*I8*J8</f>
        <v>0</v>
      </c>
      <c r="U8">
        <f>(H8*$R$8)*I8*J8</f>
        <v>0</v>
      </c>
      <c r="V8">
        <f>D8-T8+E8-$O$8*(1-I8)</f>
        <v>4.01</v>
      </c>
      <c r="W8">
        <f>$D8-U8+E8+$P$8*(1-I8)</f>
        <v>4.01</v>
      </c>
    </row>
    <row r="9" spans="1:23" x14ac:dyDescent="0.25">
      <c r="A9" t="s">
        <v>62</v>
      </c>
      <c r="B9">
        <v>10</v>
      </c>
      <c r="C9">
        <v>25</v>
      </c>
      <c r="D9">
        <v>24</v>
      </c>
      <c r="E9" s="2"/>
      <c r="F9" t="str">
        <f t="shared" si="3"/>
        <v/>
      </c>
      <c r="G9">
        <f t="shared" si="1"/>
        <v>14</v>
      </c>
      <c r="H9">
        <f t="shared" si="4"/>
        <v>1</v>
      </c>
      <c r="I9" s="61">
        <f t="shared" si="11"/>
        <v>1</v>
      </c>
      <c r="J9" s="61">
        <f t="shared" ref="J9:J10" si="14">IF(SUM($E$8:$E$10)&lt;&gt;0,1,0)</f>
        <v>1</v>
      </c>
      <c r="K9" s="61">
        <f t="shared" si="12"/>
        <v>14</v>
      </c>
      <c r="L9" s="61">
        <f t="shared" si="13"/>
        <v>1</v>
      </c>
      <c r="M9"/>
      <c r="N9"/>
      <c r="T9">
        <f>G9*$Q$8*I9*J9</f>
        <v>-1.9900000000000002</v>
      </c>
      <c r="U9">
        <f>(H9*$R$8)*I9*J9</f>
        <v>-0.66333333333333333</v>
      </c>
      <c r="V9">
        <f t="shared" ref="V9:V10" si="15">D9-T9+E9-$O$8*(1-I9)</f>
        <v>25.990000000000002</v>
      </c>
      <c r="W9">
        <f t="shared" ref="W9:W10" si="16">$D9-U9+E9+$P$8*(1-I9)</f>
        <v>24.663333333333334</v>
      </c>
    </row>
    <row r="10" spans="1:23" x14ac:dyDescent="0.25">
      <c r="A10" t="s">
        <v>63</v>
      </c>
      <c r="B10">
        <v>5</v>
      </c>
      <c r="C10">
        <v>7</v>
      </c>
      <c r="D10">
        <v>5</v>
      </c>
      <c r="E10" s="2"/>
      <c r="F10" t="str">
        <f t="shared" si="3"/>
        <v/>
      </c>
      <c r="G10">
        <f t="shared" si="1"/>
        <v>0</v>
      </c>
      <c r="H10">
        <f t="shared" si="4"/>
        <v>2</v>
      </c>
      <c r="I10" s="61">
        <f t="shared" si="11"/>
        <v>1</v>
      </c>
      <c r="J10" s="61">
        <f t="shared" si="14"/>
        <v>1</v>
      </c>
      <c r="K10" s="61">
        <f t="shared" si="12"/>
        <v>0</v>
      </c>
      <c r="L10" s="61">
        <f t="shared" si="13"/>
        <v>2</v>
      </c>
      <c r="M10"/>
      <c r="N10"/>
      <c r="T10">
        <f>G10*$Q$8*I10*J10</f>
        <v>0</v>
      </c>
      <c r="U10">
        <f>(H10*$R$8)*I10*J10</f>
        <v>-1.3266666666666667</v>
      </c>
      <c r="V10">
        <f t="shared" si="15"/>
        <v>5</v>
      </c>
      <c r="W10">
        <f t="shared" si="16"/>
        <v>6.3266666666666662</v>
      </c>
    </row>
    <row r="11" spans="1:23" s="60" customFormat="1" x14ac:dyDescent="0.25">
      <c r="A11" s="59" t="s">
        <v>64</v>
      </c>
      <c r="B11" s="59">
        <f>SUM(B12:B14)</f>
        <v>5</v>
      </c>
      <c r="C11" s="59">
        <f>SUM(C12:C14)</f>
        <v>50</v>
      </c>
      <c r="D11" s="59">
        <f>SUM(D12:D14)</f>
        <v>10</v>
      </c>
      <c r="E11" s="63"/>
      <c r="F11" s="59" t="str">
        <f t="shared" si="3"/>
        <v/>
      </c>
      <c r="G11" s="59">
        <f t="shared" si="1"/>
        <v>5</v>
      </c>
      <c r="H11" s="59">
        <f t="shared" si="4"/>
        <v>40</v>
      </c>
      <c r="I11" s="62"/>
      <c r="J11" s="61">
        <f>IF(SUM($E$12:$E$14)&lt;&gt;0,1,0)</f>
        <v>0</v>
      </c>
      <c r="K11" s="62"/>
      <c r="L11" s="62"/>
      <c r="M11"/>
      <c r="N11"/>
      <c r="R11"/>
      <c r="V11" s="59">
        <f>SUM(V12:V14)</f>
        <v>10</v>
      </c>
      <c r="W11" s="59">
        <f>SUM(W12:W14)</f>
        <v>10</v>
      </c>
    </row>
    <row r="12" spans="1:23" x14ac:dyDescent="0.25">
      <c r="A12" t="s">
        <v>65</v>
      </c>
      <c r="B12">
        <v>5</v>
      </c>
      <c r="C12">
        <v>25</v>
      </c>
      <c r="D12">
        <v>6</v>
      </c>
      <c r="E12" s="2"/>
      <c r="F12" t="str">
        <f t="shared" si="3"/>
        <v/>
      </c>
      <c r="G12">
        <f t="shared" si="1"/>
        <v>1</v>
      </c>
      <c r="H12">
        <f t="shared" si="4"/>
        <v>19</v>
      </c>
      <c r="I12" s="61">
        <f t="shared" ref="I12:I14" si="17">IF(E12&lt;&gt;0,0,1)</f>
        <v>1</v>
      </c>
      <c r="J12" s="61">
        <f>IF(SUM($E$12:$E$14)&lt;&gt;0,1,0)</f>
        <v>0</v>
      </c>
      <c r="K12" s="61">
        <f t="shared" ref="K12:K14" si="18">G12*I12</f>
        <v>1</v>
      </c>
      <c r="L12" s="61">
        <f t="shared" ref="L12:L14" si="19">H12*I12</f>
        <v>19</v>
      </c>
      <c r="M12">
        <f t="array" ref="M12">SUM(G12:G14*$I12:$I14)</f>
        <v>5</v>
      </c>
      <c r="N12">
        <f t="array" ref="N12">SUM(H12:H14*$I12:$I14)</f>
        <v>40</v>
      </c>
      <c r="O12">
        <f>IF(M12&lt;$E$18,$E$18-M12,0)</f>
        <v>0</v>
      </c>
      <c r="P12">
        <f>IF(N12&lt;-$E$18,-$E$18-N12,0)</f>
        <v>0</v>
      </c>
      <c r="Q12">
        <f>IF(M12&gt;0,(SUM($E12:$E14)-O12)/M12,"")</f>
        <v>0</v>
      </c>
      <c r="R12">
        <f>IF(N12&gt;0,(SUM($E12:$E14)+P12)/N12,"")</f>
        <v>0</v>
      </c>
      <c r="S12">
        <f>IF(SUM(E12:E14)&gt;0,1,-1)*J12</f>
        <v>0</v>
      </c>
      <c r="T12">
        <f>(G12*$Q$12)*I12*J12</f>
        <v>0</v>
      </c>
      <c r="U12">
        <f>(H12*$R$12)*I12*J12</f>
        <v>0</v>
      </c>
      <c r="V12">
        <f>D12-T12+E12-$O$12*(1-I12)</f>
        <v>6</v>
      </c>
      <c r="W12">
        <f>$D12-U12+E12+$P$12*(1-I12)</f>
        <v>6</v>
      </c>
    </row>
    <row r="13" spans="1:23" x14ac:dyDescent="0.25">
      <c r="A13" t="s">
        <v>66</v>
      </c>
      <c r="B13">
        <v>0</v>
      </c>
      <c r="C13">
        <v>15</v>
      </c>
      <c r="D13">
        <v>0</v>
      </c>
      <c r="E13" s="2"/>
      <c r="F13" t="str">
        <f t="shared" si="3"/>
        <v/>
      </c>
      <c r="G13">
        <f t="shared" si="1"/>
        <v>0</v>
      </c>
      <c r="H13">
        <f t="shared" si="4"/>
        <v>15</v>
      </c>
      <c r="I13" s="61">
        <f t="shared" si="17"/>
        <v>1</v>
      </c>
      <c r="J13" s="61">
        <f>IF(SUM($E$12:$E$14)&lt;&gt;0,1,0)</f>
        <v>0</v>
      </c>
      <c r="K13" s="61">
        <f t="shared" si="18"/>
        <v>0</v>
      </c>
      <c r="L13" s="61">
        <f t="shared" si="19"/>
        <v>15</v>
      </c>
      <c r="M13"/>
      <c r="N13"/>
      <c r="T13">
        <f>(G13*$Q$12)*I13*J13</f>
        <v>0</v>
      </c>
      <c r="U13">
        <f>(H13*$R$12)*I13*J13</f>
        <v>0</v>
      </c>
      <c r="V13">
        <f>D13-T13+E13-$O$12*(1-I13)</f>
        <v>0</v>
      </c>
      <c r="W13">
        <f t="shared" ref="W13:W14" si="20">$D13-U13+E13+$P$12*(1-I13)</f>
        <v>0</v>
      </c>
    </row>
    <row r="14" spans="1:23" x14ac:dyDescent="0.25">
      <c r="A14" t="s">
        <v>67</v>
      </c>
      <c r="B14">
        <v>0</v>
      </c>
      <c r="C14">
        <v>10</v>
      </c>
      <c r="D14">
        <v>4</v>
      </c>
      <c r="E14" s="2"/>
      <c r="F14" t="str">
        <f t="shared" si="3"/>
        <v/>
      </c>
      <c r="G14">
        <f t="shared" si="1"/>
        <v>4</v>
      </c>
      <c r="H14">
        <f t="shared" si="4"/>
        <v>6</v>
      </c>
      <c r="I14" s="61">
        <f t="shared" si="17"/>
        <v>1</v>
      </c>
      <c r="J14" s="61">
        <f>IF(SUM($E$12:$E$14)&lt;&gt;0,1,0)</f>
        <v>0</v>
      </c>
      <c r="K14" s="61">
        <f t="shared" si="18"/>
        <v>4</v>
      </c>
      <c r="L14" s="61">
        <f t="shared" si="19"/>
        <v>6</v>
      </c>
      <c r="M14"/>
      <c r="N14"/>
      <c r="T14">
        <f>(G14*$Q$12)*I14*J14</f>
        <v>0</v>
      </c>
      <c r="U14">
        <f>(H14*$R$12)*I14*J14</f>
        <v>0</v>
      </c>
      <c r="V14">
        <f>D14-T14+E14-$O$12*(1-I14)</f>
        <v>4</v>
      </c>
      <c r="W14">
        <f t="shared" si="20"/>
        <v>4</v>
      </c>
    </row>
    <row r="15" spans="1:23" s="60" customFormat="1" x14ac:dyDescent="0.25">
      <c r="A15" s="59" t="s">
        <v>71</v>
      </c>
      <c r="B15" s="59">
        <f>SUM(B16:B17)</f>
        <v>5</v>
      </c>
      <c r="C15" s="59">
        <f>SUM(C16:C17)</f>
        <v>50</v>
      </c>
      <c r="D15" s="59">
        <f>SUM(D16:D17)</f>
        <v>10</v>
      </c>
      <c r="E15" s="63"/>
      <c r="F15" s="59" t="str">
        <f t="shared" si="3"/>
        <v/>
      </c>
      <c r="G15" s="59">
        <f t="shared" si="1"/>
        <v>5</v>
      </c>
      <c r="H15" s="59">
        <f t="shared" si="4"/>
        <v>40</v>
      </c>
      <c r="I15" s="62"/>
      <c r="J15" s="61">
        <f>IF(SUM($E$16:$E$17)&lt;&gt;0,1,0)</f>
        <v>0</v>
      </c>
      <c r="K15" s="62"/>
      <c r="L15" s="62"/>
      <c r="M15"/>
      <c r="N15"/>
      <c r="R15"/>
      <c r="V15" s="59">
        <f>SUM(V16:V17)</f>
        <v>10</v>
      </c>
      <c r="W15" s="59">
        <f>SUM(W16:W17)</f>
        <v>10</v>
      </c>
    </row>
    <row r="16" spans="1:23" x14ac:dyDescent="0.25">
      <c r="A16" t="s">
        <v>72</v>
      </c>
      <c r="B16">
        <v>5</v>
      </c>
      <c r="C16">
        <v>30</v>
      </c>
      <c r="D16">
        <v>5</v>
      </c>
      <c r="E16" s="2"/>
      <c r="F16" t="str">
        <f t="shared" si="3"/>
        <v/>
      </c>
      <c r="G16">
        <f t="shared" si="1"/>
        <v>0</v>
      </c>
      <c r="H16">
        <f t="shared" si="4"/>
        <v>25</v>
      </c>
      <c r="I16" s="61">
        <f t="shared" ref="I16:I17" si="21">IF(E16&lt;&gt;0,0,1)</f>
        <v>1</v>
      </c>
      <c r="J16" s="61">
        <f>IF(SUM($E$16:$E$17)&lt;&gt;0,1,0)</f>
        <v>0</v>
      </c>
      <c r="K16" s="61">
        <f>G16*I16</f>
        <v>0</v>
      </c>
      <c r="L16" s="61">
        <f t="shared" ref="L16:L17" si="22">H16*I16</f>
        <v>25</v>
      </c>
      <c r="M16">
        <f t="array" ref="M16">SUM(G16:G17*$I16:$I17)</f>
        <v>5</v>
      </c>
      <c r="N16">
        <f t="array" ref="N16">SUM(H16:H17*$I16:$I17)</f>
        <v>40</v>
      </c>
      <c r="O16">
        <f>IF(M16&lt;$E$18,$E$18-M16,0)</f>
        <v>0</v>
      </c>
      <c r="P16">
        <f>IF(N16&lt;-$E$18,-$E$18-N16,0)</f>
        <v>0</v>
      </c>
      <c r="Q16">
        <f>IF(M16&gt;0,(SUM($E16:$E17)-O16)/M16,"")</f>
        <v>0</v>
      </c>
      <c r="R16">
        <f>IF(N16&gt;0,(SUM($E16:$E17)+P16)/N16,"")</f>
        <v>0</v>
      </c>
      <c r="S16">
        <f>IF(SUM(E16:E17)&gt;0,1,-1)*J16</f>
        <v>0</v>
      </c>
      <c r="T16">
        <f>(G16*$Q$16)*I16*J16</f>
        <v>0</v>
      </c>
      <c r="U16">
        <f>(H16*$R$16)*I16*J16</f>
        <v>0</v>
      </c>
      <c r="V16">
        <f>D16-T16+E16-$O$16*(1-I16)</f>
        <v>5</v>
      </c>
      <c r="W16">
        <f>$D16-U16+$E16+$P$16*(1-I16)</f>
        <v>5</v>
      </c>
    </row>
    <row r="17" spans="1:23" x14ac:dyDescent="0.25">
      <c r="A17" t="s">
        <v>73</v>
      </c>
      <c r="B17">
        <v>0</v>
      </c>
      <c r="C17">
        <v>20</v>
      </c>
      <c r="D17">
        <v>5</v>
      </c>
      <c r="E17" s="2"/>
      <c r="F17" t="str">
        <f t="shared" si="3"/>
        <v/>
      </c>
      <c r="G17">
        <f t="shared" si="1"/>
        <v>5</v>
      </c>
      <c r="H17">
        <f t="shared" si="4"/>
        <v>15</v>
      </c>
      <c r="I17" s="61">
        <f t="shared" si="21"/>
        <v>1</v>
      </c>
      <c r="J17" s="61">
        <f>IF(SUM($E$16:$E$17)&lt;&gt;0,1,0)</f>
        <v>0</v>
      </c>
      <c r="K17" s="61">
        <f>G17*I17</f>
        <v>5</v>
      </c>
      <c r="L17" s="61">
        <f t="shared" si="22"/>
        <v>15</v>
      </c>
      <c r="M17"/>
      <c r="N17"/>
      <c r="T17">
        <f>(G17*$Q$16)*I17*J17</f>
        <v>0</v>
      </c>
      <c r="U17">
        <f>(H17*$R$16)*I17*J17</f>
        <v>0</v>
      </c>
      <c r="V17">
        <f>D17-T17+E17-$O$16*(1-I17)</f>
        <v>5</v>
      </c>
      <c r="W17">
        <f>$D17-U17+$E17+$P$16*(1-I17)</f>
        <v>5</v>
      </c>
    </row>
    <row r="18" spans="1:23" x14ac:dyDescent="0.25">
      <c r="B18">
        <f>B2+B7+B11+B15</f>
        <v>55</v>
      </c>
      <c r="C18">
        <f>C2+C7+C11+C15</f>
        <v>217</v>
      </c>
      <c r="D18">
        <f>D2+D7+D11+D15</f>
        <v>100</v>
      </c>
      <c r="E18">
        <f>SUM(E2:E17)</f>
        <v>-1.99</v>
      </c>
      <c r="V18">
        <f>V2+V7+V11+V15</f>
        <v>100</v>
      </c>
      <c r="W18">
        <f>W2+W7+W11+W15</f>
        <v>100</v>
      </c>
    </row>
    <row r="20" spans="1:23" x14ac:dyDescent="0.25">
      <c r="B20" t="s">
        <v>3</v>
      </c>
      <c r="C20" t="s">
        <v>4</v>
      </c>
      <c r="D20" t="s">
        <v>74</v>
      </c>
    </row>
    <row r="21" spans="1:23" x14ac:dyDescent="0.25">
      <c r="A21" s="59" t="s">
        <v>55</v>
      </c>
      <c r="B21" s="59">
        <f>SUM(B22:B25)</f>
        <v>0</v>
      </c>
      <c r="C21" s="59">
        <f>SUM(C22:C25)</f>
        <v>75</v>
      </c>
      <c r="D21" s="59">
        <f>SUM(D22:D25)</f>
        <v>50</v>
      </c>
    </row>
    <row r="22" spans="1:23" x14ac:dyDescent="0.25">
      <c r="A22" t="s">
        <v>56</v>
      </c>
      <c r="B22">
        <v>0</v>
      </c>
      <c r="C22">
        <v>10</v>
      </c>
      <c r="D22">
        <v>5</v>
      </c>
    </row>
    <row r="23" spans="1:23" x14ac:dyDescent="0.25">
      <c r="A23" t="s">
        <v>57</v>
      </c>
      <c r="B23">
        <v>0</v>
      </c>
      <c r="C23">
        <v>15</v>
      </c>
      <c r="D23">
        <v>8</v>
      </c>
    </row>
    <row r="24" spans="1:23" x14ac:dyDescent="0.25">
      <c r="A24" t="s">
        <v>58</v>
      </c>
      <c r="B24">
        <v>0</v>
      </c>
      <c r="C24">
        <v>20</v>
      </c>
      <c r="D24">
        <v>17</v>
      </c>
    </row>
    <row r="25" spans="1:23" x14ac:dyDescent="0.25">
      <c r="A25" t="s">
        <v>59</v>
      </c>
      <c r="B25">
        <v>0</v>
      </c>
      <c r="C25">
        <v>30</v>
      </c>
      <c r="D25">
        <v>20</v>
      </c>
    </row>
    <row r="26" spans="1:23" x14ac:dyDescent="0.25">
      <c r="A26" s="59" t="s">
        <v>60</v>
      </c>
      <c r="B26" s="59">
        <f>SUM(B27:B29)</f>
        <v>0</v>
      </c>
      <c r="C26" s="59">
        <f>SUM(C27:C29)</f>
        <v>60</v>
      </c>
      <c r="D26" s="59">
        <f>SUM(D27:D29)</f>
        <v>30</v>
      </c>
    </row>
    <row r="27" spans="1:23" x14ac:dyDescent="0.25">
      <c r="A27" t="s">
        <v>61</v>
      </c>
      <c r="B27">
        <v>0</v>
      </c>
      <c r="C27">
        <v>10</v>
      </c>
      <c r="D27">
        <v>4</v>
      </c>
    </row>
    <row r="28" spans="1:23" x14ac:dyDescent="0.25">
      <c r="A28" t="s">
        <v>62</v>
      </c>
      <c r="B28">
        <v>0</v>
      </c>
      <c r="C28">
        <v>30</v>
      </c>
      <c r="D28">
        <v>16</v>
      </c>
    </row>
    <row r="29" spans="1:23" x14ac:dyDescent="0.25">
      <c r="A29" t="s">
        <v>63</v>
      </c>
      <c r="B29">
        <v>0</v>
      </c>
      <c r="C29">
        <v>20</v>
      </c>
      <c r="D29">
        <v>10</v>
      </c>
    </row>
    <row r="30" spans="1:23" x14ac:dyDescent="0.25">
      <c r="A30" s="59" t="s">
        <v>64</v>
      </c>
      <c r="B30" s="59">
        <f>SUM(B31:B33)</f>
        <v>0</v>
      </c>
      <c r="C30" s="59">
        <f>SUM(C31:C33)</f>
        <v>50</v>
      </c>
      <c r="D30" s="59">
        <f>SUM(D31:D33)</f>
        <v>10</v>
      </c>
    </row>
    <row r="31" spans="1:23" x14ac:dyDescent="0.25">
      <c r="A31" t="s">
        <v>65</v>
      </c>
      <c r="B31">
        <v>0</v>
      </c>
      <c r="C31">
        <v>25</v>
      </c>
      <c r="D31">
        <v>5</v>
      </c>
    </row>
    <row r="32" spans="1:23" x14ac:dyDescent="0.25">
      <c r="A32" t="s">
        <v>66</v>
      </c>
      <c r="B32">
        <v>0</v>
      </c>
      <c r="C32">
        <v>15</v>
      </c>
      <c r="D32">
        <v>0</v>
      </c>
    </row>
    <row r="33" spans="1:4" x14ac:dyDescent="0.25">
      <c r="A33" t="s">
        <v>67</v>
      </c>
      <c r="B33">
        <v>0</v>
      </c>
      <c r="C33">
        <v>10</v>
      </c>
      <c r="D33">
        <v>5</v>
      </c>
    </row>
    <row r="34" spans="1:4" x14ac:dyDescent="0.25">
      <c r="A34" s="59" t="s">
        <v>71</v>
      </c>
      <c r="B34" s="59">
        <f>SUM(B35:B36)</f>
        <v>0</v>
      </c>
      <c r="C34" s="59">
        <f>SUM(C35:C36)</f>
        <v>50</v>
      </c>
      <c r="D34" s="59">
        <f>SUM(D35:D36)</f>
        <v>10</v>
      </c>
    </row>
    <row r="35" spans="1:4" x14ac:dyDescent="0.25">
      <c r="A35" t="s">
        <v>72</v>
      </c>
      <c r="B35">
        <v>0</v>
      </c>
      <c r="C35">
        <v>30</v>
      </c>
      <c r="D35">
        <v>5</v>
      </c>
    </row>
    <row r="36" spans="1:4" x14ac:dyDescent="0.25">
      <c r="A36" t="s">
        <v>73</v>
      </c>
      <c r="B36">
        <v>0</v>
      </c>
      <c r="C36">
        <v>20</v>
      </c>
      <c r="D36">
        <v>5</v>
      </c>
    </row>
    <row r="37" spans="1:4" x14ac:dyDescent="0.25">
      <c r="B37">
        <f>B21+B26+B30+B34</f>
        <v>0</v>
      </c>
      <c r="C37">
        <f>C21+C26+C30+C34</f>
        <v>235</v>
      </c>
      <c r="D37">
        <f>D21+D26+D30+D34</f>
        <v>100</v>
      </c>
    </row>
  </sheetData>
  <conditionalFormatting sqref="V1:W1">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AssetChange</vt:lpstr>
      <vt:lpstr>AssetGroupChange</vt:lpstr>
      <vt:lpstr>Sheet1 (5)</vt:lpstr>
      <vt:lpstr>Sheet1 (8)</vt:lpstr>
      <vt:lpstr>Sheet1 (9)</vt:lpstr>
      <vt:lpstr>Sheet1 (7)</vt:lpstr>
      <vt:lpstr>Sheet1</vt:lpstr>
      <vt:lpstr>Sheet2</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Piccinin, Enrico</dc:creator>
  <cp:lastModifiedBy>Piccinin, Enrico</cp:lastModifiedBy>
  <dcterms:created xsi:type="dcterms:W3CDTF">2016-01-08T14:32:40Z</dcterms:created>
  <dcterms:modified xsi:type="dcterms:W3CDTF">2016-01-10T21:52:22Z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bc4d3c2c-a30d-4b2f-887c-baacaba1dc86</vt:lpwstr>
  </property>
</Properties>
</file>