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egarcia\Desktop\AXM_Courses\Finance\2. Portafolios de Inversion\"/>
    </mc:Choice>
  </mc:AlternateContent>
  <xr:revisionPtr revIDLastSave="0" documentId="13_ncr:1_{EE22F783-92E9-4993-9E47-B22DE5B4A580}" xr6:coauthVersionLast="47" xr6:coauthVersionMax="47" xr10:uidLastSave="{00000000-0000-0000-0000-000000000000}"/>
  <bookViews>
    <workbookView xWindow="-3570" yWindow="-16335" windowWidth="29040" windowHeight="15840" activeTab="3" xr2:uid="{7D8AF8DC-03F9-452C-8A4F-A23514051164}"/>
  </bookViews>
  <sheets>
    <sheet name="daily_prices" sheetId="1" r:id="rId1"/>
    <sheet name="weekly_prices" sheetId="2" r:id="rId2"/>
    <sheet name="monthly_prices" sheetId="3" r:id="rId3"/>
    <sheet name="Nike_bond" sheetId="5" r:id="rId4"/>
    <sheet name="WACC" sheetId="4" r:id="rId5"/>
    <sheet name="FCFF" sheetId="6"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6" l="1"/>
  <c r="C9" i="6"/>
  <c r="C7" i="6"/>
  <c r="C8" i="6"/>
  <c r="C43" i="6"/>
  <c r="C38" i="6"/>
  <c r="S13" i="6"/>
  <c r="Q13" i="6"/>
  <c r="C4" i="6"/>
  <c r="Q12" i="4"/>
  <c r="F23" i="4"/>
  <c r="F30" i="4" s="1"/>
  <c r="C22" i="4"/>
  <c r="C21" i="4"/>
  <c r="C16" i="6" s="1"/>
  <c r="P12" i="4"/>
  <c r="C14" i="4"/>
  <c r="H38" i="2"/>
  <c r="H49" i="2"/>
  <c r="H52" i="2" s="1"/>
  <c r="H47" i="2"/>
  <c r="H36" i="2"/>
  <c r="H33" i="2"/>
  <c r="H30" i="2"/>
  <c r="D11" i="4"/>
  <c r="C11" i="4"/>
  <c r="D10" i="4"/>
  <c r="C10" i="4"/>
  <c r="D9" i="4"/>
  <c r="C9" i="4"/>
  <c r="C10" i="6" l="1"/>
  <c r="C3" i="6"/>
  <c r="D4" i="3" l="1"/>
  <c r="E4" i="3"/>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E3" i="3"/>
  <c r="D3" i="3"/>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D69" i="2"/>
  <c r="E69" i="2"/>
  <c r="D70" i="2"/>
  <c r="E70" i="2"/>
  <c r="D71" i="2"/>
  <c r="E71" i="2"/>
  <c r="D72" i="2"/>
  <c r="E72" i="2"/>
  <c r="D73" i="2"/>
  <c r="E73" i="2"/>
  <c r="D74" i="2"/>
  <c r="E74" i="2"/>
  <c r="D75" i="2"/>
  <c r="E75"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107" i="2"/>
  <c r="E107" i="2"/>
  <c r="D108" i="2"/>
  <c r="E108" i="2"/>
  <c r="D109" i="2"/>
  <c r="E109" i="2"/>
  <c r="D110" i="2"/>
  <c r="E110" i="2"/>
  <c r="D111" i="2"/>
  <c r="E111" i="2"/>
  <c r="D112" i="2"/>
  <c r="E112" i="2"/>
  <c r="D113" i="2"/>
  <c r="E113" i="2"/>
  <c r="D114" i="2"/>
  <c r="E114" i="2"/>
  <c r="D115" i="2"/>
  <c r="E115" i="2"/>
  <c r="D116" i="2"/>
  <c r="E116" i="2"/>
  <c r="D117" i="2"/>
  <c r="E117" i="2"/>
  <c r="D118" i="2"/>
  <c r="E118" i="2"/>
  <c r="D119" i="2"/>
  <c r="E119" i="2"/>
  <c r="D120" i="2"/>
  <c r="E120" i="2"/>
  <c r="D121" i="2"/>
  <c r="E121" i="2"/>
  <c r="D122" i="2"/>
  <c r="E122" i="2"/>
  <c r="D123" i="2"/>
  <c r="E123" i="2"/>
  <c r="D124" i="2"/>
  <c r="E124" i="2"/>
  <c r="D125" i="2"/>
  <c r="E125" i="2"/>
  <c r="D126" i="2"/>
  <c r="E126" i="2"/>
  <c r="D127" i="2"/>
  <c r="E127" i="2"/>
  <c r="D128" i="2"/>
  <c r="E128" i="2"/>
  <c r="D129" i="2"/>
  <c r="E129" i="2"/>
  <c r="D130" i="2"/>
  <c r="E130" i="2"/>
  <c r="D131" i="2"/>
  <c r="E131" i="2"/>
  <c r="D132" i="2"/>
  <c r="E132" i="2"/>
  <c r="D133" i="2"/>
  <c r="E133" i="2"/>
  <c r="D134" i="2"/>
  <c r="E134" i="2"/>
  <c r="D135" i="2"/>
  <c r="E135" i="2"/>
  <c r="D136" i="2"/>
  <c r="E136" i="2"/>
  <c r="D137" i="2"/>
  <c r="E137" i="2"/>
  <c r="D138" i="2"/>
  <c r="E138" i="2"/>
  <c r="D139" i="2"/>
  <c r="E139" i="2"/>
  <c r="D140" i="2"/>
  <c r="E140" i="2"/>
  <c r="D141" i="2"/>
  <c r="E141" i="2"/>
  <c r="D142" i="2"/>
  <c r="E142" i="2"/>
  <c r="D143" i="2"/>
  <c r="E143" i="2"/>
  <c r="D144" i="2"/>
  <c r="E144" i="2"/>
  <c r="D145" i="2"/>
  <c r="E145" i="2"/>
  <c r="D146" i="2"/>
  <c r="E146" i="2"/>
  <c r="D147" i="2"/>
  <c r="E147" i="2"/>
  <c r="D148" i="2"/>
  <c r="E148" i="2"/>
  <c r="D149" i="2"/>
  <c r="E149" i="2"/>
  <c r="D150" i="2"/>
  <c r="E150" i="2"/>
  <c r="D151" i="2"/>
  <c r="E151" i="2"/>
  <c r="D152" i="2"/>
  <c r="E152" i="2"/>
  <c r="D153" i="2"/>
  <c r="E153" i="2"/>
  <c r="D154" i="2"/>
  <c r="E154" i="2"/>
  <c r="D155" i="2"/>
  <c r="E155" i="2"/>
  <c r="D156" i="2"/>
  <c r="E156" i="2"/>
  <c r="D157" i="2"/>
  <c r="E157" i="2"/>
  <c r="D158" i="2"/>
  <c r="E158" i="2"/>
  <c r="D159" i="2"/>
  <c r="E159" i="2"/>
  <c r="D160" i="2"/>
  <c r="E160" i="2"/>
  <c r="D161" i="2"/>
  <c r="E161" i="2"/>
  <c r="D162" i="2"/>
  <c r="E162" i="2"/>
  <c r="D163" i="2"/>
  <c r="E163" i="2"/>
  <c r="D164" i="2"/>
  <c r="E164" i="2"/>
  <c r="D165" i="2"/>
  <c r="E165" i="2"/>
  <c r="D166" i="2"/>
  <c r="E166" i="2"/>
  <c r="D167" i="2"/>
  <c r="E167" i="2"/>
  <c r="D168" i="2"/>
  <c r="E168" i="2"/>
  <c r="D169" i="2"/>
  <c r="E169" i="2"/>
  <c r="D170" i="2"/>
  <c r="E170" i="2"/>
  <c r="D171" i="2"/>
  <c r="E171" i="2"/>
  <c r="D172" i="2"/>
  <c r="E172" i="2"/>
  <c r="D173" i="2"/>
  <c r="E173" i="2"/>
  <c r="D174" i="2"/>
  <c r="E174" i="2"/>
  <c r="D175" i="2"/>
  <c r="E175" i="2"/>
  <c r="D176" i="2"/>
  <c r="E176" i="2"/>
  <c r="D177" i="2"/>
  <c r="E177" i="2"/>
  <c r="D178" i="2"/>
  <c r="E178" i="2"/>
  <c r="D179" i="2"/>
  <c r="E179" i="2"/>
  <c r="D180" i="2"/>
  <c r="E180" i="2"/>
  <c r="D181" i="2"/>
  <c r="E181" i="2"/>
  <c r="D182" i="2"/>
  <c r="E182" i="2"/>
  <c r="D183" i="2"/>
  <c r="E183" i="2"/>
  <c r="D184" i="2"/>
  <c r="E184" i="2"/>
  <c r="D185" i="2"/>
  <c r="E185" i="2"/>
  <c r="D186" i="2"/>
  <c r="E186" i="2"/>
  <c r="D187" i="2"/>
  <c r="E187" i="2"/>
  <c r="D188" i="2"/>
  <c r="E188" i="2"/>
  <c r="D189" i="2"/>
  <c r="E189" i="2"/>
  <c r="D190" i="2"/>
  <c r="E190" i="2"/>
  <c r="D191" i="2"/>
  <c r="E191" i="2"/>
  <c r="D192" i="2"/>
  <c r="E192" i="2"/>
  <c r="D193" i="2"/>
  <c r="E193" i="2"/>
  <c r="D194" i="2"/>
  <c r="E194" i="2"/>
  <c r="D195" i="2"/>
  <c r="E195" i="2"/>
  <c r="D196" i="2"/>
  <c r="E196" i="2"/>
  <c r="D197" i="2"/>
  <c r="E197" i="2"/>
  <c r="D198" i="2"/>
  <c r="E198" i="2"/>
  <c r="D199" i="2"/>
  <c r="E199" i="2"/>
  <c r="D200" i="2"/>
  <c r="E200" i="2"/>
  <c r="D201" i="2"/>
  <c r="E201" i="2"/>
  <c r="D202" i="2"/>
  <c r="E202" i="2"/>
  <c r="D203" i="2"/>
  <c r="E203" i="2"/>
  <c r="D204" i="2"/>
  <c r="E204" i="2"/>
  <c r="D205" i="2"/>
  <c r="E205" i="2"/>
  <c r="D206" i="2"/>
  <c r="E206" i="2"/>
  <c r="D207" i="2"/>
  <c r="E207" i="2"/>
  <c r="D208" i="2"/>
  <c r="E208" i="2"/>
  <c r="D209" i="2"/>
  <c r="E209" i="2"/>
  <c r="D210" i="2"/>
  <c r="E210" i="2"/>
  <c r="E3" i="2"/>
  <c r="D3" i="2"/>
  <c r="D4" i="1"/>
  <c r="E4" i="1"/>
  <c r="D5" i="1"/>
  <c r="E5" i="1"/>
  <c r="D6" i="1"/>
  <c r="E6" i="1"/>
  <c r="D7" i="1"/>
  <c r="E7" i="1"/>
  <c r="D8" i="1"/>
  <c r="E8" i="1"/>
  <c r="D9" i="1"/>
  <c r="E9" i="1"/>
  <c r="D10" i="1"/>
  <c r="E10" i="1"/>
  <c r="D11" i="1"/>
  <c r="E11" i="1"/>
  <c r="D12" i="1"/>
  <c r="E12" i="1"/>
  <c r="D13" i="1"/>
  <c r="E13" i="1"/>
  <c r="D14" i="1"/>
  <c r="E14" i="1"/>
  <c r="D15" i="1"/>
  <c r="E15" i="1"/>
  <c r="D16" i="1"/>
  <c r="E16" i="1"/>
  <c r="D17" i="1"/>
  <c r="E17" i="1"/>
  <c r="D18" i="1"/>
  <c r="E18" i="1"/>
  <c r="D19" i="1"/>
  <c r="E19" i="1"/>
  <c r="D20" i="1"/>
  <c r="E20" i="1"/>
  <c r="D21" i="1"/>
  <c r="E21" i="1"/>
  <c r="D22" i="1"/>
  <c r="E22" i="1"/>
  <c r="D23" i="1"/>
  <c r="E23" i="1"/>
  <c r="D24" i="1"/>
  <c r="E24" i="1"/>
  <c r="D25" i="1"/>
  <c r="E25" i="1"/>
  <c r="D26" i="1"/>
  <c r="E26" i="1"/>
  <c r="D27" i="1"/>
  <c r="E27" i="1"/>
  <c r="D28" i="1"/>
  <c r="E28" i="1"/>
  <c r="D29" i="1"/>
  <c r="E29" i="1"/>
  <c r="D30" i="1"/>
  <c r="E30" i="1"/>
  <c r="D31" i="1"/>
  <c r="E31" i="1"/>
  <c r="D32" i="1"/>
  <c r="E32" i="1"/>
  <c r="D33" i="1"/>
  <c r="E33" i="1"/>
  <c r="D34" i="1"/>
  <c r="E34" i="1"/>
  <c r="D35" i="1"/>
  <c r="E35" i="1"/>
  <c r="D36" i="1"/>
  <c r="E36" i="1"/>
  <c r="D37" i="1"/>
  <c r="E37" i="1"/>
  <c r="D38" i="1"/>
  <c r="E38" i="1"/>
  <c r="D39" i="1"/>
  <c r="E39" i="1"/>
  <c r="D40" i="1"/>
  <c r="E40" i="1"/>
  <c r="D41" i="1"/>
  <c r="E41" i="1"/>
  <c r="D42" i="1"/>
  <c r="E42" i="1"/>
  <c r="D43" i="1"/>
  <c r="E43" i="1"/>
  <c r="D44" i="1"/>
  <c r="E44" i="1"/>
  <c r="D45" i="1"/>
  <c r="E45" i="1"/>
  <c r="D46" i="1"/>
  <c r="E46" i="1"/>
  <c r="D47" i="1"/>
  <c r="E47" i="1"/>
  <c r="D48" i="1"/>
  <c r="E48" i="1"/>
  <c r="D49" i="1"/>
  <c r="E49" i="1"/>
  <c r="D50" i="1"/>
  <c r="E50" i="1"/>
  <c r="D51" i="1"/>
  <c r="E51" i="1"/>
  <c r="D52" i="1"/>
  <c r="E52" i="1"/>
  <c r="D53" i="1"/>
  <c r="E53" i="1"/>
  <c r="D54" i="1"/>
  <c r="E54" i="1"/>
  <c r="D55" i="1"/>
  <c r="E55" i="1"/>
  <c r="D56" i="1"/>
  <c r="E56" i="1"/>
  <c r="D57" i="1"/>
  <c r="E57" i="1"/>
  <c r="D58" i="1"/>
  <c r="E58" i="1"/>
  <c r="D59" i="1"/>
  <c r="E59" i="1"/>
  <c r="D60" i="1"/>
  <c r="E60" i="1"/>
  <c r="D61" i="1"/>
  <c r="E61" i="1"/>
  <c r="D62" i="1"/>
  <c r="E62" i="1"/>
  <c r="D63" i="1"/>
  <c r="E63" i="1"/>
  <c r="D64" i="1"/>
  <c r="E64" i="1"/>
  <c r="D65" i="1"/>
  <c r="E65" i="1"/>
  <c r="D66" i="1"/>
  <c r="E66" i="1"/>
  <c r="D67" i="1"/>
  <c r="E67" i="1"/>
  <c r="D68" i="1"/>
  <c r="E68" i="1"/>
  <c r="D69" i="1"/>
  <c r="E69" i="1"/>
  <c r="D70" i="1"/>
  <c r="E70" i="1"/>
  <c r="D71" i="1"/>
  <c r="E71" i="1"/>
  <c r="D72" i="1"/>
  <c r="E72" i="1"/>
  <c r="D73" i="1"/>
  <c r="E73" i="1"/>
  <c r="D74" i="1"/>
  <c r="E74" i="1"/>
  <c r="D75" i="1"/>
  <c r="E75" i="1"/>
  <c r="D76" i="1"/>
  <c r="E76" i="1"/>
  <c r="D77" i="1"/>
  <c r="E77" i="1"/>
  <c r="D78" i="1"/>
  <c r="E78" i="1"/>
  <c r="D79" i="1"/>
  <c r="E79" i="1"/>
  <c r="D80" i="1"/>
  <c r="E80" i="1"/>
  <c r="D81" i="1"/>
  <c r="E81" i="1"/>
  <c r="D82" i="1"/>
  <c r="E82" i="1"/>
  <c r="D83" i="1"/>
  <c r="E83" i="1"/>
  <c r="D84" i="1"/>
  <c r="E84" i="1"/>
  <c r="D85" i="1"/>
  <c r="E85" i="1"/>
  <c r="D86" i="1"/>
  <c r="E86" i="1"/>
  <c r="D87" i="1"/>
  <c r="E87" i="1"/>
  <c r="D88" i="1"/>
  <c r="E88" i="1"/>
  <c r="D89" i="1"/>
  <c r="E89" i="1"/>
  <c r="D90" i="1"/>
  <c r="E90" i="1"/>
  <c r="D91" i="1"/>
  <c r="E91" i="1"/>
  <c r="D92" i="1"/>
  <c r="E92" i="1"/>
  <c r="D93" i="1"/>
  <c r="E93" i="1"/>
  <c r="D94" i="1"/>
  <c r="E94" i="1"/>
  <c r="D95" i="1"/>
  <c r="E95" i="1"/>
  <c r="D96" i="1"/>
  <c r="E96" i="1"/>
  <c r="D97" i="1"/>
  <c r="E97" i="1"/>
  <c r="D98" i="1"/>
  <c r="E98" i="1"/>
  <c r="D99" i="1"/>
  <c r="E99" i="1"/>
  <c r="D100" i="1"/>
  <c r="E100" i="1"/>
  <c r="D101" i="1"/>
  <c r="E101" i="1"/>
  <c r="D102" i="1"/>
  <c r="E102" i="1"/>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D127" i="1"/>
  <c r="E127" i="1"/>
  <c r="D128" i="1"/>
  <c r="E128" i="1"/>
  <c r="D129" i="1"/>
  <c r="E129" i="1"/>
  <c r="D130" i="1"/>
  <c r="E130" i="1"/>
  <c r="D131" i="1"/>
  <c r="E131" i="1"/>
  <c r="D132" i="1"/>
  <c r="E132" i="1"/>
  <c r="D133" i="1"/>
  <c r="E133" i="1"/>
  <c r="D134" i="1"/>
  <c r="E134" i="1"/>
  <c r="D135" i="1"/>
  <c r="E135" i="1"/>
  <c r="D136" i="1"/>
  <c r="E136" i="1"/>
  <c r="D137" i="1"/>
  <c r="E137" i="1"/>
  <c r="D138" i="1"/>
  <c r="E138" i="1"/>
  <c r="D139" i="1"/>
  <c r="E139" i="1"/>
  <c r="D140" i="1"/>
  <c r="E140" i="1"/>
  <c r="D141" i="1"/>
  <c r="E141" i="1"/>
  <c r="D142" i="1"/>
  <c r="E142" i="1"/>
  <c r="D143" i="1"/>
  <c r="E143" i="1"/>
  <c r="D144" i="1"/>
  <c r="E144" i="1"/>
  <c r="D145" i="1"/>
  <c r="E145" i="1"/>
  <c r="D146" i="1"/>
  <c r="E146" i="1"/>
  <c r="D147" i="1"/>
  <c r="E147" i="1"/>
  <c r="D148" i="1"/>
  <c r="E148" i="1"/>
  <c r="D149" i="1"/>
  <c r="E149" i="1"/>
  <c r="D150" i="1"/>
  <c r="E150" i="1"/>
  <c r="D151" i="1"/>
  <c r="E151" i="1"/>
  <c r="D152" i="1"/>
  <c r="E152" i="1"/>
  <c r="D153" i="1"/>
  <c r="E153" i="1"/>
  <c r="D154" i="1"/>
  <c r="E154" i="1"/>
  <c r="D155" i="1"/>
  <c r="E155" i="1"/>
  <c r="D156" i="1"/>
  <c r="E156" i="1"/>
  <c r="D157" i="1"/>
  <c r="E157" i="1"/>
  <c r="D158" i="1"/>
  <c r="E158" i="1"/>
  <c r="D159" i="1"/>
  <c r="E159" i="1"/>
  <c r="D160" i="1"/>
  <c r="E160" i="1"/>
  <c r="D161" i="1"/>
  <c r="E161" i="1"/>
  <c r="D162" i="1"/>
  <c r="E162" i="1"/>
  <c r="D163" i="1"/>
  <c r="E163" i="1"/>
  <c r="D164" i="1"/>
  <c r="E164" i="1"/>
  <c r="D165" i="1"/>
  <c r="E165" i="1"/>
  <c r="D166" i="1"/>
  <c r="E166" i="1"/>
  <c r="D167" i="1"/>
  <c r="E167" i="1"/>
  <c r="D168" i="1"/>
  <c r="E168" i="1"/>
  <c r="D169" i="1"/>
  <c r="E169" i="1"/>
  <c r="D170" i="1"/>
  <c r="E170" i="1"/>
  <c r="D171" i="1"/>
  <c r="E171" i="1"/>
  <c r="D172" i="1"/>
  <c r="E172" i="1"/>
  <c r="D173" i="1"/>
  <c r="E173" i="1"/>
  <c r="D174" i="1"/>
  <c r="E174" i="1"/>
  <c r="D175" i="1"/>
  <c r="E175" i="1"/>
  <c r="D176" i="1"/>
  <c r="E176" i="1"/>
  <c r="D177" i="1"/>
  <c r="E177" i="1"/>
  <c r="D178" i="1"/>
  <c r="E178" i="1"/>
  <c r="D179" i="1"/>
  <c r="E179" i="1"/>
  <c r="D180" i="1"/>
  <c r="E180" i="1"/>
  <c r="D181" i="1"/>
  <c r="E181" i="1"/>
  <c r="D182" i="1"/>
  <c r="E182" i="1"/>
  <c r="D183" i="1"/>
  <c r="E183" i="1"/>
  <c r="D184" i="1"/>
  <c r="E184" i="1"/>
  <c r="D185" i="1"/>
  <c r="E185" i="1"/>
  <c r="D186" i="1"/>
  <c r="E186" i="1"/>
  <c r="D187" i="1"/>
  <c r="E187" i="1"/>
  <c r="D188" i="1"/>
  <c r="E188" i="1"/>
  <c r="D189" i="1"/>
  <c r="E189" i="1"/>
  <c r="D190" i="1"/>
  <c r="E190" i="1"/>
  <c r="D191" i="1"/>
  <c r="E191" i="1"/>
  <c r="D192" i="1"/>
  <c r="E192" i="1"/>
  <c r="D193" i="1"/>
  <c r="E193" i="1"/>
  <c r="D194" i="1"/>
  <c r="E194" i="1"/>
  <c r="D195" i="1"/>
  <c r="E195" i="1"/>
  <c r="D196" i="1"/>
  <c r="E196" i="1"/>
  <c r="D197" i="1"/>
  <c r="E197" i="1"/>
  <c r="D198" i="1"/>
  <c r="E198" i="1"/>
  <c r="D199" i="1"/>
  <c r="E199" i="1"/>
  <c r="D200" i="1"/>
  <c r="E200" i="1"/>
  <c r="D201" i="1"/>
  <c r="E201" i="1"/>
  <c r="D202" i="1"/>
  <c r="E202" i="1"/>
  <c r="D203" i="1"/>
  <c r="E203" i="1"/>
  <c r="D204" i="1"/>
  <c r="E204" i="1"/>
  <c r="D205" i="1"/>
  <c r="E205" i="1"/>
  <c r="D206" i="1"/>
  <c r="E206" i="1"/>
  <c r="D207" i="1"/>
  <c r="E207" i="1"/>
  <c r="D208" i="1"/>
  <c r="E208" i="1"/>
  <c r="D209" i="1"/>
  <c r="E209" i="1"/>
  <c r="D210" i="1"/>
  <c r="E210" i="1"/>
  <c r="D211" i="1"/>
  <c r="E211" i="1"/>
  <c r="D212" i="1"/>
  <c r="E212" i="1"/>
  <c r="D213" i="1"/>
  <c r="E213" i="1"/>
  <c r="D214" i="1"/>
  <c r="E214" i="1"/>
  <c r="D215" i="1"/>
  <c r="E215" i="1"/>
  <c r="D216" i="1"/>
  <c r="E216" i="1"/>
  <c r="D217" i="1"/>
  <c r="E217" i="1"/>
  <c r="D218" i="1"/>
  <c r="E218" i="1"/>
  <c r="D219" i="1"/>
  <c r="E219" i="1"/>
  <c r="D220" i="1"/>
  <c r="E220" i="1"/>
  <c r="D221" i="1"/>
  <c r="E221" i="1"/>
  <c r="D222" i="1"/>
  <c r="E222" i="1"/>
  <c r="D223" i="1"/>
  <c r="E223" i="1"/>
  <c r="D224" i="1"/>
  <c r="E224" i="1"/>
  <c r="D225" i="1"/>
  <c r="E225" i="1"/>
  <c r="D226" i="1"/>
  <c r="E226" i="1"/>
  <c r="D227" i="1"/>
  <c r="E227" i="1"/>
  <c r="D228" i="1"/>
  <c r="E228" i="1"/>
  <c r="D229" i="1"/>
  <c r="E229" i="1"/>
  <c r="D230" i="1"/>
  <c r="E230" i="1"/>
  <c r="D231" i="1"/>
  <c r="E231" i="1"/>
  <c r="D232" i="1"/>
  <c r="E232" i="1"/>
  <c r="D233" i="1"/>
  <c r="E233" i="1"/>
  <c r="D234" i="1"/>
  <c r="E234" i="1"/>
  <c r="D235" i="1"/>
  <c r="E235" i="1"/>
  <c r="D236" i="1"/>
  <c r="E236" i="1"/>
  <c r="D237" i="1"/>
  <c r="E237" i="1"/>
  <c r="D238" i="1"/>
  <c r="E238" i="1"/>
  <c r="D239" i="1"/>
  <c r="E239" i="1"/>
  <c r="D240" i="1"/>
  <c r="E240" i="1"/>
  <c r="D241" i="1"/>
  <c r="E241" i="1"/>
  <c r="D242" i="1"/>
  <c r="E242" i="1"/>
  <c r="D243" i="1"/>
  <c r="E243" i="1"/>
  <c r="D244" i="1"/>
  <c r="E244" i="1"/>
  <c r="D245" i="1"/>
  <c r="E245" i="1"/>
  <c r="D246" i="1"/>
  <c r="E246" i="1"/>
  <c r="D247" i="1"/>
  <c r="E247" i="1"/>
  <c r="D248" i="1"/>
  <c r="E248" i="1"/>
  <c r="D249" i="1"/>
  <c r="E249" i="1"/>
  <c r="D250" i="1"/>
  <c r="E250" i="1"/>
  <c r="D251" i="1"/>
  <c r="E251" i="1"/>
  <c r="D252" i="1"/>
  <c r="E252" i="1"/>
  <c r="D253" i="1"/>
  <c r="E253" i="1"/>
  <c r="D254" i="1"/>
  <c r="E254" i="1"/>
  <c r="D255" i="1"/>
  <c r="E255" i="1"/>
  <c r="D256" i="1"/>
  <c r="E256" i="1"/>
  <c r="D257" i="1"/>
  <c r="E257" i="1"/>
  <c r="D258" i="1"/>
  <c r="E258" i="1"/>
  <c r="D259" i="1"/>
  <c r="E259" i="1"/>
  <c r="D260" i="1"/>
  <c r="E260" i="1"/>
  <c r="D261" i="1"/>
  <c r="E261" i="1"/>
  <c r="D262" i="1"/>
  <c r="E262" i="1"/>
  <c r="D263" i="1"/>
  <c r="E263" i="1"/>
  <c r="D264" i="1"/>
  <c r="E264" i="1"/>
  <c r="D265" i="1"/>
  <c r="E265" i="1"/>
  <c r="D266" i="1"/>
  <c r="E266" i="1"/>
  <c r="D267" i="1"/>
  <c r="E267" i="1"/>
  <c r="D268" i="1"/>
  <c r="E268" i="1"/>
  <c r="D269" i="1"/>
  <c r="E269" i="1"/>
  <c r="D270" i="1"/>
  <c r="E270" i="1"/>
  <c r="D271" i="1"/>
  <c r="E271" i="1"/>
  <c r="D272" i="1"/>
  <c r="E272" i="1"/>
  <c r="D273" i="1"/>
  <c r="E273" i="1"/>
  <c r="D274" i="1"/>
  <c r="E274" i="1"/>
  <c r="D275" i="1"/>
  <c r="E275" i="1"/>
  <c r="D276" i="1"/>
  <c r="E276" i="1"/>
  <c r="D277" i="1"/>
  <c r="E277" i="1"/>
  <c r="D278" i="1"/>
  <c r="E278" i="1"/>
  <c r="D279" i="1"/>
  <c r="E279" i="1"/>
  <c r="D280" i="1"/>
  <c r="E280" i="1"/>
  <c r="D281" i="1"/>
  <c r="E281" i="1"/>
  <c r="D282" i="1"/>
  <c r="E282" i="1"/>
  <c r="D283" i="1"/>
  <c r="E283" i="1"/>
  <c r="D284" i="1"/>
  <c r="E284" i="1"/>
  <c r="D285" i="1"/>
  <c r="E285" i="1"/>
  <c r="D286" i="1"/>
  <c r="E286" i="1"/>
  <c r="D287" i="1"/>
  <c r="E287" i="1"/>
  <c r="D288" i="1"/>
  <c r="E288" i="1"/>
  <c r="D289" i="1"/>
  <c r="E289" i="1"/>
  <c r="D290" i="1"/>
  <c r="E290" i="1"/>
  <c r="D291" i="1"/>
  <c r="E291" i="1"/>
  <c r="D292" i="1"/>
  <c r="E292" i="1"/>
  <c r="D293" i="1"/>
  <c r="E293" i="1"/>
  <c r="D294" i="1"/>
  <c r="E294" i="1"/>
  <c r="D295" i="1"/>
  <c r="E295" i="1"/>
  <c r="D296" i="1"/>
  <c r="E296" i="1"/>
  <c r="D297" i="1"/>
  <c r="E297" i="1"/>
  <c r="D298" i="1"/>
  <c r="E298" i="1"/>
  <c r="D299" i="1"/>
  <c r="E299" i="1"/>
  <c r="D300" i="1"/>
  <c r="E300" i="1"/>
  <c r="D301" i="1"/>
  <c r="E301" i="1"/>
  <c r="D302" i="1"/>
  <c r="E302" i="1"/>
  <c r="D303" i="1"/>
  <c r="E303" i="1"/>
  <c r="D304" i="1"/>
  <c r="E304" i="1"/>
  <c r="D305" i="1"/>
  <c r="E305" i="1"/>
  <c r="D306" i="1"/>
  <c r="E306" i="1"/>
  <c r="D307" i="1"/>
  <c r="E307" i="1"/>
  <c r="D308" i="1"/>
  <c r="E308" i="1"/>
  <c r="D309" i="1"/>
  <c r="E309" i="1"/>
  <c r="D310" i="1"/>
  <c r="E310" i="1"/>
  <c r="D311" i="1"/>
  <c r="E311" i="1"/>
  <c r="D312" i="1"/>
  <c r="E312" i="1"/>
  <c r="D313" i="1"/>
  <c r="E313" i="1"/>
  <c r="D314" i="1"/>
  <c r="E314" i="1"/>
  <c r="D315" i="1"/>
  <c r="E315" i="1"/>
  <c r="D316" i="1"/>
  <c r="E316" i="1"/>
  <c r="D317" i="1"/>
  <c r="E317" i="1"/>
  <c r="D318" i="1"/>
  <c r="E318" i="1"/>
  <c r="D319" i="1"/>
  <c r="E319" i="1"/>
  <c r="D320" i="1"/>
  <c r="E320" i="1"/>
  <c r="D321" i="1"/>
  <c r="E321" i="1"/>
  <c r="D322" i="1"/>
  <c r="E322" i="1"/>
  <c r="D323" i="1"/>
  <c r="E323" i="1"/>
  <c r="D324" i="1"/>
  <c r="E324" i="1"/>
  <c r="D325" i="1"/>
  <c r="E325" i="1"/>
  <c r="D326" i="1"/>
  <c r="E326" i="1"/>
  <c r="D327" i="1"/>
  <c r="E327" i="1"/>
  <c r="D328" i="1"/>
  <c r="E328" i="1"/>
  <c r="D329" i="1"/>
  <c r="E329" i="1"/>
  <c r="D330" i="1"/>
  <c r="E330" i="1"/>
  <c r="D331" i="1"/>
  <c r="E331" i="1"/>
  <c r="D332" i="1"/>
  <c r="E332" i="1"/>
  <c r="D333" i="1"/>
  <c r="E333" i="1"/>
  <c r="D334" i="1"/>
  <c r="E334" i="1"/>
  <c r="D335" i="1"/>
  <c r="E335" i="1"/>
  <c r="D336" i="1"/>
  <c r="E336" i="1"/>
  <c r="D337" i="1"/>
  <c r="E337" i="1"/>
  <c r="D338" i="1"/>
  <c r="E338" i="1"/>
  <c r="D339" i="1"/>
  <c r="E339" i="1"/>
  <c r="D340" i="1"/>
  <c r="E340" i="1"/>
  <c r="D341" i="1"/>
  <c r="E341" i="1"/>
  <c r="D342" i="1"/>
  <c r="E342" i="1"/>
  <c r="D343" i="1"/>
  <c r="E343" i="1"/>
  <c r="D344" i="1"/>
  <c r="E344" i="1"/>
  <c r="D345" i="1"/>
  <c r="E345" i="1"/>
  <c r="D346" i="1"/>
  <c r="E346" i="1"/>
  <c r="D347" i="1"/>
  <c r="E347" i="1"/>
  <c r="D348" i="1"/>
  <c r="E348" i="1"/>
  <c r="D349" i="1"/>
  <c r="E349" i="1"/>
  <c r="D350" i="1"/>
  <c r="E350" i="1"/>
  <c r="D351" i="1"/>
  <c r="E351" i="1"/>
  <c r="D352" i="1"/>
  <c r="E352" i="1"/>
  <c r="D353" i="1"/>
  <c r="E353" i="1"/>
  <c r="D354" i="1"/>
  <c r="E354" i="1"/>
  <c r="D355" i="1"/>
  <c r="E355" i="1"/>
  <c r="D356" i="1"/>
  <c r="E356" i="1"/>
  <c r="D357" i="1"/>
  <c r="E357" i="1"/>
  <c r="D358" i="1"/>
  <c r="E358" i="1"/>
  <c r="D359" i="1"/>
  <c r="E359" i="1"/>
  <c r="D360" i="1"/>
  <c r="E360" i="1"/>
  <c r="D361" i="1"/>
  <c r="E361" i="1"/>
  <c r="D362" i="1"/>
  <c r="E362" i="1"/>
  <c r="D363" i="1"/>
  <c r="E363" i="1"/>
  <c r="D364" i="1"/>
  <c r="E364" i="1"/>
  <c r="D365" i="1"/>
  <c r="E365" i="1"/>
  <c r="D366" i="1"/>
  <c r="E366" i="1"/>
  <c r="D367" i="1"/>
  <c r="E367" i="1"/>
  <c r="D368" i="1"/>
  <c r="E368" i="1"/>
  <c r="D369" i="1"/>
  <c r="E369" i="1"/>
  <c r="D370" i="1"/>
  <c r="E370" i="1"/>
  <c r="D371" i="1"/>
  <c r="E371" i="1"/>
  <c r="D372" i="1"/>
  <c r="E372" i="1"/>
  <c r="D373" i="1"/>
  <c r="E373" i="1"/>
  <c r="D374" i="1"/>
  <c r="E374" i="1"/>
  <c r="D375" i="1"/>
  <c r="E375" i="1"/>
  <c r="D376" i="1"/>
  <c r="E376" i="1"/>
  <c r="D377" i="1"/>
  <c r="E377" i="1"/>
  <c r="D378" i="1"/>
  <c r="E378" i="1"/>
  <c r="D379" i="1"/>
  <c r="E379" i="1"/>
  <c r="D380" i="1"/>
  <c r="E380" i="1"/>
  <c r="D381" i="1"/>
  <c r="E381" i="1"/>
  <c r="D382" i="1"/>
  <c r="E382" i="1"/>
  <c r="D383" i="1"/>
  <c r="E383" i="1"/>
  <c r="D384" i="1"/>
  <c r="E384" i="1"/>
  <c r="D385" i="1"/>
  <c r="E385" i="1"/>
  <c r="D386" i="1"/>
  <c r="E386" i="1"/>
  <c r="D387" i="1"/>
  <c r="E387" i="1"/>
  <c r="D388" i="1"/>
  <c r="E388" i="1"/>
  <c r="D389" i="1"/>
  <c r="E389" i="1"/>
  <c r="D390" i="1"/>
  <c r="E390" i="1"/>
  <c r="D391" i="1"/>
  <c r="E391" i="1"/>
  <c r="D392" i="1"/>
  <c r="E392" i="1"/>
  <c r="D393" i="1"/>
  <c r="E393" i="1"/>
  <c r="D394" i="1"/>
  <c r="E394" i="1"/>
  <c r="D395" i="1"/>
  <c r="E395" i="1"/>
  <c r="D396" i="1"/>
  <c r="E396" i="1"/>
  <c r="D397" i="1"/>
  <c r="E397" i="1"/>
  <c r="D398" i="1"/>
  <c r="E398" i="1"/>
  <c r="D399" i="1"/>
  <c r="E399" i="1"/>
  <c r="D400" i="1"/>
  <c r="E400" i="1"/>
  <c r="D401" i="1"/>
  <c r="E401" i="1"/>
  <c r="D402" i="1"/>
  <c r="E402" i="1"/>
  <c r="D403" i="1"/>
  <c r="E403" i="1"/>
  <c r="D404" i="1"/>
  <c r="E404" i="1"/>
  <c r="D405" i="1"/>
  <c r="E405" i="1"/>
  <c r="D406" i="1"/>
  <c r="E406" i="1"/>
  <c r="D407" i="1"/>
  <c r="E407" i="1"/>
  <c r="D408" i="1"/>
  <c r="E408" i="1"/>
  <c r="D409" i="1"/>
  <c r="E409" i="1"/>
  <c r="D410" i="1"/>
  <c r="E410" i="1"/>
  <c r="D411" i="1"/>
  <c r="E411" i="1"/>
  <c r="D412" i="1"/>
  <c r="E412" i="1"/>
  <c r="D413" i="1"/>
  <c r="E413" i="1"/>
  <c r="D414" i="1"/>
  <c r="E414" i="1"/>
  <c r="D415" i="1"/>
  <c r="E415" i="1"/>
  <c r="D416" i="1"/>
  <c r="E416" i="1"/>
  <c r="D417" i="1"/>
  <c r="E417" i="1"/>
  <c r="D418" i="1"/>
  <c r="E418" i="1"/>
  <c r="D419" i="1"/>
  <c r="E419" i="1"/>
  <c r="D420" i="1"/>
  <c r="E420" i="1"/>
  <c r="D421" i="1"/>
  <c r="E421" i="1"/>
  <c r="D422" i="1"/>
  <c r="E422" i="1"/>
  <c r="D423" i="1"/>
  <c r="E423" i="1"/>
  <c r="D424" i="1"/>
  <c r="E424" i="1"/>
  <c r="D425" i="1"/>
  <c r="E425" i="1"/>
  <c r="D426" i="1"/>
  <c r="E426" i="1"/>
  <c r="D427" i="1"/>
  <c r="E427" i="1"/>
  <c r="D428" i="1"/>
  <c r="E428" i="1"/>
  <c r="D429" i="1"/>
  <c r="E429" i="1"/>
  <c r="D430" i="1"/>
  <c r="E430" i="1"/>
  <c r="D431" i="1"/>
  <c r="E431" i="1"/>
  <c r="D432" i="1"/>
  <c r="E432" i="1"/>
  <c r="D433" i="1"/>
  <c r="E433" i="1"/>
  <c r="D434" i="1"/>
  <c r="E434" i="1"/>
  <c r="D435" i="1"/>
  <c r="E435" i="1"/>
  <c r="D436" i="1"/>
  <c r="E436" i="1"/>
  <c r="D437" i="1"/>
  <c r="E437" i="1"/>
  <c r="D438" i="1"/>
  <c r="E438" i="1"/>
  <c r="D439" i="1"/>
  <c r="E439" i="1"/>
  <c r="D440" i="1"/>
  <c r="E440" i="1"/>
  <c r="D441" i="1"/>
  <c r="E441" i="1"/>
  <c r="D442" i="1"/>
  <c r="E442" i="1"/>
  <c r="D443" i="1"/>
  <c r="E443" i="1"/>
  <c r="D444" i="1"/>
  <c r="E444" i="1"/>
  <c r="D445" i="1"/>
  <c r="E445" i="1"/>
  <c r="D446" i="1"/>
  <c r="E446" i="1"/>
  <c r="D447" i="1"/>
  <c r="E447" i="1"/>
  <c r="D448" i="1"/>
  <c r="E448" i="1"/>
  <c r="D449" i="1"/>
  <c r="E449" i="1"/>
  <c r="D450" i="1"/>
  <c r="E450" i="1"/>
  <c r="D451" i="1"/>
  <c r="E451" i="1"/>
  <c r="D452" i="1"/>
  <c r="E452" i="1"/>
  <c r="D453" i="1"/>
  <c r="E453" i="1"/>
  <c r="D454" i="1"/>
  <c r="E454" i="1"/>
  <c r="D455" i="1"/>
  <c r="E455" i="1"/>
  <c r="D456" i="1"/>
  <c r="E456" i="1"/>
  <c r="D457" i="1"/>
  <c r="E457" i="1"/>
  <c r="D458" i="1"/>
  <c r="E458" i="1"/>
  <c r="D459" i="1"/>
  <c r="E459" i="1"/>
  <c r="D460" i="1"/>
  <c r="E460" i="1"/>
  <c r="D461" i="1"/>
  <c r="E461" i="1"/>
  <c r="D462" i="1"/>
  <c r="E462" i="1"/>
  <c r="D463" i="1"/>
  <c r="E463" i="1"/>
  <c r="D464" i="1"/>
  <c r="E464" i="1"/>
  <c r="D465" i="1"/>
  <c r="E465" i="1"/>
  <c r="D466" i="1"/>
  <c r="E466" i="1"/>
  <c r="D467" i="1"/>
  <c r="E467" i="1"/>
  <c r="D468" i="1"/>
  <c r="E468" i="1"/>
  <c r="D469" i="1"/>
  <c r="E469" i="1"/>
  <c r="D470" i="1"/>
  <c r="E470" i="1"/>
  <c r="D471" i="1"/>
  <c r="E471" i="1"/>
  <c r="D472" i="1"/>
  <c r="E472" i="1"/>
  <c r="D473" i="1"/>
  <c r="E473" i="1"/>
  <c r="D474" i="1"/>
  <c r="E474" i="1"/>
  <c r="D475" i="1"/>
  <c r="E475" i="1"/>
  <c r="D476" i="1"/>
  <c r="E476" i="1"/>
  <c r="D477" i="1"/>
  <c r="E477" i="1"/>
  <c r="D478" i="1"/>
  <c r="E478" i="1"/>
  <c r="D479" i="1"/>
  <c r="E479" i="1"/>
  <c r="D480" i="1"/>
  <c r="E480" i="1"/>
  <c r="D481" i="1"/>
  <c r="E481" i="1"/>
  <c r="D482" i="1"/>
  <c r="E482" i="1"/>
  <c r="D483" i="1"/>
  <c r="E483" i="1"/>
  <c r="D484" i="1"/>
  <c r="E484" i="1"/>
  <c r="D485" i="1"/>
  <c r="E485" i="1"/>
  <c r="D486" i="1"/>
  <c r="E486" i="1"/>
  <c r="D487" i="1"/>
  <c r="E487" i="1"/>
  <c r="D488" i="1"/>
  <c r="E488" i="1"/>
  <c r="D489" i="1"/>
  <c r="E489" i="1"/>
  <c r="D490" i="1"/>
  <c r="E490" i="1"/>
  <c r="D491" i="1"/>
  <c r="E491" i="1"/>
  <c r="D492" i="1"/>
  <c r="E492" i="1"/>
  <c r="D493" i="1"/>
  <c r="E493" i="1"/>
  <c r="D494" i="1"/>
  <c r="E494" i="1"/>
  <c r="D495" i="1"/>
  <c r="E495" i="1"/>
  <c r="D496" i="1"/>
  <c r="E496" i="1"/>
  <c r="D497" i="1"/>
  <c r="E497" i="1"/>
  <c r="D498" i="1"/>
  <c r="E498" i="1"/>
  <c r="D499" i="1"/>
  <c r="E499" i="1"/>
  <c r="D500" i="1"/>
  <c r="E500" i="1"/>
  <c r="D501" i="1"/>
  <c r="E501" i="1"/>
  <c r="D502" i="1"/>
  <c r="E502" i="1"/>
  <c r="D503" i="1"/>
  <c r="E503" i="1"/>
  <c r="D504" i="1"/>
  <c r="E504" i="1"/>
  <c r="D505" i="1"/>
  <c r="E505" i="1"/>
  <c r="D506" i="1"/>
  <c r="E506" i="1"/>
  <c r="D507" i="1"/>
  <c r="E507" i="1"/>
  <c r="D508" i="1"/>
  <c r="E508" i="1"/>
  <c r="D509" i="1"/>
  <c r="E509" i="1"/>
  <c r="D510" i="1"/>
  <c r="E510" i="1"/>
  <c r="D511" i="1"/>
  <c r="E511" i="1"/>
  <c r="D512" i="1"/>
  <c r="E512" i="1"/>
  <c r="D513" i="1"/>
  <c r="E513" i="1"/>
  <c r="D514" i="1"/>
  <c r="E514" i="1"/>
  <c r="D515" i="1"/>
  <c r="E515" i="1"/>
  <c r="D516" i="1"/>
  <c r="E516" i="1"/>
  <c r="D517" i="1"/>
  <c r="E517" i="1"/>
  <c r="D518" i="1"/>
  <c r="E518" i="1"/>
  <c r="D519" i="1"/>
  <c r="E519" i="1"/>
  <c r="D520" i="1"/>
  <c r="E520" i="1"/>
  <c r="D521" i="1"/>
  <c r="E521" i="1"/>
  <c r="D522" i="1"/>
  <c r="E522" i="1"/>
  <c r="D523" i="1"/>
  <c r="E523" i="1"/>
  <c r="D524" i="1"/>
  <c r="E524" i="1"/>
  <c r="D525" i="1"/>
  <c r="E525" i="1"/>
  <c r="D526" i="1"/>
  <c r="E526" i="1"/>
  <c r="D527" i="1"/>
  <c r="E527" i="1"/>
  <c r="D528" i="1"/>
  <c r="E528" i="1"/>
  <c r="D529" i="1"/>
  <c r="E529" i="1"/>
  <c r="D530" i="1"/>
  <c r="E530" i="1"/>
  <c r="D531" i="1"/>
  <c r="E531" i="1"/>
  <c r="D532" i="1"/>
  <c r="E532" i="1"/>
  <c r="D533" i="1"/>
  <c r="E533" i="1"/>
  <c r="D534" i="1"/>
  <c r="E534" i="1"/>
  <c r="D535" i="1"/>
  <c r="E535" i="1"/>
  <c r="D536" i="1"/>
  <c r="E536" i="1"/>
  <c r="D537" i="1"/>
  <c r="E537" i="1"/>
  <c r="D538" i="1"/>
  <c r="E538" i="1"/>
  <c r="D539" i="1"/>
  <c r="E539" i="1"/>
  <c r="D540" i="1"/>
  <c r="E540" i="1"/>
  <c r="D541" i="1"/>
  <c r="E541" i="1"/>
  <c r="D542" i="1"/>
  <c r="E542" i="1"/>
  <c r="D543" i="1"/>
  <c r="E543" i="1"/>
  <c r="D544" i="1"/>
  <c r="E544" i="1"/>
  <c r="D545" i="1"/>
  <c r="E545" i="1"/>
  <c r="D546" i="1"/>
  <c r="E546" i="1"/>
  <c r="D547" i="1"/>
  <c r="E547" i="1"/>
  <c r="D548" i="1"/>
  <c r="E548" i="1"/>
  <c r="D549" i="1"/>
  <c r="E549" i="1"/>
  <c r="D550" i="1"/>
  <c r="E550" i="1"/>
  <c r="D551" i="1"/>
  <c r="E551" i="1"/>
  <c r="D552" i="1"/>
  <c r="E552" i="1"/>
  <c r="D553" i="1"/>
  <c r="E553" i="1"/>
  <c r="D554" i="1"/>
  <c r="E554" i="1"/>
  <c r="D555" i="1"/>
  <c r="E555" i="1"/>
  <c r="D556" i="1"/>
  <c r="E556" i="1"/>
  <c r="D557" i="1"/>
  <c r="E557" i="1"/>
  <c r="D558" i="1"/>
  <c r="E558" i="1"/>
  <c r="D559" i="1"/>
  <c r="E559" i="1"/>
  <c r="D560" i="1"/>
  <c r="E560" i="1"/>
  <c r="D561" i="1"/>
  <c r="E561" i="1"/>
  <c r="D562" i="1"/>
  <c r="E562" i="1"/>
  <c r="D563" i="1"/>
  <c r="E563" i="1"/>
  <c r="D564" i="1"/>
  <c r="E564" i="1"/>
  <c r="D565" i="1"/>
  <c r="E565" i="1"/>
  <c r="D566" i="1"/>
  <c r="E566" i="1"/>
  <c r="D567" i="1"/>
  <c r="E567" i="1"/>
  <c r="D568" i="1"/>
  <c r="E568" i="1"/>
  <c r="D569" i="1"/>
  <c r="E569" i="1"/>
  <c r="D570" i="1"/>
  <c r="E570" i="1"/>
  <c r="D571" i="1"/>
  <c r="E571" i="1"/>
  <c r="D572" i="1"/>
  <c r="E572" i="1"/>
  <c r="D573" i="1"/>
  <c r="E573" i="1"/>
  <c r="D574" i="1"/>
  <c r="E574" i="1"/>
  <c r="D575" i="1"/>
  <c r="E575" i="1"/>
  <c r="D576" i="1"/>
  <c r="E576" i="1"/>
  <c r="D577" i="1"/>
  <c r="E577" i="1"/>
  <c r="D578" i="1"/>
  <c r="E578" i="1"/>
  <c r="D579" i="1"/>
  <c r="E579" i="1"/>
  <c r="D580" i="1"/>
  <c r="E580" i="1"/>
  <c r="D581" i="1"/>
  <c r="E581" i="1"/>
  <c r="D582" i="1"/>
  <c r="E582" i="1"/>
  <c r="D583" i="1"/>
  <c r="E583" i="1"/>
  <c r="D584" i="1"/>
  <c r="E584" i="1"/>
  <c r="D585" i="1"/>
  <c r="E585" i="1"/>
  <c r="D586" i="1"/>
  <c r="E586" i="1"/>
  <c r="D587" i="1"/>
  <c r="E587" i="1"/>
  <c r="D588" i="1"/>
  <c r="E588" i="1"/>
  <c r="D589" i="1"/>
  <c r="E589" i="1"/>
  <c r="D590" i="1"/>
  <c r="E590" i="1"/>
  <c r="D591" i="1"/>
  <c r="E591" i="1"/>
  <c r="D592" i="1"/>
  <c r="E592" i="1"/>
  <c r="D593" i="1"/>
  <c r="E593" i="1"/>
  <c r="D594" i="1"/>
  <c r="E594" i="1"/>
  <c r="D595" i="1"/>
  <c r="E595" i="1"/>
  <c r="D596" i="1"/>
  <c r="E596" i="1"/>
  <c r="D597" i="1"/>
  <c r="E597" i="1"/>
  <c r="D598" i="1"/>
  <c r="E598" i="1"/>
  <c r="D599" i="1"/>
  <c r="E599" i="1"/>
  <c r="D600" i="1"/>
  <c r="E600" i="1"/>
  <c r="D601" i="1"/>
  <c r="E601" i="1"/>
  <c r="D602" i="1"/>
  <c r="E602" i="1"/>
  <c r="D603" i="1"/>
  <c r="E603" i="1"/>
  <c r="D604" i="1"/>
  <c r="E604" i="1"/>
  <c r="D605" i="1"/>
  <c r="E605" i="1"/>
  <c r="D606" i="1"/>
  <c r="E606" i="1"/>
  <c r="D607" i="1"/>
  <c r="E607" i="1"/>
  <c r="D608" i="1"/>
  <c r="E608" i="1"/>
  <c r="D609" i="1"/>
  <c r="E609" i="1"/>
  <c r="D610" i="1"/>
  <c r="E610" i="1"/>
  <c r="D611" i="1"/>
  <c r="E611" i="1"/>
  <c r="D612" i="1"/>
  <c r="E612" i="1"/>
  <c r="D613" i="1"/>
  <c r="E613" i="1"/>
  <c r="D614" i="1"/>
  <c r="E614" i="1"/>
  <c r="D615" i="1"/>
  <c r="E615" i="1"/>
  <c r="D616" i="1"/>
  <c r="E616" i="1"/>
  <c r="D617" i="1"/>
  <c r="E617" i="1"/>
  <c r="D618" i="1"/>
  <c r="E618" i="1"/>
  <c r="D619" i="1"/>
  <c r="E619" i="1"/>
  <c r="D620" i="1"/>
  <c r="E620" i="1"/>
  <c r="D621" i="1"/>
  <c r="E621" i="1"/>
  <c r="D622" i="1"/>
  <c r="E622" i="1"/>
  <c r="D623" i="1"/>
  <c r="E623" i="1"/>
  <c r="D624" i="1"/>
  <c r="E624" i="1"/>
  <c r="D625" i="1"/>
  <c r="E625" i="1"/>
  <c r="D626" i="1"/>
  <c r="E626" i="1"/>
  <c r="D627" i="1"/>
  <c r="E627" i="1"/>
  <c r="D628" i="1"/>
  <c r="E628" i="1"/>
  <c r="D629" i="1"/>
  <c r="E629" i="1"/>
  <c r="D630" i="1"/>
  <c r="E630" i="1"/>
  <c r="D631" i="1"/>
  <c r="E631" i="1"/>
  <c r="D632" i="1"/>
  <c r="E632" i="1"/>
  <c r="D633" i="1"/>
  <c r="E633" i="1"/>
  <c r="D634" i="1"/>
  <c r="E634" i="1"/>
  <c r="D635" i="1"/>
  <c r="E635" i="1"/>
  <c r="D636" i="1"/>
  <c r="E636" i="1"/>
  <c r="D637" i="1"/>
  <c r="E637" i="1"/>
  <c r="D638" i="1"/>
  <c r="E638" i="1"/>
  <c r="D639" i="1"/>
  <c r="E639" i="1"/>
  <c r="D640" i="1"/>
  <c r="E640" i="1"/>
  <c r="D641" i="1"/>
  <c r="E641" i="1"/>
  <c r="D642" i="1"/>
  <c r="E642" i="1"/>
  <c r="D643" i="1"/>
  <c r="E643" i="1"/>
  <c r="D644" i="1"/>
  <c r="E644" i="1"/>
  <c r="D645" i="1"/>
  <c r="E645" i="1"/>
  <c r="D646" i="1"/>
  <c r="E646" i="1"/>
  <c r="D647" i="1"/>
  <c r="E647" i="1"/>
  <c r="D648" i="1"/>
  <c r="E648" i="1"/>
  <c r="D649" i="1"/>
  <c r="E649" i="1"/>
  <c r="D650" i="1"/>
  <c r="E650" i="1"/>
  <c r="D651" i="1"/>
  <c r="E651" i="1"/>
  <c r="D652" i="1"/>
  <c r="E652" i="1"/>
  <c r="D653" i="1"/>
  <c r="E653" i="1"/>
  <c r="D654" i="1"/>
  <c r="E654" i="1"/>
  <c r="D655" i="1"/>
  <c r="E655" i="1"/>
  <c r="D656" i="1"/>
  <c r="E656" i="1"/>
  <c r="D657" i="1"/>
  <c r="E657" i="1"/>
  <c r="D658" i="1"/>
  <c r="E658" i="1"/>
  <c r="D659" i="1"/>
  <c r="E659" i="1"/>
  <c r="D660" i="1"/>
  <c r="E660" i="1"/>
  <c r="D661" i="1"/>
  <c r="E661" i="1"/>
  <c r="D662" i="1"/>
  <c r="E662" i="1"/>
  <c r="D663" i="1"/>
  <c r="E663" i="1"/>
  <c r="D664" i="1"/>
  <c r="E664" i="1"/>
  <c r="D665" i="1"/>
  <c r="E665" i="1"/>
  <c r="D666" i="1"/>
  <c r="E666" i="1"/>
  <c r="D667" i="1"/>
  <c r="E667" i="1"/>
  <c r="D668" i="1"/>
  <c r="E668" i="1"/>
  <c r="D669" i="1"/>
  <c r="E669" i="1"/>
  <c r="D670" i="1"/>
  <c r="E670" i="1"/>
  <c r="D671" i="1"/>
  <c r="E671" i="1"/>
  <c r="D672" i="1"/>
  <c r="E672" i="1"/>
  <c r="D673" i="1"/>
  <c r="E673" i="1"/>
  <c r="D674" i="1"/>
  <c r="E674" i="1"/>
  <c r="D675" i="1"/>
  <c r="E675" i="1"/>
  <c r="D676" i="1"/>
  <c r="E676" i="1"/>
  <c r="D677" i="1"/>
  <c r="E677" i="1"/>
  <c r="D678" i="1"/>
  <c r="E678" i="1"/>
  <c r="D679" i="1"/>
  <c r="E679" i="1"/>
  <c r="D680" i="1"/>
  <c r="E680" i="1"/>
  <c r="D681" i="1"/>
  <c r="E681" i="1"/>
  <c r="D682" i="1"/>
  <c r="E682" i="1"/>
  <c r="D683" i="1"/>
  <c r="E683" i="1"/>
  <c r="D684" i="1"/>
  <c r="E684" i="1"/>
  <c r="D685" i="1"/>
  <c r="E685" i="1"/>
  <c r="D686" i="1"/>
  <c r="E686" i="1"/>
  <c r="D687" i="1"/>
  <c r="E687" i="1"/>
  <c r="D688" i="1"/>
  <c r="E688" i="1"/>
  <c r="D689" i="1"/>
  <c r="E689" i="1"/>
  <c r="D690" i="1"/>
  <c r="E690" i="1"/>
  <c r="D691" i="1"/>
  <c r="E691" i="1"/>
  <c r="D692" i="1"/>
  <c r="E692" i="1"/>
  <c r="D693" i="1"/>
  <c r="E693" i="1"/>
  <c r="D694" i="1"/>
  <c r="E694" i="1"/>
  <c r="D695" i="1"/>
  <c r="E695" i="1"/>
  <c r="D696" i="1"/>
  <c r="E696" i="1"/>
  <c r="D697" i="1"/>
  <c r="E697" i="1"/>
  <c r="D698" i="1"/>
  <c r="E698" i="1"/>
  <c r="D699" i="1"/>
  <c r="E699" i="1"/>
  <c r="D700" i="1"/>
  <c r="E700" i="1"/>
  <c r="D701" i="1"/>
  <c r="E701" i="1"/>
  <c r="D702" i="1"/>
  <c r="E702" i="1"/>
  <c r="D703" i="1"/>
  <c r="E703" i="1"/>
  <c r="D704" i="1"/>
  <c r="E704" i="1"/>
  <c r="D705" i="1"/>
  <c r="E705" i="1"/>
  <c r="D706" i="1"/>
  <c r="E706" i="1"/>
  <c r="D707" i="1"/>
  <c r="E707" i="1"/>
  <c r="D708" i="1"/>
  <c r="E708" i="1"/>
  <c r="D709" i="1"/>
  <c r="E709" i="1"/>
  <c r="D710" i="1"/>
  <c r="E710" i="1"/>
  <c r="D711" i="1"/>
  <c r="E711" i="1"/>
  <c r="D712" i="1"/>
  <c r="E712" i="1"/>
  <c r="D713" i="1"/>
  <c r="E713" i="1"/>
  <c r="D714" i="1"/>
  <c r="E714" i="1"/>
  <c r="D715" i="1"/>
  <c r="E715" i="1"/>
  <c r="D716" i="1"/>
  <c r="E716" i="1"/>
  <c r="D717" i="1"/>
  <c r="E717" i="1"/>
  <c r="D718" i="1"/>
  <c r="E718" i="1"/>
  <c r="D719" i="1"/>
  <c r="E719" i="1"/>
  <c r="D720" i="1"/>
  <c r="E720" i="1"/>
  <c r="D721" i="1"/>
  <c r="E721" i="1"/>
  <c r="D722" i="1"/>
  <c r="E722" i="1"/>
  <c r="D723" i="1"/>
  <c r="E723" i="1"/>
  <c r="D724" i="1"/>
  <c r="E724" i="1"/>
  <c r="D725" i="1"/>
  <c r="E725" i="1"/>
  <c r="D726" i="1"/>
  <c r="E726" i="1"/>
  <c r="D727" i="1"/>
  <c r="E727" i="1"/>
  <c r="D728" i="1"/>
  <c r="E728" i="1"/>
  <c r="D729" i="1"/>
  <c r="E729" i="1"/>
  <c r="D730" i="1"/>
  <c r="E730" i="1"/>
  <c r="D731" i="1"/>
  <c r="E731" i="1"/>
  <c r="D732" i="1"/>
  <c r="E732" i="1"/>
  <c r="D733" i="1"/>
  <c r="E733" i="1"/>
  <c r="D734" i="1"/>
  <c r="E734" i="1"/>
  <c r="D735" i="1"/>
  <c r="E735" i="1"/>
  <c r="D736" i="1"/>
  <c r="E736" i="1"/>
  <c r="D737" i="1"/>
  <c r="E737" i="1"/>
  <c r="D738" i="1"/>
  <c r="E738" i="1"/>
  <c r="D739" i="1"/>
  <c r="E739" i="1"/>
  <c r="D740" i="1"/>
  <c r="E740" i="1"/>
  <c r="D741" i="1"/>
  <c r="E741" i="1"/>
  <c r="D742" i="1"/>
  <c r="E742" i="1"/>
  <c r="D743" i="1"/>
  <c r="E743" i="1"/>
  <c r="D744" i="1"/>
  <c r="E744" i="1"/>
  <c r="D745" i="1"/>
  <c r="E745" i="1"/>
  <c r="D746" i="1"/>
  <c r="E746" i="1"/>
  <c r="D747" i="1"/>
  <c r="E747" i="1"/>
  <c r="D748" i="1"/>
  <c r="E748" i="1"/>
  <c r="D749" i="1"/>
  <c r="E749" i="1"/>
  <c r="D750" i="1"/>
  <c r="E750" i="1"/>
  <c r="D751" i="1"/>
  <c r="E751" i="1"/>
  <c r="D752" i="1"/>
  <c r="E752" i="1"/>
  <c r="D753" i="1"/>
  <c r="E753" i="1"/>
  <c r="D754" i="1"/>
  <c r="E754" i="1"/>
  <c r="D755" i="1"/>
  <c r="E755" i="1"/>
  <c r="D756" i="1"/>
  <c r="E756" i="1"/>
  <c r="D757" i="1"/>
  <c r="E757" i="1"/>
  <c r="D758" i="1"/>
  <c r="E758" i="1"/>
  <c r="D759" i="1"/>
  <c r="E759" i="1"/>
  <c r="D760" i="1"/>
  <c r="E760" i="1"/>
  <c r="D761" i="1"/>
  <c r="E761" i="1"/>
  <c r="D762" i="1"/>
  <c r="E762" i="1"/>
  <c r="D763" i="1"/>
  <c r="E763" i="1"/>
  <c r="D764" i="1"/>
  <c r="E764" i="1"/>
  <c r="D765" i="1"/>
  <c r="E765" i="1"/>
  <c r="D766" i="1"/>
  <c r="E766" i="1"/>
  <c r="D767" i="1"/>
  <c r="E767" i="1"/>
  <c r="D768" i="1"/>
  <c r="E768" i="1"/>
  <c r="D769" i="1"/>
  <c r="E769" i="1"/>
  <c r="D770" i="1"/>
  <c r="E770" i="1"/>
  <c r="D771" i="1"/>
  <c r="E771" i="1"/>
  <c r="D772" i="1"/>
  <c r="E772" i="1"/>
  <c r="D773" i="1"/>
  <c r="E773" i="1"/>
  <c r="D774" i="1"/>
  <c r="E774" i="1"/>
  <c r="D775" i="1"/>
  <c r="E775" i="1"/>
  <c r="D776" i="1"/>
  <c r="E776" i="1"/>
  <c r="D777" i="1"/>
  <c r="E777" i="1"/>
  <c r="D778" i="1"/>
  <c r="E778" i="1"/>
  <c r="D779" i="1"/>
  <c r="E779" i="1"/>
  <c r="D780" i="1"/>
  <c r="E780" i="1"/>
  <c r="D781" i="1"/>
  <c r="E781" i="1"/>
  <c r="D782" i="1"/>
  <c r="E782" i="1"/>
  <c r="D783" i="1"/>
  <c r="E783" i="1"/>
  <c r="D784" i="1"/>
  <c r="E784" i="1"/>
  <c r="D785" i="1"/>
  <c r="E785" i="1"/>
  <c r="D786" i="1"/>
  <c r="E786" i="1"/>
  <c r="D787" i="1"/>
  <c r="E787" i="1"/>
  <c r="D788" i="1"/>
  <c r="E788" i="1"/>
  <c r="D789" i="1"/>
  <c r="E789" i="1"/>
  <c r="D790" i="1"/>
  <c r="E790" i="1"/>
  <c r="D791" i="1"/>
  <c r="E791" i="1"/>
  <c r="D792" i="1"/>
  <c r="E792" i="1"/>
  <c r="D793" i="1"/>
  <c r="E793" i="1"/>
  <c r="D794" i="1"/>
  <c r="E794" i="1"/>
  <c r="D795" i="1"/>
  <c r="E795" i="1"/>
  <c r="D796" i="1"/>
  <c r="E796" i="1"/>
  <c r="D797" i="1"/>
  <c r="E797" i="1"/>
  <c r="D798" i="1"/>
  <c r="E798" i="1"/>
  <c r="D799" i="1"/>
  <c r="E799" i="1"/>
  <c r="D800" i="1"/>
  <c r="E800" i="1"/>
  <c r="D801" i="1"/>
  <c r="E801" i="1"/>
  <c r="D802" i="1"/>
  <c r="E802" i="1"/>
  <c r="D803" i="1"/>
  <c r="E803" i="1"/>
  <c r="D804" i="1"/>
  <c r="E804" i="1"/>
  <c r="D805" i="1"/>
  <c r="E805" i="1"/>
  <c r="D806" i="1"/>
  <c r="E806" i="1"/>
  <c r="D807" i="1"/>
  <c r="E807" i="1"/>
  <c r="D808" i="1"/>
  <c r="E808" i="1"/>
  <c r="D809" i="1"/>
  <c r="E809" i="1"/>
  <c r="D810" i="1"/>
  <c r="E810" i="1"/>
  <c r="D811" i="1"/>
  <c r="E811" i="1"/>
  <c r="D812" i="1"/>
  <c r="E812" i="1"/>
  <c r="D813" i="1"/>
  <c r="E813" i="1"/>
  <c r="D814" i="1"/>
  <c r="E814" i="1"/>
  <c r="D815" i="1"/>
  <c r="E815" i="1"/>
  <c r="D816" i="1"/>
  <c r="E816" i="1"/>
  <c r="D817" i="1"/>
  <c r="E817" i="1"/>
  <c r="D818" i="1"/>
  <c r="E818" i="1"/>
  <c r="D819" i="1"/>
  <c r="E819" i="1"/>
  <c r="D820" i="1"/>
  <c r="E820" i="1"/>
  <c r="D821" i="1"/>
  <c r="E821" i="1"/>
  <c r="D822" i="1"/>
  <c r="E822" i="1"/>
  <c r="D823" i="1"/>
  <c r="E823" i="1"/>
  <c r="D824" i="1"/>
  <c r="E824" i="1"/>
  <c r="D825" i="1"/>
  <c r="E825" i="1"/>
  <c r="D826" i="1"/>
  <c r="E826" i="1"/>
  <c r="D827" i="1"/>
  <c r="E827" i="1"/>
  <c r="D828" i="1"/>
  <c r="E828" i="1"/>
  <c r="D829" i="1"/>
  <c r="E829" i="1"/>
  <c r="D830" i="1"/>
  <c r="E830" i="1"/>
  <c r="D831" i="1"/>
  <c r="E831" i="1"/>
  <c r="D832" i="1"/>
  <c r="E832" i="1"/>
  <c r="D833" i="1"/>
  <c r="E833" i="1"/>
  <c r="D834" i="1"/>
  <c r="E834" i="1"/>
  <c r="D835" i="1"/>
  <c r="E835" i="1"/>
  <c r="D836" i="1"/>
  <c r="E836" i="1"/>
  <c r="D837" i="1"/>
  <c r="E837" i="1"/>
  <c r="D838" i="1"/>
  <c r="E838" i="1"/>
  <c r="D839" i="1"/>
  <c r="E839" i="1"/>
  <c r="D840" i="1"/>
  <c r="E840" i="1"/>
  <c r="D841" i="1"/>
  <c r="E841" i="1"/>
  <c r="D842" i="1"/>
  <c r="E842" i="1"/>
  <c r="D843" i="1"/>
  <c r="E843" i="1"/>
  <c r="D844" i="1"/>
  <c r="E844" i="1"/>
  <c r="D845" i="1"/>
  <c r="E845" i="1"/>
  <c r="D846" i="1"/>
  <c r="E846" i="1"/>
  <c r="D847" i="1"/>
  <c r="E847" i="1"/>
  <c r="D848" i="1"/>
  <c r="E848" i="1"/>
  <c r="D849" i="1"/>
  <c r="E849" i="1"/>
  <c r="D850" i="1"/>
  <c r="E850" i="1"/>
  <c r="D851" i="1"/>
  <c r="E851" i="1"/>
  <c r="D852" i="1"/>
  <c r="E852" i="1"/>
  <c r="D853" i="1"/>
  <c r="E853" i="1"/>
  <c r="D854" i="1"/>
  <c r="E854" i="1"/>
  <c r="D855" i="1"/>
  <c r="E855" i="1"/>
  <c r="D856" i="1"/>
  <c r="E856" i="1"/>
  <c r="D857" i="1"/>
  <c r="E857" i="1"/>
  <c r="D858" i="1"/>
  <c r="E858" i="1"/>
  <c r="D859" i="1"/>
  <c r="E859" i="1"/>
  <c r="D860" i="1"/>
  <c r="E860" i="1"/>
  <c r="D861" i="1"/>
  <c r="E861" i="1"/>
  <c r="D862" i="1"/>
  <c r="E862" i="1"/>
  <c r="D863" i="1"/>
  <c r="E863" i="1"/>
  <c r="D864" i="1"/>
  <c r="E864" i="1"/>
  <c r="D865" i="1"/>
  <c r="E865" i="1"/>
  <c r="D866" i="1"/>
  <c r="E866" i="1"/>
  <c r="D867" i="1"/>
  <c r="E867" i="1"/>
  <c r="D868" i="1"/>
  <c r="E868" i="1"/>
  <c r="D869" i="1"/>
  <c r="E869" i="1"/>
  <c r="D870" i="1"/>
  <c r="E870" i="1"/>
  <c r="D871" i="1"/>
  <c r="E871" i="1"/>
  <c r="D872" i="1"/>
  <c r="E872" i="1"/>
  <c r="D873" i="1"/>
  <c r="E873" i="1"/>
  <c r="D874" i="1"/>
  <c r="E874" i="1"/>
  <c r="D875" i="1"/>
  <c r="E875" i="1"/>
  <c r="D876" i="1"/>
  <c r="E876" i="1"/>
  <c r="D877" i="1"/>
  <c r="E877" i="1"/>
  <c r="D878" i="1"/>
  <c r="E878" i="1"/>
  <c r="D879" i="1"/>
  <c r="E879" i="1"/>
  <c r="D880" i="1"/>
  <c r="E880" i="1"/>
  <c r="D881" i="1"/>
  <c r="E881" i="1"/>
  <c r="D882" i="1"/>
  <c r="E882" i="1"/>
  <c r="D883" i="1"/>
  <c r="E883" i="1"/>
  <c r="D884" i="1"/>
  <c r="E884" i="1"/>
  <c r="D885" i="1"/>
  <c r="E885" i="1"/>
  <c r="D886" i="1"/>
  <c r="E886" i="1"/>
  <c r="D887" i="1"/>
  <c r="E887" i="1"/>
  <c r="D888" i="1"/>
  <c r="E888" i="1"/>
  <c r="D889" i="1"/>
  <c r="E889" i="1"/>
  <c r="D890" i="1"/>
  <c r="E890" i="1"/>
  <c r="D891" i="1"/>
  <c r="E891" i="1"/>
  <c r="D892" i="1"/>
  <c r="E892" i="1"/>
  <c r="D893" i="1"/>
  <c r="E893" i="1"/>
  <c r="D894" i="1"/>
  <c r="E894" i="1"/>
  <c r="D895" i="1"/>
  <c r="E895" i="1"/>
  <c r="D896" i="1"/>
  <c r="E896" i="1"/>
  <c r="D897" i="1"/>
  <c r="E897" i="1"/>
  <c r="D898" i="1"/>
  <c r="E898" i="1"/>
  <c r="D899" i="1"/>
  <c r="E899" i="1"/>
  <c r="D900" i="1"/>
  <c r="E900" i="1"/>
  <c r="D901" i="1"/>
  <c r="E901" i="1"/>
  <c r="D902" i="1"/>
  <c r="E902" i="1"/>
  <c r="D903" i="1"/>
  <c r="E903" i="1"/>
  <c r="D904" i="1"/>
  <c r="E904" i="1"/>
  <c r="D905" i="1"/>
  <c r="E905" i="1"/>
  <c r="D906" i="1"/>
  <c r="E906" i="1"/>
  <c r="D907" i="1"/>
  <c r="E907" i="1"/>
  <c r="D908" i="1"/>
  <c r="E908" i="1"/>
  <c r="D909" i="1"/>
  <c r="E909" i="1"/>
  <c r="D910" i="1"/>
  <c r="E910" i="1"/>
  <c r="D911" i="1"/>
  <c r="E911" i="1"/>
  <c r="D912" i="1"/>
  <c r="E912" i="1"/>
  <c r="D913" i="1"/>
  <c r="E913" i="1"/>
  <c r="D914" i="1"/>
  <c r="E914" i="1"/>
  <c r="D915" i="1"/>
  <c r="E915" i="1"/>
  <c r="D916" i="1"/>
  <c r="E916" i="1"/>
  <c r="D917" i="1"/>
  <c r="E917" i="1"/>
  <c r="D918" i="1"/>
  <c r="E918" i="1"/>
  <c r="D919" i="1"/>
  <c r="E919" i="1"/>
  <c r="D920" i="1"/>
  <c r="E920" i="1"/>
  <c r="D921" i="1"/>
  <c r="E921" i="1"/>
  <c r="D922" i="1"/>
  <c r="E922" i="1"/>
  <c r="D923" i="1"/>
  <c r="E923" i="1"/>
  <c r="D924" i="1"/>
  <c r="E924" i="1"/>
  <c r="D925" i="1"/>
  <c r="E925" i="1"/>
  <c r="D926" i="1"/>
  <c r="E926" i="1"/>
  <c r="D927" i="1"/>
  <c r="E927" i="1"/>
  <c r="D928" i="1"/>
  <c r="E928" i="1"/>
  <c r="D929" i="1"/>
  <c r="E929" i="1"/>
  <c r="D930" i="1"/>
  <c r="E930" i="1"/>
  <c r="D931" i="1"/>
  <c r="E931" i="1"/>
  <c r="D932" i="1"/>
  <c r="E932" i="1"/>
  <c r="D933" i="1"/>
  <c r="E933" i="1"/>
  <c r="D934" i="1"/>
  <c r="E934" i="1"/>
  <c r="D935" i="1"/>
  <c r="E935" i="1"/>
  <c r="D936" i="1"/>
  <c r="E936" i="1"/>
  <c r="D937" i="1"/>
  <c r="E937" i="1"/>
  <c r="D938" i="1"/>
  <c r="E938" i="1"/>
  <c r="D939" i="1"/>
  <c r="E939" i="1"/>
  <c r="D940" i="1"/>
  <c r="E940" i="1"/>
  <c r="D941" i="1"/>
  <c r="E941" i="1"/>
  <c r="D942" i="1"/>
  <c r="E942" i="1"/>
  <c r="D943" i="1"/>
  <c r="E943" i="1"/>
  <c r="D944" i="1"/>
  <c r="E944" i="1"/>
  <c r="D945" i="1"/>
  <c r="E945" i="1"/>
  <c r="D946" i="1"/>
  <c r="E946" i="1"/>
  <c r="D947" i="1"/>
  <c r="E947" i="1"/>
  <c r="D948" i="1"/>
  <c r="E948" i="1"/>
  <c r="D949" i="1"/>
  <c r="E949" i="1"/>
  <c r="D950" i="1"/>
  <c r="E950" i="1"/>
  <c r="D951" i="1"/>
  <c r="E951" i="1"/>
  <c r="D952" i="1"/>
  <c r="E952" i="1"/>
  <c r="D953" i="1"/>
  <c r="E953" i="1"/>
  <c r="D954" i="1"/>
  <c r="E954" i="1"/>
  <c r="D955" i="1"/>
  <c r="E955" i="1"/>
  <c r="D956" i="1"/>
  <c r="E956" i="1"/>
  <c r="D957" i="1"/>
  <c r="E957" i="1"/>
  <c r="D958" i="1"/>
  <c r="E958" i="1"/>
  <c r="D959" i="1"/>
  <c r="E959" i="1"/>
  <c r="D960" i="1"/>
  <c r="E960" i="1"/>
  <c r="D961" i="1"/>
  <c r="E961" i="1"/>
  <c r="D962" i="1"/>
  <c r="E962" i="1"/>
  <c r="D963" i="1"/>
  <c r="E963" i="1"/>
  <c r="D964" i="1"/>
  <c r="E964" i="1"/>
  <c r="D965" i="1"/>
  <c r="E965" i="1"/>
  <c r="D966" i="1"/>
  <c r="E966" i="1"/>
  <c r="D967" i="1"/>
  <c r="E967" i="1"/>
  <c r="D968" i="1"/>
  <c r="E968" i="1"/>
  <c r="D969" i="1"/>
  <c r="E969" i="1"/>
  <c r="D970" i="1"/>
  <c r="E970" i="1"/>
  <c r="D971" i="1"/>
  <c r="E971" i="1"/>
  <c r="D972" i="1"/>
  <c r="E972" i="1"/>
  <c r="D973" i="1"/>
  <c r="E973" i="1"/>
  <c r="D974" i="1"/>
  <c r="E974" i="1"/>
  <c r="D975" i="1"/>
  <c r="E975" i="1"/>
  <c r="D976" i="1"/>
  <c r="E976" i="1"/>
  <c r="D977" i="1"/>
  <c r="E977" i="1"/>
  <c r="D978" i="1"/>
  <c r="E978" i="1"/>
  <c r="D979" i="1"/>
  <c r="E979" i="1"/>
  <c r="D980" i="1"/>
  <c r="E980" i="1"/>
  <c r="D981" i="1"/>
  <c r="E981" i="1"/>
  <c r="D982" i="1"/>
  <c r="E982" i="1"/>
  <c r="D983" i="1"/>
  <c r="E983" i="1"/>
  <c r="D984" i="1"/>
  <c r="E984" i="1"/>
  <c r="D985" i="1"/>
  <c r="E985" i="1"/>
  <c r="D986" i="1"/>
  <c r="E986" i="1"/>
  <c r="D987" i="1"/>
  <c r="E987" i="1"/>
  <c r="D988" i="1"/>
  <c r="E988" i="1"/>
  <c r="D989" i="1"/>
  <c r="E989" i="1"/>
  <c r="D990" i="1"/>
  <c r="E990" i="1"/>
  <c r="D991" i="1"/>
  <c r="E991" i="1"/>
  <c r="D992" i="1"/>
  <c r="E992" i="1"/>
  <c r="D993" i="1"/>
  <c r="E993" i="1"/>
  <c r="D994" i="1"/>
  <c r="E994" i="1"/>
  <c r="D995" i="1"/>
  <c r="E995" i="1"/>
  <c r="D996" i="1"/>
  <c r="E996" i="1"/>
  <c r="D997" i="1"/>
  <c r="E997" i="1"/>
  <c r="D998" i="1"/>
  <c r="E998" i="1"/>
  <c r="D999" i="1"/>
  <c r="E999" i="1"/>
  <c r="D1000" i="1"/>
  <c r="E1000" i="1"/>
  <c r="D1001" i="1"/>
  <c r="E1001" i="1"/>
  <c r="D1002" i="1"/>
  <c r="E1002" i="1"/>
  <c r="D1003" i="1"/>
  <c r="E1003" i="1"/>
  <c r="D1004" i="1"/>
  <c r="E1004" i="1"/>
  <c r="D1005" i="1"/>
  <c r="E1005" i="1"/>
  <c r="D1006" i="1"/>
  <c r="E1006" i="1"/>
  <c r="E3" i="1"/>
  <c r="D3" i="1"/>
  <c r="C36" i="6"/>
  <c r="C41" i="6" s="1"/>
  <c r="C42" i="6" s="1"/>
  <c r="C32" i="6"/>
  <c r="S16" i="6" l="1"/>
  <c r="K19" i="4"/>
  <c r="Q13" i="4"/>
  <c r="Q14" i="4"/>
  <c r="Q15" i="4"/>
  <c r="Q16" i="4"/>
  <c r="P13" i="4"/>
  <c r="P14" i="4"/>
  <c r="P15" i="4"/>
  <c r="P16" i="4"/>
  <c r="K17" i="4"/>
  <c r="M12" i="4" s="1"/>
  <c r="N12" i="4" s="1"/>
  <c r="M10" i="4" l="1"/>
  <c r="N10" i="4" s="1"/>
  <c r="M11" i="4"/>
  <c r="N11" i="4" s="1"/>
  <c r="M15" i="4"/>
  <c r="N15" i="4" s="1"/>
  <c r="P17" i="4"/>
  <c r="R12" i="4" s="1"/>
  <c r="S12" i="4" s="1"/>
  <c r="M9" i="4"/>
  <c r="N9" i="4" s="1"/>
  <c r="M14" i="4"/>
  <c r="N14" i="4" s="1"/>
  <c r="M13" i="4"/>
  <c r="N13" i="4" s="1"/>
  <c r="M16" i="4"/>
  <c r="N16" i="4" s="1"/>
  <c r="C17" i="6"/>
  <c r="C6" i="6"/>
  <c r="K29" i="4"/>
  <c r="L29" i="4"/>
  <c r="M29" i="4"/>
  <c r="J29" i="4"/>
  <c r="C23" i="4"/>
  <c r="F11" i="4"/>
  <c r="E11" i="4"/>
  <c r="E10" i="4"/>
  <c r="C11" i="6" l="1"/>
  <c r="C13" i="6"/>
  <c r="M17" i="4"/>
  <c r="N17" i="4"/>
  <c r="J21" i="4" s="1"/>
  <c r="R13" i="4"/>
  <c r="S13" i="4" s="1"/>
  <c r="R14" i="4"/>
  <c r="S14" i="4" s="1"/>
  <c r="R15" i="4"/>
  <c r="S15" i="4" s="1"/>
  <c r="R16" i="4"/>
  <c r="S16" i="4" s="1"/>
  <c r="F22" i="4"/>
  <c r="F21" i="4"/>
  <c r="E9" i="4"/>
  <c r="F10" i="4"/>
  <c r="F9" i="4"/>
  <c r="C18" i="6"/>
  <c r="C33" i="6"/>
  <c r="S17" i="4" l="1"/>
  <c r="J22" i="4" s="1"/>
  <c r="C15" i="4"/>
  <c r="E17" i="4" l="1"/>
  <c r="F32" i="4" s="1"/>
  <c r="K20" i="6" s="1"/>
  <c r="K11" i="6" s="1"/>
  <c r="C17" i="4"/>
  <c r="F26" i="4" s="1"/>
  <c r="C26" i="6" l="1"/>
  <c r="C24" i="6"/>
  <c r="C19" i="6"/>
  <c r="C20" i="6" s="1"/>
  <c r="C21" i="6" l="1"/>
  <c r="D3" i="6" s="1"/>
  <c r="E3" i="6" s="1"/>
  <c r="D12" i="6" l="1"/>
  <c r="D13" i="6" s="1"/>
  <c r="D25" i="6" s="1"/>
  <c r="D27" i="6" s="1"/>
  <c r="E12" i="6"/>
  <c r="E13" i="6" s="1"/>
  <c r="E25" i="6" s="1"/>
  <c r="E27" i="6" s="1"/>
  <c r="F3" i="6"/>
  <c r="G3" i="6" l="1"/>
  <c r="F12" i="6"/>
  <c r="F13" i="6" s="1"/>
  <c r="F25" i="6" s="1"/>
  <c r="F27" i="6" s="1"/>
  <c r="H3" i="6" l="1"/>
  <c r="G12" i="6"/>
  <c r="G13" i="6" s="1"/>
  <c r="G25" i="6" s="1"/>
  <c r="G27" i="6" s="1"/>
  <c r="L3" i="6" l="1"/>
  <c r="H12" i="6"/>
  <c r="H13" i="6" s="1"/>
  <c r="H25" i="6" s="1"/>
  <c r="L12" i="6" l="1"/>
  <c r="L13" i="6" l="1"/>
  <c r="H23" i="6" l="1"/>
  <c r="H26" i="6" s="1"/>
  <c r="H27" i="6" s="1"/>
  <c r="C28" i="6" s="1"/>
  <c r="C31" i="6" s="1"/>
  <c r="C35" i="6" l="1"/>
  <c r="C37" i="6" l="1"/>
  <c r="C3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Enrique Garcia</author>
  </authors>
  <commentList>
    <comment ref="L9" authorId="0" shapeId="0" xr:uid="{C5DA2585-2C1F-47D3-B94A-5817CAB2E877}">
      <text>
        <r>
          <rPr>
            <sz val="9"/>
            <color indexed="81"/>
            <rFont val="Tahoma"/>
            <family val="2"/>
          </rPr>
          <t>Rendimiento del Bono si te quedas hasta el 2026</t>
        </r>
      </text>
    </comment>
    <comment ref="C21" authorId="0" shapeId="0" xr:uid="{3C5B6AEE-3F3D-4CDB-B832-6CD16B275AC9}">
      <text>
        <r>
          <rPr>
            <sz val="9"/>
            <color indexed="81"/>
            <rFont val="Tahoma"/>
            <family val="2"/>
          </rPr>
          <t>Valor de mercado de la deuda, pero el Face Value es los $7,001,000,000 de $K13</t>
        </r>
      </text>
    </comment>
    <comment ref="C22" authorId="0" shapeId="0" xr:uid="{BB9742AA-8023-4185-A0E3-DD3F980623DC}">
      <text>
        <r>
          <rPr>
            <sz val="9"/>
            <color indexed="81"/>
            <rFont val="Tahoma"/>
            <family val="2"/>
          </rPr>
          <t>Valor de mercado de las acciones</t>
        </r>
      </text>
    </comment>
    <comment ref="F23" authorId="0" shapeId="0" xr:uid="{011E463D-C351-40EC-8452-D6EB84352B3C}">
      <text>
        <r>
          <rPr>
            <sz val="9"/>
            <color indexed="81"/>
            <rFont val="Tahoma"/>
            <family val="2"/>
          </rPr>
          <t xml:space="preserve">Del </t>
        </r>
        <r>
          <rPr>
            <b/>
            <sz val="9"/>
            <color indexed="81"/>
            <rFont val="Tahoma"/>
            <family val="2"/>
          </rPr>
          <t>Income Statement</t>
        </r>
        <r>
          <rPr>
            <sz val="9"/>
            <color indexed="81"/>
            <rFont val="Tahoma"/>
            <family val="2"/>
          </rPr>
          <t xml:space="preserve"> NIKE celda </t>
        </r>
        <r>
          <rPr>
            <b/>
            <sz val="9"/>
            <color indexed="81"/>
            <rFont val="Tahoma"/>
            <family val="2"/>
          </rPr>
          <t>H84</t>
        </r>
        <r>
          <rPr>
            <b/>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Enrique Garcia</author>
  </authors>
  <commentList>
    <comment ref="B3" authorId="0" shapeId="0" xr:uid="{65E08BF3-7DB9-4166-A310-CC7C7FA66022}">
      <text>
        <r>
          <rPr>
            <sz val="9"/>
            <color indexed="81"/>
            <rFont val="Tahoma"/>
            <family val="2"/>
          </rPr>
          <t>Calcula el EBIT y quitale su Tax.
Esta es la Utilidad Operativa que se me va a convertir en Flujo y que tenemos que pronosticar.</t>
        </r>
      </text>
    </comment>
    <comment ref="L3" authorId="0" shapeId="0" xr:uid="{F8807001-065C-4591-9DD8-A9C9837F00E4}">
      <text>
        <r>
          <rPr>
            <sz val="9"/>
            <color indexed="81"/>
            <rFont val="Tahoma"/>
            <family val="2"/>
          </rPr>
          <t>Suponiendo a Perpetuidad un NOPAD de esta cantidad.
La tasa de Crecimiento cambia en comparacion con los anios anteriores, se asume que en la eternidad la empresa crece como un risk-free asset.</t>
        </r>
      </text>
    </comment>
    <comment ref="B4" authorId="0" shapeId="0" xr:uid="{492347E0-5AF8-4CD5-94DD-7FB8E7B6CA3D}">
      <text>
        <r>
          <rPr>
            <sz val="9"/>
            <color indexed="81"/>
            <rFont val="Tahoma"/>
            <family val="2"/>
          </rPr>
          <t>Inversion en Activo Fijo y en Capital de Trabajo.
Para saber cuanto del NOPAT hay que retener para reinvertir.</t>
        </r>
      </text>
    </comment>
    <comment ref="B5" authorId="0" shapeId="0" xr:uid="{9DD39A1F-4DAF-4AB0-9D13-8318F509319C}">
      <text>
        <r>
          <rPr>
            <sz val="9"/>
            <color indexed="81"/>
            <rFont val="Tahoma"/>
            <family val="2"/>
          </rPr>
          <t xml:space="preserve">From Cash Flow Statement.
</t>
        </r>
        <r>
          <rPr>
            <b/>
            <sz val="9"/>
            <color indexed="81"/>
            <rFont val="Tahoma"/>
            <family val="2"/>
          </rPr>
          <t>Depreciation:</t>
        </r>
        <r>
          <rPr>
            <sz val="9"/>
            <color indexed="81"/>
            <rFont val="Tahoma"/>
            <family val="2"/>
          </rPr>
          <t xml:space="preserve"> Perdida de Valor de los Tangibles
</t>
        </r>
        <r>
          <rPr>
            <b/>
            <sz val="9"/>
            <color indexed="81"/>
            <rFont val="Tahoma"/>
            <family val="2"/>
          </rPr>
          <t>Amortization:</t>
        </r>
        <r>
          <rPr>
            <sz val="9"/>
            <color indexed="81"/>
            <rFont val="Tahoma"/>
            <family val="2"/>
          </rPr>
          <t xml:space="preserve"> Perdida de Valor de los Intangibles.
La depreciacion es un gasto que nos ayuda a disminuir el pago de impuestos pero no significa una salida de dinero.</t>
        </r>
      </text>
    </comment>
    <comment ref="B6" authorId="0" shapeId="0" xr:uid="{A0313D77-F31D-4177-B1FD-EC8E423CF703}">
      <text>
        <r>
          <rPr>
            <sz val="9"/>
            <color indexed="81"/>
            <rFont val="Tahoma"/>
            <family val="2"/>
          </rPr>
          <t>Cada anio necesitariamos este dinero para reinvertir en capital.</t>
        </r>
      </text>
    </comment>
    <comment ref="C7" authorId="0" shapeId="0" xr:uid="{6CE00EC5-155C-4A4B-8058-A0621CBE679F}">
      <text>
        <r>
          <rPr>
            <b/>
            <sz val="9"/>
            <color indexed="81"/>
            <rFont val="Tahoma"/>
            <family val="2"/>
          </rPr>
          <t>Arreglar por el promedio de los ultimos 5 anios porque en clase no quedo bien.</t>
        </r>
      </text>
    </comment>
    <comment ref="O7" authorId="0" shapeId="0" xr:uid="{15CC00A8-8A23-4DF0-AE69-E2E5CFC13BA9}">
      <text>
        <r>
          <rPr>
            <b/>
            <sz val="9"/>
            <color indexed="81"/>
            <rFont val="Tahoma"/>
            <family val="2"/>
          </rPr>
          <t xml:space="preserve">dCTN=dAC=dPC
</t>
        </r>
        <r>
          <rPr>
            <sz val="9"/>
            <color indexed="81"/>
            <rFont val="Tahoma"/>
            <family val="2"/>
          </rPr>
          <t>delta del Capital del Trabajo = delta en Activo Circulante - delta en Pasivo Circulante</t>
        </r>
      </text>
    </comment>
    <comment ref="B10" authorId="0" shapeId="0" xr:uid="{4CF5607F-16FE-4989-8B5C-3513500D5BE3}">
      <text>
        <r>
          <rPr>
            <sz val="9"/>
            <color indexed="81"/>
            <rFont val="Tahoma"/>
            <family val="2"/>
          </rPr>
          <t xml:space="preserve">Signo </t>
        </r>
        <r>
          <rPr>
            <b/>
            <sz val="9"/>
            <color indexed="81"/>
            <rFont val="Tahoma"/>
            <family val="2"/>
          </rPr>
          <t>Positivo</t>
        </r>
        <r>
          <rPr>
            <sz val="9"/>
            <color indexed="81"/>
            <rFont val="Tahoma"/>
            <family val="2"/>
          </rPr>
          <t xml:space="preserve"> es un </t>
        </r>
        <r>
          <rPr>
            <b/>
            <sz val="9"/>
            <color indexed="81"/>
            <rFont val="Tahoma"/>
            <family val="2"/>
          </rPr>
          <t>Faltante</t>
        </r>
        <r>
          <rPr>
            <sz val="9"/>
            <color indexed="81"/>
            <rFont val="Tahoma"/>
            <family val="2"/>
          </rPr>
          <t xml:space="preserve">
Signo </t>
        </r>
        <r>
          <rPr>
            <b/>
            <sz val="9"/>
            <color indexed="81"/>
            <rFont val="Tahoma"/>
            <family val="2"/>
          </rPr>
          <t>Negativo</t>
        </r>
        <r>
          <rPr>
            <sz val="9"/>
            <color indexed="81"/>
            <rFont val="Tahoma"/>
            <family val="2"/>
          </rPr>
          <t xml:space="preserve"> es un </t>
        </r>
        <r>
          <rPr>
            <b/>
            <sz val="9"/>
            <color indexed="81"/>
            <rFont val="Tahoma"/>
            <family val="2"/>
          </rPr>
          <t>Excedente</t>
        </r>
      </text>
    </comment>
    <comment ref="B11" authorId="0" shapeId="0" xr:uid="{94495C3E-9D1F-4090-ADC0-7603E4F3BB77}">
      <text>
        <r>
          <rPr>
            <sz val="9"/>
            <color indexed="81"/>
            <rFont val="Tahoma"/>
            <family val="2"/>
          </rPr>
          <t>Por cada dolar de Utilidad Operativa, que Porcentaje tengo que Reinvertir para Invertir en CAPEX y en Capital de Trabajo</t>
        </r>
      </text>
    </comment>
    <comment ref="J11" authorId="0" shapeId="0" xr:uid="{687F067D-F7E3-4534-80BC-2F80748003E9}">
      <text>
        <r>
          <rPr>
            <b/>
            <sz val="9"/>
            <color indexed="81"/>
            <rFont val="Tahoma"/>
            <family val="2"/>
          </rPr>
          <t>Tasa reinversión a Perpetuidad de la empresa</t>
        </r>
        <r>
          <rPr>
            <sz val="9"/>
            <color indexed="81"/>
            <rFont val="Tahoma"/>
            <family val="2"/>
          </rPr>
          <t xml:space="preserve">
</t>
        </r>
      </text>
    </comment>
    <comment ref="Q11" authorId="0" shapeId="0" xr:uid="{B1A1970D-CD90-4FA7-A7ED-A3EAE5A9B4EE}">
      <text>
        <r>
          <rPr>
            <sz val="9"/>
            <color indexed="81"/>
            <rFont val="Tahoma"/>
            <family val="2"/>
          </rPr>
          <t>Por ejemplo de una factura de $1M solo le dijimos al cliete que nos pagara $200k y el resto es una cuenta por cobrar
Esto no es bueno porque no tenemos el cash de las ventas</t>
        </r>
      </text>
    </comment>
    <comment ref="S11" authorId="0" shapeId="0" xr:uid="{047880AD-06BB-47EF-9764-183115A1C78A}">
      <text>
        <r>
          <rPr>
            <sz val="9"/>
            <color indexed="81"/>
            <rFont val="Tahoma"/>
            <family val="2"/>
          </rPr>
          <t xml:space="preserve">Ejemplo: el anio pasago mi CxP era de $600k y este anio es de $800, es decir Aumento $200k, lo cual nos favorse porque NO estamos desembolsando efectivo, el proveedor nos ayuda a generar dinero. </t>
        </r>
      </text>
    </comment>
    <comment ref="L12" authorId="0" shapeId="0" xr:uid="{BC2C9971-E082-4BD6-8F93-8F819C50173D}">
      <text>
        <r>
          <rPr>
            <sz val="9"/>
            <color indexed="81"/>
            <rFont val="Tahoma"/>
            <family val="2"/>
          </rPr>
          <t>Valor Monetario de la Reinversion a perpetuidad, anio con anio</t>
        </r>
      </text>
    </comment>
    <comment ref="Q12" authorId="0" shapeId="0" xr:uid="{05AEDB20-4651-4A9D-943D-B731AA9A0AFE}">
      <text>
        <r>
          <rPr>
            <sz val="9"/>
            <color indexed="81"/>
            <rFont val="Tahoma"/>
            <family val="2"/>
          </rPr>
          <t>Por ejemplo el anio pasado teniamos $500k de inventarios y este anio bajo a $400k, entonces hubo un cambio de -$100k en inventarios lo cual es bueno</t>
        </r>
      </text>
    </comment>
    <comment ref="B13" authorId="0" shapeId="0" xr:uid="{D1AE486A-3928-448C-854D-5C0C4C4C32F6}">
      <text>
        <r>
          <rPr>
            <b/>
            <sz val="9"/>
            <color indexed="81"/>
            <rFont val="Tahoma"/>
            <family val="2"/>
          </rPr>
          <t>Este es el Flujo Disponible para la Empresa</t>
        </r>
      </text>
    </comment>
    <comment ref="L13" authorId="0" shapeId="0" xr:uid="{57F92264-0ECB-4854-AE27-29608C5CE95A}">
      <text>
        <r>
          <rPr>
            <sz val="9"/>
            <color indexed="81"/>
            <rFont val="Tahoma"/>
            <family val="2"/>
          </rPr>
          <t>anio con anio Flujo libre para la empresa a Perpetuidad</t>
        </r>
      </text>
    </comment>
    <comment ref="Q13" authorId="0" shapeId="0" xr:uid="{316E98A2-4F49-41F0-97C4-9253A8E68F98}">
      <text>
        <r>
          <rPr>
            <sz val="9"/>
            <color indexed="81"/>
            <rFont val="Tahoma"/>
            <family val="2"/>
          </rPr>
          <t>Hay $800k que dejaran de entrar en efectivo a la empresa pero hay $100k que teniamos en bodega y que ya se convirtieron en venta (efectivo).
De lo $800k que nos deben los clientes nosotros estamo financiando una parte con la disminucion del inventario.
Por lo que unicamente tengo "Necesidad" de $700k</t>
        </r>
      </text>
    </comment>
    <comment ref="B16" authorId="0" shapeId="0" xr:uid="{4A112C73-2B16-4B52-9EEC-02A0FD2C8B79}">
      <text>
        <r>
          <rPr>
            <sz val="9"/>
            <color indexed="81"/>
            <rFont val="Tahoma"/>
            <family val="2"/>
          </rPr>
          <t>Capitalizacion por emision de Deuda a Valor de Mercado</t>
        </r>
      </text>
    </comment>
    <comment ref="S16" authorId="0" shapeId="0" xr:uid="{3F3478B9-86F0-4EFE-AC53-87FBA2C16D95}">
      <text>
        <r>
          <rPr>
            <sz val="9"/>
            <color indexed="81"/>
            <rFont val="Tahoma"/>
            <family val="2"/>
          </rPr>
          <t>Son los $700k que tengo que financiar lo que NO me han pagado todavia menos $200k  que NO salieron del bolsillo de la empresa.
Por lo tanto solo tengo una NECESIDAD de financiamiento de $500k, gracias proveedores!</t>
        </r>
      </text>
    </comment>
    <comment ref="B17" authorId="0" shapeId="0" xr:uid="{4F6452C5-9F67-44B3-9CE1-F0551729F9F0}">
      <text>
        <r>
          <rPr>
            <sz val="9"/>
            <color indexed="81"/>
            <rFont val="Tahoma"/>
            <family val="2"/>
          </rPr>
          <t>Capitalizacion por emision de Acciones a Valor de Mercado</t>
        </r>
      </text>
    </comment>
    <comment ref="B18" authorId="0" shapeId="0" xr:uid="{86FA3CEC-E8F9-421B-BE6A-0B2ACEB33FFE}">
      <text>
        <r>
          <rPr>
            <b/>
            <sz val="9"/>
            <color indexed="81"/>
            <rFont val="Tahoma"/>
            <family val="2"/>
          </rPr>
          <t>Capitalizacion Total de la Empresa a Valor de Mercado</t>
        </r>
      </text>
    </comment>
    <comment ref="B20" authorId="0" shapeId="0" xr:uid="{77B0F517-E671-4CA5-B5BF-5DA4F0437CC9}">
      <text>
        <r>
          <rPr>
            <sz val="9"/>
            <color indexed="81"/>
            <rFont val="Tahoma"/>
            <family val="2"/>
          </rPr>
          <t>Por cada $usd capitalizado en la empresa, esta generara una NOPAT de 21.76% (Rendimiento Esperado por la Calitalizacion)</t>
        </r>
      </text>
    </comment>
    <comment ref="J20" authorId="0" shapeId="0" xr:uid="{1696D55F-0AF9-4311-819C-6F1560D20BC1}">
      <text>
        <r>
          <rPr>
            <sz val="9"/>
            <color indexed="81"/>
            <rFont val="Tahoma"/>
            <family val="2"/>
          </rPr>
          <t>A perpetuidad es la tasa descuento que voy a utilizar para traer a valor presente las perpetuidades. Bajo el supuesto de la estructura de Capital definida para los anios 6 en adelante.</t>
        </r>
      </text>
    </comment>
    <comment ref="B21" authorId="0" shapeId="0" xr:uid="{20B564FA-1B95-4586-B6B2-249E65C06FDE}">
      <text>
        <r>
          <rPr>
            <sz val="9"/>
            <color indexed="81"/>
            <rFont val="Tahoma"/>
            <family val="2"/>
          </rPr>
          <t>Tasa de Crecimiento de la Utilidad Operativa para los proximos anios.
El NOPAD crecera en esta razon cada anio</t>
        </r>
      </text>
    </comment>
    <comment ref="J21" authorId="0" shapeId="0" xr:uid="{0F999B9C-6851-41A2-8131-0868E81FF5E0}">
      <text>
        <r>
          <rPr>
            <sz val="9"/>
            <color indexed="81"/>
            <rFont val="Tahoma"/>
            <family val="2"/>
          </rPr>
          <t xml:space="preserve">Suponemos que a perpetuidad el rendimiento de la empresa se asemeja a un rendimiento de un activo </t>
        </r>
        <r>
          <rPr>
            <b/>
            <sz val="9"/>
            <color indexed="81"/>
            <rFont val="Tahoma"/>
            <family val="2"/>
          </rPr>
          <t>libre de riesgo</t>
        </r>
        <r>
          <rPr>
            <sz val="9"/>
            <color indexed="81"/>
            <rFont val="Tahoma"/>
            <family val="2"/>
          </rPr>
          <t xml:space="preserve">
(i.e. bono gubernamental)
A Perpetuidad la tasa de rendimiento de la empresa converge a un Risk Free asset, la empresa se hace mas estable.</t>
        </r>
      </text>
    </comment>
    <comment ref="H23" authorId="0" shapeId="0" xr:uid="{CBFA267A-88B5-4BB4-AF87-51010133CD62}">
      <text>
        <r>
          <rPr>
            <sz val="9"/>
            <color indexed="81"/>
            <rFont val="Tahoma"/>
            <family val="2"/>
          </rPr>
          <t>Valor Presente de una Perpetuidad en el anio 5.
" El Valor de la Empresa dentro de 5 anios" o "El valor presente de la empresa a Perpetuidad en el anio 5"</t>
        </r>
      </text>
    </comment>
    <comment ref="C28" authorId="0" shapeId="0" xr:uid="{269036EB-FA4B-4BEE-B209-16555FAB3336}">
      <text>
        <r>
          <rPr>
            <b/>
            <sz val="9"/>
            <color indexed="81"/>
            <rFont val="Tahoma"/>
            <family val="2"/>
          </rPr>
          <t>Valor Perpetuo de la Empresa en el anio 0</t>
        </r>
      </text>
    </comment>
    <comment ref="B30" authorId="0" shapeId="0" xr:uid="{54C2F5BB-1ABF-4780-A46B-078B8B357D20}">
      <text>
        <r>
          <rPr>
            <b/>
            <sz val="9"/>
            <color indexed="81"/>
            <rFont val="Tahoma"/>
            <family val="2"/>
          </rPr>
          <t>FCFE (Free Cash Flow to Equity)</t>
        </r>
      </text>
    </comment>
    <comment ref="C37" authorId="0" shapeId="0" xr:uid="{941F6B92-D20D-44B1-9744-A705155B61EF}">
      <text>
        <r>
          <rPr>
            <sz val="9"/>
            <color indexed="81"/>
            <rFont val="Tahoma"/>
            <family val="2"/>
          </rPr>
          <t xml:space="preserve"> Comparar con el </t>
        </r>
        <r>
          <rPr>
            <b/>
            <sz val="9"/>
            <color indexed="81"/>
            <rFont val="Tahoma"/>
            <family val="2"/>
          </rPr>
          <t>Valor Intrinseco</t>
        </r>
        <r>
          <rPr>
            <sz val="9"/>
            <color indexed="81"/>
            <rFont val="Tahoma"/>
            <family val="2"/>
          </rPr>
          <t xml:space="preserve"> de la hoja Nike_bond
</t>
        </r>
      </text>
    </comment>
    <comment ref="C38" authorId="0" shapeId="0" xr:uid="{1639B3FC-88A7-4180-B5AD-C54EDB001B31}">
      <text>
        <r>
          <rPr>
            <sz val="9"/>
            <color indexed="81"/>
            <rFont val="Tahoma"/>
            <family val="2"/>
          </rPr>
          <t>Valor de la empresa a finales de 2024</t>
        </r>
      </text>
    </comment>
    <comment ref="B39" authorId="0" shapeId="0" xr:uid="{B35EAF59-3730-4929-8898-02CCEB9DAC58}">
      <text>
        <r>
          <rPr>
            <sz val="9"/>
            <color indexed="81"/>
            <rFont val="Tahoma"/>
            <family val="2"/>
          </rPr>
          <t xml:space="preserve">10%-15% de Sobrevaloracion es razonable, pero se espera una correccion a la baja del precio. En lo que esperamos en que tiempo se recuperaria el precio de la accion.
Pero no hay claramente rangos "aceptables".
Sin embargo el precio de mercado esta afectado por los especuladores. Puede que no este justificado por los fundamentales.
</t>
        </r>
      </text>
    </comment>
    <comment ref="B42" authorId="0" shapeId="0" xr:uid="{73EB6B3C-DD3F-4B01-B49E-928CA71971B1}">
      <text>
        <r>
          <rPr>
            <sz val="9"/>
            <color indexed="81"/>
            <rFont val="Tahoma"/>
            <family val="2"/>
          </rPr>
          <t>Cuantas veces mas el precio de la accion esta pagabdo de las utilidades</t>
        </r>
      </text>
    </comment>
    <comment ref="B43" authorId="0" shapeId="0" xr:uid="{33D08CF3-A03A-4DA0-A053-97E5163DAC07}">
      <text>
        <r>
          <rPr>
            <sz val="9"/>
            <color indexed="81"/>
            <rFont val="Tahoma"/>
            <family val="2"/>
          </rPr>
          <t>El Precio de Mercado con Referencia al Valor en Libros de la Empresa deberia ser 8.39 veces y no el 19.43 veces.</t>
        </r>
      </text>
    </comment>
  </commentList>
</comments>
</file>

<file path=xl/sharedStrings.xml><?xml version="1.0" encoding="utf-8"?>
<sst xmlns="http://schemas.openxmlformats.org/spreadsheetml/2006/main" count="346" uniqueCount="253">
  <si>
    <t>NIKE</t>
  </si>
  <si>
    <t>SP500</t>
  </si>
  <si>
    <t>Cálculo del rendimiento esperado del capital accionario (equity capital)</t>
  </si>
  <si>
    <t>Beta</t>
  </si>
  <si>
    <t>Estimada</t>
  </si>
  <si>
    <t>Error</t>
  </si>
  <si>
    <t>Risk-free=</t>
  </si>
  <si>
    <t>E[Rm]=</t>
  </si>
  <si>
    <t>anual</t>
  </si>
  <si>
    <t>Premio mkt=</t>
  </si>
  <si>
    <t>CAPM:</t>
  </si>
  <si>
    <t>Vencimiento</t>
  </si>
  <si>
    <t>Monto</t>
  </si>
  <si>
    <t>Weight</t>
  </si>
  <si>
    <t>WDC</t>
  </si>
  <si>
    <t>Deuda Total =</t>
  </si>
  <si>
    <t>mdd</t>
  </si>
  <si>
    <t>Equity Común Total =</t>
  </si>
  <si>
    <t>Suma Capital (V)=</t>
  </si>
  <si>
    <t>D/V=</t>
  </si>
  <si>
    <t>E/V=</t>
  </si>
  <si>
    <t>Taxes:</t>
  </si>
  <si>
    <t>UaImp</t>
  </si>
  <si>
    <t>Impuestos</t>
  </si>
  <si>
    <t>Tax%</t>
  </si>
  <si>
    <t>Tax=</t>
  </si>
  <si>
    <t>WACC(0)=</t>
  </si>
  <si>
    <t>Capex =</t>
  </si>
  <si>
    <t>Depreciación =</t>
  </si>
  <si>
    <t>Capex Neto =</t>
  </si>
  <si>
    <t>Change in Acc. Receivable</t>
  </si>
  <si>
    <t>Change In Inventories</t>
  </si>
  <si>
    <t>Change in Acc. Payable</t>
  </si>
  <si>
    <t>Cambio en Capital de Trabajo =</t>
  </si>
  <si>
    <t>FCFF =</t>
  </si>
  <si>
    <t>ROC:</t>
  </si>
  <si>
    <t>Equity capital</t>
  </si>
  <si>
    <t>Debt capital</t>
  </si>
  <si>
    <t>Total capital =</t>
  </si>
  <si>
    <t>ROC =</t>
  </si>
  <si>
    <t>Tasa de Reinversión (RR) =</t>
  </si>
  <si>
    <t>Tasa de Crecimiento (RR x ROC)=</t>
  </si>
  <si>
    <t>Reinversión =</t>
  </si>
  <si>
    <t>Cd(6)=</t>
  </si>
  <si>
    <t>Cd(0)=</t>
  </si>
  <si>
    <t>Estructura de Capital (0)</t>
  </si>
  <si>
    <t>Deuda total =</t>
  </si>
  <si>
    <t>Equity Común =</t>
  </si>
  <si>
    <t>V =</t>
  </si>
  <si>
    <t>WACC(6)=</t>
  </si>
  <si>
    <t>g=risk_free =</t>
  </si>
  <si>
    <t>Tasa reinversión=</t>
  </si>
  <si>
    <t>Valor Terminal (5)=</t>
  </si>
  <si>
    <t>WACC(0) =</t>
  </si>
  <si>
    <t>Suma VP FCFF=</t>
  </si>
  <si>
    <t>Valor present de FCFF:</t>
  </si>
  <si>
    <t>+ efectivo y valores de mercado=</t>
  </si>
  <si>
    <t>- deuda y activos no operacionales=</t>
  </si>
  <si>
    <t>- accionistas minoritarios=</t>
  </si>
  <si>
    <t>Valor del Equity en capital accionario=</t>
  </si>
  <si>
    <t>Valor del equity por acción=</t>
  </si>
  <si>
    <t>Precio de mercado=</t>
  </si>
  <si>
    <t>Prices-to-earnings ratio:</t>
  </si>
  <si>
    <t>EPS=</t>
  </si>
  <si>
    <t>(P/E)x=</t>
  </si>
  <si>
    <t>(P/B)x=</t>
  </si>
  <si>
    <t>Estructura de Capital (6)</t>
  </si>
  <si>
    <t>DATE</t>
  </si>
  <si>
    <t>YTM</t>
  </si>
  <si>
    <t>10Y</t>
  </si>
  <si>
    <t>Administracion del capital de Trabajo (NETO)</t>
  </si>
  <si>
    <t xml:space="preserve">ACO: </t>
  </si>
  <si>
    <t>Inventatrios</t>
  </si>
  <si>
    <t>PCO:</t>
  </si>
  <si>
    <t>Cambio ACO =</t>
  </si>
  <si>
    <t>CxC (cuentas por cobrar) Clientes</t>
  </si>
  <si>
    <t>CxP (Cuentas por Pagar) Proveedores</t>
  </si>
  <si>
    <t>Cambio PCO =</t>
  </si>
  <si>
    <t xml:space="preserve">En el flujo de efectivo se reflejan los </t>
  </si>
  <si>
    <r>
      <t xml:space="preserve">Signo </t>
    </r>
    <r>
      <rPr>
        <b/>
        <sz val="11"/>
        <color theme="1"/>
        <rFont val="Calibri"/>
        <family val="2"/>
        <scheme val="minor"/>
      </rPr>
      <t>Positivo</t>
    </r>
    <r>
      <rPr>
        <sz val="11"/>
        <color theme="1"/>
        <rFont val="Calibri"/>
        <family val="2"/>
        <scheme val="minor"/>
      </rPr>
      <t xml:space="preserve"> es un </t>
    </r>
    <r>
      <rPr>
        <sz val="11"/>
        <color rgb="FFFF0000"/>
        <rFont val="Calibri"/>
        <family val="2"/>
        <scheme val="minor"/>
      </rPr>
      <t>Faltante</t>
    </r>
  </si>
  <si>
    <r>
      <t xml:space="preserve">Signo </t>
    </r>
    <r>
      <rPr>
        <sz val="11"/>
        <color rgb="FFFF0000"/>
        <rFont val="Calibri"/>
        <family val="2"/>
        <scheme val="minor"/>
      </rPr>
      <t>Negativo</t>
    </r>
    <r>
      <rPr>
        <sz val="11"/>
        <color theme="1"/>
        <rFont val="Calibri"/>
        <family val="2"/>
        <scheme val="minor"/>
      </rPr>
      <t xml:space="preserve"> es un </t>
    </r>
    <r>
      <rPr>
        <b/>
        <sz val="11"/>
        <color theme="1"/>
        <rFont val="Calibri"/>
        <family val="2"/>
        <scheme val="minor"/>
      </rPr>
      <t>Excedente</t>
    </r>
  </si>
  <si>
    <t>Para obtener el ROI de los Estados Financieros:  ROI = Net Income/Non current Assets(Activo fijo)</t>
  </si>
  <si>
    <t>6 en adelante</t>
  </si>
  <si>
    <r>
      <t xml:space="preserve">Para calcular la </t>
    </r>
    <r>
      <rPr>
        <b/>
        <sz val="11"/>
        <color theme="1"/>
        <rFont val="Calibri"/>
        <family val="2"/>
        <scheme val="minor"/>
      </rPr>
      <t>Perpetuidad</t>
    </r>
    <r>
      <rPr>
        <sz val="11"/>
        <color theme="1"/>
        <rFont val="Calibri"/>
        <family val="2"/>
        <scheme val="minor"/>
      </rPr>
      <t>, el Valor Perpetuo de la empresa)</t>
    </r>
  </si>
  <si>
    <t>&lt;-Con base en un estimado de</t>
  </si>
  <si>
    <t>Sobrevaloración (o Subvaloracion si es &lt; 0)=</t>
  </si>
  <si>
    <t>&lt;-----------------</t>
  </si>
  <si>
    <t>Cambios Porcentuales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</si>
  <si>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</si>
  <si>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</si>
  <si>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</si>
  <si>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</si>
  <si>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</si>
  <si>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</si>
  <si>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</si>
  <si>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</si>
  <si>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</si>
  <si>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</si>
  <si>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</si>
  <si>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</si>
  <si>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</si>
  <si>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</si>
  <si>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</si>
  <si>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</si>
  <si>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</si>
  <si>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</si>
  <si>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</si>
  <si>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</si>
  <si>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</si>
  <si>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</si>
  <si>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</si>
  <si>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</si>
  <si>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</si>
  <si>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r>
      <t xml:space="preserve">Usar la Funcion </t>
    </r>
    <r>
      <rPr>
        <b/>
        <sz val="11"/>
        <color theme="1"/>
        <rFont val="Calibri"/>
        <family val="2"/>
        <scheme val="minor"/>
      </rPr>
      <t>Regression</t>
    </r>
  </si>
  <si>
    <t>la variable estadistica S&amp;P500 es estadisticamente significativa para influir</t>
  </si>
  <si>
    <t>e impactar el comportamiento de los cambios porcentuales de NIKE</t>
  </si>
  <si>
    <r>
      <t>Por regla de dedo pordemos decir que si el Valor Absoluto de</t>
    </r>
    <r>
      <rPr>
        <b/>
        <sz val="11"/>
        <color theme="1"/>
        <rFont val="Calibri"/>
        <family val="2"/>
        <scheme val="minor"/>
      </rPr>
      <t xml:space="preserve"> t Stat</t>
    </r>
    <r>
      <rPr>
        <sz val="11"/>
        <color theme="1"/>
        <rFont val="Calibri"/>
        <family val="2"/>
        <scheme val="minor"/>
      </rPr>
      <t xml:space="preserve"> es &gt;2 entonces</t>
    </r>
  </si>
  <si>
    <t>Correlacion</t>
  </si>
  <si>
    <t>B &gt; 1: Activo de Capital Agresivo</t>
  </si>
  <si>
    <t>por cada 1% de cambio del mercado, NIKE se mueve 1.11</t>
  </si>
  <si>
    <t>veces mas que el mercado.</t>
  </si>
  <si>
    <t>Interpretacion:</t>
  </si>
  <si>
    <t>B &gt; 1: Activo a la Defensiva</t>
  </si>
  <si>
    <t>veces el mercado.</t>
  </si>
  <si>
    <t>por cada 1% de cambio del mercado, NIKE se mueve (por ejemplo si B=0.85) entonces 0.85</t>
  </si>
  <si>
    <t>limite Inferior</t>
  </si>
  <si>
    <t>limite Superior</t>
  </si>
  <si>
    <t>Nivel de confianza del 95% para la prueba de Hipotesis</t>
  </si>
  <si>
    <t>Baja con respecto a daily</t>
  </si>
  <si>
    <t>pero sigue siendo &gt;2</t>
  </si>
  <si>
    <t>Elasticidad: precio</t>
  </si>
  <si>
    <t>de la accion a los</t>
  </si>
  <si>
    <t>movimientos del mercado</t>
  </si>
  <si>
    <t>Baja con respecto a 1.1</t>
  </si>
  <si>
    <r>
      <t xml:space="preserve">Sube el </t>
    </r>
    <r>
      <rPr>
        <b/>
        <sz val="11"/>
        <color theme="1"/>
        <rFont val="Calibri"/>
        <family val="2"/>
        <scheme val="minor"/>
      </rPr>
      <t>poder de explicacion</t>
    </r>
  </si>
  <si>
    <r>
      <t xml:space="preserve">(Ligeramente mas baja que el 31% diario de </t>
    </r>
    <r>
      <rPr>
        <b/>
        <sz val="11"/>
        <color theme="1"/>
        <rFont val="Calibri"/>
        <family val="2"/>
        <scheme val="minor"/>
      </rPr>
      <t>Poder de explicacion</t>
    </r>
    <r>
      <rPr>
        <sz val="11"/>
        <color theme="1"/>
        <rFont val="Calibri"/>
        <family val="2"/>
        <scheme val="minor"/>
      </rPr>
      <t>)</t>
    </r>
  </si>
  <si>
    <t>Aun &gt;2</t>
  </si>
  <si>
    <t xml:space="preserve">Aumenta la Beta </t>
  </si>
  <si>
    <t>con respecto a</t>
  </si>
  <si>
    <t>semanal y diaria</t>
  </si>
  <si>
    <r>
      <rPr>
        <b/>
        <sz val="10"/>
        <color theme="1"/>
        <rFont val="Calibri"/>
        <family val="2"/>
        <scheme val="minor"/>
      </rPr>
      <t>Poder de Explicacion</t>
    </r>
    <r>
      <rPr>
        <sz val="10"/>
        <color theme="1"/>
        <rFont val="Calibri"/>
        <family val="2"/>
        <scheme val="minor"/>
      </rPr>
      <t xml:space="preserve">. Quiere decir que el modelo tiene una </t>
    </r>
    <r>
      <rPr>
        <b/>
        <sz val="10"/>
        <color theme="1"/>
        <rFont val="Calibri"/>
        <family val="2"/>
        <scheme val="minor"/>
      </rPr>
      <t>capacidad</t>
    </r>
    <r>
      <rPr>
        <sz val="10"/>
        <color theme="1"/>
        <rFont val="Calibri"/>
        <family val="2"/>
        <scheme val="minor"/>
      </rPr>
      <t xml:space="preserve"> del 31% de </t>
    </r>
    <r>
      <rPr>
        <b/>
        <sz val="10"/>
        <color theme="1"/>
        <rFont val="Calibri"/>
        <family val="2"/>
        <scheme val="minor"/>
      </rPr>
      <t>explicar</t>
    </r>
    <r>
      <rPr>
        <sz val="10"/>
        <color theme="1"/>
        <rFont val="Calibri"/>
        <family val="2"/>
        <scheme val="minor"/>
      </rPr>
      <t xml:space="preserve"> el </t>
    </r>
    <r>
      <rPr>
        <b/>
        <sz val="10"/>
        <color theme="1"/>
        <rFont val="Calibri"/>
        <family val="2"/>
        <scheme val="minor"/>
      </rPr>
      <t>comportamiento</t>
    </r>
    <r>
      <rPr>
        <sz val="10"/>
        <color theme="1"/>
        <rFont val="Calibri"/>
        <family val="2"/>
        <scheme val="minor"/>
      </rPr>
      <t xml:space="preserve"> de NIKE. El otro 67% lo dan otras variables de mercado o economicas.</t>
    </r>
  </si>
  <si>
    <t>Sigie siendo B&gt;1, empresa Agresiva</t>
  </si>
  <si>
    <t>el mas usado-&gt;</t>
  </si>
  <si>
    <t>Promedio S&amp;P500</t>
  </si>
  <si>
    <r>
      <t xml:space="preserve">Ojo, este rendimiento es </t>
    </r>
    <r>
      <rPr>
        <b/>
        <sz val="11"/>
        <color theme="1"/>
        <rFont val="Calibri"/>
        <family val="2"/>
        <scheme val="minor"/>
      </rPr>
      <t>SEMANAL</t>
    </r>
    <r>
      <rPr>
        <sz val="11"/>
        <color theme="1"/>
        <rFont val="Calibri"/>
        <family val="2"/>
        <scheme val="minor"/>
      </rPr>
      <t xml:space="preserve"> y nosotros traemos un YTM del bono de 10Y </t>
    </r>
    <r>
      <rPr>
        <b/>
        <sz val="11"/>
        <color theme="1"/>
        <rFont val="Calibri"/>
        <family val="2"/>
        <scheme val="minor"/>
      </rPr>
      <t>ANUAL</t>
    </r>
  </si>
  <si>
    <r>
      <t xml:space="preserve">Rendimiento promedio </t>
    </r>
    <r>
      <rPr>
        <b/>
        <sz val="11"/>
        <color theme="1"/>
        <rFont val="Calibri"/>
        <family val="2"/>
        <scheme val="minor"/>
      </rPr>
      <t>semanal</t>
    </r>
    <r>
      <rPr>
        <sz val="11"/>
        <color theme="1"/>
        <rFont val="Calibri"/>
        <family val="2"/>
        <scheme val="minor"/>
      </rPr>
      <t xml:space="preserve"> de las variaciones porcentuales de SP500</t>
    </r>
  </si>
  <si>
    <r>
      <t xml:space="preserve">Anualizando </t>
    </r>
    <r>
      <rPr>
        <sz val="11"/>
        <color theme="1"/>
        <rFont val="Calibri"/>
        <family val="2"/>
        <scheme val="minor"/>
      </rPr>
      <t>(con los datos de 4 anios)</t>
    </r>
  </si>
  <si>
    <t>dic2024</t>
  </si>
  <si>
    <t>Valor Esperado E[2025]</t>
  </si>
  <si>
    <t>https://www.cmegroup.com/markets/equities/sp/e-mini-sandp500.settlements.html</t>
  </si>
  <si>
    <t>Hoy:</t>
  </si>
  <si>
    <t>(tengo expectativas de que SP500 va a la alza con un Long Call)</t>
  </si>
  <si>
    <t>Dic-2025</t>
  </si>
  <si>
    <t>Gane en mi Long Calll</t>
  </si>
  <si>
    <t>Por contrato</t>
  </si>
  <si>
    <t>Contratos</t>
  </si>
  <si>
    <t>Esto es lo que me depositaria el CME</t>
  </si>
  <si>
    <t>Por ejemplo suponiendo que en esto cierra en realidad</t>
  </si>
  <si>
    <r>
      <t xml:space="preserve">Valor </t>
    </r>
    <r>
      <rPr>
        <b/>
        <sz val="11"/>
        <color theme="1"/>
        <rFont val="Calibri"/>
        <family val="2"/>
        <scheme val="minor"/>
      </rPr>
      <t>Settle</t>
    </r>
    <r>
      <rPr>
        <sz val="11"/>
        <color theme="1"/>
        <rFont val="Calibri"/>
        <family val="2"/>
        <scheme val="minor"/>
      </rPr>
      <t xml:space="preserve"> para dic 2025 del CME</t>
    </r>
  </si>
  <si>
    <t>Calculo de la Variacion Porcentual Esperada</t>
  </si>
  <si>
    <t>Ejemplo Cobertura:</t>
  </si>
  <si>
    <t>Usando Informacion del Mercado tendriamos un rendimiento esperado del 12.87%, pero usando informacion del Futuros</t>
  </si>
  <si>
    <t>tendriamos un rendimiento esperado de -4.34%</t>
  </si>
  <si>
    <r>
      <rPr>
        <b/>
        <sz val="11"/>
        <color theme="1"/>
        <rFont val="Calibri"/>
        <family val="2"/>
        <scheme val="minor"/>
      </rPr>
      <t>Metodo 1:</t>
    </r>
    <r>
      <rPr>
        <sz val="11"/>
        <color theme="1"/>
        <rFont val="Calibri"/>
        <family val="2"/>
        <scheme val="minor"/>
      </rPr>
      <t xml:space="preserve"> Por Valores historicos</t>
    </r>
  </si>
  <si>
    <r>
      <rPr>
        <b/>
        <sz val="11"/>
        <color theme="1"/>
        <rFont val="Calibri"/>
        <family val="2"/>
        <scheme val="minor"/>
      </rPr>
      <t>Metodo 2:</t>
    </r>
    <r>
      <rPr>
        <sz val="11"/>
        <color theme="1"/>
        <rFont val="Calibri"/>
        <family val="2"/>
        <scheme val="minor"/>
      </rPr>
      <t xml:space="preserve"> Por Futuros del SP500</t>
    </r>
  </si>
  <si>
    <r>
      <t xml:space="preserve">Calculo del Rendimiento Esperado del Mercado </t>
    </r>
    <r>
      <rPr>
        <b/>
        <sz val="11"/>
        <color theme="1"/>
        <rFont val="Calibri"/>
        <family val="2"/>
        <scheme val="minor"/>
      </rPr>
      <t>E[Rm]:</t>
    </r>
  </si>
  <si>
    <t>Beta Semanal</t>
  </si>
  <si>
    <t>Beta Diaria</t>
  </si>
  <si>
    <t>Beta Mensual</t>
  </si>
  <si>
    <r>
      <t xml:space="preserve">&lt;- Criterios: Estabilidad (menos suseptible a variaciones del mercado),  </t>
    </r>
    <r>
      <rPr>
        <b/>
        <sz val="8"/>
        <color rgb="FFFF0000"/>
        <rFont val="Calibri"/>
        <family val="2"/>
        <scheme val="minor"/>
      </rPr>
      <t>Horizonte</t>
    </r>
    <r>
      <rPr>
        <sz val="8"/>
        <color rgb="FFFF0000"/>
        <rFont val="Calibri"/>
        <family val="2"/>
        <scheme val="minor"/>
      </rPr>
      <t xml:space="preserve"> de Valoracion</t>
    </r>
  </si>
  <si>
    <t>Promedio Ponderado</t>
  </si>
  <si>
    <t>Yield Ponderado de todas las Emisiones de Bonos de Nike</t>
  </si>
  <si>
    <t>o tambien conocido como</t>
  </si>
  <si>
    <t>Rendimiento esperado promedio ponderado si un Inversionista invierte en Bonos de NIKE</t>
  </si>
  <si>
    <r>
      <t>Costo de la Deduda t</t>
    </r>
    <r>
      <rPr>
        <sz val="8"/>
        <color theme="1"/>
        <rFont val="Calibri"/>
        <family val="2"/>
        <scheme val="minor"/>
      </rPr>
      <t>0</t>
    </r>
    <r>
      <rPr>
        <sz val="11"/>
        <color theme="1"/>
        <rFont val="Calibri"/>
        <family val="2"/>
        <scheme val="minor"/>
      </rPr>
      <t xml:space="preserve"> (hoy)</t>
    </r>
  </si>
  <si>
    <t>(son valores de Mercado abajo)</t>
  </si>
  <si>
    <t>From "Nike_bond"</t>
  </si>
  <si>
    <t>Costo de deuda en tiempo terminal (anio 5)</t>
  </si>
  <si>
    <t>-</t>
  </si>
  <si>
    <t>(Suponiendo que del 2025 al 2030 NIKE ya no hizo mas emision de deuda)</t>
  </si>
  <si>
    <t>Suponiendo que los YTM se mantienen</t>
  </si>
  <si>
    <t>Si en 2026 le presto a Nike y me quedo perpetuamente, este es el Rendimiento Esperado</t>
  </si>
  <si>
    <r>
      <t>Cálculo del rendimiento esperado de la deuda (debt capital) Hoy (t</t>
    </r>
    <r>
      <rPr>
        <b/>
        <sz val="8"/>
        <color theme="1"/>
        <rFont val="Calibri"/>
        <family val="2"/>
        <scheme val="minor"/>
      </rPr>
      <t>0</t>
    </r>
    <r>
      <rPr>
        <b/>
        <sz val="12"/>
        <color theme="1"/>
        <rFont val="Calibri"/>
        <family val="2"/>
        <scheme val="minor"/>
      </rPr>
      <t>)</t>
    </r>
  </si>
  <si>
    <r>
      <rPr>
        <b/>
        <sz val="11"/>
        <color theme="1"/>
        <rFont val="Calibri"/>
        <family val="2"/>
        <scheme val="minor"/>
      </rPr>
      <t>Fp</t>
    </r>
    <r>
      <rPr>
        <sz val="11"/>
        <color theme="1"/>
        <rFont val="Calibri"/>
        <family val="2"/>
        <scheme val="minor"/>
      </rPr>
      <t>: Flujos de Efectivo en Perpetuidad</t>
    </r>
  </si>
  <si>
    <r>
      <rPr>
        <b/>
        <sz val="11"/>
        <color theme="1"/>
        <rFont val="Calibri"/>
        <family val="2"/>
        <scheme val="minor"/>
      </rPr>
      <t>VT</t>
    </r>
    <r>
      <rPr>
        <sz val="11"/>
        <color theme="1"/>
        <rFont val="Calibri"/>
        <family val="2"/>
        <scheme val="minor"/>
      </rPr>
      <t>: Valor Terminal (anio 6 o fin del anio 5)</t>
    </r>
  </si>
  <si>
    <r>
      <rPr>
        <b/>
        <sz val="11"/>
        <color theme="1"/>
        <rFont val="Calibri"/>
        <family val="2"/>
        <scheme val="minor"/>
      </rPr>
      <t xml:space="preserve">5 anios </t>
    </r>
    <r>
      <rPr>
        <sz val="11"/>
        <color theme="1"/>
        <rFont val="Calibri"/>
        <family val="2"/>
        <scheme val="minor"/>
      </rPr>
      <t xml:space="preserve">porque es el </t>
    </r>
    <r>
      <rPr>
        <b/>
        <sz val="11"/>
        <color theme="1"/>
        <rFont val="Calibri"/>
        <family val="2"/>
        <scheme val="minor"/>
      </rPr>
      <t>Horizonte</t>
    </r>
    <r>
      <rPr>
        <sz val="11"/>
        <color theme="1"/>
        <rFont val="Calibri"/>
        <family val="2"/>
        <scheme val="minor"/>
      </rPr>
      <t xml:space="preserve"> de tiempo determinado segun programas o planes de Inversion de la Empresa</t>
    </r>
  </si>
  <si>
    <t>(D/D+E)</t>
  </si>
  <si>
    <t>(E/D+E)</t>
  </si>
  <si>
    <t>Rendimiento esperado de NIKE o "Costo" de Equity:</t>
  </si>
  <si>
    <t>(5 anios)</t>
  </si>
  <si>
    <t>(6+ anios, perpetuidad)</t>
  </si>
  <si>
    <t>&lt;- Dos opciones: Mercado de Futuros o Estimar el precio de Mercado con Informacion Historica (ver "weekly" tab).
Nos quedamos con el 12.87% por que CAPM mide el riesgo de mercado de la empresa con respecto al Mercado.
No usamos el de los Futuros de -4% de momento.</t>
  </si>
  <si>
    <t>Activo Fijo</t>
  </si>
  <si>
    <r>
      <t xml:space="preserve">Dinero disponible para Invertir en </t>
    </r>
    <r>
      <rPr>
        <sz val="8"/>
        <color theme="5" tint="-0.249977111117893"/>
        <rFont val="Calibri"/>
        <family val="2"/>
        <scheme val="minor"/>
      </rPr>
      <t>Activo Fijo</t>
    </r>
    <r>
      <rPr>
        <sz val="8"/>
        <color theme="1"/>
        <rFont val="Calibri"/>
        <family val="2"/>
        <scheme val="minor"/>
      </rPr>
      <t xml:space="preserve"> o </t>
    </r>
    <r>
      <rPr>
        <sz val="8"/>
        <color rgb="FF0070C0"/>
        <rFont val="Calibri"/>
        <family val="2"/>
        <scheme val="minor"/>
      </rPr>
      <t>Capital de Trabajo</t>
    </r>
  </si>
  <si>
    <t>Administracion del Capital de Trabajo Neto Operativo (CTNO),  compromisos a Corto Plazo</t>
  </si>
  <si>
    <t>CTN=AC-PC</t>
  </si>
  <si>
    <t>dCTN=dAC=dPC</t>
  </si>
  <si>
    <r>
      <t>Actual (t</t>
    </r>
    <r>
      <rPr>
        <b/>
        <sz val="8"/>
        <color theme="1"/>
        <rFont val="Calibri"/>
        <family val="2"/>
        <scheme val="minor"/>
      </rPr>
      <t>0</t>
    </r>
    <r>
      <rPr>
        <b/>
        <sz val="11"/>
        <color theme="1"/>
        <rFont val="Calibri"/>
        <family val="2"/>
        <scheme val="minor"/>
      </rPr>
      <t>)</t>
    </r>
  </si>
  <si>
    <t>NOPAT (Utilidad Operativa Neta despues de Tax) =</t>
  </si>
  <si>
    <t>ROC (Return on Capital):</t>
  </si>
  <si>
    <t>EBIT(1-tax)= NOPAT (Net Operating Profit After Tax)</t>
  </si>
  <si>
    <t>https://www.finra.org/finra-data/fixed-income/corp-and-agency</t>
  </si>
  <si>
    <r>
      <t xml:space="preserve">(Resumen de los </t>
    </r>
    <r>
      <rPr>
        <b/>
        <sz val="11"/>
        <color rgb="FFFF0000"/>
        <rFont val="Calibri"/>
        <family val="2"/>
        <scheme val="minor"/>
      </rPr>
      <t>BONOS</t>
    </r>
    <r>
      <rPr>
        <b/>
        <sz val="11"/>
        <color theme="1"/>
        <rFont val="Calibri"/>
        <family val="2"/>
        <scheme val="minor"/>
      </rPr>
      <t xml:space="preserve"> emitidos por NIKE)</t>
    </r>
  </si>
  <si>
    <r>
      <t xml:space="preserve">Cupón
</t>
    </r>
    <r>
      <rPr>
        <b/>
        <sz val="8"/>
        <color theme="1"/>
        <rFont val="Calibri"/>
        <family val="2"/>
        <scheme val="minor"/>
      </rPr>
      <t>(semianual for NIKE)</t>
    </r>
  </si>
  <si>
    <t xml:space="preserve">https://www.sec.gov/ix?doc=/Archives/edgar/data/0000320187/000032018724000044/nke-20240531.htm </t>
  </si>
  <si>
    <r>
      <t>(</t>
    </r>
    <r>
      <rPr>
        <b/>
        <sz val="8"/>
        <color theme="1"/>
        <rFont val="Calibri"/>
        <family val="2"/>
        <scheme val="minor"/>
      </rPr>
      <t>FINRA</t>
    </r>
    <r>
      <rPr>
        <sz val="8"/>
        <color theme="1"/>
        <rFont val="Calibri"/>
        <family val="2"/>
        <scheme val="minor"/>
      </rPr>
      <t xml:space="preserve"> para informacion de los Bonos)</t>
    </r>
  </si>
  <si>
    <r>
      <t xml:space="preserve">o del </t>
    </r>
    <r>
      <rPr>
        <b/>
        <sz val="8"/>
        <color theme="1"/>
        <rFont val="Calibri"/>
        <family val="2"/>
        <scheme val="minor"/>
      </rPr>
      <t>Balance Sheet</t>
    </r>
    <r>
      <rPr>
        <sz val="8"/>
        <color theme="1"/>
        <rFont val="Calibri"/>
        <family val="2"/>
        <scheme val="minor"/>
      </rPr>
      <t xml:space="preserve"> (Long Term Debt)</t>
    </r>
  </si>
  <si>
    <r>
      <t xml:space="preserve">YTM
</t>
    </r>
    <r>
      <rPr>
        <u/>
        <sz val="8"/>
        <color theme="10"/>
        <rFont val="Calibri"/>
        <family val="2"/>
        <scheme val="minor"/>
      </rPr>
      <t>(Buscar por NIKE
Luego abrir cada Bono para
obtener el YTM)</t>
    </r>
  </si>
  <si>
    <t>Suponemos que la estructura de capital no cambia drasticamente a partir del anio 6 en adelante</t>
  </si>
  <si>
    <t>(Capital de Trabajo Neto)</t>
  </si>
  <si>
    <t>Capital de trabajo (Operatvo) = Activo Circuilante Operativo - Pasivo Circulante Operativo</t>
  </si>
  <si>
    <t>(deltas)</t>
  </si>
  <si>
    <t>ejemplo:</t>
  </si>
  <si>
    <r>
      <rPr>
        <b/>
        <sz val="11"/>
        <color theme="1"/>
        <rFont val="Calibri"/>
        <family val="2"/>
        <scheme val="minor"/>
      </rPr>
      <t>cambios</t>
    </r>
    <r>
      <rPr>
        <sz val="11"/>
        <color theme="1"/>
        <rFont val="Calibri"/>
        <family val="2"/>
        <scheme val="minor"/>
      </rPr>
      <t xml:space="preserve"> en ACO y PCO</t>
    </r>
  </si>
  <si>
    <t>Forma part del presupuesto global de la empresa (inversiones a futuro)</t>
  </si>
  <si>
    <t>excedente</t>
  </si>
  <si>
    <t>faltantes</t>
  </si>
  <si>
    <r>
      <rPr>
        <b/>
        <sz val="11"/>
        <color theme="1"/>
        <rFont val="Calibri"/>
        <family val="2"/>
        <scheme val="minor"/>
      </rPr>
      <t>Cambio CTNO</t>
    </r>
    <r>
      <rPr>
        <sz val="11"/>
        <color theme="1"/>
        <rFont val="Calibri"/>
        <family val="2"/>
        <scheme val="minor"/>
      </rPr>
      <t xml:space="preserve"> (Capital de Trabajo Neto Operativo) =</t>
    </r>
  </si>
  <si>
    <t>Necesidad o Faltante</t>
  </si>
  <si>
    <r>
      <rPr>
        <b/>
        <sz val="11"/>
        <color theme="1"/>
        <rFont val="Calibri"/>
        <family val="2"/>
        <scheme val="minor"/>
      </rPr>
      <t xml:space="preserve">ROE: </t>
    </r>
    <r>
      <rPr>
        <sz val="11"/>
        <color theme="1"/>
        <rFont val="Calibri"/>
        <family val="2"/>
        <scheme val="minor"/>
      </rPr>
      <t>Utilidad Neta / Capital Contable(Equity)  - que tan bueno es el peso invertido como socio de la empresa para conertirse en Utilidad</t>
    </r>
  </si>
  <si>
    <t>Utilidades, Prestamos, creditos, etc.. Para conseguir ese dinero</t>
  </si>
  <si>
    <r>
      <rPr>
        <b/>
        <sz val="11"/>
        <color theme="1"/>
        <rFont val="Calibri"/>
        <family val="2"/>
        <scheme val="minor"/>
      </rPr>
      <t xml:space="preserve">ROC: </t>
    </r>
    <r>
      <rPr>
        <sz val="11"/>
        <color theme="1"/>
        <rFont val="Calibri"/>
        <family val="2"/>
        <scheme val="minor"/>
      </rPr>
      <t>Inncluye las dos fuentes de capitalizacion Deuda y Acciones</t>
    </r>
  </si>
  <si>
    <t>Salud Financiera de la Empresa:</t>
  </si>
  <si>
    <r>
      <rPr>
        <b/>
        <sz val="11"/>
        <color theme="1"/>
        <rFont val="Calibri"/>
        <family val="2"/>
        <scheme val="minor"/>
      </rPr>
      <t xml:space="preserve">Solvencia: </t>
    </r>
    <r>
      <rPr>
        <sz val="11"/>
        <color theme="1"/>
        <rFont val="Calibri"/>
        <family val="2"/>
        <scheme val="minor"/>
      </rPr>
      <t xml:space="preserve">Cobertura de Intereses, Endeudamiento  (Capacida de cumplir compromisos de </t>
    </r>
    <r>
      <rPr>
        <b/>
        <sz val="11"/>
        <color theme="1"/>
        <rFont val="Calibri"/>
        <family val="2"/>
        <scheme val="minor"/>
      </rPr>
      <t>largo</t>
    </r>
    <r>
      <rPr>
        <sz val="11"/>
        <color theme="1"/>
        <rFont val="Calibri"/>
        <family val="2"/>
        <scheme val="minor"/>
      </rPr>
      <t xml:space="preserve"> plazo)</t>
    </r>
  </si>
  <si>
    <r>
      <rPr>
        <b/>
        <sz val="11"/>
        <color theme="1"/>
        <rFont val="Calibri"/>
        <family val="2"/>
        <scheme val="minor"/>
      </rPr>
      <t xml:space="preserve">Liquidez: </t>
    </r>
    <r>
      <rPr>
        <sz val="11"/>
        <color theme="1"/>
        <rFont val="Calibri"/>
        <family val="2"/>
        <scheme val="minor"/>
      </rPr>
      <t xml:space="preserve">Razon Circulante (Capacida de cumplir compromisos de </t>
    </r>
    <r>
      <rPr>
        <b/>
        <sz val="11"/>
        <color theme="1"/>
        <rFont val="Calibri"/>
        <family val="2"/>
        <scheme val="minor"/>
      </rPr>
      <t>corto</t>
    </r>
    <r>
      <rPr>
        <sz val="11"/>
        <color theme="1"/>
        <rFont val="Calibri"/>
        <family val="2"/>
        <scheme val="minor"/>
      </rPr>
      <t xml:space="preserve"> plazo)</t>
    </r>
  </si>
  <si>
    <r>
      <rPr>
        <b/>
        <sz val="11"/>
        <color theme="1"/>
        <rFont val="Calibri"/>
        <family val="2"/>
        <scheme val="minor"/>
      </rPr>
      <t xml:space="preserve">ROI or ROIC: </t>
    </r>
    <r>
      <rPr>
        <sz val="11"/>
        <color theme="1"/>
        <rFont val="Calibri"/>
        <family val="2"/>
        <scheme val="minor"/>
      </rPr>
      <t>Utilidad / Inversion(Activo fijo)</t>
    </r>
  </si>
  <si>
    <r>
      <rPr>
        <b/>
        <sz val="11"/>
        <color theme="1"/>
        <rFont val="Calibri"/>
        <family val="2"/>
        <scheme val="minor"/>
      </rPr>
      <t>Eficiencia:</t>
    </r>
    <r>
      <rPr>
        <sz val="11"/>
        <color theme="1"/>
        <rFont val="Calibri"/>
        <family val="2"/>
        <scheme val="minor"/>
      </rPr>
      <t xml:space="preserve"> Que tan bueno eres para convertir Activo Fijo en Utilidad</t>
    </r>
  </si>
  <si>
    <r>
      <rPr>
        <b/>
        <sz val="11"/>
        <color theme="1"/>
        <rFont val="Calibri"/>
        <family val="2"/>
        <scheme val="minor"/>
      </rPr>
      <t>Rentabilidad (R):</t>
    </r>
    <r>
      <rPr>
        <sz val="11"/>
        <color theme="1"/>
        <rFont val="Calibri"/>
        <family val="2"/>
        <scheme val="minor"/>
      </rPr>
      <t xml:space="preserve"> Margenes de Utilidad (Que tan bueno soy para generar </t>
    </r>
    <r>
      <rPr>
        <b/>
        <sz val="11"/>
        <color theme="1"/>
        <rFont val="Calibri"/>
        <family val="2"/>
        <scheme val="minor"/>
      </rPr>
      <t>utilidad</t>
    </r>
    <r>
      <rPr>
        <sz val="11"/>
        <color theme="1"/>
        <rFont val="Calibri"/>
        <family val="2"/>
        <scheme val="minor"/>
      </rPr>
      <t xml:space="preserve"> a partir de las </t>
    </r>
    <r>
      <rPr>
        <b/>
        <sz val="11"/>
        <color theme="1"/>
        <rFont val="Calibri"/>
        <family val="2"/>
        <scheme val="minor"/>
      </rPr>
      <t>ventas</t>
    </r>
    <r>
      <rPr>
        <sz val="11"/>
        <color theme="1"/>
        <rFont val="Calibri"/>
        <family val="2"/>
        <scheme val="minor"/>
      </rPr>
      <t>)</t>
    </r>
  </si>
  <si>
    <t>la politica monetaria dentro de 5 anios</t>
  </si>
  <si>
    <r>
      <t xml:space="preserve">&lt;- Valor Presente del Valor Perpetuo posicionado en el anio 5, Conocido como </t>
    </r>
    <r>
      <rPr>
        <b/>
        <sz val="8"/>
        <color theme="1"/>
        <rFont val="Calibri"/>
        <family val="2"/>
        <scheme val="minor"/>
      </rPr>
      <t>Valor Terminal</t>
    </r>
    <r>
      <rPr>
        <sz val="8"/>
        <color theme="1"/>
        <rFont val="Calibri"/>
        <family val="2"/>
        <scheme val="minor"/>
      </rPr>
      <t xml:space="preserve"> de la Empresa</t>
    </r>
  </si>
  <si>
    <r>
      <t xml:space="preserve">&lt;- valor </t>
    </r>
    <r>
      <rPr>
        <b/>
        <sz val="8"/>
        <color theme="1"/>
        <rFont val="Calibri"/>
        <family val="2"/>
        <scheme val="minor"/>
      </rPr>
      <t>perpetuo</t>
    </r>
    <r>
      <rPr>
        <sz val="8"/>
        <color theme="1"/>
        <rFont val="Calibri"/>
        <family val="2"/>
        <scheme val="minor"/>
      </rPr>
      <t xml:space="preserve"> posicionado en el anio </t>
    </r>
    <r>
      <rPr>
        <b/>
        <sz val="8"/>
        <color theme="1"/>
        <rFont val="Calibri"/>
        <family val="2"/>
        <scheme val="minor"/>
      </rPr>
      <t>6</t>
    </r>
  </si>
  <si>
    <r>
      <t xml:space="preserve">&lt;- Conocido como el </t>
    </r>
    <r>
      <rPr>
        <b/>
        <sz val="8"/>
        <color theme="1"/>
        <rFont val="Calibri"/>
        <family val="2"/>
        <scheme val="minor"/>
      </rPr>
      <t>Valor de los Activos Operacionales</t>
    </r>
  </si>
  <si>
    <r>
      <t>Valor del Equity (</t>
    </r>
    <r>
      <rPr>
        <b/>
        <sz val="11"/>
        <color theme="1"/>
        <rFont val="Calibri"/>
        <family val="2"/>
        <scheme val="minor"/>
      </rPr>
      <t>FCFE</t>
    </r>
    <r>
      <rPr>
        <sz val="11"/>
        <color theme="1"/>
        <rFont val="Calibri"/>
        <family val="2"/>
        <scheme val="minor"/>
      </rPr>
      <t>):</t>
    </r>
  </si>
  <si>
    <r>
      <t xml:space="preserve">Valor de los </t>
    </r>
    <r>
      <rPr>
        <b/>
        <sz val="11"/>
        <color theme="1"/>
        <rFont val="Calibri"/>
        <family val="2"/>
        <scheme val="minor"/>
      </rPr>
      <t>Activos Operacionales</t>
    </r>
    <r>
      <rPr>
        <sz val="11"/>
        <color theme="1"/>
        <rFont val="Calibri"/>
        <family val="2"/>
        <scheme val="minor"/>
      </rPr>
      <t>=</t>
    </r>
  </si>
  <si>
    <r>
      <t xml:space="preserve">&lt;- Del Balance Sheet $K19, traer </t>
    </r>
    <r>
      <rPr>
        <b/>
        <sz val="8"/>
        <color theme="1"/>
        <rFont val="Calibri"/>
        <family val="2"/>
        <scheme val="minor"/>
      </rPr>
      <t>Activos Circulantes</t>
    </r>
    <r>
      <rPr>
        <sz val="8"/>
        <color theme="1"/>
        <rFont val="Calibri"/>
        <family val="2"/>
        <scheme val="minor"/>
      </rPr>
      <t>, que se hacen rapido en Efectivo en el Mercado</t>
    </r>
  </si>
  <si>
    <r>
      <t xml:space="preserve">&lt;- </t>
    </r>
    <r>
      <rPr>
        <b/>
        <sz val="8"/>
        <color theme="1"/>
        <rFont val="Calibri"/>
        <family val="2"/>
        <scheme val="minor"/>
      </rPr>
      <t>Deuda</t>
    </r>
    <r>
      <rPr>
        <sz val="8"/>
        <color theme="1"/>
        <rFont val="Calibri"/>
        <family val="2"/>
        <scheme val="minor"/>
      </rPr>
      <t xml:space="preserve"> a Valor de Mercado "en este momento" (Face Value de $7milMillomes usd). Este es el Valor si HOY retirara esa deuda, la pagaria a Valor de Mercado</t>
    </r>
  </si>
  <si>
    <t>Outstanding Shares=</t>
  </si>
  <si>
    <t>----------------</t>
  </si>
  <si>
    <t>Sobrevalorada</t>
  </si>
  <si>
    <r>
      <rPr>
        <b/>
        <sz val="11"/>
        <color theme="1"/>
        <rFont val="Calibri"/>
        <family val="2"/>
        <scheme val="minor"/>
      </rPr>
      <t xml:space="preserve">Valor de Referencia </t>
    </r>
    <r>
      <rPr>
        <sz val="11"/>
        <color theme="1"/>
        <rFont val="Calibri"/>
        <family val="2"/>
        <scheme val="minor"/>
      </rPr>
      <t xml:space="preserve">o </t>
    </r>
    <r>
      <rPr>
        <b/>
        <sz val="11"/>
        <color theme="1"/>
        <rFont val="Calibri"/>
        <family val="2"/>
        <scheme val="minor"/>
      </rPr>
      <t>Valor Intrinseco</t>
    </r>
    <r>
      <rPr>
        <sz val="11"/>
        <color theme="1"/>
        <rFont val="Calibri"/>
        <family val="2"/>
        <scheme val="minor"/>
      </rPr>
      <t xml:space="preserve"> de la Empresa (sin considerar el sentimiento del Merado) </t>
    </r>
    <r>
      <rPr>
        <sz val="11"/>
        <rFont val="Calibri"/>
        <family val="2"/>
        <scheme val="minor"/>
      </rPr>
      <t>Comparar con el de la hoja Nike_bond</t>
    </r>
  </si>
  <si>
    <t>Precio de Mercado Dic-2024: $75.67</t>
  </si>
  <si>
    <t>Por accion genera una Utilidad de $3.89usd</t>
  </si>
  <si>
    <t>Se puede ver que ya lleva tiempo sobrevalorada
La tendencia del precio va a la baja</t>
  </si>
  <si>
    <t>Cuantas veces mas el precio por accion esta pagando de las utilidades generadas.
En este caso 19.44 veces mas esta pagando segun el precio de mercado</t>
  </si>
  <si>
    <r>
      <rPr>
        <b/>
        <sz val="11"/>
        <color theme="1"/>
        <rFont val="Calibri"/>
        <family val="2"/>
        <scheme val="minor"/>
      </rPr>
      <t>Conclusion</t>
    </r>
    <r>
      <rPr>
        <sz val="11"/>
        <color theme="1"/>
        <rFont val="Calibri"/>
        <family val="2"/>
        <scheme val="minor"/>
      </rPr>
      <t>: Vende las Acciones de NIKE!!!</t>
    </r>
  </si>
  <si>
    <t>Cash Flows</t>
  </si>
  <si>
    <t>https://markets.businessinsider.com/bonds/finder?borrower=41804&amp;maturity=&amp;yield=&amp;bondtype=&amp;coupon=&amp;currency=&amp;rating=&amp;country=</t>
  </si>
  <si>
    <t>https://companiesmarketcap.com/nike/total-debt/</t>
  </si>
  <si>
    <r>
      <t xml:space="preserve">Para </t>
    </r>
    <r>
      <rPr>
        <b/>
        <sz val="8"/>
        <color theme="1"/>
        <rFont val="Calibri"/>
        <family val="2"/>
        <scheme val="minor"/>
      </rPr>
      <t>Comparar</t>
    </r>
    <r>
      <rPr>
        <sz val="8"/>
        <color theme="1"/>
        <rFont val="Calibri"/>
        <family val="2"/>
        <scheme val="minor"/>
      </rPr>
      <t xml:space="preserve"> Deuda con otras Empresas Similares</t>
    </r>
  </si>
  <si>
    <t>https://www.macrotrends.net/stocks/charts/NKE/nike/long-term-debt</t>
  </si>
  <si>
    <t>Monto
(Face Value)</t>
  </si>
  <si>
    <r>
      <t>E[R</t>
    </r>
    <r>
      <rPr>
        <sz val="8"/>
        <color theme="1"/>
        <rFont val="Calibri"/>
        <family val="2"/>
        <scheme val="minor"/>
      </rPr>
      <t>NIKE</t>
    </r>
    <r>
      <rPr>
        <sz val="11"/>
        <color theme="1"/>
        <rFont val="Calibri"/>
        <family val="2"/>
        <scheme val="minor"/>
      </rPr>
      <t>]= R</t>
    </r>
    <r>
      <rPr>
        <sz val="8"/>
        <color theme="1"/>
        <rFont val="Calibri"/>
        <family val="2"/>
        <scheme val="minor"/>
      </rPr>
      <t>f</t>
    </r>
    <r>
      <rPr>
        <sz val="11"/>
        <color theme="1"/>
        <rFont val="Calibri"/>
        <family val="2"/>
        <scheme val="minor"/>
      </rPr>
      <t xml:space="preserve"> + B(R</t>
    </r>
    <r>
      <rPr>
        <sz val="8"/>
        <color theme="1"/>
        <rFont val="Calibri"/>
        <family val="2"/>
        <scheme val="minor"/>
      </rPr>
      <t>m</t>
    </r>
    <r>
      <rPr>
        <sz val="11"/>
        <color theme="1"/>
        <rFont val="Calibri"/>
        <family val="2"/>
        <scheme val="minor"/>
      </rPr>
      <t>-R</t>
    </r>
    <r>
      <rPr>
        <sz val="8"/>
        <color theme="1"/>
        <rFont val="Calibri"/>
        <family val="2"/>
        <scheme val="minor"/>
      </rPr>
      <t>f</t>
    </r>
    <r>
      <rPr>
        <sz val="11"/>
        <color theme="1"/>
        <rFont val="Calibri"/>
        <family val="2"/>
        <scheme val="minor"/>
      </rPr>
      <t xml:space="preserve">)
</t>
    </r>
    <r>
      <rPr>
        <sz val="11"/>
        <color rgb="FF0070C0"/>
        <rFont val="Calibri"/>
        <family val="2"/>
        <scheme val="minor"/>
      </rPr>
      <t xml:space="preserve">= </t>
    </r>
    <r>
      <rPr>
        <b/>
        <sz val="11"/>
        <color rgb="FF0070C0"/>
        <rFont val="Calibri"/>
        <family val="2"/>
        <scheme val="minor"/>
      </rPr>
      <t>C</t>
    </r>
    <r>
      <rPr>
        <b/>
        <sz val="8"/>
        <color rgb="FF0070C0"/>
        <rFont val="Calibri"/>
        <family val="2"/>
        <scheme val="minor"/>
      </rPr>
      <t>e</t>
    </r>
  </si>
  <si>
    <r>
      <rPr>
        <b/>
        <sz val="8"/>
        <color theme="1"/>
        <rFont val="Calibri"/>
        <family val="2"/>
        <scheme val="minor"/>
      </rPr>
      <t>Beta = 1</t>
    </r>
    <r>
      <rPr>
        <sz val="8"/>
        <color theme="1"/>
        <rFont val="Calibri"/>
        <family val="2"/>
        <scheme val="minor"/>
      </rPr>
      <t xml:space="preserve"> 
porque en perpetuidad el Stock madura y se mueve junto con el Mercado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</si>
</sst>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4" formatCode="_(&quot;$&quot;* #,##0.00_);_(&quot;$&quot;* \(#,##0.00\);_(&quot;$&quot;* &quot;-&quot;??_);_(@_)"/>
    <numFmt numFmtId="164" formatCode="_-&quot;$&quot;* #,##0.00_-;\-&quot;$&quot;* #,##0.00_-;_-&quot;$&quot;* &quot;-&quot;??_-;_-@_-"/>
    <numFmt numFmtId="165" formatCode="_-* #,##0.00_-;\-* #,##0.00_-;_-* &quot;-&quot;??_-;_-@_-"/>
    <numFmt numFmtId="166" formatCode="0.0000"/>
    <numFmt numFmtId="167" formatCode="0.0000%"/>
    <numFmt numFmtId="168" formatCode="0.00000000%"/>
    <numFmt numFmtId="169" formatCode="_(* #,##0.0_);_(* \(#,##0.0\)_)\ ;_(* 0_)"/>
    <numFmt numFmtId="170" formatCode="&quot;$&quot;#,##0.00"/>
    <numFmt numFmtId="171" formatCode="dd\-mmm\-yyyy"/>
    <numFmt numFmtId="172" formatCode="#,##0.00;\-#,##0.00;#,##0.00;&quot;--&quot;"/>
    <numFmt numFmtId="173" formatCode="0.0%"/>
    <numFmt numFmtId="174" formatCode="_-* #,##0_-;\-* #,##0_-;_-* &quot;-&quot;??_-;_-@_-"/>
    <numFmt numFmtId="175" formatCode="0.000%"/>
  </numFmts>
  <fonts count="3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indexed="8"/>
      <name val="Calibri"/>
      <family val="2"/>
      <scheme val="minor"/>
    </font>
    <font>
      <b/>
      <sz val="11"/>
      <color indexed="8"/>
      <name val="Calibri"/>
      <family val="2"/>
      <scheme val="minor"/>
    </font>
    <font>
      <b/>
      <sz val="10"/>
      <color rgb="FF000000"/>
      <name val="Calibri"/>
      <family val="2"/>
    </font>
    <font>
      <sz val="10"/>
      <color rgb="FF000000"/>
      <name val="Calibri"/>
      <family val="2"/>
    </font>
    <font>
      <sz val="11"/>
      <color rgb="FFFF0000"/>
      <name val="Calibri"/>
      <family val="2"/>
      <scheme val="minor"/>
    </font>
    <font>
      <b/>
      <sz val="9"/>
      <color indexed="81"/>
      <name val="Tahoma"/>
      <family val="2"/>
    </font>
    <font>
      <sz val="9"/>
      <color indexed="81"/>
      <name val="Tahoma"/>
      <family val="2"/>
    </font>
    <font>
      <b/>
      <sz val="11"/>
      <color theme="8" tint="-0.249977111117893"/>
      <name val="Calibri"/>
      <family val="2"/>
      <scheme val="minor"/>
    </font>
    <font>
      <i/>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sz val="8"/>
      <color rgb="FFFF0000"/>
      <name val="Calibri"/>
      <family val="2"/>
      <scheme val="minor"/>
    </font>
    <font>
      <u/>
      <sz val="11"/>
      <color theme="10"/>
      <name val="Calibri"/>
      <family val="2"/>
      <scheme val="minor"/>
    </font>
    <font>
      <b/>
      <sz val="8"/>
      <color rgb="FFFF0000"/>
      <name val="Calibri"/>
      <family val="2"/>
      <scheme val="minor"/>
    </font>
    <font>
      <b/>
      <sz val="8"/>
      <color theme="1"/>
      <name val="Calibri"/>
      <family val="2"/>
      <scheme val="minor"/>
    </font>
    <font>
      <b/>
      <sz val="11"/>
      <color rgb="FFFF0000"/>
      <name val="Calibri"/>
      <family val="2"/>
      <scheme val="minor"/>
    </font>
    <font>
      <sz val="9"/>
      <name val="Calibri"/>
      <family val="2"/>
      <scheme val="minor"/>
    </font>
    <font>
      <sz val="8"/>
      <color rgb="FF0070C0"/>
      <name val="Calibri"/>
      <family val="2"/>
      <scheme val="minor"/>
    </font>
    <font>
      <sz val="8"/>
      <color theme="5" tint="-0.249977111117893"/>
      <name val="Calibri"/>
      <family val="2"/>
      <scheme val="minor"/>
    </font>
    <font>
      <b/>
      <sz val="11"/>
      <color rgb="FF00B0F0"/>
      <name val="Calibri"/>
      <family val="2"/>
      <scheme val="minor"/>
    </font>
    <font>
      <u/>
      <sz val="8"/>
      <color theme="10"/>
      <name val="Calibri"/>
      <family val="2"/>
      <scheme val="minor"/>
    </font>
    <font>
      <b/>
      <sz val="9"/>
      <color rgb="FFFF0000"/>
      <name val="Calibri"/>
      <family val="2"/>
      <scheme val="minor"/>
    </font>
    <font>
      <sz val="11"/>
      <name val="Calibri"/>
      <family val="2"/>
      <scheme val="minor"/>
    </font>
    <font>
      <b/>
      <sz val="9"/>
      <color theme="8" tint="-0.249977111117893"/>
      <name val="Calibri"/>
      <family val="2"/>
      <scheme val="minor"/>
    </font>
    <font>
      <sz val="11"/>
      <color rgb="FF0070C0"/>
      <name val="Calibri"/>
      <family val="2"/>
      <scheme val="minor"/>
    </font>
    <font>
      <b/>
      <sz val="11"/>
      <color rgb="FF0070C0"/>
      <name val="Calibri"/>
      <family val="2"/>
      <scheme val="minor"/>
    </font>
    <font>
      <b/>
      <sz val="8"/>
      <color rgb="FF0070C0"/>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A6A6A6"/>
        <bgColor rgb="FFA6A6A6"/>
      </patternFill>
    </fill>
    <fill>
      <patternFill patternType="solid">
        <fgColor theme="9" tint="0.59999389629810485"/>
        <bgColor indexed="64"/>
      </patternFill>
    </fill>
    <fill>
      <patternFill patternType="solid">
        <fgColor theme="0"/>
        <bgColor rgb="FFA6A6A6"/>
      </patternFill>
    </fill>
    <fill>
      <patternFill patternType="solid">
        <fgColor theme="5" tint="0.79998168889431442"/>
        <bgColor indexed="64"/>
      </patternFill>
    </fill>
    <fill>
      <patternFill patternType="solid">
        <fgColor rgb="FF00B0F0"/>
        <bgColor indexed="64"/>
      </patternFill>
    </fill>
  </fills>
  <borders count="26">
    <border>
      <left/>
      <right/>
      <top/>
      <bottom/>
      <diagonal/>
    </border>
    <border>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cellStyleXfs>
  <cellXfs count="180">
    <xf numFmtId="0" fontId="0" fillId="0" borderId="0" xfId="0"/>
    <xf numFmtId="10" fontId="0" fillId="0" borderId="0" xfId="3" applyNumberFormat="1" applyFont="1"/>
    <xf numFmtId="0" fontId="0" fillId="2" borderId="0" xfId="0" applyFill="1"/>
    <xf numFmtId="0" fontId="2" fillId="0" borderId="0" xfId="0" applyFont="1"/>
    <xf numFmtId="0" fontId="3" fillId="0" borderId="0" xfId="0" applyFont="1"/>
    <xf numFmtId="0" fontId="0" fillId="0" borderId="0" xfId="0" applyAlignment="1">
      <alignment horizontal="center"/>
    </xf>
    <xf numFmtId="0" fontId="2" fillId="0" borderId="0" xfId="0" applyFont="1" applyAlignment="1">
      <alignment horizontal="center"/>
    </xf>
    <xf numFmtId="166" fontId="0" fillId="0" borderId="0" xfId="0" applyNumberFormat="1" applyAlignment="1">
      <alignment horizontal="center"/>
    </xf>
    <xf numFmtId="10" fontId="0" fillId="0" borderId="0" xfId="0" applyNumberFormat="1"/>
    <xf numFmtId="168" fontId="0" fillId="0" borderId="0" xfId="0" applyNumberFormat="1"/>
    <xf numFmtId="167" fontId="4" fillId="0" borderId="0" xfId="3" applyNumberFormat="1" applyFont="1" applyAlignment="1">
      <alignment horizontal="center" vertical="top" wrapText="1"/>
    </xf>
    <xf numFmtId="164" fontId="4" fillId="0" borderId="0" xfId="2" applyFont="1" applyAlignment="1">
      <alignment horizontal="center" vertical="top" wrapText="1"/>
    </xf>
    <xf numFmtId="10" fontId="0" fillId="0" borderId="0" xfId="3" applyNumberFormat="1" applyFont="1" applyAlignment="1">
      <alignment horizontal="center"/>
    </xf>
    <xf numFmtId="167" fontId="0" fillId="0" borderId="0" xfId="0" applyNumberFormat="1" applyAlignment="1">
      <alignment horizontal="center"/>
    </xf>
    <xf numFmtId="165" fontId="0" fillId="0" borderId="0" xfId="1" applyFont="1"/>
    <xf numFmtId="165" fontId="0" fillId="0" borderId="1" xfId="1" applyFont="1" applyBorder="1"/>
    <xf numFmtId="165" fontId="0" fillId="0" borderId="0" xfId="0" applyNumberFormat="1"/>
    <xf numFmtId="169" fontId="5" fillId="0" borderId="0" xfId="0" applyNumberFormat="1" applyFont="1" applyAlignment="1">
      <alignment horizontal="right" vertical="top" wrapText="1"/>
    </xf>
    <xf numFmtId="169" fontId="4" fillId="0" borderId="0" xfId="0" applyNumberFormat="1" applyFont="1" applyAlignment="1">
      <alignment horizontal="right" vertical="top" wrapText="1"/>
    </xf>
    <xf numFmtId="0" fontId="0" fillId="2" borderId="0" xfId="0" applyFill="1" applyAlignment="1">
      <alignment horizontal="center"/>
    </xf>
    <xf numFmtId="167" fontId="0" fillId="2" borderId="0" xfId="0" applyNumberFormat="1" applyFill="1"/>
    <xf numFmtId="0" fontId="0" fillId="3" borderId="0" xfId="0" applyFill="1"/>
    <xf numFmtId="0" fontId="4" fillId="3" borderId="0" xfId="0" applyFont="1" applyFill="1" applyAlignment="1">
      <alignment horizontal="left" vertical="top"/>
    </xf>
    <xf numFmtId="0" fontId="5" fillId="0" borderId="0" xfId="0" applyFont="1" applyAlignment="1">
      <alignment horizontal="center" vertical="top"/>
    </xf>
    <xf numFmtId="165" fontId="2" fillId="0" borderId="0" xfId="0" applyNumberFormat="1" applyFont="1"/>
    <xf numFmtId="10" fontId="0" fillId="3" borderId="0" xfId="3" applyNumberFormat="1" applyFont="1" applyFill="1"/>
    <xf numFmtId="2" fontId="0" fillId="0" borderId="0" xfId="0" applyNumberFormat="1"/>
    <xf numFmtId="164" fontId="0" fillId="0" borderId="0" xfId="0" applyNumberFormat="1"/>
    <xf numFmtId="167" fontId="0" fillId="0" borderId="0" xfId="0" applyNumberFormat="1"/>
    <xf numFmtId="0" fontId="0" fillId="4" borderId="0" xfId="0" applyFill="1"/>
    <xf numFmtId="167" fontId="0" fillId="4" borderId="0" xfId="0" applyNumberFormat="1" applyFill="1"/>
    <xf numFmtId="10" fontId="0" fillId="4" borderId="0" xfId="0" applyNumberFormat="1" applyFill="1"/>
    <xf numFmtId="0" fontId="0" fillId="4" borderId="0" xfId="0" applyFill="1" applyAlignment="1">
      <alignment horizontal="center"/>
    </xf>
    <xf numFmtId="167" fontId="0" fillId="4" borderId="0" xfId="3" applyNumberFormat="1" applyFont="1" applyFill="1"/>
    <xf numFmtId="10" fontId="0" fillId="4" borderId="0" xfId="3" applyNumberFormat="1" applyFont="1" applyFill="1"/>
    <xf numFmtId="165" fontId="2" fillId="4" borderId="0" xfId="0" applyNumberFormat="1" applyFont="1" applyFill="1"/>
    <xf numFmtId="165" fontId="2" fillId="5" borderId="0" xfId="1" applyFont="1" applyFill="1"/>
    <xf numFmtId="0" fontId="0" fillId="0" borderId="0" xfId="0" applyAlignment="1">
      <alignment horizontal="right"/>
    </xf>
    <xf numFmtId="0" fontId="0" fillId="0" borderId="1" xfId="0" applyBorder="1"/>
    <xf numFmtId="165" fontId="0" fillId="0" borderId="1" xfId="0" applyNumberFormat="1" applyBorder="1"/>
    <xf numFmtId="0" fontId="2" fillId="6" borderId="0" xfId="0" applyFont="1" applyFill="1" applyAlignment="1">
      <alignment horizontal="right"/>
    </xf>
    <xf numFmtId="165" fontId="2" fillId="6" borderId="0" xfId="0" applyNumberFormat="1" applyFont="1" applyFill="1"/>
    <xf numFmtId="0" fontId="0" fillId="0" borderId="0" xfId="0" quotePrefix="1"/>
    <xf numFmtId="170" fontId="0" fillId="0" borderId="0" xfId="2" applyNumberFormat="1" applyFont="1"/>
    <xf numFmtId="170" fontId="0" fillId="0" borderId="0" xfId="0" applyNumberFormat="1"/>
    <xf numFmtId="170" fontId="0" fillId="0" borderId="0" xfId="1" applyNumberFormat="1" applyFont="1"/>
    <xf numFmtId="0" fontId="0" fillId="6" borderId="0" xfId="0" applyFill="1"/>
    <xf numFmtId="170" fontId="0" fillId="6" borderId="0" xfId="2" applyNumberFormat="1" applyFont="1" applyFill="1"/>
    <xf numFmtId="170" fontId="0" fillId="6" borderId="0" xfId="0" applyNumberFormat="1" applyFill="1"/>
    <xf numFmtId="2" fontId="0" fillId="6" borderId="0" xfId="0" applyNumberFormat="1" applyFill="1"/>
    <xf numFmtId="1" fontId="4" fillId="0" borderId="0" xfId="0" applyNumberFormat="1" applyFont="1" applyAlignment="1">
      <alignment horizontal="center" vertical="top" wrapText="1"/>
    </xf>
    <xf numFmtId="164" fontId="4" fillId="0" borderId="0" xfId="2" applyFont="1" applyBorder="1" applyAlignment="1">
      <alignment horizontal="center" vertical="top" wrapText="1"/>
    </xf>
    <xf numFmtId="167" fontId="4" fillId="0" borderId="0" xfId="3" applyNumberFormat="1" applyFont="1" applyBorder="1" applyAlignment="1">
      <alignment horizontal="center" vertical="top" wrapText="1"/>
    </xf>
    <xf numFmtId="173" fontId="0" fillId="0" borderId="0" xfId="3" applyNumberFormat="1" applyFont="1" applyAlignment="1">
      <alignment horizontal="center"/>
    </xf>
    <xf numFmtId="167" fontId="0" fillId="0" borderId="0" xfId="3" applyNumberFormat="1" applyFont="1" applyAlignment="1">
      <alignment horizontal="center"/>
    </xf>
    <xf numFmtId="9" fontId="0" fillId="7" borderId="0" xfId="3" applyFont="1" applyFill="1"/>
    <xf numFmtId="10" fontId="0" fillId="7" borderId="0" xfId="3" applyNumberFormat="1" applyFont="1" applyFill="1"/>
    <xf numFmtId="0" fontId="0" fillId="0" borderId="0" xfId="0" applyAlignment="1">
      <alignment horizontal="left"/>
    </xf>
    <xf numFmtId="0" fontId="0" fillId="7" borderId="0" xfId="0" applyFill="1"/>
    <xf numFmtId="0" fontId="11" fillId="0" borderId="0" xfId="0" applyFont="1"/>
    <xf numFmtId="0" fontId="11" fillId="0" borderId="0" xfId="0" quotePrefix="1" applyFont="1"/>
    <xf numFmtId="0" fontId="6" fillId="10" borderId="4" xfId="0" applyFont="1" applyFill="1" applyBorder="1" applyAlignment="1">
      <alignment horizontal="center"/>
    </xf>
    <xf numFmtId="175" fontId="0" fillId="0" borderId="4" xfId="3" applyNumberFormat="1" applyFont="1" applyBorder="1"/>
    <xf numFmtId="171" fontId="7" fillId="0" borderId="4" xfId="0" applyNumberFormat="1" applyFont="1" applyBorder="1"/>
    <xf numFmtId="172" fontId="7" fillId="0" borderId="4" xfId="0" applyNumberFormat="1" applyFont="1" applyBorder="1"/>
    <xf numFmtId="0" fontId="6" fillId="8" borderId="4" xfId="0" applyFont="1" applyFill="1" applyBorder="1" applyAlignment="1">
      <alignment horizontal="center"/>
    </xf>
    <xf numFmtId="0" fontId="6" fillId="8" borderId="2" xfId="0" applyFont="1" applyFill="1" applyBorder="1" applyAlignment="1">
      <alignment horizontal="center"/>
    </xf>
    <xf numFmtId="171" fontId="7" fillId="0" borderId="3" xfId="0" applyNumberFormat="1" applyFont="1" applyBorder="1" applyAlignment="1">
      <alignment horizontal="center"/>
    </xf>
    <xf numFmtId="172" fontId="7" fillId="0" borderId="3" xfId="0" applyNumberFormat="1" applyFont="1" applyBorder="1" applyAlignment="1">
      <alignment horizontal="center"/>
    </xf>
    <xf numFmtId="171" fontId="7" fillId="0" borderId="4" xfId="0" applyNumberFormat="1" applyFont="1" applyBorder="1" applyAlignment="1">
      <alignment horizontal="center"/>
    </xf>
    <xf numFmtId="172" fontId="7" fillId="0" borderId="4" xfId="0" applyNumberFormat="1" applyFont="1" applyBorder="1" applyAlignment="1">
      <alignment horizontal="center"/>
    </xf>
    <xf numFmtId="0" fontId="0" fillId="0" borderId="0" xfId="0" applyFill="1" applyBorder="1" applyAlignment="1"/>
    <xf numFmtId="0" fontId="0" fillId="0" borderId="6" xfId="0" applyFill="1" applyBorder="1" applyAlignment="1"/>
    <xf numFmtId="0" fontId="12" fillId="0" borderId="7" xfId="0" applyFont="1" applyFill="1" applyBorder="1" applyAlignment="1">
      <alignment horizontal="center"/>
    </xf>
    <xf numFmtId="0" fontId="12" fillId="0" borderId="7" xfId="0" applyFont="1" applyFill="1" applyBorder="1" applyAlignment="1">
      <alignment horizontal="centerContinuous"/>
    </xf>
    <xf numFmtId="0" fontId="0" fillId="7" borderId="6" xfId="0" applyFill="1" applyBorder="1" applyAlignment="1"/>
    <xf numFmtId="0" fontId="0" fillId="11" borderId="0" xfId="0" applyFill="1"/>
    <xf numFmtId="0" fontId="13" fillId="0" borderId="0" xfId="0" applyFont="1"/>
    <xf numFmtId="0" fontId="14" fillId="0" borderId="0" xfId="0" applyFont="1"/>
    <xf numFmtId="0" fontId="15" fillId="0" borderId="0" xfId="0" applyFont="1"/>
    <xf numFmtId="0" fontId="0" fillId="12" borderId="6" xfId="0" applyFill="1" applyBorder="1" applyAlignment="1"/>
    <xf numFmtId="0" fontId="0" fillId="12" borderId="0" xfId="0" applyFill="1" applyAlignment="1">
      <alignment horizontal="center"/>
    </xf>
    <xf numFmtId="0" fontId="17" fillId="0" borderId="0" xfId="0" applyFont="1" applyAlignment="1">
      <alignment horizontal="center"/>
    </xf>
    <xf numFmtId="0" fontId="0" fillId="0" borderId="0" xfId="0" applyAlignment="1">
      <alignment horizontal="left" indent="2"/>
    </xf>
    <xf numFmtId="0" fontId="8" fillId="0" borderId="0" xfId="0" applyFont="1"/>
    <xf numFmtId="10" fontId="0" fillId="7" borderId="0" xfId="0" applyNumberFormat="1" applyFill="1" applyAlignment="1">
      <alignment horizontal="center"/>
    </xf>
    <xf numFmtId="10" fontId="0" fillId="7" borderId="0" xfId="3" applyNumberFormat="1" applyFont="1" applyFill="1" applyAlignment="1">
      <alignment horizontal="center"/>
    </xf>
    <xf numFmtId="164" fontId="0" fillId="0" borderId="0" xfId="2" applyFont="1"/>
    <xf numFmtId="0" fontId="19" fillId="0" borderId="0" xfId="4"/>
    <xf numFmtId="44" fontId="0" fillId="0" borderId="0" xfId="0" applyNumberFormat="1"/>
    <xf numFmtId="6" fontId="0" fillId="0" borderId="0" xfId="0" applyNumberFormat="1"/>
    <xf numFmtId="175" fontId="0" fillId="7" borderId="0" xfId="3" applyNumberFormat="1" applyFont="1" applyFill="1"/>
    <xf numFmtId="0" fontId="0" fillId="0" borderId="0" xfId="0" applyFont="1"/>
    <xf numFmtId="0" fontId="0" fillId="0" borderId="0" xfId="0" applyAlignment="1">
      <alignment vertical="center"/>
    </xf>
    <xf numFmtId="0" fontId="0" fillId="0" borderId="0" xfId="0" applyAlignment="1">
      <alignment horizontal="center" vertical="center"/>
    </xf>
    <xf numFmtId="10" fontId="0" fillId="0" borderId="0" xfId="3" applyNumberFormat="1" applyFont="1" applyAlignment="1">
      <alignment vertical="center"/>
    </xf>
    <xf numFmtId="10" fontId="0" fillId="0" borderId="0" xfId="0" applyNumberFormat="1" applyAlignment="1">
      <alignment vertical="center"/>
    </xf>
    <xf numFmtId="10" fontId="0" fillId="2" borderId="0" xfId="0" applyNumberFormat="1" applyFill="1" applyAlignment="1">
      <alignment vertical="center"/>
    </xf>
    <xf numFmtId="0" fontId="0" fillId="0" borderId="0" xfId="0" applyFill="1"/>
    <xf numFmtId="166" fontId="0" fillId="0" borderId="0" xfId="0" applyNumberFormat="1" applyFill="1" applyAlignment="1">
      <alignment horizontal="center"/>
    </xf>
    <xf numFmtId="166" fontId="2" fillId="2" borderId="4" xfId="0" applyNumberFormat="1" applyFont="1" applyFill="1" applyBorder="1" applyAlignment="1">
      <alignment horizontal="center"/>
    </xf>
    <xf numFmtId="10" fontId="0" fillId="2" borderId="4" xfId="0" applyNumberFormat="1" applyFill="1" applyBorder="1" applyAlignment="1">
      <alignment horizontal="center" vertical="center"/>
    </xf>
    <xf numFmtId="10" fontId="0" fillId="4" borderId="0" xfId="0" applyNumberFormat="1" applyFill="1" applyAlignment="1">
      <alignment horizontal="center" vertical="center"/>
    </xf>
    <xf numFmtId="0" fontId="2" fillId="0" borderId="0" xfId="0" applyFont="1" applyAlignment="1">
      <alignment horizontal="center" wrapText="1"/>
    </xf>
    <xf numFmtId="0" fontId="15" fillId="0" borderId="0" xfId="0" applyFont="1" applyAlignment="1">
      <alignment vertical="top"/>
    </xf>
    <xf numFmtId="164" fontId="0" fillId="0" borderId="0" xfId="0" applyNumberFormat="1" applyAlignment="1">
      <alignment horizontal="center"/>
    </xf>
    <xf numFmtId="0" fontId="15" fillId="0" borderId="0" xfId="0" applyFont="1" applyAlignment="1">
      <alignment wrapText="1"/>
    </xf>
    <xf numFmtId="0" fontId="15" fillId="0" borderId="0" xfId="0" applyFont="1" applyAlignment="1">
      <alignment vertical="top" wrapText="1"/>
    </xf>
    <xf numFmtId="164" fontId="2" fillId="9" borderId="0" xfId="0" applyNumberFormat="1" applyFont="1" applyFill="1" applyAlignment="1">
      <alignment horizontal="center" vertical="center"/>
    </xf>
    <xf numFmtId="2" fontId="2" fillId="9" borderId="0" xfId="0" applyNumberFormat="1" applyFont="1" applyFill="1" applyAlignment="1">
      <alignment horizontal="center" vertical="center"/>
    </xf>
    <xf numFmtId="167" fontId="2" fillId="5" borderId="0" xfId="0" applyNumberFormat="1" applyFont="1" applyFill="1" applyAlignment="1">
      <alignment horizontal="center" vertical="center"/>
    </xf>
    <xf numFmtId="0" fontId="0" fillId="0" borderId="0" xfId="0" applyAlignment="1">
      <alignment wrapText="1"/>
    </xf>
    <xf numFmtId="0" fontId="0" fillId="2" borderId="0" xfId="0" applyFill="1" applyAlignment="1">
      <alignment horizontal="left" vertical="center" wrapText="1"/>
    </xf>
    <xf numFmtId="0" fontId="23" fillId="0" borderId="0" xfId="0" applyFont="1" applyAlignment="1">
      <alignment horizontal="left" vertical="center" wrapText="1"/>
    </xf>
    <xf numFmtId="0" fontId="15" fillId="0" borderId="0" xfId="0" applyFont="1" applyAlignment="1">
      <alignment horizontal="left"/>
    </xf>
    <xf numFmtId="0" fontId="15" fillId="0" borderId="0" xfId="0" applyFont="1" applyAlignment="1">
      <alignment horizontal="center"/>
    </xf>
    <xf numFmtId="0" fontId="0" fillId="0" borderId="0" xfId="0" applyBorder="1"/>
    <xf numFmtId="0" fontId="4" fillId="0" borderId="0" xfId="0" applyFont="1" applyBorder="1" applyAlignment="1">
      <alignment horizontal="left" vertical="top"/>
    </xf>
    <xf numFmtId="0" fontId="4" fillId="3" borderId="1" xfId="0" applyFont="1" applyFill="1" applyBorder="1" applyAlignment="1">
      <alignment horizontal="left" vertical="top"/>
    </xf>
    <xf numFmtId="165" fontId="0" fillId="3" borderId="14" xfId="1" applyFont="1" applyFill="1" applyBorder="1"/>
    <xf numFmtId="0" fontId="0" fillId="3" borderId="0" xfId="0" applyFill="1" applyAlignment="1">
      <alignment vertical="center"/>
    </xf>
    <xf numFmtId="165" fontId="0" fillId="3" borderId="0" xfId="1" applyFont="1" applyFill="1" applyAlignment="1">
      <alignment vertical="center"/>
    </xf>
    <xf numFmtId="0" fontId="0" fillId="0" borderId="8" xfId="0" applyBorder="1" applyAlignment="1">
      <alignment vertical="center"/>
    </xf>
    <xf numFmtId="0" fontId="0" fillId="0" borderId="0" xfId="0" applyBorder="1" applyAlignment="1">
      <alignment vertical="center"/>
    </xf>
    <xf numFmtId="165" fontId="0" fillId="0" borderId="10" xfId="1" applyFont="1" applyBorder="1" applyAlignment="1">
      <alignment vertical="center"/>
    </xf>
    <xf numFmtId="165" fontId="0" fillId="0" borderId="12" xfId="1" applyFont="1" applyBorder="1" applyAlignment="1">
      <alignment vertical="center"/>
    </xf>
    <xf numFmtId="0" fontId="0" fillId="3" borderId="1" xfId="0" applyFill="1" applyBorder="1" applyAlignment="1">
      <alignment vertical="center"/>
    </xf>
    <xf numFmtId="165" fontId="0" fillId="3" borderId="14" xfId="0" applyNumberFormat="1" applyFill="1" applyBorder="1" applyAlignment="1">
      <alignment vertical="center"/>
    </xf>
    <xf numFmtId="164" fontId="0" fillId="3" borderId="0" xfId="2" applyFont="1" applyFill="1"/>
    <xf numFmtId="165" fontId="0" fillId="0" borderId="0" xfId="1" applyFont="1" applyAlignment="1">
      <alignment vertical="center"/>
    </xf>
    <xf numFmtId="0" fontId="19" fillId="7" borderId="0" xfId="4" applyFill="1"/>
    <xf numFmtId="0" fontId="19" fillId="3" borderId="0" xfId="4" applyFill="1"/>
    <xf numFmtId="0" fontId="19" fillId="0" borderId="0" xfId="4" applyAlignment="1">
      <alignment horizontal="center" wrapText="1"/>
    </xf>
    <xf numFmtId="0" fontId="0" fillId="0" borderId="0" xfId="0" applyBorder="1" applyAlignment="1">
      <alignment horizontal="left"/>
    </xf>
    <xf numFmtId="0" fontId="0" fillId="0" borderId="0" xfId="0" applyBorder="1" applyAlignment="1">
      <alignment horizontal="left" indent="3"/>
    </xf>
    <xf numFmtId="174" fontId="0" fillId="0" borderId="0" xfId="1" applyNumberFormat="1" applyFont="1" applyBorder="1"/>
    <xf numFmtId="0" fontId="2" fillId="0" borderId="15" xfId="0" applyFont="1" applyBorder="1"/>
    <xf numFmtId="0" fontId="0" fillId="0" borderId="5" xfId="0" applyBorder="1"/>
    <xf numFmtId="0" fontId="0" fillId="0" borderId="5" xfId="0" applyBorder="1" applyAlignment="1">
      <alignment horizontal="left"/>
    </xf>
    <xf numFmtId="0" fontId="0" fillId="0" borderId="16" xfId="0" applyBorder="1"/>
    <xf numFmtId="0" fontId="0" fillId="0" borderId="17" xfId="0" applyBorder="1"/>
    <xf numFmtId="0" fontId="0" fillId="0" borderId="18" xfId="0" applyBorder="1"/>
    <xf numFmtId="0" fontId="0" fillId="0" borderId="19" xfId="0" applyBorder="1"/>
    <xf numFmtId="0" fontId="0" fillId="0" borderId="6" xfId="0" applyBorder="1"/>
    <xf numFmtId="0" fontId="0" fillId="0" borderId="6" xfId="0" applyBorder="1" applyAlignment="1">
      <alignment horizontal="left"/>
    </xf>
    <xf numFmtId="0" fontId="0" fillId="0" borderId="20" xfId="0" applyBorder="1"/>
    <xf numFmtId="0" fontId="2" fillId="0" borderId="17" xfId="0" applyFont="1" applyBorder="1"/>
    <xf numFmtId="0" fontId="2" fillId="0" borderId="0" xfId="0" applyFont="1" applyBorder="1" applyAlignment="1">
      <alignment horizontal="left" indent="3"/>
    </xf>
    <xf numFmtId="0" fontId="15" fillId="0" borderId="0" xfId="0" applyFont="1" applyBorder="1" applyAlignment="1">
      <alignment horizontal="center" vertical="center"/>
    </xf>
    <xf numFmtId="0" fontId="8" fillId="0" borderId="0" xfId="0" applyFont="1" applyBorder="1" applyAlignment="1">
      <alignment horizontal="center"/>
    </xf>
    <xf numFmtId="0" fontId="2" fillId="0" borderId="0" xfId="0" applyFont="1" applyBorder="1" applyAlignment="1">
      <alignment horizontal="center"/>
    </xf>
    <xf numFmtId="0" fontId="15" fillId="0" borderId="0" xfId="0" applyFont="1" applyBorder="1" applyAlignment="1">
      <alignment horizontal="left"/>
    </xf>
    <xf numFmtId="0" fontId="0" fillId="0" borderId="17" xfId="0" applyBorder="1" applyAlignment="1">
      <alignment horizontal="left" indent="1"/>
    </xf>
    <xf numFmtId="0" fontId="2" fillId="7" borderId="15" xfId="0" applyFont="1" applyFill="1" applyBorder="1"/>
    <xf numFmtId="169" fontId="4" fillId="7" borderId="0" xfId="0" applyNumberFormat="1" applyFont="1" applyFill="1" applyBorder="1" applyAlignment="1">
      <alignment horizontal="right" vertical="top" wrapText="1"/>
    </xf>
    <xf numFmtId="0" fontId="0" fillId="0" borderId="19" xfId="0" applyBorder="1" applyAlignment="1">
      <alignment horizontal="left" indent="1"/>
    </xf>
    <xf numFmtId="0" fontId="0" fillId="0" borderId="17" xfId="0" applyBorder="1" applyAlignment="1">
      <alignment horizontal="left" indent="2"/>
    </xf>
    <xf numFmtId="0" fontId="0" fillId="0" borderId="15" xfId="0" applyBorder="1" applyAlignment="1">
      <alignment horizontal="left" indent="1"/>
    </xf>
    <xf numFmtId="0" fontId="0" fillId="0" borderId="19" xfId="0" applyBorder="1" applyAlignment="1">
      <alignment horizontal="left" indent="4"/>
    </xf>
    <xf numFmtId="0" fontId="0" fillId="0" borderId="17" xfId="0" applyFill="1" applyBorder="1" applyAlignment="1">
      <alignment horizontal="left" indent="1"/>
    </xf>
    <xf numFmtId="0" fontId="28" fillId="0" borderId="0" xfId="0" applyFont="1"/>
    <xf numFmtId="0" fontId="30" fillId="0" borderId="0" xfId="0" quotePrefix="1" applyFont="1"/>
    <xf numFmtId="0" fontId="2" fillId="0" borderId="21" xfId="0" applyFont="1" applyBorder="1" applyAlignment="1">
      <alignment horizontal="center"/>
    </xf>
    <xf numFmtId="0" fontId="2" fillId="0" borderId="22" xfId="0" applyFont="1" applyBorder="1" applyAlignment="1">
      <alignment horizontal="left"/>
    </xf>
    <xf numFmtId="0" fontId="0" fillId="6" borderId="0" xfId="0" applyFill="1" applyAlignment="1">
      <alignment horizontal="center" vertical="center"/>
    </xf>
    <xf numFmtId="0" fontId="2" fillId="12" borderId="0" xfId="0" applyFont="1" applyFill="1" applyAlignment="1">
      <alignment horizontal="center"/>
    </xf>
    <xf numFmtId="0" fontId="6" fillId="10" borderId="4" xfId="0" applyFont="1" applyFill="1" applyBorder="1" applyAlignment="1">
      <alignment horizontal="center"/>
    </xf>
    <xf numFmtId="0" fontId="18" fillId="0" borderId="0" xfId="0" applyFont="1" applyAlignment="1">
      <alignment horizontal="left" wrapText="1"/>
    </xf>
    <xf numFmtId="0" fontId="15" fillId="0" borderId="0" xfId="0" applyFont="1" applyAlignment="1">
      <alignment horizontal="left" vertical="top" wrapText="1"/>
    </xf>
    <xf numFmtId="0" fontId="15" fillId="0" borderId="0" xfId="0" applyFont="1" applyAlignment="1">
      <alignment horizontal="left" vertical="center" wrapText="1"/>
    </xf>
    <xf numFmtId="0" fontId="15" fillId="0" borderId="0" xfId="0" applyFont="1" applyAlignment="1">
      <alignment horizontal="left" wrapText="1"/>
    </xf>
    <xf numFmtId="0" fontId="26" fillId="0" borderId="23" xfId="0" applyFont="1" applyBorder="1" applyAlignment="1">
      <alignment horizontal="center"/>
    </xf>
    <xf numFmtId="0" fontId="26" fillId="0" borderId="24" xfId="0" applyFont="1" applyBorder="1" applyAlignment="1">
      <alignment horizontal="center"/>
    </xf>
    <xf numFmtId="0" fontId="26" fillId="0" borderId="25" xfId="0" applyFont="1" applyBorder="1" applyAlignment="1">
      <alignment horizontal="center"/>
    </xf>
    <xf numFmtId="0" fontId="25" fillId="0" borderId="9" xfId="0" applyFont="1" applyBorder="1" applyAlignment="1">
      <alignment horizontal="left" vertical="center" wrapText="1"/>
    </xf>
    <xf numFmtId="0" fontId="25" fillId="0" borderId="11" xfId="0" applyFont="1" applyBorder="1" applyAlignment="1">
      <alignment horizontal="left" vertical="center" wrapText="1"/>
    </xf>
    <xf numFmtId="0" fontId="25" fillId="0" borderId="13" xfId="0" applyFont="1" applyBorder="1" applyAlignment="1">
      <alignment horizontal="left" vertical="center" wrapText="1"/>
    </xf>
    <xf numFmtId="0" fontId="24" fillId="0" borderId="11" xfId="0" applyFont="1" applyBorder="1" applyAlignment="1">
      <alignment horizontal="left" vertical="center" wrapText="1"/>
    </xf>
    <xf numFmtId="0" fontId="24" fillId="0" borderId="13" xfId="0" applyFont="1" applyBorder="1" applyAlignment="1">
      <alignment horizontal="left" vertical="center" wrapText="1"/>
    </xf>
    <xf numFmtId="0" fontId="15" fillId="0" borderId="0" xfId="0" applyFont="1" applyAlignment="1">
      <alignment horizontal="left"/>
    </xf>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19049</xdr:colOff>
      <xdr:row>29</xdr:row>
      <xdr:rowOff>11476</xdr:rowOff>
    </xdr:from>
    <xdr:to>
      <xdr:col>8</xdr:col>
      <xdr:colOff>762976</xdr:colOff>
      <xdr:row>38</xdr:row>
      <xdr:rowOff>133137</xdr:rowOff>
    </xdr:to>
    <xdr:pic>
      <xdr:nvPicPr>
        <xdr:cNvPr id="2" name="Picture 1">
          <a:extLst>
            <a:ext uri="{FF2B5EF4-FFF2-40B4-BE49-F238E27FC236}">
              <a16:creationId xmlns:a16="http://schemas.microsoft.com/office/drawing/2014/main" id="{1BEAD9B4-E6B7-4E96-2B94-48A46111AD66}"/>
            </a:ext>
          </a:extLst>
        </xdr:cNvPr>
        <xdr:cNvPicPr>
          <a:picLocks noChangeAspect="1"/>
        </xdr:cNvPicPr>
      </xdr:nvPicPr>
      <xdr:blipFill>
        <a:blip xmlns:r="http://schemas.openxmlformats.org/officeDocument/2006/relationships" r:embed="rId1"/>
        <a:stretch>
          <a:fillRect/>
        </a:stretch>
      </xdr:blipFill>
      <xdr:spPr>
        <a:xfrm>
          <a:off x="4591049" y="5367457"/>
          <a:ext cx="2656254" cy="1770218"/>
        </a:xfrm>
        <a:prstGeom prst="rect">
          <a:avLst/>
        </a:prstGeom>
        <a:ln>
          <a:solidFill>
            <a:schemeClr val="accent1"/>
          </a:solidFill>
        </a:ln>
      </xdr:spPr>
    </xdr:pic>
    <xdr:clientData/>
  </xdr:twoCellAnchor>
  <xdr:twoCellAnchor editAs="oneCell">
    <xdr:from>
      <xdr:col>8</xdr:col>
      <xdr:colOff>868727</xdr:colOff>
      <xdr:row>29</xdr:row>
      <xdr:rowOff>34439</xdr:rowOff>
    </xdr:from>
    <xdr:to>
      <xdr:col>11</xdr:col>
      <xdr:colOff>617516</xdr:colOff>
      <xdr:row>39</xdr:row>
      <xdr:rowOff>126758</xdr:rowOff>
    </xdr:to>
    <xdr:pic>
      <xdr:nvPicPr>
        <xdr:cNvPr id="3" name="Picture 2">
          <a:extLst>
            <a:ext uri="{FF2B5EF4-FFF2-40B4-BE49-F238E27FC236}">
              <a16:creationId xmlns:a16="http://schemas.microsoft.com/office/drawing/2014/main" id="{EAEFC0D8-6A22-6A94-1B6A-F5BFAA22F38E}"/>
            </a:ext>
          </a:extLst>
        </xdr:cNvPr>
        <xdr:cNvPicPr>
          <a:picLocks noChangeAspect="1"/>
        </xdr:cNvPicPr>
      </xdr:nvPicPr>
      <xdr:blipFill>
        <a:blip xmlns:r="http://schemas.openxmlformats.org/officeDocument/2006/relationships" r:embed="rId2"/>
        <a:stretch>
          <a:fillRect/>
        </a:stretch>
      </xdr:blipFill>
      <xdr:spPr>
        <a:xfrm>
          <a:off x="7353054" y="5390420"/>
          <a:ext cx="2232616" cy="191770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348154</xdr:colOff>
      <xdr:row>34</xdr:row>
      <xdr:rowOff>3305</xdr:rowOff>
    </xdr:from>
    <xdr:to>
      <xdr:col>13</xdr:col>
      <xdr:colOff>401505</xdr:colOff>
      <xdr:row>36</xdr:row>
      <xdr:rowOff>20104</xdr:rowOff>
    </xdr:to>
    <xdr:pic>
      <xdr:nvPicPr>
        <xdr:cNvPr id="4" name="Picture 3">
          <a:extLst>
            <a:ext uri="{FF2B5EF4-FFF2-40B4-BE49-F238E27FC236}">
              <a16:creationId xmlns:a16="http://schemas.microsoft.com/office/drawing/2014/main" id="{BB54ED1B-FCA7-3CAC-438D-D09E446B5512}"/>
            </a:ext>
          </a:extLst>
        </xdr:cNvPr>
        <xdr:cNvPicPr>
          <a:picLocks noChangeAspect="1"/>
        </xdr:cNvPicPr>
      </xdr:nvPicPr>
      <xdr:blipFill>
        <a:blip xmlns:r="http://schemas.openxmlformats.org/officeDocument/2006/relationships" r:embed="rId1"/>
        <a:stretch>
          <a:fillRect/>
        </a:stretch>
      </xdr:blipFill>
      <xdr:spPr>
        <a:xfrm>
          <a:off x="9774620" y="5744581"/>
          <a:ext cx="1807264" cy="384661"/>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34417</xdr:colOff>
      <xdr:row>47</xdr:row>
      <xdr:rowOff>133098</xdr:rowOff>
    </xdr:to>
    <xdr:pic>
      <xdr:nvPicPr>
        <xdr:cNvPr id="4" name="Picture 3">
          <a:extLst>
            <a:ext uri="{FF2B5EF4-FFF2-40B4-BE49-F238E27FC236}">
              <a16:creationId xmlns:a16="http://schemas.microsoft.com/office/drawing/2014/main" id="{EFDACED8-F89B-4F70-9A0F-5433546B6AE3}"/>
            </a:ext>
          </a:extLst>
        </xdr:cNvPr>
        <xdr:cNvPicPr>
          <a:picLocks noChangeAspect="1"/>
        </xdr:cNvPicPr>
      </xdr:nvPicPr>
      <xdr:blipFill rotWithShape="1">
        <a:blip xmlns:r="http://schemas.openxmlformats.org/officeDocument/2006/relationships" r:embed="rId1"/>
        <a:srcRect l="66592" b="15404"/>
        <a:stretch/>
      </xdr:blipFill>
      <xdr:spPr>
        <a:xfrm>
          <a:off x="0" y="0"/>
          <a:ext cx="18322417" cy="8697315"/>
        </a:xfrm>
        <a:prstGeom prst="rect">
          <a:avLst/>
        </a:prstGeom>
      </xdr:spPr>
    </xdr:pic>
    <xdr:clientData/>
  </xdr:twoCellAnchor>
  <xdr:twoCellAnchor editAs="oneCell">
    <xdr:from>
      <xdr:col>0</xdr:col>
      <xdr:colOff>0</xdr:colOff>
      <xdr:row>51</xdr:row>
      <xdr:rowOff>0</xdr:rowOff>
    </xdr:from>
    <xdr:to>
      <xdr:col>19</xdr:col>
      <xdr:colOff>173495</xdr:colOff>
      <xdr:row>93</xdr:row>
      <xdr:rowOff>96324</xdr:rowOff>
    </xdr:to>
    <xdr:pic>
      <xdr:nvPicPr>
        <xdr:cNvPr id="2" name="Picture 1">
          <a:extLst>
            <a:ext uri="{FF2B5EF4-FFF2-40B4-BE49-F238E27FC236}">
              <a16:creationId xmlns:a16="http://schemas.microsoft.com/office/drawing/2014/main" id="{910F5417-FD34-B5D6-1613-0663FDB3651C}"/>
            </a:ext>
          </a:extLst>
        </xdr:cNvPr>
        <xdr:cNvPicPr>
          <a:picLocks noChangeAspect="1"/>
        </xdr:cNvPicPr>
      </xdr:nvPicPr>
      <xdr:blipFill>
        <a:blip xmlns:r="http://schemas.openxmlformats.org/officeDocument/2006/relationships" r:embed="rId2"/>
        <a:stretch>
          <a:fillRect/>
        </a:stretch>
      </xdr:blipFill>
      <xdr:spPr>
        <a:xfrm>
          <a:off x="0" y="9229725"/>
          <a:ext cx="14651495" cy="7697274"/>
        </a:xfrm>
        <a:prstGeom prst="rect">
          <a:avLst/>
        </a:prstGeom>
      </xdr:spPr>
    </xdr:pic>
    <xdr:clientData/>
  </xdr:twoCellAnchor>
  <xdr:twoCellAnchor>
    <xdr:from>
      <xdr:col>2</xdr:col>
      <xdr:colOff>568325</xdr:colOff>
      <xdr:row>4</xdr:row>
      <xdr:rowOff>63500</xdr:rowOff>
    </xdr:from>
    <xdr:to>
      <xdr:col>3</xdr:col>
      <xdr:colOff>714375</xdr:colOff>
      <xdr:row>6</xdr:row>
      <xdr:rowOff>47625</xdr:rowOff>
    </xdr:to>
    <xdr:sp macro="" textlink="">
      <xdr:nvSpPr>
        <xdr:cNvPr id="3" name="Rectangle 2">
          <a:extLst>
            <a:ext uri="{FF2B5EF4-FFF2-40B4-BE49-F238E27FC236}">
              <a16:creationId xmlns:a16="http://schemas.microsoft.com/office/drawing/2014/main" id="{8538A819-9CA9-71BA-B0F8-8F2FAF0E7008}"/>
            </a:ext>
          </a:extLst>
        </xdr:cNvPr>
        <xdr:cNvSpPr/>
      </xdr:nvSpPr>
      <xdr:spPr>
        <a:xfrm>
          <a:off x="2092325" y="787400"/>
          <a:ext cx="908050" cy="3460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695325</xdr:colOff>
      <xdr:row>13</xdr:row>
      <xdr:rowOff>95250</xdr:rowOff>
    </xdr:from>
    <xdr:to>
      <xdr:col>12</xdr:col>
      <xdr:colOff>19049</xdr:colOff>
      <xdr:row>14</xdr:row>
      <xdr:rowOff>171450</xdr:rowOff>
    </xdr:to>
    <xdr:sp macro="" textlink="">
      <xdr:nvSpPr>
        <xdr:cNvPr id="5" name="Rectangle 4">
          <a:extLst>
            <a:ext uri="{FF2B5EF4-FFF2-40B4-BE49-F238E27FC236}">
              <a16:creationId xmlns:a16="http://schemas.microsoft.com/office/drawing/2014/main" id="{72DD8939-398C-4FEE-B55B-DF95BE5BF8A8}"/>
            </a:ext>
          </a:extLst>
        </xdr:cNvPr>
        <xdr:cNvSpPr/>
      </xdr:nvSpPr>
      <xdr:spPr>
        <a:xfrm>
          <a:off x="8315325" y="2447925"/>
          <a:ext cx="847724" cy="2571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6350</xdr:colOff>
      <xdr:row>4</xdr:row>
      <xdr:rowOff>95250</xdr:rowOff>
    </xdr:from>
    <xdr:to>
      <xdr:col>1</xdr:col>
      <xdr:colOff>552450</xdr:colOff>
      <xdr:row>6</xdr:row>
      <xdr:rowOff>47625</xdr:rowOff>
    </xdr:to>
    <xdr:sp macro="" textlink="">
      <xdr:nvSpPr>
        <xdr:cNvPr id="7" name="Rectangle 6">
          <a:extLst>
            <a:ext uri="{FF2B5EF4-FFF2-40B4-BE49-F238E27FC236}">
              <a16:creationId xmlns:a16="http://schemas.microsoft.com/office/drawing/2014/main" id="{A3905C7A-1844-40E4-A368-939D7AFF3CEF}"/>
            </a:ext>
          </a:extLst>
        </xdr:cNvPr>
        <xdr:cNvSpPr/>
      </xdr:nvSpPr>
      <xdr:spPr>
        <a:xfrm>
          <a:off x="768350" y="819150"/>
          <a:ext cx="54610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419100</xdr:colOff>
      <xdr:row>3</xdr:row>
      <xdr:rowOff>25400</xdr:rowOff>
    </xdr:from>
    <xdr:to>
      <xdr:col>2</xdr:col>
      <xdr:colOff>196850</xdr:colOff>
      <xdr:row>4</xdr:row>
      <xdr:rowOff>76200</xdr:rowOff>
    </xdr:to>
    <xdr:sp macro="" textlink="">
      <xdr:nvSpPr>
        <xdr:cNvPr id="8" name="Rectangle 7">
          <a:extLst>
            <a:ext uri="{FF2B5EF4-FFF2-40B4-BE49-F238E27FC236}">
              <a16:creationId xmlns:a16="http://schemas.microsoft.com/office/drawing/2014/main" id="{FC839C40-8ADB-431E-A396-659D7FA675FB}"/>
            </a:ext>
          </a:extLst>
        </xdr:cNvPr>
        <xdr:cNvSpPr/>
      </xdr:nvSpPr>
      <xdr:spPr>
        <a:xfrm>
          <a:off x="419100" y="568325"/>
          <a:ext cx="1301750" cy="23177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Tasa</a:t>
          </a:r>
          <a:r>
            <a:rPr lang="en-US" sz="1100" baseline="0">
              <a:solidFill>
                <a:sysClr val="windowText" lastClr="000000"/>
              </a:solidFill>
            </a:rPr>
            <a:t> Coupon 2.75%</a:t>
          </a:r>
          <a:endParaRPr lang="en-US" sz="1100">
            <a:solidFill>
              <a:sysClr val="windowText" lastClr="000000"/>
            </a:solidFill>
          </a:endParaRPr>
        </a:p>
      </xdr:txBody>
    </xdr:sp>
    <xdr:clientData/>
  </xdr:twoCellAnchor>
  <xdr:twoCellAnchor>
    <xdr:from>
      <xdr:col>2</xdr:col>
      <xdr:colOff>628650</xdr:colOff>
      <xdr:row>2</xdr:row>
      <xdr:rowOff>139700</xdr:rowOff>
    </xdr:from>
    <xdr:to>
      <xdr:col>4</xdr:col>
      <xdr:colOff>47625</xdr:colOff>
      <xdr:row>4</xdr:row>
      <xdr:rowOff>9525</xdr:rowOff>
    </xdr:to>
    <xdr:sp macro="" textlink="">
      <xdr:nvSpPr>
        <xdr:cNvPr id="9" name="Rectangle 8">
          <a:extLst>
            <a:ext uri="{FF2B5EF4-FFF2-40B4-BE49-F238E27FC236}">
              <a16:creationId xmlns:a16="http://schemas.microsoft.com/office/drawing/2014/main" id="{DD94FDDF-B44B-4EF9-971B-D09191940EA0}"/>
            </a:ext>
          </a:extLst>
        </xdr:cNvPr>
        <xdr:cNvSpPr/>
      </xdr:nvSpPr>
      <xdr:spPr>
        <a:xfrm>
          <a:off x="2152650" y="501650"/>
          <a:ext cx="942975" cy="23177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Vencimiento</a:t>
          </a:r>
        </a:p>
      </xdr:txBody>
    </xdr:sp>
    <xdr:clientData/>
  </xdr:twoCellAnchor>
  <xdr:twoCellAnchor>
    <xdr:from>
      <xdr:col>9</xdr:col>
      <xdr:colOff>520700</xdr:colOff>
      <xdr:row>8</xdr:row>
      <xdr:rowOff>104776</xdr:rowOff>
    </xdr:from>
    <xdr:to>
      <xdr:col>12</xdr:col>
      <xdr:colOff>28576</xdr:colOff>
      <xdr:row>13</xdr:row>
      <xdr:rowOff>47627</xdr:rowOff>
    </xdr:to>
    <xdr:sp macro="" textlink="">
      <xdr:nvSpPr>
        <xdr:cNvPr id="11" name="Rectangle 10">
          <a:extLst>
            <a:ext uri="{FF2B5EF4-FFF2-40B4-BE49-F238E27FC236}">
              <a16:creationId xmlns:a16="http://schemas.microsoft.com/office/drawing/2014/main" id="{6AC8C55F-B59E-4232-B62F-BE278C75630E}"/>
            </a:ext>
          </a:extLst>
        </xdr:cNvPr>
        <xdr:cNvSpPr/>
      </xdr:nvSpPr>
      <xdr:spPr>
        <a:xfrm>
          <a:off x="7378700" y="1552576"/>
          <a:ext cx="1793876" cy="84772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ysClr val="windowText" lastClr="000000"/>
              </a:solidFill>
              <a:latin typeface="+mn-lt"/>
              <a:ea typeface="+mn-ea"/>
              <a:cs typeface="+mn-cs"/>
            </a:rPr>
            <a:t>97.79% del FV por titulo de $1000 usd, o sea se paga en Descuento a $977.92 que es el</a:t>
          </a:r>
          <a:r>
            <a:rPr lang="en-US" sz="1100" baseline="0">
              <a:solidFill>
                <a:sysClr val="windowText" lastClr="000000"/>
              </a:solidFill>
              <a:latin typeface="+mn-lt"/>
              <a:ea typeface="+mn-ea"/>
              <a:cs typeface="+mn-cs"/>
            </a:rPr>
            <a:t> precio de mercado</a:t>
          </a:r>
          <a:endParaRPr lang="en-US" sz="1100">
            <a:solidFill>
              <a:sysClr val="windowText" lastClr="000000"/>
            </a:solidFill>
            <a:latin typeface="+mn-lt"/>
            <a:ea typeface="+mn-ea"/>
            <a:cs typeface="+mn-cs"/>
          </a:endParaRPr>
        </a:p>
      </xdr:txBody>
    </xdr:sp>
    <xdr:clientData/>
  </xdr:twoCellAnchor>
  <xdr:twoCellAnchor>
    <xdr:from>
      <xdr:col>3</xdr:col>
      <xdr:colOff>130175</xdr:colOff>
      <xdr:row>87</xdr:row>
      <xdr:rowOff>142875</xdr:rowOff>
    </xdr:from>
    <xdr:to>
      <xdr:col>3</xdr:col>
      <xdr:colOff>742950</xdr:colOff>
      <xdr:row>89</xdr:row>
      <xdr:rowOff>95250</xdr:rowOff>
    </xdr:to>
    <xdr:sp macro="" textlink="">
      <xdr:nvSpPr>
        <xdr:cNvPr id="12" name="Rectangle 11">
          <a:extLst>
            <a:ext uri="{FF2B5EF4-FFF2-40B4-BE49-F238E27FC236}">
              <a16:creationId xmlns:a16="http://schemas.microsoft.com/office/drawing/2014/main" id="{45EEC4B5-1082-41CE-BBE7-EC516DDBC35A}"/>
            </a:ext>
          </a:extLst>
        </xdr:cNvPr>
        <xdr:cNvSpPr/>
      </xdr:nvSpPr>
      <xdr:spPr>
        <a:xfrm>
          <a:off x="2416175" y="15887700"/>
          <a:ext cx="6127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86</xdr:row>
      <xdr:rowOff>28575</xdr:rowOff>
    </xdr:from>
    <xdr:to>
      <xdr:col>2</xdr:col>
      <xdr:colOff>257175</xdr:colOff>
      <xdr:row>88</xdr:row>
      <xdr:rowOff>57150</xdr:rowOff>
    </xdr:to>
    <xdr:sp macro="" textlink="">
      <xdr:nvSpPr>
        <xdr:cNvPr id="13" name="Rectangle 12">
          <a:extLst>
            <a:ext uri="{FF2B5EF4-FFF2-40B4-BE49-F238E27FC236}">
              <a16:creationId xmlns:a16="http://schemas.microsoft.com/office/drawing/2014/main" id="{DC5FFF9E-4119-4530-9D2B-193AABA5C84C}"/>
            </a:ext>
          </a:extLst>
        </xdr:cNvPr>
        <xdr:cNvSpPr/>
      </xdr:nvSpPr>
      <xdr:spPr>
        <a:xfrm>
          <a:off x="371475" y="15592425"/>
          <a:ext cx="1409700" cy="3905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xdr:colOff>
      <xdr:row>84</xdr:row>
      <xdr:rowOff>152401</xdr:rowOff>
    </xdr:from>
    <xdr:to>
      <xdr:col>4</xdr:col>
      <xdr:colOff>161925</xdr:colOff>
      <xdr:row>87</xdr:row>
      <xdr:rowOff>76200</xdr:rowOff>
    </xdr:to>
    <xdr:sp macro="" textlink="">
      <xdr:nvSpPr>
        <xdr:cNvPr id="15" name="Rectangle 14">
          <a:extLst>
            <a:ext uri="{FF2B5EF4-FFF2-40B4-BE49-F238E27FC236}">
              <a16:creationId xmlns:a16="http://schemas.microsoft.com/office/drawing/2014/main" id="{10561087-2751-4186-8CCD-3D812ABDAD38}"/>
            </a:ext>
          </a:extLst>
        </xdr:cNvPr>
        <xdr:cNvSpPr/>
      </xdr:nvSpPr>
      <xdr:spPr>
        <a:xfrm>
          <a:off x="2343150" y="15354301"/>
          <a:ext cx="866775" cy="466724"/>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Valor</a:t>
          </a:r>
          <a:r>
            <a:rPr lang="en-US" sz="1100" baseline="0">
              <a:solidFill>
                <a:sysClr val="windowText" lastClr="000000"/>
              </a:solidFill>
            </a:rPr>
            <a:t> Intrinseco</a:t>
          </a:r>
          <a:endParaRPr lang="en-US" sz="1100">
            <a:solidFill>
              <a:sysClr val="windowText" lastClr="000000"/>
            </a:solidFill>
          </a:endParaRPr>
        </a:p>
      </xdr:txBody>
    </xdr:sp>
    <xdr:clientData/>
  </xdr:twoCellAnchor>
  <xdr:twoCellAnchor>
    <xdr:from>
      <xdr:col>2</xdr:col>
      <xdr:colOff>104775</xdr:colOff>
      <xdr:row>85</xdr:row>
      <xdr:rowOff>123825</xdr:rowOff>
    </xdr:from>
    <xdr:to>
      <xdr:col>2</xdr:col>
      <xdr:colOff>647700</xdr:colOff>
      <xdr:row>87</xdr:row>
      <xdr:rowOff>0</xdr:rowOff>
    </xdr:to>
    <xdr:sp macro="" textlink="">
      <xdr:nvSpPr>
        <xdr:cNvPr id="16" name="Rectangle 15">
          <a:extLst>
            <a:ext uri="{FF2B5EF4-FFF2-40B4-BE49-F238E27FC236}">
              <a16:creationId xmlns:a16="http://schemas.microsoft.com/office/drawing/2014/main" id="{23C473B5-653C-4C58-B1B6-4AB91C8FD543}"/>
            </a:ext>
          </a:extLst>
        </xdr:cNvPr>
        <xdr:cNvSpPr/>
      </xdr:nvSpPr>
      <xdr:spPr>
        <a:xfrm>
          <a:off x="1628775" y="15506700"/>
          <a:ext cx="542925" cy="23812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WACC</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10181</xdr:colOff>
      <xdr:row>11</xdr:row>
      <xdr:rowOff>164006</xdr:rowOff>
    </xdr:from>
    <xdr:to>
      <xdr:col>2</xdr:col>
      <xdr:colOff>421238</xdr:colOff>
      <xdr:row>13</xdr:row>
      <xdr:rowOff>6789</xdr:rowOff>
    </xdr:to>
    <xdr:pic>
      <xdr:nvPicPr>
        <xdr:cNvPr id="2" name="Picture 1">
          <a:extLst>
            <a:ext uri="{FF2B5EF4-FFF2-40B4-BE49-F238E27FC236}">
              <a16:creationId xmlns:a16="http://schemas.microsoft.com/office/drawing/2014/main" id="{D72E3AF4-F3B3-B246-AC6A-E45FBDF7B292}"/>
            </a:ext>
          </a:extLst>
        </xdr:cNvPr>
        <xdr:cNvPicPr>
          <a:picLocks noChangeAspect="1"/>
        </xdr:cNvPicPr>
      </xdr:nvPicPr>
      <xdr:blipFill>
        <a:blip xmlns:r="http://schemas.openxmlformats.org/officeDocument/2006/relationships" r:embed="rId1"/>
        <a:stretch>
          <a:fillRect/>
        </a:stretch>
      </xdr:blipFill>
      <xdr:spPr>
        <a:xfrm>
          <a:off x="2191078" y="1464661"/>
          <a:ext cx="411057" cy="345199"/>
        </a:xfrm>
        <a:prstGeom prst="rect">
          <a:avLst/>
        </a:prstGeom>
      </xdr:spPr>
    </xdr:pic>
    <xdr:clientData/>
  </xdr:twoCellAnchor>
  <xdr:twoCellAnchor editAs="oneCell">
    <xdr:from>
      <xdr:col>6</xdr:col>
      <xdr:colOff>0</xdr:colOff>
      <xdr:row>25</xdr:row>
      <xdr:rowOff>131160</xdr:rowOff>
    </xdr:from>
    <xdr:to>
      <xdr:col>6</xdr:col>
      <xdr:colOff>809564</xdr:colOff>
      <xdr:row>26</xdr:row>
      <xdr:rowOff>134335</xdr:rowOff>
    </xdr:to>
    <xdr:pic>
      <xdr:nvPicPr>
        <xdr:cNvPr id="3" name="Picture 2">
          <a:extLst>
            <a:ext uri="{FF2B5EF4-FFF2-40B4-BE49-F238E27FC236}">
              <a16:creationId xmlns:a16="http://schemas.microsoft.com/office/drawing/2014/main" id="{57D72529-B3FE-F3DC-75FC-9599AACB28A4}"/>
            </a:ext>
          </a:extLst>
        </xdr:cNvPr>
        <xdr:cNvPicPr>
          <a:picLocks noChangeAspect="1"/>
        </xdr:cNvPicPr>
      </xdr:nvPicPr>
      <xdr:blipFill>
        <a:blip xmlns:r="http://schemas.openxmlformats.org/officeDocument/2006/relationships" r:embed="rId2"/>
        <a:stretch>
          <a:fillRect/>
        </a:stretch>
      </xdr:blipFill>
      <xdr:spPr>
        <a:xfrm>
          <a:off x="5754414" y="4795126"/>
          <a:ext cx="812739" cy="187106"/>
        </a:xfrm>
        <a:prstGeom prst="rect">
          <a:avLst/>
        </a:prstGeom>
      </xdr:spPr>
    </xdr:pic>
    <xdr:clientData/>
  </xdr:twoCellAnchor>
  <xdr:twoCellAnchor>
    <xdr:from>
      <xdr:col>0</xdr:col>
      <xdr:colOff>646932</xdr:colOff>
      <xdr:row>33</xdr:row>
      <xdr:rowOff>131159</xdr:rowOff>
    </xdr:from>
    <xdr:to>
      <xdr:col>4</xdr:col>
      <xdr:colOff>588250</xdr:colOff>
      <xdr:row>43</xdr:row>
      <xdr:rowOff>141342</xdr:rowOff>
    </xdr:to>
    <xdr:sp macro="" textlink="">
      <xdr:nvSpPr>
        <xdr:cNvPr id="5" name="Callout: Up Arrow 4">
          <a:extLst>
            <a:ext uri="{FF2B5EF4-FFF2-40B4-BE49-F238E27FC236}">
              <a16:creationId xmlns:a16="http://schemas.microsoft.com/office/drawing/2014/main" id="{8EB26BC2-2608-F64C-7F38-11A63DD46D55}"/>
            </a:ext>
          </a:extLst>
        </xdr:cNvPr>
        <xdr:cNvSpPr/>
      </xdr:nvSpPr>
      <xdr:spPr>
        <a:xfrm>
          <a:off x="646932" y="8381780"/>
          <a:ext cx="4092904" cy="1849493"/>
        </a:xfrm>
        <a:prstGeom prst="upArrow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Vamos a hacer un Ejercicio de Valoracion</a:t>
          </a:r>
          <a:r>
            <a:rPr lang="en-US" sz="1100" baseline="0"/>
            <a:t> de la Empresa a 5 anios pero la Empresa sigue de Manera Perpetua.</a:t>
          </a:r>
        </a:p>
        <a:p>
          <a:pPr algn="l"/>
          <a:r>
            <a:rPr lang="en-US" sz="1100" baseline="0"/>
            <a:t>Hacemos supuestos del anio 6 en adelante: </a:t>
          </a:r>
        </a:p>
        <a:p>
          <a:pPr algn="l"/>
          <a:r>
            <a:rPr lang="en-US" sz="1100" baseline="0"/>
            <a:t>* Suponemos que la Estructura de Capital no Cambie</a:t>
          </a:r>
        </a:p>
        <a:p>
          <a:pPr algn="l"/>
          <a:r>
            <a:rPr lang="en-US" sz="1100" baseline="0"/>
            <a:t>* Lo que puede cambiar el Rendimiento esperado en funcion de los Bonos corporativos que ya llegaron a su medurez.</a:t>
          </a:r>
          <a:endParaRPr lang="en-US" sz="1100"/>
        </a:p>
      </xdr:txBody>
    </xdr:sp>
    <xdr:clientData/>
  </xdr:twoCellAnchor>
  <xdr:twoCellAnchor editAs="oneCell">
    <xdr:from>
      <xdr:col>5</xdr:col>
      <xdr:colOff>13138</xdr:colOff>
      <xdr:row>37</xdr:row>
      <xdr:rowOff>39414</xdr:rowOff>
    </xdr:from>
    <xdr:to>
      <xdr:col>10</xdr:col>
      <xdr:colOff>486322</xdr:colOff>
      <xdr:row>44</xdr:row>
      <xdr:rowOff>28598</xdr:rowOff>
    </xdr:to>
    <xdr:pic>
      <xdr:nvPicPr>
        <xdr:cNvPr id="7" name="Picture 6">
          <a:extLst>
            <a:ext uri="{FF2B5EF4-FFF2-40B4-BE49-F238E27FC236}">
              <a16:creationId xmlns:a16="http://schemas.microsoft.com/office/drawing/2014/main" id="{A563C76F-F11E-4F43-961D-7C3A888C7497}"/>
            </a:ext>
          </a:extLst>
        </xdr:cNvPr>
        <xdr:cNvPicPr>
          <a:picLocks noChangeAspect="1"/>
        </xdr:cNvPicPr>
      </xdr:nvPicPr>
      <xdr:blipFill rotWithShape="1">
        <a:blip xmlns:r="http://schemas.openxmlformats.org/officeDocument/2006/relationships" r:embed="rId3"/>
        <a:srcRect t="4882"/>
        <a:stretch/>
      </xdr:blipFill>
      <xdr:spPr>
        <a:xfrm>
          <a:off x="4861035" y="9025759"/>
          <a:ext cx="4263477" cy="1276701"/>
        </a:xfrm>
        <a:prstGeom prst="rect">
          <a:avLst/>
        </a:prstGeom>
        <a:ln>
          <a:solidFill>
            <a:schemeClr val="accent1"/>
          </a:solidFill>
        </a:ln>
      </xdr:spPr>
    </xdr:pic>
    <xdr:clientData/>
  </xdr:twoCellAnchor>
  <xdr:twoCellAnchor editAs="oneCell">
    <xdr:from>
      <xdr:col>4</xdr:col>
      <xdr:colOff>29450</xdr:colOff>
      <xdr:row>23</xdr:row>
      <xdr:rowOff>155978</xdr:rowOff>
    </xdr:from>
    <xdr:to>
      <xdr:col>6</xdr:col>
      <xdr:colOff>26057</xdr:colOff>
      <xdr:row>24</xdr:row>
      <xdr:rowOff>162884</xdr:rowOff>
    </xdr:to>
    <xdr:pic>
      <xdr:nvPicPr>
        <xdr:cNvPr id="8" name="Picture 7">
          <a:extLst>
            <a:ext uri="{FF2B5EF4-FFF2-40B4-BE49-F238E27FC236}">
              <a16:creationId xmlns:a16="http://schemas.microsoft.com/office/drawing/2014/main" id="{18C75515-F240-4ED0-73DB-2D37E2586A9C}"/>
            </a:ext>
          </a:extLst>
        </xdr:cNvPr>
        <xdr:cNvPicPr>
          <a:picLocks noChangeAspect="1"/>
        </xdr:cNvPicPr>
      </xdr:nvPicPr>
      <xdr:blipFill>
        <a:blip xmlns:r="http://schemas.openxmlformats.org/officeDocument/2006/relationships" r:embed="rId4"/>
        <a:stretch>
          <a:fillRect/>
        </a:stretch>
      </xdr:blipFill>
      <xdr:spPr>
        <a:xfrm>
          <a:off x="4181036" y="5746168"/>
          <a:ext cx="1596260" cy="194012"/>
        </a:xfrm>
        <a:prstGeom prst="rect">
          <a:avLst/>
        </a:prstGeom>
        <a:ln>
          <a:solidFill>
            <a:srgbClr val="FF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156796</xdr:colOff>
      <xdr:row>20</xdr:row>
      <xdr:rowOff>95250</xdr:rowOff>
    </xdr:from>
    <xdr:to>
      <xdr:col>7</xdr:col>
      <xdr:colOff>680671</xdr:colOff>
      <xdr:row>20</xdr:row>
      <xdr:rowOff>104775</xdr:rowOff>
    </xdr:to>
    <xdr:cxnSp macro="">
      <xdr:nvCxnSpPr>
        <xdr:cNvPr id="3" name="Conector recto de flecha 2">
          <a:extLst>
            <a:ext uri="{FF2B5EF4-FFF2-40B4-BE49-F238E27FC236}">
              <a16:creationId xmlns:a16="http://schemas.microsoft.com/office/drawing/2014/main" id="{6314475D-9BDD-4A78-B022-26F96D2A4FE8}"/>
            </a:ext>
          </a:extLst>
        </xdr:cNvPr>
        <xdr:cNvCxnSpPr/>
      </xdr:nvCxnSpPr>
      <xdr:spPr>
        <a:xfrm>
          <a:off x="5095142" y="4081096"/>
          <a:ext cx="3637817" cy="9525"/>
        </a:xfrm>
        <a:prstGeom prst="straightConnector1">
          <a:avLst/>
        </a:prstGeom>
        <a:ln>
          <a:headEnd type="none" w="med" len="med"/>
          <a:tailEnd type="arrow"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7</xdr:col>
      <xdr:colOff>324338</xdr:colOff>
      <xdr:row>37</xdr:row>
      <xdr:rowOff>44939</xdr:rowOff>
    </xdr:from>
    <xdr:to>
      <xdr:col>11</xdr:col>
      <xdr:colOff>589328</xdr:colOff>
      <xdr:row>51</xdr:row>
      <xdr:rowOff>40241</xdr:rowOff>
    </xdr:to>
    <xdr:pic>
      <xdr:nvPicPr>
        <xdr:cNvPr id="2" name="Picture 1">
          <a:extLst>
            <a:ext uri="{FF2B5EF4-FFF2-40B4-BE49-F238E27FC236}">
              <a16:creationId xmlns:a16="http://schemas.microsoft.com/office/drawing/2014/main" id="{C62FBB09-C297-77A2-66A8-85711491D3EC}"/>
            </a:ext>
          </a:extLst>
        </xdr:cNvPr>
        <xdr:cNvPicPr>
          <a:picLocks noChangeAspect="1"/>
        </xdr:cNvPicPr>
      </xdr:nvPicPr>
      <xdr:blipFill>
        <a:blip xmlns:r="http://schemas.openxmlformats.org/officeDocument/2006/relationships" r:embed="rId1"/>
        <a:stretch>
          <a:fillRect/>
        </a:stretch>
      </xdr:blipFill>
      <xdr:spPr>
        <a:xfrm>
          <a:off x="8376626" y="7269285"/>
          <a:ext cx="3166452" cy="2948052"/>
        </a:xfrm>
        <a:prstGeom prst="rect">
          <a:avLst/>
        </a:prstGeom>
        <a:ln w="28575">
          <a:solidFill>
            <a:schemeClr val="accent5">
              <a:lumMod val="75000"/>
            </a:schemeClr>
          </a:solidFill>
        </a:ln>
      </xdr:spPr>
    </xdr:pic>
    <xdr:clientData/>
  </xdr:twoCellAnchor>
  <xdr:twoCellAnchor>
    <xdr:from>
      <xdr:col>2</xdr:col>
      <xdr:colOff>883383</xdr:colOff>
      <xdr:row>6</xdr:row>
      <xdr:rowOff>58616</xdr:rowOff>
    </xdr:from>
    <xdr:to>
      <xdr:col>13</xdr:col>
      <xdr:colOff>747346</xdr:colOff>
      <xdr:row>9</xdr:row>
      <xdr:rowOff>117230</xdr:rowOff>
    </xdr:to>
    <xdr:cxnSp macro="">
      <xdr:nvCxnSpPr>
        <xdr:cNvPr id="5" name="Straight Arrow Connector 4">
          <a:extLst>
            <a:ext uri="{FF2B5EF4-FFF2-40B4-BE49-F238E27FC236}">
              <a16:creationId xmlns:a16="http://schemas.microsoft.com/office/drawing/2014/main" id="{DAEFFDC9-17E2-7BEF-934F-0A9D65FC297E}"/>
            </a:ext>
          </a:extLst>
        </xdr:cNvPr>
        <xdr:cNvCxnSpPr/>
      </xdr:nvCxnSpPr>
      <xdr:spPr>
        <a:xfrm flipH="1">
          <a:off x="4905864" y="1443404"/>
          <a:ext cx="8319232" cy="6081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2278673</xdr:colOff>
      <xdr:row>15</xdr:row>
      <xdr:rowOff>139212</xdr:rowOff>
    </xdr:from>
    <xdr:to>
      <xdr:col>18</xdr:col>
      <xdr:colOff>197827</xdr:colOff>
      <xdr:row>17</xdr:row>
      <xdr:rowOff>65943</xdr:rowOff>
    </xdr:to>
    <xdr:cxnSp macro="">
      <xdr:nvCxnSpPr>
        <xdr:cNvPr id="10" name="Straight Arrow Connector 9">
          <a:extLst>
            <a:ext uri="{FF2B5EF4-FFF2-40B4-BE49-F238E27FC236}">
              <a16:creationId xmlns:a16="http://schemas.microsoft.com/office/drawing/2014/main" id="{A8BD9F21-4A62-CCAE-E9A1-D1FEF60FDBDA}"/>
            </a:ext>
          </a:extLst>
        </xdr:cNvPr>
        <xdr:cNvCxnSpPr/>
      </xdr:nvCxnSpPr>
      <xdr:spPr>
        <a:xfrm flipV="1">
          <a:off x="18456519" y="3179885"/>
          <a:ext cx="996462" cy="2930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533889</xdr:colOff>
      <xdr:row>3</xdr:row>
      <xdr:rowOff>101601</xdr:rowOff>
    </xdr:from>
    <xdr:to>
      <xdr:col>5</xdr:col>
      <xdr:colOff>410309</xdr:colOff>
      <xdr:row>7</xdr:row>
      <xdr:rowOff>149715</xdr:rowOff>
    </xdr:to>
    <xdr:sp macro="" textlink="">
      <xdr:nvSpPr>
        <xdr:cNvPr id="11" name="Rectangle 10">
          <a:extLst>
            <a:ext uri="{FF2B5EF4-FFF2-40B4-BE49-F238E27FC236}">
              <a16:creationId xmlns:a16="http://schemas.microsoft.com/office/drawing/2014/main" id="{6CD5EBC3-31D0-78F9-5789-39C39EA81197}"/>
            </a:ext>
          </a:extLst>
        </xdr:cNvPr>
        <xdr:cNvSpPr/>
      </xdr:nvSpPr>
      <xdr:spPr>
        <a:xfrm>
          <a:off x="5472235" y="936870"/>
          <a:ext cx="1466362" cy="788133"/>
        </a:xfrm>
        <a:prstGeom prst="rect">
          <a:avLst/>
        </a:prstGeom>
        <a:solidFill>
          <a:schemeClr val="accent3">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800" b="1">
              <a:solidFill>
                <a:sysClr val="windowText" lastClr="000000"/>
              </a:solidFill>
            </a:rPr>
            <a:t>Por</a:t>
          </a:r>
          <a:r>
            <a:rPr lang="en-US" sz="800" b="1" baseline="0">
              <a:solidFill>
                <a:sysClr val="windowText" lastClr="000000"/>
              </a:solidFill>
            </a:rPr>
            <a:t> ejemplo, aqui los 818+622 son $1440 que nos estarian ayudando a Financiar el Incremento en Inventarios y el Incremento del CAPEX Neto</a:t>
          </a:r>
          <a:endParaRPr lang="en-US" sz="800" b="1">
            <a:solidFill>
              <a:sysClr val="windowText" lastClr="000000"/>
            </a:solidFill>
          </a:endParaRPr>
        </a:p>
      </xdr:txBody>
    </xdr:sp>
    <xdr:clientData/>
  </xdr:twoCellAnchor>
  <xdr:twoCellAnchor>
    <xdr:from>
      <xdr:col>2</xdr:col>
      <xdr:colOff>908538</xdr:colOff>
      <xdr:row>5</xdr:row>
      <xdr:rowOff>73270</xdr:rowOff>
    </xdr:from>
    <xdr:to>
      <xdr:col>3</xdr:col>
      <xdr:colOff>533889</xdr:colOff>
      <xdr:row>5</xdr:row>
      <xdr:rowOff>123582</xdr:rowOff>
    </xdr:to>
    <xdr:cxnSp macro="">
      <xdr:nvCxnSpPr>
        <xdr:cNvPr id="13" name="Straight Arrow Connector 12">
          <a:extLst>
            <a:ext uri="{FF2B5EF4-FFF2-40B4-BE49-F238E27FC236}">
              <a16:creationId xmlns:a16="http://schemas.microsoft.com/office/drawing/2014/main" id="{0DCDCA99-661F-718C-EDC4-41BD55CE2781}"/>
            </a:ext>
          </a:extLst>
        </xdr:cNvPr>
        <xdr:cNvCxnSpPr>
          <a:stCxn id="11" idx="1"/>
        </xdr:cNvCxnSpPr>
      </xdr:nvCxnSpPr>
      <xdr:spPr>
        <a:xfrm flipH="1" flipV="1">
          <a:off x="4931019" y="1282212"/>
          <a:ext cx="541216" cy="503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901211</xdr:colOff>
      <xdr:row>5</xdr:row>
      <xdr:rowOff>123582</xdr:rowOff>
    </xdr:from>
    <xdr:to>
      <xdr:col>3</xdr:col>
      <xdr:colOff>540239</xdr:colOff>
      <xdr:row>7</xdr:row>
      <xdr:rowOff>87924</xdr:rowOff>
    </xdr:to>
    <xdr:cxnSp macro="">
      <xdr:nvCxnSpPr>
        <xdr:cNvPr id="14" name="Straight Arrow Connector 13">
          <a:extLst>
            <a:ext uri="{FF2B5EF4-FFF2-40B4-BE49-F238E27FC236}">
              <a16:creationId xmlns:a16="http://schemas.microsoft.com/office/drawing/2014/main" id="{1730EE38-2BC0-49B8-B47E-C82D6F7442C9}"/>
            </a:ext>
          </a:extLst>
        </xdr:cNvPr>
        <xdr:cNvCxnSpPr/>
      </xdr:nvCxnSpPr>
      <xdr:spPr>
        <a:xfrm flipH="1">
          <a:off x="4923692" y="1332524"/>
          <a:ext cx="554893" cy="3306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xdr:row>
      <xdr:rowOff>126757</xdr:rowOff>
    </xdr:from>
    <xdr:to>
      <xdr:col>3</xdr:col>
      <xdr:colOff>543414</xdr:colOff>
      <xdr:row>8</xdr:row>
      <xdr:rowOff>117230</xdr:rowOff>
    </xdr:to>
    <xdr:cxnSp macro="">
      <xdr:nvCxnSpPr>
        <xdr:cNvPr id="16" name="Straight Arrow Connector 15">
          <a:extLst>
            <a:ext uri="{FF2B5EF4-FFF2-40B4-BE49-F238E27FC236}">
              <a16:creationId xmlns:a16="http://schemas.microsoft.com/office/drawing/2014/main" id="{F98F5BEF-624C-4BA1-BDCB-D6F8DC3AC21A}"/>
            </a:ext>
          </a:extLst>
        </xdr:cNvPr>
        <xdr:cNvCxnSpPr/>
      </xdr:nvCxnSpPr>
      <xdr:spPr>
        <a:xfrm flipH="1">
          <a:off x="4938346" y="1335699"/>
          <a:ext cx="543414" cy="5399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864577</xdr:colOff>
      <xdr:row>5</xdr:row>
      <xdr:rowOff>123582</xdr:rowOff>
    </xdr:from>
    <xdr:to>
      <xdr:col>3</xdr:col>
      <xdr:colOff>543414</xdr:colOff>
      <xdr:row>6</xdr:row>
      <xdr:rowOff>109904</xdr:rowOff>
    </xdr:to>
    <xdr:cxnSp macro="">
      <xdr:nvCxnSpPr>
        <xdr:cNvPr id="18" name="Straight Arrow Connector 17">
          <a:extLst>
            <a:ext uri="{FF2B5EF4-FFF2-40B4-BE49-F238E27FC236}">
              <a16:creationId xmlns:a16="http://schemas.microsoft.com/office/drawing/2014/main" id="{956A6AAA-7FD9-4D65-9FD0-3DD53C95EEEA}"/>
            </a:ext>
          </a:extLst>
        </xdr:cNvPr>
        <xdr:cNvCxnSpPr/>
      </xdr:nvCxnSpPr>
      <xdr:spPr>
        <a:xfrm flipH="1">
          <a:off x="4887058" y="1332524"/>
          <a:ext cx="594702" cy="1694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43962</xdr:colOff>
      <xdr:row>1</xdr:row>
      <xdr:rowOff>109904</xdr:rowOff>
    </xdr:from>
    <xdr:to>
      <xdr:col>10</xdr:col>
      <xdr:colOff>622789</xdr:colOff>
      <xdr:row>1</xdr:row>
      <xdr:rowOff>109904</xdr:rowOff>
    </xdr:to>
    <xdr:cxnSp macro="">
      <xdr:nvCxnSpPr>
        <xdr:cNvPr id="21" name="Straight Arrow Connector 20">
          <a:extLst>
            <a:ext uri="{FF2B5EF4-FFF2-40B4-BE49-F238E27FC236}">
              <a16:creationId xmlns:a16="http://schemas.microsoft.com/office/drawing/2014/main" id="{8814D989-AD51-21E8-D329-E2B2879ED857}"/>
            </a:ext>
          </a:extLst>
        </xdr:cNvPr>
        <xdr:cNvCxnSpPr/>
      </xdr:nvCxnSpPr>
      <xdr:spPr>
        <a:xfrm>
          <a:off x="8858250" y="300404"/>
          <a:ext cx="204421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543415</xdr:colOff>
      <xdr:row>15</xdr:row>
      <xdr:rowOff>141409</xdr:rowOff>
    </xdr:from>
    <xdr:to>
      <xdr:col>7</xdr:col>
      <xdr:colOff>473076</xdr:colOff>
      <xdr:row>20</xdr:row>
      <xdr:rowOff>58616</xdr:rowOff>
    </xdr:to>
    <xdr:sp macro="" textlink="">
      <xdr:nvSpPr>
        <xdr:cNvPr id="22" name="Rectangle 21">
          <a:extLst>
            <a:ext uri="{FF2B5EF4-FFF2-40B4-BE49-F238E27FC236}">
              <a16:creationId xmlns:a16="http://schemas.microsoft.com/office/drawing/2014/main" id="{CD4B1BB2-1430-4D56-A956-193D940062F1}"/>
            </a:ext>
          </a:extLst>
        </xdr:cNvPr>
        <xdr:cNvSpPr/>
      </xdr:nvSpPr>
      <xdr:spPr>
        <a:xfrm>
          <a:off x="5481761" y="3204063"/>
          <a:ext cx="3043603" cy="840399"/>
        </a:xfrm>
        <a:prstGeom prst="rect">
          <a:avLst/>
        </a:prstGeom>
        <a:solidFill>
          <a:schemeClr val="accent3">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800" b="0" i="0">
              <a:solidFill>
                <a:sysClr val="windowText" lastClr="000000"/>
              </a:solidFill>
              <a:effectLst/>
              <a:latin typeface="+mn-lt"/>
              <a:ea typeface="+mn-ea"/>
              <a:cs typeface="+mn-cs"/>
            </a:rPr>
            <a:t>En el modelo de </a:t>
          </a:r>
          <a:r>
            <a:rPr lang="en-US" sz="800" b="0" i="0">
              <a:solidFill>
                <a:sysClr val="windowText" lastClr="000000"/>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perpetuidad de crecimiento</a:t>
          </a:r>
          <a:r>
            <a:rPr lang="en-US" sz="800" b="0" i="0">
              <a:solidFill>
                <a:sysClr val="windowText" lastClr="000000"/>
              </a:solidFill>
              <a:effectLst/>
              <a:latin typeface="+mn-lt"/>
              <a:ea typeface="+mn-ea"/>
              <a:cs typeface="+mn-cs"/>
            </a:rPr>
            <a:t>, la tasa de crecimiento de una empresa a largo plazo se supone que converge a la tasa libre de riesgo de la economía. Esto se debe a que, en una situación de equilibrio, la empresa no debería generar más ganancias que las necesarias para compensar el riesgo de su inversión.</a:t>
          </a:r>
        </a:p>
        <a:p>
          <a:pPr algn="l"/>
          <a:r>
            <a:rPr lang="en-US" sz="800" b="0" i="0">
              <a:solidFill>
                <a:sysClr val="windowText" lastClr="000000"/>
              </a:solidFill>
              <a:effectLst/>
              <a:latin typeface="+mn-lt"/>
              <a:ea typeface="+mn-ea"/>
              <a:cs typeface="+mn-cs"/>
            </a:rPr>
            <a:t>g = ROE x (1 - payout ratio)</a:t>
          </a:r>
          <a:endParaRPr lang="en-US" sz="800" b="1">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garcia\Desktop\AXM_Courses\Finance\2.%20Portafolios%20de%20Inversion\5_6_NIKE%20Inc%20NYSE%20NKE%20Financials.xls" TargetMode="External"/><Relationship Id="rId1" Type="http://schemas.openxmlformats.org/officeDocument/2006/relationships/externalLinkPath" Target="5_6_NIKE%20Inc%20NYSE%20NKE%20Financial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y Stats"/>
      <sheetName val="Income Statement"/>
      <sheetName val="Balance Sheet"/>
      <sheetName val="Cash Flow"/>
      <sheetName val="Multiples"/>
      <sheetName val="Historical Capitalization"/>
      <sheetName val="Capital Structure Summary"/>
      <sheetName val="Capital Structure Details"/>
      <sheetName val="Ratios"/>
      <sheetName val="Supplemental"/>
      <sheetName val="Industry Specific"/>
      <sheetName val="Pension OPEB"/>
      <sheetName val="Segments"/>
    </sheetNames>
    <sheetDataSet>
      <sheetData sheetId="0">
        <row r="47">
          <cell r="B47">
            <v>1475.990487</v>
          </cell>
        </row>
      </sheetData>
      <sheetData sheetId="1">
        <row r="33">
          <cell r="H33">
            <v>6754</v>
          </cell>
        </row>
        <row r="85">
          <cell r="H85">
            <v>0.149253</v>
          </cell>
        </row>
      </sheetData>
      <sheetData sheetId="2">
        <row r="19">
          <cell r="K19">
            <v>11582</v>
          </cell>
        </row>
      </sheetData>
      <sheetData sheetId="3">
        <row r="19">
          <cell r="K19">
            <v>93</v>
          </cell>
        </row>
        <row r="25">
          <cell r="K25">
            <v>-818</v>
          </cell>
        </row>
        <row r="26">
          <cell r="K26">
            <v>1041</v>
          </cell>
        </row>
        <row r="27">
          <cell r="K27">
            <v>622</v>
          </cell>
        </row>
        <row r="31">
          <cell r="K31">
            <v>-864</v>
          </cell>
        </row>
      </sheetData>
      <sheetData sheetId="4">
        <row r="60">
          <cell r="AH60">
            <v>8.39</v>
          </cell>
        </row>
      </sheetData>
      <sheetData sheetId="5"/>
      <sheetData sheetId="6">
        <row r="18">
          <cell r="N18">
            <v>11983</v>
          </cell>
        </row>
        <row r="19">
          <cell r="N19">
            <v>14430</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finra.org/finra-data/fixed-income/corp-and-agency" TargetMode="External"/><Relationship Id="rId7" Type="http://schemas.openxmlformats.org/officeDocument/2006/relationships/comments" Target="../comments1.xml"/><Relationship Id="rId2" Type="http://schemas.openxmlformats.org/officeDocument/2006/relationships/hyperlink" Target="https://www.sec.gov/ix?doc=/Archives/edgar/data/0000320187/000032018724000044/nke-20240531.htm" TargetMode="External"/><Relationship Id="rId1" Type="http://schemas.openxmlformats.org/officeDocument/2006/relationships/hyperlink" Target="https://www.finra.org/finra-data/fixed-income/corp-and-agency" TargetMode="External"/><Relationship Id="rId6" Type="http://schemas.openxmlformats.org/officeDocument/2006/relationships/vmlDrawing" Target="../drawings/vmlDrawing1.v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4D8F-133C-41DA-9082-B67ABC314573}">
  <dimension ref="A1:O1006"/>
  <sheetViews>
    <sheetView zoomScale="130" zoomScaleNormal="130" workbookViewId="0">
      <selection activeCell="I6" sqref="I6"/>
    </sheetView>
  </sheetViews>
  <sheetFormatPr defaultColWidth="10.90625" defaultRowHeight="14.5" x14ac:dyDescent="0.35"/>
  <cols>
    <col min="1" max="3" width="10.90625" style="5"/>
    <col min="7" max="7" width="16.453125" customWidth="1"/>
    <col min="9" max="9" width="13.81640625" customWidth="1"/>
    <col min="12" max="12" width="13.81640625" customWidth="1"/>
  </cols>
  <sheetData>
    <row r="1" spans="1:15" x14ac:dyDescent="0.35">
      <c r="A1" s="65" t="s">
        <v>67</v>
      </c>
      <c r="B1" s="65" t="s">
        <v>0</v>
      </c>
      <c r="C1" s="65" t="s">
        <v>1</v>
      </c>
      <c r="D1" s="166" t="s">
        <v>87</v>
      </c>
      <c r="E1" s="166"/>
      <c r="G1" s="76" t="s">
        <v>88</v>
      </c>
    </row>
    <row r="2" spans="1:15" ht="15" thickBot="1" x14ac:dyDescent="0.4">
      <c r="A2" s="69">
        <v>44200</v>
      </c>
      <c r="B2" s="70">
        <v>140.1</v>
      </c>
      <c r="C2" s="70">
        <v>3700.65</v>
      </c>
      <c r="D2" s="61" t="s">
        <v>0</v>
      </c>
      <c r="E2" s="61" t="s">
        <v>1</v>
      </c>
    </row>
    <row r="3" spans="1:15" x14ac:dyDescent="0.35">
      <c r="A3" s="69">
        <v>44201</v>
      </c>
      <c r="B3" s="70">
        <v>141.22999999999999</v>
      </c>
      <c r="C3" s="70">
        <v>3726.86</v>
      </c>
      <c r="D3" s="62">
        <f>(B3-B2)/B2</f>
        <v>8.0656673804425094E-3</v>
      </c>
      <c r="E3" s="62">
        <f>(C3-C2)/C2</f>
        <v>7.0825395538621693E-3</v>
      </c>
      <c r="G3" s="74" t="s">
        <v>89</v>
      </c>
      <c r="H3" s="74"/>
    </row>
    <row r="4" spans="1:15" x14ac:dyDescent="0.35">
      <c r="A4" s="69">
        <v>44202</v>
      </c>
      <c r="B4" s="70">
        <v>142.35</v>
      </c>
      <c r="C4" s="70">
        <v>3748.14</v>
      </c>
      <c r="D4" s="62">
        <f t="shared" ref="D4:D67" si="0">(B4-B3)/B3</f>
        <v>7.9303264178999123E-3</v>
      </c>
      <c r="E4" s="62">
        <f t="shared" ref="E4:E67" si="1">(C4-C3)/C3</f>
        <v>5.7099005597204466E-3</v>
      </c>
      <c r="G4" s="71" t="s">
        <v>90</v>
      </c>
      <c r="H4" s="71">
        <v>0.56091123813988053</v>
      </c>
      <c r="I4" s="3" t="s">
        <v>117</v>
      </c>
    </row>
    <row r="5" spans="1:15" x14ac:dyDescent="0.35">
      <c r="A5" s="69">
        <v>44203</v>
      </c>
      <c r="B5" s="70">
        <v>144.94999999999999</v>
      </c>
      <c r="C5" s="70">
        <v>3803.79</v>
      </c>
      <c r="D5" s="62">
        <f t="shared" si="0"/>
        <v>1.8264840182648363E-2</v>
      </c>
      <c r="E5" s="62">
        <f t="shared" si="1"/>
        <v>1.4847364292689199E-2</v>
      </c>
      <c r="G5" s="71" t="s">
        <v>91</v>
      </c>
      <c r="H5" s="71">
        <v>0.31462141707161373</v>
      </c>
      <c r="I5" s="77" t="s">
        <v>140</v>
      </c>
    </row>
    <row r="6" spans="1:15" x14ac:dyDescent="0.35">
      <c r="A6" s="69">
        <v>44204</v>
      </c>
      <c r="B6" s="70">
        <v>146.35</v>
      </c>
      <c r="C6" s="70">
        <v>3824.68</v>
      </c>
      <c r="D6" s="62">
        <f t="shared" si="0"/>
        <v>9.6585029320455738E-3</v>
      </c>
      <c r="E6" s="62">
        <f t="shared" si="1"/>
        <v>5.4918909824148735E-3</v>
      </c>
      <c r="G6" s="71" t="s">
        <v>92</v>
      </c>
      <c r="H6" s="71">
        <v>0.31393740650980895</v>
      </c>
    </row>
    <row r="7" spans="1:15" x14ac:dyDescent="0.35">
      <c r="A7" s="69">
        <v>44207</v>
      </c>
      <c r="B7" s="70">
        <v>147.05000000000001</v>
      </c>
      <c r="C7" s="70">
        <v>3799.61</v>
      </c>
      <c r="D7" s="62">
        <f t="shared" si="0"/>
        <v>4.783054321831343E-3</v>
      </c>
      <c r="E7" s="62">
        <f t="shared" si="1"/>
        <v>-6.5547967411651985E-3</v>
      </c>
      <c r="G7" s="71" t="s">
        <v>93</v>
      </c>
      <c r="H7" s="71">
        <v>1.7148255569616612E-2</v>
      </c>
    </row>
    <row r="8" spans="1:15" ht="15" thickBot="1" x14ac:dyDescent="0.4">
      <c r="A8" s="69">
        <v>44208</v>
      </c>
      <c r="B8" s="70">
        <v>145.05000000000001</v>
      </c>
      <c r="C8" s="70">
        <v>3801.19</v>
      </c>
      <c r="D8" s="62">
        <f t="shared" si="0"/>
        <v>-1.3600816048962936E-2</v>
      </c>
      <c r="E8" s="62">
        <f t="shared" si="1"/>
        <v>4.1583215119444551E-4</v>
      </c>
      <c r="G8" s="72" t="s">
        <v>94</v>
      </c>
      <c r="H8" s="72">
        <v>1004</v>
      </c>
    </row>
    <row r="9" spans="1:15" x14ac:dyDescent="0.35">
      <c r="A9" s="69">
        <v>44209</v>
      </c>
      <c r="B9" s="70">
        <v>143.04</v>
      </c>
      <c r="C9" s="70">
        <v>3809.84</v>
      </c>
      <c r="D9" s="62">
        <f t="shared" si="0"/>
        <v>-1.3857290589452046E-2</v>
      </c>
      <c r="E9" s="62">
        <f t="shared" si="1"/>
        <v>2.2756031663768691E-3</v>
      </c>
    </row>
    <row r="10" spans="1:15" ht="15" thickBot="1" x14ac:dyDescent="0.4">
      <c r="A10" s="69">
        <v>44210</v>
      </c>
      <c r="B10" s="70">
        <v>141.30000000000001</v>
      </c>
      <c r="C10" s="70">
        <v>3795.54</v>
      </c>
      <c r="D10" s="62">
        <f t="shared" si="0"/>
        <v>-1.2164429530201208E-2</v>
      </c>
      <c r="E10" s="62">
        <f t="shared" si="1"/>
        <v>-3.7534384646074853E-3</v>
      </c>
      <c r="G10" t="s">
        <v>95</v>
      </c>
    </row>
    <row r="11" spans="1:15" x14ac:dyDescent="0.35">
      <c r="A11" s="69">
        <v>44211</v>
      </c>
      <c r="B11" s="70">
        <v>140.72</v>
      </c>
      <c r="C11" s="70">
        <v>3768.25</v>
      </c>
      <c r="D11" s="62">
        <f t="shared" si="0"/>
        <v>-4.1047416843596066E-3</v>
      </c>
      <c r="E11" s="62">
        <f t="shared" si="1"/>
        <v>-7.1900177576840092E-3</v>
      </c>
      <c r="G11" s="73"/>
      <c r="H11" s="73" t="s">
        <v>100</v>
      </c>
      <c r="I11" s="73" t="s">
        <v>101</v>
      </c>
      <c r="J11" s="73" t="s">
        <v>102</v>
      </c>
      <c r="K11" s="73" t="s">
        <v>103</v>
      </c>
      <c r="L11" s="73" t="s">
        <v>104</v>
      </c>
    </row>
    <row r="12" spans="1:15" x14ac:dyDescent="0.35">
      <c r="A12" s="69">
        <v>44215</v>
      </c>
      <c r="B12" s="70">
        <v>139.27000000000001</v>
      </c>
      <c r="C12" s="70">
        <v>3798.91</v>
      </c>
      <c r="D12" s="62">
        <f t="shared" si="0"/>
        <v>-1.0304150085275644E-2</v>
      </c>
      <c r="E12" s="62">
        <f t="shared" si="1"/>
        <v>8.1364028395143253E-3</v>
      </c>
      <c r="G12" s="71" t="s">
        <v>96</v>
      </c>
      <c r="H12" s="71">
        <v>1</v>
      </c>
      <c r="I12" s="71">
        <v>0.1352587501134162</v>
      </c>
      <c r="J12" s="71">
        <v>0.1352587501134162</v>
      </c>
      <c r="K12" s="71">
        <v>459.96572953709705</v>
      </c>
      <c r="L12" s="71">
        <v>2.8363615592214965E-84</v>
      </c>
    </row>
    <row r="13" spans="1:15" x14ac:dyDescent="0.35">
      <c r="A13" s="69">
        <v>44216</v>
      </c>
      <c r="B13" s="70">
        <v>142.80000000000001</v>
      </c>
      <c r="C13" s="70">
        <v>3851.85</v>
      </c>
      <c r="D13" s="62">
        <f t="shared" si="0"/>
        <v>2.5346449343002807E-2</v>
      </c>
      <c r="E13" s="62">
        <f t="shared" si="1"/>
        <v>1.3935576257400164E-2</v>
      </c>
      <c r="G13" s="71" t="s">
        <v>97</v>
      </c>
      <c r="H13" s="71">
        <v>1002</v>
      </c>
      <c r="I13" s="71">
        <v>0.2946507944190489</v>
      </c>
      <c r="J13" s="71">
        <v>2.9406266908088715E-4</v>
      </c>
      <c r="K13" s="71"/>
      <c r="L13" s="71"/>
    </row>
    <row r="14" spans="1:15" ht="15" thickBot="1" x14ac:dyDescent="0.4">
      <c r="A14" s="69">
        <v>44217</v>
      </c>
      <c r="B14" s="70">
        <v>141.61000000000001</v>
      </c>
      <c r="C14" s="70">
        <v>3853.07</v>
      </c>
      <c r="D14" s="62">
        <f t="shared" si="0"/>
        <v>-8.3333333333333176E-3</v>
      </c>
      <c r="E14" s="62">
        <f t="shared" si="1"/>
        <v>3.1673092150531686E-4</v>
      </c>
      <c r="G14" s="72" t="s">
        <v>98</v>
      </c>
      <c r="H14" s="72">
        <v>1003</v>
      </c>
      <c r="I14" s="72">
        <v>0.4299095445324651</v>
      </c>
      <c r="J14" s="72"/>
      <c r="K14" s="72"/>
      <c r="L14" s="72"/>
    </row>
    <row r="15" spans="1:15" ht="15" thickBot="1" x14ac:dyDescent="0.4">
      <c r="A15" s="69">
        <v>44218</v>
      </c>
      <c r="B15" s="70">
        <v>139.35</v>
      </c>
      <c r="C15" s="70">
        <v>3841.47</v>
      </c>
      <c r="D15" s="62">
        <f t="shared" si="0"/>
        <v>-1.5959324906433297E-2</v>
      </c>
      <c r="E15" s="62">
        <f t="shared" si="1"/>
        <v>-3.0105863636010672E-3</v>
      </c>
    </row>
    <row r="16" spans="1:15" x14ac:dyDescent="0.35">
      <c r="A16" s="69">
        <v>44221</v>
      </c>
      <c r="B16" s="70">
        <v>137.55000000000001</v>
      </c>
      <c r="C16" s="70">
        <v>3855.36</v>
      </c>
      <c r="D16" s="62">
        <f t="shared" si="0"/>
        <v>-1.2917115177610211E-2</v>
      </c>
      <c r="E16" s="62">
        <f t="shared" si="1"/>
        <v>3.6158033252896228E-3</v>
      </c>
      <c r="G16" s="73"/>
      <c r="H16" s="73" t="s">
        <v>105</v>
      </c>
      <c r="I16" s="73" t="s">
        <v>93</v>
      </c>
      <c r="J16" s="73" t="s">
        <v>106</v>
      </c>
      <c r="K16" s="73" t="s">
        <v>107</v>
      </c>
      <c r="L16" s="73" t="s">
        <v>108</v>
      </c>
      <c r="M16" s="73" t="s">
        <v>109</v>
      </c>
      <c r="N16" s="73" t="s">
        <v>110</v>
      </c>
      <c r="O16" s="73" t="s">
        <v>111</v>
      </c>
    </row>
    <row r="17" spans="1:15" x14ac:dyDescent="0.35">
      <c r="A17" s="69">
        <v>44222</v>
      </c>
      <c r="B17" s="70">
        <v>135.1</v>
      </c>
      <c r="C17" s="70">
        <v>3849.62</v>
      </c>
      <c r="D17" s="62">
        <f t="shared" si="0"/>
        <v>-1.7811704834605719E-2</v>
      </c>
      <c r="E17" s="62">
        <f t="shared" si="1"/>
        <v>-1.4888363213812034E-3</v>
      </c>
      <c r="G17" s="71" t="s">
        <v>99</v>
      </c>
      <c r="H17" s="71">
        <v>-9.7277503934711242E-4</v>
      </c>
      <c r="I17" s="71">
        <v>5.4186094066884015E-4</v>
      </c>
      <c r="J17" s="71">
        <v>-1.7952484970523583</v>
      </c>
      <c r="K17" s="71">
        <v>7.2915374606121366E-2</v>
      </c>
      <c r="L17" s="71">
        <v>-2.0360873677366213E-3</v>
      </c>
      <c r="M17" s="71">
        <v>9.0537289042396372E-5</v>
      </c>
      <c r="N17" s="71">
        <v>-2.0360873677366213E-3</v>
      </c>
      <c r="O17" s="71">
        <v>9.0537289042396372E-5</v>
      </c>
    </row>
    <row r="18" spans="1:15" ht="15" thickBot="1" x14ac:dyDescent="0.4">
      <c r="A18" s="69">
        <v>44223</v>
      </c>
      <c r="B18" s="70">
        <v>131.02000000000001</v>
      </c>
      <c r="C18" s="70">
        <v>3750.77</v>
      </c>
      <c r="D18" s="62">
        <f t="shared" si="0"/>
        <v>-3.0199851961509875E-2</v>
      </c>
      <c r="E18" s="62">
        <f t="shared" si="1"/>
        <v>-2.5677859113367011E-2</v>
      </c>
      <c r="G18" s="72" t="s">
        <v>112</v>
      </c>
      <c r="H18" s="80">
        <v>1.1179370120775876</v>
      </c>
      <c r="I18" s="72">
        <v>5.2126023710385022E-2</v>
      </c>
      <c r="J18" s="75">
        <v>21.446811640360398</v>
      </c>
      <c r="K18" s="72">
        <v>2.8363615592202858E-84</v>
      </c>
      <c r="L18" s="72">
        <v>1.0156483260306444</v>
      </c>
      <c r="M18" s="72">
        <v>1.2202256981245307</v>
      </c>
      <c r="N18" s="72">
        <v>1.0156483260306444</v>
      </c>
      <c r="O18" s="72">
        <v>1.2202256981245307</v>
      </c>
    </row>
    <row r="19" spans="1:15" x14ac:dyDescent="0.35">
      <c r="A19" s="69">
        <v>44224</v>
      </c>
      <c r="B19" s="70">
        <v>134.72</v>
      </c>
      <c r="C19" s="70">
        <v>3787.38</v>
      </c>
      <c r="D19" s="62">
        <f t="shared" si="0"/>
        <v>2.8239963364371762E-2</v>
      </c>
      <c r="E19" s="62">
        <f t="shared" si="1"/>
        <v>9.7606624773046938E-3</v>
      </c>
      <c r="H19" s="81" t="s">
        <v>3</v>
      </c>
    </row>
    <row r="20" spans="1:15" x14ac:dyDescent="0.35">
      <c r="A20" s="69">
        <v>44225</v>
      </c>
      <c r="B20" s="70">
        <v>133.59</v>
      </c>
      <c r="C20" s="70">
        <v>3714.24</v>
      </c>
      <c r="D20" s="62">
        <f t="shared" si="0"/>
        <v>-8.3877672209025783E-3</v>
      </c>
      <c r="E20" s="62">
        <f t="shared" si="1"/>
        <v>-1.9311502938707054E-2</v>
      </c>
      <c r="G20" t="s">
        <v>121</v>
      </c>
      <c r="K20" t="s">
        <v>116</v>
      </c>
    </row>
    <row r="21" spans="1:15" x14ac:dyDescent="0.35">
      <c r="A21" s="69">
        <v>44228</v>
      </c>
      <c r="B21" s="70">
        <v>135.71</v>
      </c>
      <c r="C21" s="70">
        <v>3773.86</v>
      </c>
      <c r="D21" s="62">
        <f t="shared" si="0"/>
        <v>1.586945130623553E-2</v>
      </c>
      <c r="E21" s="62">
        <f t="shared" si="1"/>
        <v>1.605173602136651E-2</v>
      </c>
      <c r="G21" s="3" t="s">
        <v>118</v>
      </c>
      <c r="K21" t="s">
        <v>114</v>
      </c>
    </row>
    <row r="22" spans="1:15" x14ac:dyDescent="0.35">
      <c r="A22" s="69">
        <v>44229</v>
      </c>
      <c r="B22" s="70">
        <v>139.59</v>
      </c>
      <c r="C22" s="70">
        <v>3826.31</v>
      </c>
      <c r="D22" s="62">
        <f t="shared" si="0"/>
        <v>2.8590376538206435E-2</v>
      </c>
      <c r="E22" s="62">
        <f t="shared" si="1"/>
        <v>1.3898236818535879E-2</v>
      </c>
      <c r="G22" t="s">
        <v>119</v>
      </c>
      <c r="K22" t="s">
        <v>115</v>
      </c>
    </row>
    <row r="23" spans="1:15" x14ac:dyDescent="0.35">
      <c r="A23" s="69">
        <v>44230</v>
      </c>
      <c r="B23" s="70">
        <v>138.63</v>
      </c>
      <c r="C23" s="70">
        <v>3830.17</v>
      </c>
      <c r="D23" s="62">
        <f t="shared" si="0"/>
        <v>-6.8772834730282109E-3</v>
      </c>
      <c r="E23" s="62">
        <f t="shared" si="1"/>
        <v>1.0088048276276954E-3</v>
      </c>
      <c r="G23" t="s">
        <v>120</v>
      </c>
    </row>
    <row r="24" spans="1:15" x14ac:dyDescent="0.35">
      <c r="A24" s="69">
        <v>44231</v>
      </c>
      <c r="B24" s="70">
        <v>140.63</v>
      </c>
      <c r="C24" s="70">
        <v>3871.74</v>
      </c>
      <c r="D24" s="62">
        <f t="shared" si="0"/>
        <v>1.4426891726177596E-2</v>
      </c>
      <c r="E24" s="62">
        <f t="shared" si="1"/>
        <v>1.0853304161434011E-2</v>
      </c>
      <c r="G24" s="3" t="s">
        <v>122</v>
      </c>
    </row>
    <row r="25" spans="1:15" x14ac:dyDescent="0.35">
      <c r="A25" s="69">
        <v>44232</v>
      </c>
      <c r="B25" s="70">
        <v>145.11000000000001</v>
      </c>
      <c r="C25" s="70">
        <v>3886.83</v>
      </c>
      <c r="D25" s="62">
        <f t="shared" si="0"/>
        <v>3.1856645097063346E-2</v>
      </c>
      <c r="E25" s="62">
        <f t="shared" si="1"/>
        <v>3.8974724542454159E-3</v>
      </c>
      <c r="G25" t="s">
        <v>124</v>
      </c>
    </row>
    <row r="26" spans="1:15" x14ac:dyDescent="0.35">
      <c r="A26" s="69">
        <v>44235</v>
      </c>
      <c r="B26" s="70">
        <v>143.41</v>
      </c>
      <c r="C26" s="70">
        <v>3915.59</v>
      </c>
      <c r="D26" s="62">
        <f t="shared" si="0"/>
        <v>-1.1715250499621094E-2</v>
      </c>
      <c r="E26" s="62">
        <f t="shared" si="1"/>
        <v>7.399345996609118E-3</v>
      </c>
      <c r="G26" t="s">
        <v>123</v>
      </c>
    </row>
    <row r="27" spans="1:15" x14ac:dyDescent="0.35">
      <c r="A27" s="69">
        <v>44236</v>
      </c>
      <c r="B27" s="70">
        <v>141.79</v>
      </c>
      <c r="C27" s="70">
        <v>3911.23</v>
      </c>
      <c r="D27" s="62">
        <f t="shared" si="0"/>
        <v>-1.1296283383306635E-2</v>
      </c>
      <c r="E27" s="62">
        <f t="shared" si="1"/>
        <v>-1.1134975827397984E-3</v>
      </c>
    </row>
    <row r="28" spans="1:15" x14ac:dyDescent="0.35">
      <c r="A28" s="69">
        <v>44237</v>
      </c>
      <c r="B28" s="70">
        <v>142.46</v>
      </c>
      <c r="C28" s="70">
        <v>3909.88</v>
      </c>
      <c r="D28" s="62">
        <f t="shared" si="0"/>
        <v>4.7252979758799349E-3</v>
      </c>
      <c r="E28" s="62">
        <f t="shared" si="1"/>
        <v>-3.4515996246702675E-4</v>
      </c>
      <c r="G28" s="76" t="s">
        <v>113</v>
      </c>
      <c r="H28" s="76"/>
    </row>
    <row r="29" spans="1:15" x14ac:dyDescent="0.35">
      <c r="A29" s="69">
        <v>44238</v>
      </c>
      <c r="B29" s="70">
        <v>143.54</v>
      </c>
      <c r="C29" s="70">
        <v>3916.38</v>
      </c>
      <c r="D29" s="62">
        <f t="shared" si="0"/>
        <v>7.5810753895829289E-3</v>
      </c>
      <c r="E29" s="62">
        <f t="shared" si="1"/>
        <v>1.6624551137119298E-3</v>
      </c>
    </row>
    <row r="30" spans="1:15" x14ac:dyDescent="0.35">
      <c r="A30" s="69">
        <v>44239</v>
      </c>
      <c r="B30" s="70">
        <v>142.12</v>
      </c>
      <c r="C30" s="70">
        <v>3934.83</v>
      </c>
      <c r="D30" s="62">
        <f t="shared" si="0"/>
        <v>-9.8927128326597984E-3</v>
      </c>
      <c r="E30" s="62">
        <f t="shared" si="1"/>
        <v>4.7109831017418677E-3</v>
      </c>
    </row>
    <row r="31" spans="1:15" x14ac:dyDescent="0.35">
      <c r="A31" s="69">
        <v>44243</v>
      </c>
      <c r="B31" s="70">
        <v>141.71</v>
      </c>
      <c r="C31" s="70">
        <v>3932.59</v>
      </c>
      <c r="D31" s="62">
        <f t="shared" si="0"/>
        <v>-2.8848860118209723E-3</v>
      </c>
      <c r="E31" s="62">
        <f t="shared" si="1"/>
        <v>-5.6927491149548568E-4</v>
      </c>
    </row>
    <row r="32" spans="1:15" x14ac:dyDescent="0.35">
      <c r="A32" s="69">
        <v>44244</v>
      </c>
      <c r="B32" s="70">
        <v>143.99</v>
      </c>
      <c r="C32" s="70">
        <v>3931.33</v>
      </c>
      <c r="D32" s="62">
        <f t="shared" si="0"/>
        <v>1.6089196245854216E-2</v>
      </c>
      <c r="E32" s="62">
        <f t="shared" si="1"/>
        <v>-3.2039953313216436E-4</v>
      </c>
      <c r="M32" t="s">
        <v>127</v>
      </c>
    </row>
    <row r="33" spans="1:5" x14ac:dyDescent="0.35">
      <c r="A33" s="69">
        <v>44245</v>
      </c>
      <c r="B33" s="70">
        <v>145.09</v>
      </c>
      <c r="C33" s="70">
        <v>3913.97</v>
      </c>
      <c r="D33" s="62">
        <f t="shared" si="0"/>
        <v>7.6394194041252469E-3</v>
      </c>
      <c r="E33" s="62">
        <f t="shared" si="1"/>
        <v>-4.4158083905447079E-3</v>
      </c>
    </row>
    <row r="34" spans="1:5" x14ac:dyDescent="0.35">
      <c r="A34" s="69">
        <v>44246</v>
      </c>
      <c r="B34" s="70">
        <v>142.02000000000001</v>
      </c>
      <c r="C34" s="70">
        <v>3906.71</v>
      </c>
      <c r="D34" s="62">
        <f t="shared" si="0"/>
        <v>-2.1159280446619293E-2</v>
      </c>
      <c r="E34" s="62">
        <f t="shared" si="1"/>
        <v>-1.8548941356218275E-3</v>
      </c>
    </row>
    <row r="35" spans="1:5" x14ac:dyDescent="0.35">
      <c r="A35" s="69">
        <v>44249</v>
      </c>
      <c r="B35" s="70">
        <v>136.66999999999999</v>
      </c>
      <c r="C35" s="70">
        <v>3876.5</v>
      </c>
      <c r="D35" s="62">
        <f t="shared" si="0"/>
        <v>-3.7670750598507413E-2</v>
      </c>
      <c r="E35" s="62">
        <f t="shared" si="1"/>
        <v>-7.732849379657061E-3</v>
      </c>
    </row>
    <row r="36" spans="1:5" x14ac:dyDescent="0.35">
      <c r="A36" s="69">
        <v>44250</v>
      </c>
      <c r="B36" s="70">
        <v>136.13</v>
      </c>
      <c r="C36" s="70">
        <v>3881.37</v>
      </c>
      <c r="D36" s="62">
        <f t="shared" si="0"/>
        <v>-3.9511231433379092E-3</v>
      </c>
      <c r="E36" s="62">
        <f t="shared" si="1"/>
        <v>1.2562878885592392E-3</v>
      </c>
    </row>
    <row r="37" spans="1:5" x14ac:dyDescent="0.35">
      <c r="A37" s="69">
        <v>44251</v>
      </c>
      <c r="B37" s="70">
        <v>135.65</v>
      </c>
      <c r="C37" s="70">
        <v>3925.43</v>
      </c>
      <c r="D37" s="62">
        <f t="shared" si="0"/>
        <v>-3.5260412840666258E-3</v>
      </c>
      <c r="E37" s="62">
        <f t="shared" si="1"/>
        <v>1.1351661913190432E-2</v>
      </c>
    </row>
    <row r="38" spans="1:5" x14ac:dyDescent="0.35">
      <c r="A38" s="69">
        <v>44252</v>
      </c>
      <c r="B38" s="70">
        <v>135.54</v>
      </c>
      <c r="C38" s="70">
        <v>3829.34</v>
      </c>
      <c r="D38" s="62">
        <f t="shared" si="0"/>
        <v>-8.1091043125701174E-4</v>
      </c>
      <c r="E38" s="62">
        <f t="shared" si="1"/>
        <v>-2.4478846903396492E-2</v>
      </c>
    </row>
    <row r="39" spans="1:5" x14ac:dyDescent="0.35">
      <c r="A39" s="69">
        <v>44253</v>
      </c>
      <c r="B39" s="70">
        <v>134.78</v>
      </c>
      <c r="C39" s="70">
        <v>3811.15</v>
      </c>
      <c r="D39" s="62">
        <f t="shared" si="0"/>
        <v>-5.6072008263242656E-3</v>
      </c>
      <c r="E39" s="62">
        <f t="shared" si="1"/>
        <v>-4.7501658249202352E-3</v>
      </c>
    </row>
    <row r="40" spans="1:5" x14ac:dyDescent="0.35">
      <c r="A40" s="69">
        <v>44256</v>
      </c>
      <c r="B40" s="70">
        <v>137.65</v>
      </c>
      <c r="C40" s="70">
        <v>3901.82</v>
      </c>
      <c r="D40" s="62">
        <f t="shared" si="0"/>
        <v>2.1293960528268322E-2</v>
      </c>
      <c r="E40" s="62">
        <f t="shared" si="1"/>
        <v>2.3790719336683173E-2</v>
      </c>
    </row>
    <row r="41" spans="1:5" x14ac:dyDescent="0.35">
      <c r="A41" s="69">
        <v>44257</v>
      </c>
      <c r="B41" s="70">
        <v>137.02000000000001</v>
      </c>
      <c r="C41" s="70">
        <v>3870.29</v>
      </c>
      <c r="D41" s="62">
        <f t="shared" si="0"/>
        <v>-4.5768252815110459E-3</v>
      </c>
      <c r="E41" s="62">
        <f t="shared" si="1"/>
        <v>-8.0808443239309344E-3</v>
      </c>
    </row>
    <row r="42" spans="1:5" x14ac:dyDescent="0.35">
      <c r="A42" s="69">
        <v>44258</v>
      </c>
      <c r="B42" s="70">
        <v>134.26</v>
      </c>
      <c r="C42" s="70">
        <v>3819.72</v>
      </c>
      <c r="D42" s="62">
        <f t="shared" si="0"/>
        <v>-2.0143044810976639E-2</v>
      </c>
      <c r="E42" s="62">
        <f t="shared" si="1"/>
        <v>-1.3066204341276795E-2</v>
      </c>
    </row>
    <row r="43" spans="1:5" x14ac:dyDescent="0.35">
      <c r="A43" s="69">
        <v>44259</v>
      </c>
      <c r="B43" s="70">
        <v>132.04</v>
      </c>
      <c r="C43" s="70">
        <v>3768.47</v>
      </c>
      <c r="D43" s="62">
        <f t="shared" si="0"/>
        <v>-1.6535081185758967E-2</v>
      </c>
      <c r="E43" s="62">
        <f t="shared" si="1"/>
        <v>-1.3417213827191523E-2</v>
      </c>
    </row>
    <row r="44" spans="1:5" x14ac:dyDescent="0.35">
      <c r="A44" s="69">
        <v>44260</v>
      </c>
      <c r="B44" s="70">
        <v>133.35</v>
      </c>
      <c r="C44" s="70">
        <v>3841.94</v>
      </c>
      <c r="D44" s="62">
        <f t="shared" si="0"/>
        <v>9.9212359890942323E-3</v>
      </c>
      <c r="E44" s="62">
        <f t="shared" si="1"/>
        <v>1.9495975820425865E-2</v>
      </c>
    </row>
    <row r="45" spans="1:5" x14ac:dyDescent="0.35">
      <c r="A45" s="69">
        <v>44263</v>
      </c>
      <c r="B45" s="70">
        <v>134.56</v>
      </c>
      <c r="C45" s="70">
        <v>3821.35</v>
      </c>
      <c r="D45" s="62">
        <f t="shared" si="0"/>
        <v>9.0738657667792134E-3</v>
      </c>
      <c r="E45" s="62">
        <f t="shared" si="1"/>
        <v>-5.3592716179847021E-3</v>
      </c>
    </row>
    <row r="46" spans="1:5" x14ac:dyDescent="0.35">
      <c r="A46" s="69">
        <v>44264</v>
      </c>
      <c r="B46" s="70">
        <v>135.94999999999999</v>
      </c>
      <c r="C46" s="70">
        <v>3875.44</v>
      </c>
      <c r="D46" s="62">
        <f t="shared" si="0"/>
        <v>1.0329964328180636E-2</v>
      </c>
      <c r="E46" s="62">
        <f t="shared" si="1"/>
        <v>1.415468355424134E-2</v>
      </c>
    </row>
    <row r="47" spans="1:5" x14ac:dyDescent="0.35">
      <c r="A47" s="69">
        <v>44265</v>
      </c>
      <c r="B47" s="70">
        <v>137.59</v>
      </c>
      <c r="C47" s="70">
        <v>3898.81</v>
      </c>
      <c r="D47" s="62">
        <f t="shared" si="0"/>
        <v>1.2063258550937955E-2</v>
      </c>
      <c r="E47" s="62">
        <f t="shared" si="1"/>
        <v>6.0302830130255893E-3</v>
      </c>
    </row>
    <row r="48" spans="1:5" x14ac:dyDescent="0.35">
      <c r="A48" s="69">
        <v>44266</v>
      </c>
      <c r="B48" s="70">
        <v>141.19</v>
      </c>
      <c r="C48" s="70">
        <v>3939.34</v>
      </c>
      <c r="D48" s="62">
        <f t="shared" si="0"/>
        <v>2.6164692201468089E-2</v>
      </c>
      <c r="E48" s="62">
        <f t="shared" si="1"/>
        <v>1.0395479646353683E-2</v>
      </c>
    </row>
    <row r="49" spans="1:5" x14ac:dyDescent="0.35">
      <c r="A49" s="69">
        <v>44267</v>
      </c>
      <c r="B49" s="70">
        <v>140.44999999999999</v>
      </c>
      <c r="C49" s="70">
        <v>3943.34</v>
      </c>
      <c r="D49" s="62">
        <f t="shared" si="0"/>
        <v>-5.2411643884128414E-3</v>
      </c>
      <c r="E49" s="62">
        <f t="shared" si="1"/>
        <v>1.0153985185335614E-3</v>
      </c>
    </row>
    <row r="50" spans="1:5" x14ac:dyDescent="0.35">
      <c r="A50" s="69">
        <v>44270</v>
      </c>
      <c r="B50" s="70">
        <v>144.94</v>
      </c>
      <c r="C50" s="70">
        <v>3968.94</v>
      </c>
      <c r="D50" s="62">
        <f t="shared" si="0"/>
        <v>3.1968672125311563E-2</v>
      </c>
      <c r="E50" s="62">
        <f t="shared" si="1"/>
        <v>6.4919585934765725E-3</v>
      </c>
    </row>
    <row r="51" spans="1:5" x14ac:dyDescent="0.35">
      <c r="A51" s="69">
        <v>44271</v>
      </c>
      <c r="B51" s="70">
        <v>144.65</v>
      </c>
      <c r="C51" s="70">
        <v>3962.71</v>
      </c>
      <c r="D51" s="62">
        <f t="shared" si="0"/>
        <v>-2.0008279287980686E-3</v>
      </c>
      <c r="E51" s="62">
        <f t="shared" si="1"/>
        <v>-1.5696886322292647E-3</v>
      </c>
    </row>
    <row r="52" spans="1:5" x14ac:dyDescent="0.35">
      <c r="A52" s="69">
        <v>44272</v>
      </c>
      <c r="B52" s="70">
        <v>144.82</v>
      </c>
      <c r="C52" s="70">
        <v>3974.12</v>
      </c>
      <c r="D52" s="62">
        <f t="shared" si="0"/>
        <v>1.1752506049083132E-3</v>
      </c>
      <c r="E52" s="62">
        <f t="shared" si="1"/>
        <v>2.8793426720602451E-3</v>
      </c>
    </row>
    <row r="53" spans="1:5" x14ac:dyDescent="0.35">
      <c r="A53" s="69">
        <v>44273</v>
      </c>
      <c r="B53" s="70">
        <v>143.16999999999999</v>
      </c>
      <c r="C53" s="70">
        <v>3915.46</v>
      </c>
      <c r="D53" s="62">
        <f t="shared" si="0"/>
        <v>-1.1393453942825616E-2</v>
      </c>
      <c r="E53" s="62">
        <f t="shared" si="1"/>
        <v>-1.4760500437832742E-2</v>
      </c>
    </row>
    <row r="54" spans="1:5" x14ac:dyDescent="0.35">
      <c r="A54" s="69">
        <v>44274</v>
      </c>
      <c r="B54" s="70">
        <v>137.49</v>
      </c>
      <c r="C54" s="70">
        <v>3913.1</v>
      </c>
      <c r="D54" s="62">
        <f t="shared" si="0"/>
        <v>-3.9673115876230909E-2</v>
      </c>
      <c r="E54" s="62">
        <f t="shared" si="1"/>
        <v>-6.0273888636332065E-4</v>
      </c>
    </row>
    <row r="55" spans="1:5" x14ac:dyDescent="0.35">
      <c r="A55" s="69">
        <v>44277</v>
      </c>
      <c r="B55" s="70">
        <v>138.27000000000001</v>
      </c>
      <c r="C55" s="70">
        <v>3940.59</v>
      </c>
      <c r="D55" s="62">
        <f t="shared" si="0"/>
        <v>5.6731398647174415E-3</v>
      </c>
      <c r="E55" s="62">
        <f t="shared" si="1"/>
        <v>7.0251207482559192E-3</v>
      </c>
    </row>
    <row r="56" spans="1:5" x14ac:dyDescent="0.35">
      <c r="A56" s="69">
        <v>44278</v>
      </c>
      <c r="B56" s="70">
        <v>137.12</v>
      </c>
      <c r="C56" s="70">
        <v>3910.52</v>
      </c>
      <c r="D56" s="62">
        <f t="shared" si="0"/>
        <v>-8.3170608230274511E-3</v>
      </c>
      <c r="E56" s="62">
        <f t="shared" si="1"/>
        <v>-7.6308370066411786E-3</v>
      </c>
    </row>
    <row r="57" spans="1:5" x14ac:dyDescent="0.35">
      <c r="A57" s="69">
        <v>44279</v>
      </c>
      <c r="B57" s="70">
        <v>133.16</v>
      </c>
      <c r="C57" s="70">
        <v>3889.14</v>
      </c>
      <c r="D57" s="62">
        <f t="shared" si="0"/>
        <v>-2.8879813302217092E-2</v>
      </c>
      <c r="E57" s="62">
        <f t="shared" si="1"/>
        <v>-5.4673035811094459E-3</v>
      </c>
    </row>
    <row r="58" spans="1:5" x14ac:dyDescent="0.35">
      <c r="A58" s="69">
        <v>44280</v>
      </c>
      <c r="B58" s="70">
        <v>128.63999999999999</v>
      </c>
      <c r="C58" s="70">
        <v>3909.52</v>
      </c>
      <c r="D58" s="62">
        <f t="shared" si="0"/>
        <v>-3.3944127365575325E-2</v>
      </c>
      <c r="E58" s="62">
        <f t="shared" si="1"/>
        <v>5.2402330592367747E-3</v>
      </c>
    </row>
    <row r="59" spans="1:5" x14ac:dyDescent="0.35">
      <c r="A59" s="69">
        <v>44281</v>
      </c>
      <c r="B59" s="70">
        <v>132.99</v>
      </c>
      <c r="C59" s="70">
        <v>3974.54</v>
      </c>
      <c r="D59" s="62">
        <f t="shared" si="0"/>
        <v>3.3815298507462864E-2</v>
      </c>
      <c r="E59" s="62">
        <f t="shared" si="1"/>
        <v>1.6631197691788245E-2</v>
      </c>
    </row>
    <row r="60" spans="1:5" x14ac:dyDescent="0.35">
      <c r="A60" s="69">
        <v>44284</v>
      </c>
      <c r="B60" s="70">
        <v>133.49</v>
      </c>
      <c r="C60" s="70">
        <v>3971.09</v>
      </c>
      <c r="D60" s="62">
        <f t="shared" si="0"/>
        <v>3.7596811790360173E-3</v>
      </c>
      <c r="E60" s="62">
        <f t="shared" si="1"/>
        <v>-8.6802497899123368E-4</v>
      </c>
    </row>
    <row r="61" spans="1:5" x14ac:dyDescent="0.35">
      <c r="A61" s="69">
        <v>44285</v>
      </c>
      <c r="B61" s="70">
        <v>132.94999999999999</v>
      </c>
      <c r="C61" s="70">
        <v>3958.55</v>
      </c>
      <c r="D61" s="62">
        <f t="shared" si="0"/>
        <v>-4.045246834969065E-3</v>
      </c>
      <c r="E61" s="62">
        <f t="shared" si="1"/>
        <v>-3.1578231669390426E-3</v>
      </c>
    </row>
    <row r="62" spans="1:5" x14ac:dyDescent="0.35">
      <c r="A62" s="69">
        <v>44286</v>
      </c>
      <c r="B62" s="70">
        <v>132.88999999999999</v>
      </c>
      <c r="C62" s="70">
        <v>3972.89</v>
      </c>
      <c r="D62" s="62">
        <f t="shared" si="0"/>
        <v>-4.512974802557524E-4</v>
      </c>
      <c r="E62" s="62">
        <f t="shared" si="1"/>
        <v>3.6225385557842366E-3</v>
      </c>
    </row>
    <row r="63" spans="1:5" x14ac:dyDescent="0.35">
      <c r="A63" s="69">
        <v>44287</v>
      </c>
      <c r="B63" s="70">
        <v>132.53</v>
      </c>
      <c r="C63" s="70">
        <v>4019.87</v>
      </c>
      <c r="D63" s="62">
        <f t="shared" si="0"/>
        <v>-2.7090074497703761E-3</v>
      </c>
      <c r="E63" s="62">
        <f t="shared" si="1"/>
        <v>1.1825144919693225E-2</v>
      </c>
    </row>
    <row r="64" spans="1:5" x14ac:dyDescent="0.35">
      <c r="A64" s="69">
        <v>44291</v>
      </c>
      <c r="B64" s="70">
        <v>135.12</v>
      </c>
      <c r="C64" s="70">
        <v>4077.91</v>
      </c>
      <c r="D64" s="62">
        <f t="shared" si="0"/>
        <v>1.9542745038859152E-2</v>
      </c>
      <c r="E64" s="62">
        <f t="shared" si="1"/>
        <v>1.4438277854756489E-2</v>
      </c>
    </row>
    <row r="65" spans="1:5" x14ac:dyDescent="0.35">
      <c r="A65" s="69">
        <v>44292</v>
      </c>
      <c r="B65" s="70">
        <v>137.16</v>
      </c>
      <c r="C65" s="70">
        <v>4073.94</v>
      </c>
      <c r="D65" s="62">
        <f t="shared" si="0"/>
        <v>1.5097690941385376E-2</v>
      </c>
      <c r="E65" s="62">
        <f t="shared" si="1"/>
        <v>-9.7353791525555983E-4</v>
      </c>
    </row>
    <row r="66" spans="1:5" x14ac:dyDescent="0.35">
      <c r="A66" s="69">
        <v>44293</v>
      </c>
      <c r="B66" s="70">
        <v>136.54</v>
      </c>
      <c r="C66" s="70">
        <v>4079.95</v>
      </c>
      <c r="D66" s="62">
        <f t="shared" si="0"/>
        <v>-4.5202682997958921E-3</v>
      </c>
      <c r="E66" s="62">
        <f t="shared" si="1"/>
        <v>1.4752303666720088E-3</v>
      </c>
    </row>
    <row r="67" spans="1:5" x14ac:dyDescent="0.35">
      <c r="A67" s="69">
        <v>44294</v>
      </c>
      <c r="B67" s="70">
        <v>133.68</v>
      </c>
      <c r="C67" s="70">
        <v>4097.17</v>
      </c>
      <c r="D67" s="62">
        <f t="shared" si="0"/>
        <v>-2.094624285923528E-2</v>
      </c>
      <c r="E67" s="62">
        <f t="shared" si="1"/>
        <v>4.2206399588230878E-3</v>
      </c>
    </row>
    <row r="68" spans="1:5" x14ac:dyDescent="0.35">
      <c r="A68" s="69">
        <v>44295</v>
      </c>
      <c r="B68" s="70">
        <v>135.44999999999999</v>
      </c>
      <c r="C68" s="70">
        <v>4128.8</v>
      </c>
      <c r="D68" s="62">
        <f t="shared" ref="D68:D131" si="2">(B68-B67)/B67</f>
        <v>1.3240574506283525E-2</v>
      </c>
      <c r="E68" s="62">
        <f t="shared" ref="E68:E131" si="3">(C68-C67)/C67</f>
        <v>7.7199628035937266E-3</v>
      </c>
    </row>
    <row r="69" spans="1:5" x14ac:dyDescent="0.35">
      <c r="A69" s="69">
        <v>44298</v>
      </c>
      <c r="B69" s="70">
        <v>136.63999999999999</v>
      </c>
      <c r="C69" s="70">
        <v>4127.99</v>
      </c>
      <c r="D69" s="62">
        <f t="shared" si="2"/>
        <v>8.785529715762257E-3</v>
      </c>
      <c r="E69" s="62">
        <f t="shared" si="3"/>
        <v>-1.9618291028880065E-4</v>
      </c>
    </row>
    <row r="70" spans="1:5" x14ac:dyDescent="0.35">
      <c r="A70" s="69">
        <v>44299</v>
      </c>
      <c r="B70" s="70">
        <v>133.54</v>
      </c>
      <c r="C70" s="70">
        <v>4141.59</v>
      </c>
      <c r="D70" s="62">
        <f t="shared" si="2"/>
        <v>-2.268735362997654E-2</v>
      </c>
      <c r="E70" s="62">
        <f t="shared" si="3"/>
        <v>3.2945816244710777E-3</v>
      </c>
    </row>
    <row r="71" spans="1:5" x14ac:dyDescent="0.35">
      <c r="A71" s="69">
        <v>44300</v>
      </c>
      <c r="B71" s="70">
        <v>132.26</v>
      </c>
      <c r="C71" s="70">
        <v>4124.66</v>
      </c>
      <c r="D71" s="62">
        <f t="shared" si="2"/>
        <v>-9.5851430283061343E-3</v>
      </c>
      <c r="E71" s="62">
        <f t="shared" si="3"/>
        <v>-4.0878020277237224E-3</v>
      </c>
    </row>
    <row r="72" spans="1:5" x14ac:dyDescent="0.35">
      <c r="A72" s="69">
        <v>44301</v>
      </c>
      <c r="B72" s="70">
        <v>133.66999999999999</v>
      </c>
      <c r="C72" s="70">
        <v>4170.42</v>
      </c>
      <c r="D72" s="62">
        <f t="shared" si="2"/>
        <v>1.0660819597761958E-2</v>
      </c>
      <c r="E72" s="62">
        <f t="shared" si="3"/>
        <v>1.1094247768300956E-2</v>
      </c>
    </row>
    <row r="73" spans="1:5" x14ac:dyDescent="0.35">
      <c r="A73" s="69">
        <v>44302</v>
      </c>
      <c r="B73" s="70">
        <v>134.31</v>
      </c>
      <c r="C73" s="70">
        <v>4185.47</v>
      </c>
      <c r="D73" s="62">
        <f t="shared" si="2"/>
        <v>4.7879105259221576E-3</v>
      </c>
      <c r="E73" s="62">
        <f t="shared" si="3"/>
        <v>3.6087492386858355E-3</v>
      </c>
    </row>
    <row r="74" spans="1:5" x14ac:dyDescent="0.35">
      <c r="A74" s="69">
        <v>44305</v>
      </c>
      <c r="B74" s="70">
        <v>132.57</v>
      </c>
      <c r="C74" s="70">
        <v>4163.26</v>
      </c>
      <c r="D74" s="62">
        <f t="shared" si="2"/>
        <v>-1.2955103864194841E-2</v>
      </c>
      <c r="E74" s="62">
        <f t="shared" si="3"/>
        <v>-5.3064530387268421E-3</v>
      </c>
    </row>
    <row r="75" spans="1:5" x14ac:dyDescent="0.35">
      <c r="A75" s="69">
        <v>44306</v>
      </c>
      <c r="B75" s="70">
        <v>127.11</v>
      </c>
      <c r="C75" s="70">
        <v>4134.9399999999996</v>
      </c>
      <c r="D75" s="62">
        <f t="shared" si="2"/>
        <v>-4.118578863996375E-2</v>
      </c>
      <c r="E75" s="62">
        <f t="shared" si="3"/>
        <v>-6.8023616108531812E-3</v>
      </c>
    </row>
    <row r="76" spans="1:5" x14ac:dyDescent="0.35">
      <c r="A76" s="69">
        <v>44307</v>
      </c>
      <c r="B76" s="70">
        <v>129.9</v>
      </c>
      <c r="C76" s="70">
        <v>4173.42</v>
      </c>
      <c r="D76" s="62">
        <f t="shared" si="2"/>
        <v>2.1949492565494503E-2</v>
      </c>
      <c r="E76" s="62">
        <f t="shared" si="3"/>
        <v>9.3060600637495296E-3</v>
      </c>
    </row>
    <row r="77" spans="1:5" x14ac:dyDescent="0.35">
      <c r="A77" s="69">
        <v>44308</v>
      </c>
      <c r="B77" s="70">
        <v>129.18</v>
      </c>
      <c r="C77" s="70">
        <v>4134.9799999999996</v>
      </c>
      <c r="D77" s="62">
        <f t="shared" si="2"/>
        <v>-5.5427251732101529E-3</v>
      </c>
      <c r="E77" s="62">
        <f t="shared" si="3"/>
        <v>-9.2106713438859511E-3</v>
      </c>
    </row>
    <row r="78" spans="1:5" x14ac:dyDescent="0.35">
      <c r="A78" s="69">
        <v>44309</v>
      </c>
      <c r="B78" s="70">
        <v>130.19</v>
      </c>
      <c r="C78" s="70">
        <v>4180.17</v>
      </c>
      <c r="D78" s="62">
        <f t="shared" si="2"/>
        <v>7.8185477628115105E-3</v>
      </c>
      <c r="E78" s="62">
        <f t="shared" si="3"/>
        <v>1.0928710658818305E-2</v>
      </c>
    </row>
    <row r="79" spans="1:5" x14ac:dyDescent="0.35">
      <c r="A79" s="69">
        <v>44312</v>
      </c>
      <c r="B79" s="70">
        <v>131.6</v>
      </c>
      <c r="C79" s="70">
        <v>4187.62</v>
      </c>
      <c r="D79" s="62">
        <f t="shared" si="2"/>
        <v>1.0830324909747266E-2</v>
      </c>
      <c r="E79" s="62">
        <f t="shared" si="3"/>
        <v>1.7822241679165724E-3</v>
      </c>
    </row>
    <row r="80" spans="1:5" x14ac:dyDescent="0.35">
      <c r="A80" s="69">
        <v>44313</v>
      </c>
      <c r="B80" s="70">
        <v>132.11000000000001</v>
      </c>
      <c r="C80" s="70">
        <v>4186.72</v>
      </c>
      <c r="D80" s="62">
        <f t="shared" si="2"/>
        <v>3.8753799392098735E-3</v>
      </c>
      <c r="E80" s="62">
        <f t="shared" si="3"/>
        <v>-2.1491921425526581E-4</v>
      </c>
    </row>
    <row r="81" spans="1:5" x14ac:dyDescent="0.35">
      <c r="A81" s="69">
        <v>44314</v>
      </c>
      <c r="B81" s="70">
        <v>130.71</v>
      </c>
      <c r="C81" s="70">
        <v>4183.18</v>
      </c>
      <c r="D81" s="62">
        <f t="shared" si="2"/>
        <v>-1.0597229581409474E-2</v>
      </c>
      <c r="E81" s="62">
        <f t="shared" si="3"/>
        <v>-8.455306301830462E-4</v>
      </c>
    </row>
    <row r="82" spans="1:5" x14ac:dyDescent="0.35">
      <c r="A82" s="69">
        <v>44315</v>
      </c>
      <c r="B82" s="70">
        <v>133.26</v>
      </c>
      <c r="C82" s="70">
        <v>4211.47</v>
      </c>
      <c r="D82" s="62">
        <f t="shared" si="2"/>
        <v>1.9508836355290205E-2</v>
      </c>
      <c r="E82" s="62">
        <f t="shared" si="3"/>
        <v>6.7627976802336889E-3</v>
      </c>
    </row>
    <row r="83" spans="1:5" x14ac:dyDescent="0.35">
      <c r="A83" s="69">
        <v>44316</v>
      </c>
      <c r="B83" s="70">
        <v>132.62</v>
      </c>
      <c r="C83" s="70">
        <v>4181.17</v>
      </c>
      <c r="D83" s="62">
        <f t="shared" si="2"/>
        <v>-4.8026414527989371E-3</v>
      </c>
      <c r="E83" s="62">
        <f t="shared" si="3"/>
        <v>-7.1946375018699365E-3</v>
      </c>
    </row>
    <row r="84" spans="1:5" x14ac:dyDescent="0.35">
      <c r="A84" s="69">
        <v>44319</v>
      </c>
      <c r="B84" s="70">
        <v>133.03</v>
      </c>
      <c r="C84" s="70">
        <v>4192.66</v>
      </c>
      <c r="D84" s="62">
        <f t="shared" si="2"/>
        <v>3.0915397375961134E-3</v>
      </c>
      <c r="E84" s="62">
        <f t="shared" si="3"/>
        <v>2.7480346410214801E-3</v>
      </c>
    </row>
    <row r="85" spans="1:5" x14ac:dyDescent="0.35">
      <c r="A85" s="69">
        <v>44320</v>
      </c>
      <c r="B85" s="70">
        <v>131.55000000000001</v>
      </c>
      <c r="C85" s="70">
        <v>4164.66</v>
      </c>
      <c r="D85" s="62">
        <f t="shared" si="2"/>
        <v>-1.1125310080432908E-2</v>
      </c>
      <c r="E85" s="62">
        <f t="shared" si="3"/>
        <v>-6.6783378571121915E-3</v>
      </c>
    </row>
    <row r="86" spans="1:5" x14ac:dyDescent="0.35">
      <c r="A86" s="69">
        <v>44321</v>
      </c>
      <c r="B86" s="70">
        <v>132.21</v>
      </c>
      <c r="C86" s="70">
        <v>4167.59</v>
      </c>
      <c r="D86" s="62">
        <f t="shared" si="2"/>
        <v>5.0171037628277959E-3</v>
      </c>
      <c r="E86" s="62">
        <f t="shared" si="3"/>
        <v>7.0353882429785174E-4</v>
      </c>
    </row>
    <row r="87" spans="1:5" x14ac:dyDescent="0.35">
      <c r="A87" s="69">
        <v>44322</v>
      </c>
      <c r="B87" s="70">
        <v>133.49</v>
      </c>
      <c r="C87" s="70">
        <v>4201.62</v>
      </c>
      <c r="D87" s="62">
        <f t="shared" si="2"/>
        <v>9.6815672036911059E-3</v>
      </c>
      <c r="E87" s="62">
        <f t="shared" si="3"/>
        <v>8.1653905494541799E-3</v>
      </c>
    </row>
    <row r="88" spans="1:5" x14ac:dyDescent="0.35">
      <c r="A88" s="69">
        <v>44323</v>
      </c>
      <c r="B88" s="70">
        <v>137.81</v>
      </c>
      <c r="C88" s="70">
        <v>4232.6000000000004</v>
      </c>
      <c r="D88" s="62">
        <f t="shared" si="2"/>
        <v>3.2361974679751236E-2</v>
      </c>
      <c r="E88" s="62">
        <f t="shared" si="3"/>
        <v>7.3733464711231555E-3</v>
      </c>
    </row>
    <row r="89" spans="1:5" x14ac:dyDescent="0.35">
      <c r="A89" s="69">
        <v>44326</v>
      </c>
      <c r="B89" s="70">
        <v>136.4</v>
      </c>
      <c r="C89" s="70">
        <v>4188.43</v>
      </c>
      <c r="D89" s="62">
        <f t="shared" si="2"/>
        <v>-1.0231478122052075E-2</v>
      </c>
      <c r="E89" s="62">
        <f t="shared" si="3"/>
        <v>-1.0435666020885524E-2</v>
      </c>
    </row>
    <row r="90" spans="1:5" x14ac:dyDescent="0.35">
      <c r="A90" s="69">
        <v>44327</v>
      </c>
      <c r="B90" s="70">
        <v>137.12</v>
      </c>
      <c r="C90" s="70">
        <v>4152.1000000000004</v>
      </c>
      <c r="D90" s="62">
        <f t="shared" si="2"/>
        <v>5.2785923753665602E-3</v>
      </c>
      <c r="E90" s="62">
        <f t="shared" si="3"/>
        <v>-8.6738945141735507E-3</v>
      </c>
    </row>
    <row r="91" spans="1:5" x14ac:dyDescent="0.35">
      <c r="A91" s="69">
        <v>44328</v>
      </c>
      <c r="B91" s="70">
        <v>133.38999999999999</v>
      </c>
      <c r="C91" s="70">
        <v>4063.04</v>
      </c>
      <c r="D91" s="62">
        <f t="shared" si="2"/>
        <v>-2.7202450408401531E-2</v>
      </c>
      <c r="E91" s="62">
        <f t="shared" si="3"/>
        <v>-2.1449387057151898E-2</v>
      </c>
    </row>
    <row r="92" spans="1:5" x14ac:dyDescent="0.35">
      <c r="A92" s="69">
        <v>44329</v>
      </c>
      <c r="B92" s="70">
        <v>133.61000000000001</v>
      </c>
      <c r="C92" s="70">
        <v>4112.5</v>
      </c>
      <c r="D92" s="62">
        <f t="shared" si="2"/>
        <v>1.6492990479048451E-3</v>
      </c>
      <c r="E92" s="62">
        <f t="shared" si="3"/>
        <v>1.2173151138064119E-2</v>
      </c>
    </row>
    <row r="93" spans="1:5" x14ac:dyDescent="0.35">
      <c r="A93" s="69">
        <v>44330</v>
      </c>
      <c r="B93" s="70">
        <v>135.93</v>
      </c>
      <c r="C93" s="70">
        <v>4173.8500000000004</v>
      </c>
      <c r="D93" s="62">
        <f t="shared" si="2"/>
        <v>1.7363969762742258E-2</v>
      </c>
      <c r="E93" s="62">
        <f t="shared" si="3"/>
        <v>1.4917933130699177E-2</v>
      </c>
    </row>
    <row r="94" spans="1:5" x14ac:dyDescent="0.35">
      <c r="A94" s="69">
        <v>44333</v>
      </c>
      <c r="B94" s="70">
        <v>136.41</v>
      </c>
      <c r="C94" s="70">
        <v>4163.29</v>
      </c>
      <c r="D94" s="62">
        <f t="shared" si="2"/>
        <v>3.5312293092031911E-3</v>
      </c>
      <c r="E94" s="62">
        <f t="shared" si="3"/>
        <v>-2.5300382141189549E-3</v>
      </c>
    </row>
    <row r="95" spans="1:5" x14ac:dyDescent="0.35">
      <c r="A95" s="69">
        <v>44334</v>
      </c>
      <c r="B95" s="70">
        <v>135.56</v>
      </c>
      <c r="C95" s="70">
        <v>4127.83</v>
      </c>
      <c r="D95" s="62">
        <f t="shared" si="2"/>
        <v>-6.23121472032838E-3</v>
      </c>
      <c r="E95" s="62">
        <f t="shared" si="3"/>
        <v>-8.5173024218827033E-3</v>
      </c>
    </row>
    <row r="96" spans="1:5" x14ac:dyDescent="0.35">
      <c r="A96" s="69">
        <v>44335</v>
      </c>
      <c r="B96" s="70">
        <v>132.96</v>
      </c>
      <c r="C96" s="70">
        <v>4115.68</v>
      </c>
      <c r="D96" s="62">
        <f t="shared" si="2"/>
        <v>-1.917969902626139E-2</v>
      </c>
      <c r="E96" s="62">
        <f t="shared" si="3"/>
        <v>-2.9434351705374582E-3</v>
      </c>
    </row>
    <row r="97" spans="1:5" x14ac:dyDescent="0.35">
      <c r="A97" s="69">
        <v>44336</v>
      </c>
      <c r="B97" s="70">
        <v>133.27000000000001</v>
      </c>
      <c r="C97" s="70">
        <v>4159.12</v>
      </c>
      <c r="D97" s="62">
        <f t="shared" si="2"/>
        <v>2.3315282791817257E-3</v>
      </c>
      <c r="E97" s="62">
        <f t="shared" si="3"/>
        <v>1.0554756443649555E-2</v>
      </c>
    </row>
    <row r="98" spans="1:5" x14ac:dyDescent="0.35">
      <c r="A98" s="69">
        <v>44337</v>
      </c>
      <c r="B98" s="70">
        <v>132.66</v>
      </c>
      <c r="C98" s="70">
        <v>4155.8599999999997</v>
      </c>
      <c r="D98" s="62">
        <f t="shared" si="2"/>
        <v>-4.5771741577250212E-3</v>
      </c>
      <c r="E98" s="62">
        <f t="shared" si="3"/>
        <v>-7.8381965415766277E-4</v>
      </c>
    </row>
    <row r="99" spans="1:5" x14ac:dyDescent="0.35">
      <c r="A99" s="69">
        <v>44340</v>
      </c>
      <c r="B99" s="70">
        <v>134.06</v>
      </c>
      <c r="C99" s="70">
        <v>4197.05</v>
      </c>
      <c r="D99" s="62">
        <f t="shared" si="2"/>
        <v>1.0553294135383732E-2</v>
      </c>
      <c r="E99" s="62">
        <f t="shared" si="3"/>
        <v>9.9113059631461397E-3</v>
      </c>
    </row>
    <row r="100" spans="1:5" x14ac:dyDescent="0.35">
      <c r="A100" s="69">
        <v>44341</v>
      </c>
      <c r="B100" s="70">
        <v>134.32</v>
      </c>
      <c r="C100" s="70">
        <v>4188.13</v>
      </c>
      <c r="D100" s="62">
        <f t="shared" si="2"/>
        <v>1.9394301059226533E-3</v>
      </c>
      <c r="E100" s="62">
        <f t="shared" si="3"/>
        <v>-2.1253022956600641E-3</v>
      </c>
    </row>
    <row r="101" spans="1:5" x14ac:dyDescent="0.35">
      <c r="A101" s="69">
        <v>44342</v>
      </c>
      <c r="B101" s="70">
        <v>136.88999999999999</v>
      </c>
      <c r="C101" s="70">
        <v>4195.99</v>
      </c>
      <c r="D101" s="62">
        <f t="shared" si="2"/>
        <v>1.9133412745681904E-2</v>
      </c>
      <c r="E101" s="62">
        <f t="shared" si="3"/>
        <v>1.8767325751587636E-3</v>
      </c>
    </row>
    <row r="102" spans="1:5" x14ac:dyDescent="0.35">
      <c r="A102" s="69">
        <v>44343</v>
      </c>
      <c r="B102" s="70">
        <v>136.56</v>
      </c>
      <c r="C102" s="70">
        <v>4200.88</v>
      </c>
      <c r="D102" s="62">
        <f t="shared" si="2"/>
        <v>-2.41069471838691E-3</v>
      </c>
      <c r="E102" s="62">
        <f t="shared" si="3"/>
        <v>1.1653983922746069E-3</v>
      </c>
    </row>
    <row r="103" spans="1:5" x14ac:dyDescent="0.35">
      <c r="A103" s="69">
        <v>44344</v>
      </c>
      <c r="B103" s="70">
        <v>136.46</v>
      </c>
      <c r="C103" s="70">
        <v>4204.1099999999997</v>
      </c>
      <c r="D103" s="62">
        <f t="shared" si="2"/>
        <v>-7.3227885178671879E-4</v>
      </c>
      <c r="E103" s="62">
        <f t="shared" si="3"/>
        <v>7.6888651901495957E-4</v>
      </c>
    </row>
    <row r="104" spans="1:5" s="2" customFormat="1" x14ac:dyDescent="0.35">
      <c r="A104" s="69">
        <v>44348</v>
      </c>
      <c r="B104" s="70">
        <v>134.51</v>
      </c>
      <c r="C104" s="70">
        <v>4202.04</v>
      </c>
      <c r="D104" s="62">
        <f t="shared" si="2"/>
        <v>-1.4289901802726197E-2</v>
      </c>
      <c r="E104" s="62">
        <f t="shared" si="3"/>
        <v>-4.9237531843831605E-4</v>
      </c>
    </row>
    <row r="105" spans="1:5" x14ac:dyDescent="0.35">
      <c r="A105" s="69">
        <v>44349</v>
      </c>
      <c r="B105" s="70">
        <v>134.16999999999999</v>
      </c>
      <c r="C105" s="70">
        <v>4208.12</v>
      </c>
      <c r="D105" s="62">
        <f t="shared" si="2"/>
        <v>-2.5276931083191095E-3</v>
      </c>
      <c r="E105" s="62">
        <f t="shared" si="3"/>
        <v>1.4469162597214513E-3</v>
      </c>
    </row>
    <row r="106" spans="1:5" x14ac:dyDescent="0.35">
      <c r="A106" s="69">
        <v>44350</v>
      </c>
      <c r="B106" s="70">
        <v>134.16999999999999</v>
      </c>
      <c r="C106" s="70">
        <v>4192.8500000000004</v>
      </c>
      <c r="D106" s="62">
        <f t="shared" si="2"/>
        <v>0</v>
      </c>
      <c r="E106" s="62">
        <f t="shared" si="3"/>
        <v>-3.6286988013648678E-3</v>
      </c>
    </row>
    <row r="107" spans="1:5" x14ac:dyDescent="0.35">
      <c r="A107" s="69">
        <v>44351</v>
      </c>
      <c r="B107" s="70">
        <v>133.74</v>
      </c>
      <c r="C107" s="70">
        <v>4229.8900000000003</v>
      </c>
      <c r="D107" s="62">
        <f t="shared" si="2"/>
        <v>-3.2048893195198514E-3</v>
      </c>
      <c r="E107" s="62">
        <f t="shared" si="3"/>
        <v>8.8340865998068046E-3</v>
      </c>
    </row>
    <row r="108" spans="1:5" x14ac:dyDescent="0.35">
      <c r="A108" s="69">
        <v>44354</v>
      </c>
      <c r="B108" s="70">
        <v>133.94999999999999</v>
      </c>
      <c r="C108" s="70">
        <v>4226.5200000000004</v>
      </c>
      <c r="D108" s="62">
        <f t="shared" si="2"/>
        <v>1.570210856886343E-3</v>
      </c>
      <c r="E108" s="62">
        <f t="shared" si="3"/>
        <v>-7.9671102558219963E-4</v>
      </c>
    </row>
    <row r="109" spans="1:5" x14ac:dyDescent="0.35">
      <c r="A109" s="69">
        <v>44355</v>
      </c>
      <c r="B109" s="70">
        <v>133.35</v>
      </c>
      <c r="C109" s="70">
        <v>4227.26</v>
      </c>
      <c r="D109" s="62">
        <f t="shared" si="2"/>
        <v>-4.4792833146696104E-3</v>
      </c>
      <c r="E109" s="62">
        <f t="shared" si="3"/>
        <v>1.750849398559055E-4</v>
      </c>
    </row>
    <row r="110" spans="1:5" x14ac:dyDescent="0.35">
      <c r="A110" s="69">
        <v>44356</v>
      </c>
      <c r="B110" s="70">
        <v>131.84</v>
      </c>
      <c r="C110" s="70">
        <v>4219.55</v>
      </c>
      <c r="D110" s="62">
        <f t="shared" si="2"/>
        <v>-1.1323584551930941E-2</v>
      </c>
      <c r="E110" s="62">
        <f t="shared" si="3"/>
        <v>-1.8238764589828958E-3</v>
      </c>
    </row>
    <row r="111" spans="1:5" x14ac:dyDescent="0.35">
      <c r="A111" s="69">
        <v>44357</v>
      </c>
      <c r="B111" s="70">
        <v>130.97999999999999</v>
      </c>
      <c r="C111" s="70">
        <v>4239.18</v>
      </c>
      <c r="D111" s="62">
        <f t="shared" si="2"/>
        <v>-6.5230582524272874E-3</v>
      </c>
      <c r="E111" s="62">
        <f t="shared" si="3"/>
        <v>4.6521548506357566E-3</v>
      </c>
    </row>
    <row r="112" spans="1:5" x14ac:dyDescent="0.35">
      <c r="A112" s="69">
        <v>44358</v>
      </c>
      <c r="B112" s="70">
        <v>131.94</v>
      </c>
      <c r="C112" s="70">
        <v>4247.4399999999996</v>
      </c>
      <c r="D112" s="62">
        <f t="shared" si="2"/>
        <v>7.3293632615667129E-3</v>
      </c>
      <c r="E112" s="62">
        <f t="shared" si="3"/>
        <v>1.9484900381675956E-3</v>
      </c>
    </row>
    <row r="113" spans="1:5" x14ac:dyDescent="0.35">
      <c r="A113" s="69">
        <v>44361</v>
      </c>
      <c r="B113" s="70">
        <v>131.36000000000001</v>
      </c>
      <c r="C113" s="70">
        <v>4255.1499999999996</v>
      </c>
      <c r="D113" s="62">
        <f t="shared" si="2"/>
        <v>-4.3959375473698959E-3</v>
      </c>
      <c r="E113" s="62">
        <f t="shared" si="3"/>
        <v>1.8152110447705058E-3</v>
      </c>
    </row>
    <row r="114" spans="1:5" x14ac:dyDescent="0.35">
      <c r="A114" s="69">
        <v>44362</v>
      </c>
      <c r="B114" s="70">
        <v>130.29</v>
      </c>
      <c r="C114" s="70">
        <v>4246.59</v>
      </c>
      <c r="D114" s="62">
        <f t="shared" si="2"/>
        <v>-8.1455542021926126E-3</v>
      </c>
      <c r="E114" s="62">
        <f t="shared" si="3"/>
        <v>-2.0116799642784606E-3</v>
      </c>
    </row>
    <row r="115" spans="1:5" x14ac:dyDescent="0.35">
      <c r="A115" s="69">
        <v>44363</v>
      </c>
      <c r="B115" s="70">
        <v>130.4</v>
      </c>
      <c r="C115" s="70">
        <v>4223.7</v>
      </c>
      <c r="D115" s="62">
        <f t="shared" si="2"/>
        <v>8.4427047355908858E-4</v>
      </c>
      <c r="E115" s="62">
        <f t="shared" si="3"/>
        <v>-5.3902072015429622E-3</v>
      </c>
    </row>
    <row r="116" spans="1:5" x14ac:dyDescent="0.35">
      <c r="A116" s="69">
        <v>44364</v>
      </c>
      <c r="B116" s="70">
        <v>128.91999999999999</v>
      </c>
      <c r="C116" s="70">
        <v>4221.8599999999997</v>
      </c>
      <c r="D116" s="62">
        <f t="shared" si="2"/>
        <v>-1.1349693251533882E-2</v>
      </c>
      <c r="E116" s="62">
        <f t="shared" si="3"/>
        <v>-4.3563700073398812E-4</v>
      </c>
    </row>
    <row r="117" spans="1:5" x14ac:dyDescent="0.35">
      <c r="A117" s="69">
        <v>44365</v>
      </c>
      <c r="B117" s="70">
        <v>128.41</v>
      </c>
      <c r="C117" s="70">
        <v>4166.45</v>
      </c>
      <c r="D117" s="62">
        <f t="shared" si="2"/>
        <v>-3.955941669252179E-3</v>
      </c>
      <c r="E117" s="62">
        <f t="shared" si="3"/>
        <v>-1.3124547000611072E-2</v>
      </c>
    </row>
    <row r="118" spans="1:5" x14ac:dyDescent="0.35">
      <c r="A118" s="69">
        <v>44368</v>
      </c>
      <c r="B118" s="70">
        <v>130.08000000000001</v>
      </c>
      <c r="C118" s="70">
        <v>4224.79</v>
      </c>
      <c r="D118" s="62">
        <f t="shared" si="2"/>
        <v>1.3005217662175968E-2</v>
      </c>
      <c r="E118" s="62">
        <f t="shared" si="3"/>
        <v>1.400232812106233E-2</v>
      </c>
    </row>
    <row r="119" spans="1:5" x14ac:dyDescent="0.35">
      <c r="A119" s="69">
        <v>44369</v>
      </c>
      <c r="B119" s="70">
        <v>132.47999999999999</v>
      </c>
      <c r="C119" s="70">
        <v>4246.4399999999996</v>
      </c>
      <c r="D119" s="62">
        <f t="shared" si="2"/>
        <v>1.8450184501844841E-2</v>
      </c>
      <c r="E119" s="62">
        <f t="shared" si="3"/>
        <v>5.1245150646540153E-3</v>
      </c>
    </row>
    <row r="120" spans="1:5" x14ac:dyDescent="0.35">
      <c r="A120" s="69">
        <v>44370</v>
      </c>
      <c r="B120" s="70">
        <v>133.1</v>
      </c>
      <c r="C120" s="70">
        <v>4241.84</v>
      </c>
      <c r="D120" s="62">
        <f t="shared" si="2"/>
        <v>4.6799516908212907E-3</v>
      </c>
      <c r="E120" s="62">
        <f t="shared" si="3"/>
        <v>-1.08326033100655E-3</v>
      </c>
    </row>
    <row r="121" spans="1:5" x14ac:dyDescent="0.35">
      <c r="A121" s="69">
        <v>44371</v>
      </c>
      <c r="B121" s="70">
        <v>133.6</v>
      </c>
      <c r="C121" s="70">
        <v>4266.49</v>
      </c>
      <c r="D121" s="62">
        <f t="shared" si="2"/>
        <v>3.7565740045078888E-3</v>
      </c>
      <c r="E121" s="62">
        <f t="shared" si="3"/>
        <v>5.8111574222506355E-3</v>
      </c>
    </row>
    <row r="122" spans="1:5" x14ac:dyDescent="0.35">
      <c r="A122" s="69">
        <v>44372</v>
      </c>
      <c r="B122" s="70">
        <v>154.35</v>
      </c>
      <c r="C122" s="70">
        <v>4280.7</v>
      </c>
      <c r="D122" s="62">
        <f t="shared" si="2"/>
        <v>0.15531437125748504</v>
      </c>
      <c r="E122" s="62">
        <f t="shared" si="3"/>
        <v>3.3306066579319388E-3</v>
      </c>
    </row>
    <row r="123" spans="1:5" x14ac:dyDescent="0.35">
      <c r="A123" s="69">
        <v>44375</v>
      </c>
      <c r="B123" s="70">
        <v>152.36000000000001</v>
      </c>
      <c r="C123" s="70">
        <v>4290.6099999999997</v>
      </c>
      <c r="D123" s="62">
        <f t="shared" si="2"/>
        <v>-1.2892776158082157E-2</v>
      </c>
      <c r="E123" s="62">
        <f t="shared" si="3"/>
        <v>2.3150419323942008E-3</v>
      </c>
    </row>
    <row r="124" spans="1:5" x14ac:dyDescent="0.35">
      <c r="A124" s="69">
        <v>44376</v>
      </c>
      <c r="B124" s="70">
        <v>155.94999999999999</v>
      </c>
      <c r="C124" s="70">
        <v>4291.8</v>
      </c>
      <c r="D124" s="62">
        <f t="shared" si="2"/>
        <v>2.3562614859543023E-2</v>
      </c>
      <c r="E124" s="62">
        <f t="shared" si="3"/>
        <v>2.7734984069876064E-4</v>
      </c>
    </row>
    <row r="125" spans="1:5" x14ac:dyDescent="0.35">
      <c r="A125" s="69">
        <v>44377</v>
      </c>
      <c r="B125" s="70">
        <v>154.49</v>
      </c>
      <c r="C125" s="70">
        <v>4297.5</v>
      </c>
      <c r="D125" s="62">
        <f t="shared" si="2"/>
        <v>-9.3619749919844793E-3</v>
      </c>
      <c r="E125" s="62">
        <f t="shared" si="3"/>
        <v>1.3281140780091844E-3</v>
      </c>
    </row>
    <row r="126" spans="1:5" x14ac:dyDescent="0.35">
      <c r="A126" s="69">
        <v>44378</v>
      </c>
      <c r="B126" s="70">
        <v>158</v>
      </c>
      <c r="C126" s="70">
        <v>4319.9399999999996</v>
      </c>
      <c r="D126" s="62">
        <f t="shared" si="2"/>
        <v>2.271991714674083E-2</v>
      </c>
      <c r="E126" s="62">
        <f t="shared" si="3"/>
        <v>5.2216404886561022E-3</v>
      </c>
    </row>
    <row r="127" spans="1:5" x14ac:dyDescent="0.35">
      <c r="A127" s="69">
        <v>44379</v>
      </c>
      <c r="B127" s="70">
        <v>159.74</v>
      </c>
      <c r="C127" s="70">
        <v>4352.34</v>
      </c>
      <c r="D127" s="62">
        <f t="shared" si="2"/>
        <v>1.1012658227848159E-2</v>
      </c>
      <c r="E127" s="62">
        <f t="shared" si="3"/>
        <v>7.500104168113573E-3</v>
      </c>
    </row>
    <row r="128" spans="1:5" x14ac:dyDescent="0.35">
      <c r="A128" s="69">
        <v>44383</v>
      </c>
      <c r="B128" s="70">
        <v>160.11000000000001</v>
      </c>
      <c r="C128" s="70">
        <v>4343.54</v>
      </c>
      <c r="D128" s="62">
        <f t="shared" si="2"/>
        <v>2.3162639288844657E-3</v>
      </c>
      <c r="E128" s="62">
        <f t="shared" si="3"/>
        <v>-2.0219008625245688E-3</v>
      </c>
    </row>
    <row r="129" spans="1:5" x14ac:dyDescent="0.35">
      <c r="A129" s="69">
        <v>44384</v>
      </c>
      <c r="B129" s="70">
        <v>160.16</v>
      </c>
      <c r="C129" s="70">
        <v>4358.13</v>
      </c>
      <c r="D129" s="62">
        <f t="shared" si="2"/>
        <v>3.1228530385349411E-4</v>
      </c>
      <c r="E129" s="62">
        <f t="shared" si="3"/>
        <v>3.3590113133527368E-3</v>
      </c>
    </row>
    <row r="130" spans="1:5" x14ac:dyDescent="0.35">
      <c r="A130" s="69">
        <v>44385</v>
      </c>
      <c r="B130" s="70">
        <v>160.63</v>
      </c>
      <c r="C130" s="70">
        <v>4320.82</v>
      </c>
      <c r="D130" s="62">
        <f t="shared" si="2"/>
        <v>2.9345654345654276E-3</v>
      </c>
      <c r="E130" s="62">
        <f t="shared" si="3"/>
        <v>-8.5610112594164001E-3</v>
      </c>
    </row>
    <row r="131" spans="1:5" x14ac:dyDescent="0.35">
      <c r="A131" s="69">
        <v>44386</v>
      </c>
      <c r="B131" s="70">
        <v>161</v>
      </c>
      <c r="C131" s="70">
        <v>4369.55</v>
      </c>
      <c r="D131" s="62">
        <f t="shared" si="2"/>
        <v>2.3034302434165759E-3</v>
      </c>
      <c r="E131" s="62">
        <f t="shared" si="3"/>
        <v>1.1277951870246961E-2</v>
      </c>
    </row>
    <row r="132" spans="1:5" x14ac:dyDescent="0.35">
      <c r="A132" s="69">
        <v>44389</v>
      </c>
      <c r="B132" s="70">
        <v>161.82</v>
      </c>
      <c r="C132" s="70">
        <v>4384.63</v>
      </c>
      <c r="D132" s="62">
        <f t="shared" ref="D132:D195" si="4">(B132-B131)/B131</f>
        <v>5.0931677018633114E-3</v>
      </c>
      <c r="E132" s="62">
        <f t="shared" ref="E132:E195" si="5">(C132-C131)/C131</f>
        <v>3.4511562975592285E-3</v>
      </c>
    </row>
    <row r="133" spans="1:5" x14ac:dyDescent="0.35">
      <c r="A133" s="69">
        <v>44390</v>
      </c>
      <c r="B133" s="70">
        <v>161.59</v>
      </c>
      <c r="C133" s="70">
        <v>4369.21</v>
      </c>
      <c r="D133" s="62">
        <f t="shared" si="4"/>
        <v>-1.4213323445803347E-3</v>
      </c>
      <c r="E133" s="62">
        <f t="shared" si="5"/>
        <v>-3.5168303824952328E-3</v>
      </c>
    </row>
    <row r="134" spans="1:5" x14ac:dyDescent="0.35">
      <c r="A134" s="69">
        <v>44391</v>
      </c>
      <c r="B134" s="70">
        <v>161.54</v>
      </c>
      <c r="C134" s="70">
        <v>4374.3</v>
      </c>
      <c r="D134" s="62">
        <f t="shared" si="4"/>
        <v>-3.0942508818622048E-4</v>
      </c>
      <c r="E134" s="62">
        <f t="shared" si="5"/>
        <v>1.1649703264434864E-3</v>
      </c>
    </row>
    <row r="135" spans="1:5" x14ac:dyDescent="0.35">
      <c r="A135" s="69">
        <v>44392</v>
      </c>
      <c r="B135" s="70">
        <v>161.69</v>
      </c>
      <c r="C135" s="70">
        <v>4360.03</v>
      </c>
      <c r="D135" s="62">
        <f t="shared" si="4"/>
        <v>9.2856258511827216E-4</v>
      </c>
      <c r="E135" s="62">
        <f t="shared" si="5"/>
        <v>-3.2622362435133475E-3</v>
      </c>
    </row>
    <row r="136" spans="1:5" x14ac:dyDescent="0.35">
      <c r="A136" s="69">
        <v>44393</v>
      </c>
      <c r="B136" s="70">
        <v>159.85</v>
      </c>
      <c r="C136" s="70">
        <v>4327.16</v>
      </c>
      <c r="D136" s="62">
        <f t="shared" si="4"/>
        <v>-1.1379800853485085E-2</v>
      </c>
      <c r="E136" s="62">
        <f t="shared" si="5"/>
        <v>-7.5389389522548915E-3</v>
      </c>
    </row>
    <row r="137" spans="1:5" x14ac:dyDescent="0.35">
      <c r="A137" s="69">
        <v>44396</v>
      </c>
      <c r="B137" s="70">
        <v>157.87</v>
      </c>
      <c r="C137" s="70">
        <v>4258.49</v>
      </c>
      <c r="D137" s="62">
        <f t="shared" si="4"/>
        <v>-1.2386612449171034E-2</v>
      </c>
      <c r="E137" s="62">
        <f t="shared" si="5"/>
        <v>-1.5869531055010693E-2</v>
      </c>
    </row>
    <row r="138" spans="1:5" x14ac:dyDescent="0.35">
      <c r="A138" s="69">
        <v>44397</v>
      </c>
      <c r="B138" s="70">
        <v>159.74</v>
      </c>
      <c r="C138" s="70">
        <v>4323.0600000000004</v>
      </c>
      <c r="D138" s="62">
        <f t="shared" si="4"/>
        <v>1.1845189079622502E-2</v>
      </c>
      <c r="E138" s="62">
        <f t="shared" si="5"/>
        <v>1.5162651550197517E-2</v>
      </c>
    </row>
    <row r="139" spans="1:5" x14ac:dyDescent="0.35">
      <c r="A139" s="69">
        <v>44398</v>
      </c>
      <c r="B139" s="70">
        <v>161.08000000000001</v>
      </c>
      <c r="C139" s="70">
        <v>4358.6899999999996</v>
      </c>
      <c r="D139" s="62">
        <f t="shared" si="4"/>
        <v>8.3886315262301451E-3</v>
      </c>
      <c r="E139" s="62">
        <f t="shared" si="5"/>
        <v>8.2418472100778614E-3</v>
      </c>
    </row>
    <row r="140" spans="1:5" x14ac:dyDescent="0.35">
      <c r="A140" s="69">
        <v>44399</v>
      </c>
      <c r="B140" s="70">
        <v>163.68</v>
      </c>
      <c r="C140" s="70">
        <v>4367.4799999999996</v>
      </c>
      <c r="D140" s="62">
        <f t="shared" si="4"/>
        <v>1.6141047926496115E-2</v>
      </c>
      <c r="E140" s="62">
        <f t="shared" si="5"/>
        <v>2.0166609692361614E-3</v>
      </c>
    </row>
    <row r="141" spans="1:5" x14ac:dyDescent="0.35">
      <c r="A141" s="69">
        <v>44400</v>
      </c>
      <c r="B141" s="70">
        <v>166.36</v>
      </c>
      <c r="C141" s="70">
        <v>4411.79</v>
      </c>
      <c r="D141" s="62">
        <f t="shared" si="4"/>
        <v>1.6373411534701898E-2</v>
      </c>
      <c r="E141" s="62">
        <f t="shared" si="5"/>
        <v>1.0145438559535569E-2</v>
      </c>
    </row>
    <row r="142" spans="1:5" x14ac:dyDescent="0.35">
      <c r="A142" s="69">
        <v>44403</v>
      </c>
      <c r="B142" s="70">
        <v>165.09</v>
      </c>
      <c r="C142" s="70">
        <v>4422.3</v>
      </c>
      <c r="D142" s="62">
        <f t="shared" si="4"/>
        <v>-7.6340466458283849E-3</v>
      </c>
      <c r="E142" s="62">
        <f t="shared" si="5"/>
        <v>2.3822530084161345E-3</v>
      </c>
    </row>
    <row r="143" spans="1:5" x14ac:dyDescent="0.35">
      <c r="A143" s="69">
        <v>44404</v>
      </c>
      <c r="B143" s="70">
        <v>164.57</v>
      </c>
      <c r="C143" s="70">
        <v>4401.46</v>
      </c>
      <c r="D143" s="62">
        <f t="shared" si="4"/>
        <v>-3.1497970803804603E-3</v>
      </c>
      <c r="E143" s="62">
        <f t="shared" si="5"/>
        <v>-4.7124799312575228E-3</v>
      </c>
    </row>
    <row r="144" spans="1:5" x14ac:dyDescent="0.35">
      <c r="A144" s="69">
        <v>44405</v>
      </c>
      <c r="B144" s="70">
        <v>165.46</v>
      </c>
      <c r="C144" s="70">
        <v>4400.6400000000003</v>
      </c>
      <c r="D144" s="62">
        <f t="shared" si="4"/>
        <v>5.4080330558425888E-3</v>
      </c>
      <c r="E144" s="62">
        <f t="shared" si="5"/>
        <v>-1.8630181803304106E-4</v>
      </c>
    </row>
    <row r="145" spans="1:5" x14ac:dyDescent="0.35">
      <c r="A145" s="69">
        <v>44406</v>
      </c>
      <c r="B145" s="70">
        <v>166.99</v>
      </c>
      <c r="C145" s="70">
        <v>4419.1499999999996</v>
      </c>
      <c r="D145" s="62">
        <f t="shared" si="4"/>
        <v>9.2469479028163964E-3</v>
      </c>
      <c r="E145" s="62">
        <f t="shared" si="5"/>
        <v>4.2062063699823907E-3</v>
      </c>
    </row>
    <row r="146" spans="1:5" x14ac:dyDescent="0.35">
      <c r="A146" s="69">
        <v>44407</v>
      </c>
      <c r="B146" s="70">
        <v>167.51</v>
      </c>
      <c r="C146" s="70">
        <v>4395.26</v>
      </c>
      <c r="D146" s="62">
        <f t="shared" si="4"/>
        <v>3.1139589196956812E-3</v>
      </c>
      <c r="E146" s="62">
        <f t="shared" si="5"/>
        <v>-5.4060169942182143E-3</v>
      </c>
    </row>
    <row r="147" spans="1:5" x14ac:dyDescent="0.35">
      <c r="A147" s="69">
        <v>44410</v>
      </c>
      <c r="B147" s="70">
        <v>168.75</v>
      </c>
      <c r="C147" s="70">
        <v>4387.16</v>
      </c>
      <c r="D147" s="62">
        <f t="shared" si="4"/>
        <v>7.4025431317533827E-3</v>
      </c>
      <c r="E147" s="62">
        <f t="shared" si="5"/>
        <v>-1.8428943907755999E-3</v>
      </c>
    </row>
    <row r="148" spans="1:5" x14ac:dyDescent="0.35">
      <c r="A148" s="69">
        <v>44411</v>
      </c>
      <c r="B148" s="70">
        <v>171.23</v>
      </c>
      <c r="C148" s="70">
        <v>4423.1499999999996</v>
      </c>
      <c r="D148" s="62">
        <f t="shared" si="4"/>
        <v>1.4696296296296235E-2</v>
      </c>
      <c r="E148" s="62">
        <f t="shared" si="5"/>
        <v>8.2034847144849474E-3</v>
      </c>
    </row>
    <row r="149" spans="1:5" x14ac:dyDescent="0.35">
      <c r="A149" s="69">
        <v>44412</v>
      </c>
      <c r="B149" s="70">
        <v>171.91</v>
      </c>
      <c r="C149" s="70">
        <v>4402.66</v>
      </c>
      <c r="D149" s="62">
        <f t="shared" si="4"/>
        <v>3.9712667172808903E-3</v>
      </c>
      <c r="E149" s="62">
        <f t="shared" si="5"/>
        <v>-4.6324452030792043E-3</v>
      </c>
    </row>
    <row r="150" spans="1:5" x14ac:dyDescent="0.35">
      <c r="A150" s="69">
        <v>44413</v>
      </c>
      <c r="B150" s="70">
        <v>173.85</v>
      </c>
      <c r="C150" s="70">
        <v>4429.1000000000004</v>
      </c>
      <c r="D150" s="62">
        <f t="shared" si="4"/>
        <v>1.128497469606188E-2</v>
      </c>
      <c r="E150" s="62">
        <f t="shared" si="5"/>
        <v>6.0054603353428401E-3</v>
      </c>
    </row>
    <row r="151" spans="1:5" x14ac:dyDescent="0.35">
      <c r="A151" s="69">
        <v>44414</v>
      </c>
      <c r="B151" s="70">
        <v>172.8</v>
      </c>
      <c r="C151" s="70">
        <v>4436.5200000000004</v>
      </c>
      <c r="D151" s="62">
        <f t="shared" si="4"/>
        <v>-6.0396893874028355E-3</v>
      </c>
      <c r="E151" s="62">
        <f t="shared" si="5"/>
        <v>1.6752839177259652E-3</v>
      </c>
    </row>
    <row r="152" spans="1:5" x14ac:dyDescent="0.35">
      <c r="A152" s="69">
        <v>44417</v>
      </c>
      <c r="B152" s="70">
        <v>171.77</v>
      </c>
      <c r="C152" s="70">
        <v>4432.3500000000004</v>
      </c>
      <c r="D152" s="62">
        <f t="shared" si="4"/>
        <v>-5.9606481481481541E-3</v>
      </c>
      <c r="E152" s="62">
        <f t="shared" si="5"/>
        <v>-9.3992588785806722E-4</v>
      </c>
    </row>
    <row r="153" spans="1:5" x14ac:dyDescent="0.35">
      <c r="A153" s="69">
        <v>44418</v>
      </c>
      <c r="B153" s="70">
        <v>172.27</v>
      </c>
      <c r="C153" s="70">
        <v>4436.75</v>
      </c>
      <c r="D153" s="62">
        <f t="shared" si="4"/>
        <v>2.9108691855388017E-3</v>
      </c>
      <c r="E153" s="62">
        <f t="shared" si="5"/>
        <v>9.9270138865379222E-4</v>
      </c>
    </row>
    <row r="154" spans="1:5" x14ac:dyDescent="0.35">
      <c r="A154" s="69">
        <v>44419</v>
      </c>
      <c r="B154" s="70">
        <v>171.27</v>
      </c>
      <c r="C154" s="70">
        <v>4447.7</v>
      </c>
      <c r="D154" s="62">
        <f t="shared" si="4"/>
        <v>-5.8048412375921515E-3</v>
      </c>
      <c r="E154" s="62">
        <f t="shared" si="5"/>
        <v>2.4680227644108452E-3</v>
      </c>
    </row>
    <row r="155" spans="1:5" x14ac:dyDescent="0.35">
      <c r="A155" s="69">
        <v>44420</v>
      </c>
      <c r="B155" s="70">
        <v>170.64</v>
      </c>
      <c r="C155" s="70">
        <v>4460.83</v>
      </c>
      <c r="D155" s="62">
        <f t="shared" si="4"/>
        <v>-3.6784025223332972E-3</v>
      </c>
      <c r="E155" s="62">
        <f t="shared" si="5"/>
        <v>2.9520875958360749E-3</v>
      </c>
    </row>
    <row r="156" spans="1:5" x14ac:dyDescent="0.35">
      <c r="A156" s="69">
        <v>44421</v>
      </c>
      <c r="B156" s="70">
        <v>171.69</v>
      </c>
      <c r="C156" s="70">
        <v>4468</v>
      </c>
      <c r="D156" s="62">
        <f t="shared" si="4"/>
        <v>6.1533052039381827E-3</v>
      </c>
      <c r="E156" s="62">
        <f t="shared" si="5"/>
        <v>1.6073241975148285E-3</v>
      </c>
    </row>
    <row r="157" spans="1:5" x14ac:dyDescent="0.35">
      <c r="A157" s="69">
        <v>44424</v>
      </c>
      <c r="B157" s="70">
        <v>172.36</v>
      </c>
      <c r="C157" s="70">
        <v>4479.71</v>
      </c>
      <c r="D157" s="62">
        <f t="shared" si="4"/>
        <v>3.9023822004776976E-3</v>
      </c>
      <c r="E157" s="62">
        <f t="shared" si="5"/>
        <v>2.6208594449418166E-3</v>
      </c>
    </row>
    <row r="158" spans="1:5" x14ac:dyDescent="0.35">
      <c r="A158" s="69">
        <v>44425</v>
      </c>
      <c r="B158" s="70">
        <v>170.66</v>
      </c>
      <c r="C158" s="70">
        <v>4448.08</v>
      </c>
      <c r="D158" s="62">
        <f t="shared" si="4"/>
        <v>-9.8630772801114926E-3</v>
      </c>
      <c r="E158" s="62">
        <f t="shared" si="5"/>
        <v>-7.0607249129966245E-3</v>
      </c>
    </row>
    <row r="159" spans="1:5" x14ac:dyDescent="0.35">
      <c r="A159" s="69">
        <v>44426</v>
      </c>
      <c r="B159" s="70">
        <v>168.81</v>
      </c>
      <c r="C159" s="70">
        <v>4400.2700000000004</v>
      </c>
      <c r="D159" s="62">
        <f t="shared" si="4"/>
        <v>-1.0840267197937386E-2</v>
      </c>
      <c r="E159" s="62">
        <f t="shared" si="5"/>
        <v>-1.0748457761550936E-2</v>
      </c>
    </row>
    <row r="160" spans="1:5" x14ac:dyDescent="0.35">
      <c r="A160" s="69">
        <v>44427</v>
      </c>
      <c r="B160" s="70">
        <v>165.59</v>
      </c>
      <c r="C160" s="70">
        <v>4405.8</v>
      </c>
      <c r="D160" s="62">
        <f t="shared" si="4"/>
        <v>-1.9074699366151287E-2</v>
      </c>
      <c r="E160" s="62">
        <f t="shared" si="5"/>
        <v>1.2567410636164927E-3</v>
      </c>
    </row>
    <row r="161" spans="1:5" x14ac:dyDescent="0.35">
      <c r="A161" s="69">
        <v>44428</v>
      </c>
      <c r="B161" s="70">
        <v>167.79</v>
      </c>
      <c r="C161" s="70">
        <v>4441.67</v>
      </c>
      <c r="D161" s="62">
        <f t="shared" si="4"/>
        <v>1.3285826438794545E-2</v>
      </c>
      <c r="E161" s="62">
        <f t="shared" si="5"/>
        <v>8.1415406963547803E-3</v>
      </c>
    </row>
    <row r="162" spans="1:5" x14ac:dyDescent="0.35">
      <c r="A162" s="69">
        <v>44431</v>
      </c>
      <c r="B162" s="70">
        <v>169.72</v>
      </c>
      <c r="C162" s="70">
        <v>4479.53</v>
      </c>
      <c r="D162" s="62">
        <f t="shared" si="4"/>
        <v>1.1502473329757476E-2</v>
      </c>
      <c r="E162" s="62">
        <f t="shared" si="5"/>
        <v>8.5238209952562156E-3</v>
      </c>
    </row>
    <row r="163" spans="1:5" x14ac:dyDescent="0.35">
      <c r="A163" s="69">
        <v>44432</v>
      </c>
      <c r="B163" s="70">
        <v>169.98</v>
      </c>
      <c r="C163" s="70">
        <v>4486.2299999999996</v>
      </c>
      <c r="D163" s="62">
        <f t="shared" si="4"/>
        <v>1.5319349516850749E-3</v>
      </c>
      <c r="E163" s="62">
        <f t="shared" si="5"/>
        <v>1.4956926284676781E-3</v>
      </c>
    </row>
    <row r="164" spans="1:5" x14ac:dyDescent="0.35">
      <c r="A164" s="69">
        <v>44433</v>
      </c>
      <c r="B164" s="70">
        <v>169.84</v>
      </c>
      <c r="C164" s="70">
        <v>4496.1899999999996</v>
      </c>
      <c r="D164" s="62">
        <f t="shared" si="4"/>
        <v>-8.2362630897744654E-4</v>
      </c>
      <c r="E164" s="62">
        <f t="shared" si="5"/>
        <v>2.2201269217137858E-3</v>
      </c>
    </row>
    <row r="165" spans="1:5" x14ac:dyDescent="0.35">
      <c r="A165" s="69">
        <v>44434</v>
      </c>
      <c r="B165" s="70">
        <v>166.92</v>
      </c>
      <c r="C165" s="70">
        <v>4470</v>
      </c>
      <c r="D165" s="62">
        <f t="shared" si="4"/>
        <v>-1.7192651907677908E-2</v>
      </c>
      <c r="E165" s="62">
        <f t="shared" si="5"/>
        <v>-5.8249317755698941E-3</v>
      </c>
    </row>
    <row r="166" spans="1:5" x14ac:dyDescent="0.35">
      <c r="A166" s="69">
        <v>44435</v>
      </c>
      <c r="B166" s="70">
        <v>167.58</v>
      </c>
      <c r="C166" s="70">
        <v>4509.37</v>
      </c>
      <c r="D166" s="62">
        <f t="shared" si="4"/>
        <v>3.9539899352984964E-3</v>
      </c>
      <c r="E166" s="62">
        <f t="shared" si="5"/>
        <v>8.8076062639820783E-3</v>
      </c>
    </row>
    <row r="167" spans="1:5" x14ac:dyDescent="0.35">
      <c r="A167" s="69">
        <v>44438</v>
      </c>
      <c r="B167" s="70">
        <v>168.03</v>
      </c>
      <c r="C167" s="70">
        <v>4528.79</v>
      </c>
      <c r="D167" s="62">
        <f t="shared" si="4"/>
        <v>2.6852846401717902E-3</v>
      </c>
      <c r="E167" s="62">
        <f t="shared" si="5"/>
        <v>4.306588281733385E-3</v>
      </c>
    </row>
    <row r="168" spans="1:5" x14ac:dyDescent="0.35">
      <c r="A168" s="69">
        <v>44439</v>
      </c>
      <c r="B168" s="70">
        <v>164.74</v>
      </c>
      <c r="C168" s="70">
        <v>4522.68</v>
      </c>
      <c r="D168" s="62">
        <f t="shared" si="4"/>
        <v>-1.9579836933880806E-2</v>
      </c>
      <c r="E168" s="62">
        <f t="shared" si="5"/>
        <v>-1.3491462399448137E-3</v>
      </c>
    </row>
    <row r="169" spans="1:5" x14ac:dyDescent="0.35">
      <c r="A169" s="69">
        <v>44440</v>
      </c>
      <c r="B169" s="70">
        <v>164.56</v>
      </c>
      <c r="C169" s="70">
        <v>4524.09</v>
      </c>
      <c r="D169" s="62">
        <f t="shared" si="4"/>
        <v>-1.092630812188945E-3</v>
      </c>
      <c r="E169" s="62">
        <f t="shared" si="5"/>
        <v>3.1176205258825617E-4</v>
      </c>
    </row>
    <row r="170" spans="1:5" x14ac:dyDescent="0.35">
      <c r="A170" s="69">
        <v>44441</v>
      </c>
      <c r="B170" s="70">
        <v>163.66999999999999</v>
      </c>
      <c r="C170" s="70">
        <v>4536.95</v>
      </c>
      <c r="D170" s="62">
        <f t="shared" si="4"/>
        <v>-5.4083616917842414E-3</v>
      </c>
      <c r="E170" s="62">
        <f t="shared" si="5"/>
        <v>2.8425606033477832E-3</v>
      </c>
    </row>
    <row r="171" spans="1:5" x14ac:dyDescent="0.35">
      <c r="A171" s="69">
        <v>44442</v>
      </c>
      <c r="B171" s="70">
        <v>163.29</v>
      </c>
      <c r="C171" s="70">
        <v>4535.43</v>
      </c>
      <c r="D171" s="62">
        <f t="shared" si="4"/>
        <v>-2.3217449746440735E-3</v>
      </c>
      <c r="E171" s="62">
        <f t="shared" si="5"/>
        <v>-3.3502683520857118E-4</v>
      </c>
    </row>
    <row r="172" spans="1:5" x14ac:dyDescent="0.35">
      <c r="A172" s="69">
        <v>44446</v>
      </c>
      <c r="B172" s="70">
        <v>162.63999999999999</v>
      </c>
      <c r="C172" s="70">
        <v>4520.03</v>
      </c>
      <c r="D172" s="62">
        <f t="shared" si="4"/>
        <v>-3.9806479270010761E-3</v>
      </c>
      <c r="E172" s="62">
        <f t="shared" si="5"/>
        <v>-3.3954884101398421E-3</v>
      </c>
    </row>
    <row r="173" spans="1:5" x14ac:dyDescent="0.35">
      <c r="A173" s="69">
        <v>44447</v>
      </c>
      <c r="B173" s="70">
        <v>160.71</v>
      </c>
      <c r="C173" s="70">
        <v>4514.07</v>
      </c>
      <c r="D173" s="62">
        <f t="shared" si="4"/>
        <v>-1.1866699458927561E-2</v>
      </c>
      <c r="E173" s="62">
        <f t="shared" si="5"/>
        <v>-1.3185753191903675E-3</v>
      </c>
    </row>
    <row r="174" spans="1:5" x14ac:dyDescent="0.35">
      <c r="A174" s="69">
        <v>44448</v>
      </c>
      <c r="B174" s="70">
        <v>163.34</v>
      </c>
      <c r="C174" s="70">
        <v>4493.28</v>
      </c>
      <c r="D174" s="62">
        <f t="shared" si="4"/>
        <v>1.636488084126685E-2</v>
      </c>
      <c r="E174" s="62">
        <f t="shared" si="5"/>
        <v>-4.6055998245485702E-3</v>
      </c>
    </row>
    <row r="175" spans="1:5" x14ac:dyDescent="0.35">
      <c r="A175" s="69">
        <v>44449</v>
      </c>
      <c r="B175" s="70">
        <v>163.59</v>
      </c>
      <c r="C175" s="70">
        <v>4458.58</v>
      </c>
      <c r="D175" s="62">
        <f t="shared" si="4"/>
        <v>1.5305497734786335E-3</v>
      </c>
      <c r="E175" s="62">
        <f t="shared" si="5"/>
        <v>-7.7226435922087694E-3</v>
      </c>
    </row>
    <row r="176" spans="1:5" x14ac:dyDescent="0.35">
      <c r="A176" s="69">
        <v>44452</v>
      </c>
      <c r="B176" s="70">
        <v>159.52000000000001</v>
      </c>
      <c r="C176" s="70">
        <v>4468.7299999999996</v>
      </c>
      <c r="D176" s="62">
        <f t="shared" si="4"/>
        <v>-2.4879271349104427E-2</v>
      </c>
      <c r="E176" s="62">
        <f t="shared" si="5"/>
        <v>2.2765095613400759E-3</v>
      </c>
    </row>
    <row r="177" spans="1:5" x14ac:dyDescent="0.35">
      <c r="A177" s="69">
        <v>44453</v>
      </c>
      <c r="B177" s="70">
        <v>158.76</v>
      </c>
      <c r="C177" s="70">
        <v>4443.05</v>
      </c>
      <c r="D177" s="62">
        <f t="shared" si="4"/>
        <v>-4.7642928786360283E-3</v>
      </c>
      <c r="E177" s="62">
        <f t="shared" si="5"/>
        <v>-5.7465991456184156E-3</v>
      </c>
    </row>
    <row r="178" spans="1:5" x14ac:dyDescent="0.35">
      <c r="A178" s="69">
        <v>44454</v>
      </c>
      <c r="B178" s="70">
        <v>157.91</v>
      </c>
      <c r="C178" s="70">
        <v>4480.7</v>
      </c>
      <c r="D178" s="62">
        <f t="shared" si="4"/>
        <v>-5.3539934492315092E-3</v>
      </c>
      <c r="E178" s="62">
        <f t="shared" si="5"/>
        <v>8.4739086888510444E-3</v>
      </c>
    </row>
    <row r="179" spans="1:5" x14ac:dyDescent="0.35">
      <c r="A179" s="69">
        <v>44455</v>
      </c>
      <c r="B179" s="70">
        <v>157.6</v>
      </c>
      <c r="C179" s="70">
        <v>4473.75</v>
      </c>
      <c r="D179" s="62">
        <f t="shared" si="4"/>
        <v>-1.9631435627889449E-3</v>
      </c>
      <c r="E179" s="62">
        <f t="shared" si="5"/>
        <v>-1.5510969268194297E-3</v>
      </c>
    </row>
    <row r="180" spans="1:5" x14ac:dyDescent="0.35">
      <c r="A180" s="69">
        <v>44456</v>
      </c>
      <c r="B180" s="70">
        <v>156.41999999999999</v>
      </c>
      <c r="C180" s="70">
        <v>4432.99</v>
      </c>
      <c r="D180" s="62">
        <f t="shared" si="4"/>
        <v>-7.4873096446700944E-3</v>
      </c>
      <c r="E180" s="62">
        <f t="shared" si="5"/>
        <v>-9.1109248393406467E-3</v>
      </c>
    </row>
    <row r="181" spans="1:5" x14ac:dyDescent="0.35">
      <c r="A181" s="69">
        <v>44459</v>
      </c>
      <c r="B181" s="70">
        <v>154.25</v>
      </c>
      <c r="C181" s="70">
        <v>4357.7299999999996</v>
      </c>
      <c r="D181" s="62">
        <f t="shared" si="4"/>
        <v>-1.387290627796949E-2</v>
      </c>
      <c r="E181" s="62">
        <f t="shared" si="5"/>
        <v>-1.6977254629493913E-2</v>
      </c>
    </row>
    <row r="182" spans="1:5" x14ac:dyDescent="0.35">
      <c r="A182" s="69">
        <v>44460</v>
      </c>
      <c r="B182" s="70">
        <v>155.02000000000001</v>
      </c>
      <c r="C182" s="70">
        <v>4354.1899999999996</v>
      </c>
      <c r="D182" s="62">
        <f t="shared" si="4"/>
        <v>4.9918962722853176E-3</v>
      </c>
      <c r="E182" s="62">
        <f t="shared" si="5"/>
        <v>-8.1234954896241022E-4</v>
      </c>
    </row>
    <row r="183" spans="1:5" x14ac:dyDescent="0.35">
      <c r="A183" s="69">
        <v>44461</v>
      </c>
      <c r="B183" s="70">
        <v>157.44</v>
      </c>
      <c r="C183" s="70">
        <v>4395.6400000000003</v>
      </c>
      <c r="D183" s="62">
        <f t="shared" si="4"/>
        <v>1.5610888917558944E-2</v>
      </c>
      <c r="E183" s="62">
        <f t="shared" si="5"/>
        <v>9.5195662109372192E-3</v>
      </c>
    </row>
    <row r="184" spans="1:5" x14ac:dyDescent="0.35">
      <c r="A184" s="69">
        <v>44462</v>
      </c>
      <c r="B184" s="70">
        <v>159.58000000000001</v>
      </c>
      <c r="C184" s="70">
        <v>4448.9799999999996</v>
      </c>
      <c r="D184" s="62">
        <f t="shared" si="4"/>
        <v>1.3592479674796843E-2</v>
      </c>
      <c r="E184" s="62">
        <f t="shared" si="5"/>
        <v>1.2134751708510987E-2</v>
      </c>
    </row>
    <row r="185" spans="1:5" x14ac:dyDescent="0.35">
      <c r="A185" s="69">
        <v>44463</v>
      </c>
      <c r="B185" s="70">
        <v>149.59</v>
      </c>
      <c r="C185" s="70">
        <v>4455.4799999999996</v>
      </c>
      <c r="D185" s="62">
        <f t="shared" si="4"/>
        <v>-6.2601829803233547E-2</v>
      </c>
      <c r="E185" s="62">
        <f t="shared" si="5"/>
        <v>1.4610090402744002E-3</v>
      </c>
    </row>
    <row r="186" spans="1:5" x14ac:dyDescent="0.35">
      <c r="A186" s="69">
        <v>44466</v>
      </c>
      <c r="B186" s="70">
        <v>148.04</v>
      </c>
      <c r="C186" s="70">
        <v>4443.1099999999997</v>
      </c>
      <c r="D186" s="62">
        <f t="shared" si="4"/>
        <v>-1.0361655190855079E-2</v>
      </c>
      <c r="E186" s="62">
        <f t="shared" si="5"/>
        <v>-2.776356307288977E-3</v>
      </c>
    </row>
    <row r="187" spans="1:5" x14ac:dyDescent="0.35">
      <c r="A187" s="69">
        <v>44467</v>
      </c>
      <c r="B187" s="70">
        <v>145.30000000000001</v>
      </c>
      <c r="C187" s="70">
        <v>4352.63</v>
      </c>
      <c r="D187" s="62">
        <f t="shared" si="4"/>
        <v>-1.8508511213185495E-2</v>
      </c>
      <c r="E187" s="62">
        <f t="shared" si="5"/>
        <v>-2.0364114325326081E-2</v>
      </c>
    </row>
    <row r="188" spans="1:5" x14ac:dyDescent="0.35">
      <c r="A188" s="69">
        <v>44468</v>
      </c>
      <c r="B188" s="70">
        <v>146.02000000000001</v>
      </c>
      <c r="C188" s="70">
        <v>4359.46</v>
      </c>
      <c r="D188" s="62">
        <f t="shared" si="4"/>
        <v>4.9552649690295858E-3</v>
      </c>
      <c r="E188" s="62">
        <f t="shared" si="5"/>
        <v>1.5691662282344069E-3</v>
      </c>
    </row>
    <row r="189" spans="1:5" x14ac:dyDescent="0.35">
      <c r="A189" s="69">
        <v>44469</v>
      </c>
      <c r="B189" s="70">
        <v>145.22999999999999</v>
      </c>
      <c r="C189" s="70">
        <v>4307.54</v>
      </c>
      <c r="D189" s="62">
        <f t="shared" si="4"/>
        <v>-5.4102177783866626E-3</v>
      </c>
      <c r="E189" s="62">
        <f t="shared" si="5"/>
        <v>-1.1909731939276899E-2</v>
      </c>
    </row>
    <row r="190" spans="1:5" x14ac:dyDescent="0.35">
      <c r="A190" s="69">
        <v>44470</v>
      </c>
      <c r="B190" s="70">
        <v>147.06</v>
      </c>
      <c r="C190" s="70">
        <v>4357.04</v>
      </c>
      <c r="D190" s="62">
        <f t="shared" si="4"/>
        <v>1.2600702334228553E-2</v>
      </c>
      <c r="E190" s="62">
        <f t="shared" si="5"/>
        <v>1.1491477734391324E-2</v>
      </c>
    </row>
    <row r="191" spans="1:5" x14ac:dyDescent="0.35">
      <c r="A191" s="69">
        <v>44473</v>
      </c>
      <c r="B191" s="70">
        <v>147.13999999999999</v>
      </c>
      <c r="C191" s="70">
        <v>4300.46</v>
      </c>
      <c r="D191" s="62">
        <f t="shared" si="4"/>
        <v>5.4399564803470752E-4</v>
      </c>
      <c r="E191" s="62">
        <f t="shared" si="5"/>
        <v>-1.298588032242071E-2</v>
      </c>
    </row>
    <row r="192" spans="1:5" x14ac:dyDescent="0.35">
      <c r="A192" s="69">
        <v>44474</v>
      </c>
      <c r="B192" s="70">
        <v>149.46</v>
      </c>
      <c r="C192" s="70">
        <v>4345.72</v>
      </c>
      <c r="D192" s="62">
        <f t="shared" si="4"/>
        <v>1.5767296452358446E-2</v>
      </c>
      <c r="E192" s="62">
        <f t="shared" si="5"/>
        <v>1.0524455523362668E-2</v>
      </c>
    </row>
    <row r="193" spans="1:5" x14ac:dyDescent="0.35">
      <c r="A193" s="69">
        <v>44475</v>
      </c>
      <c r="B193" s="70">
        <v>148.80000000000001</v>
      </c>
      <c r="C193" s="70">
        <v>4363.55</v>
      </c>
      <c r="D193" s="62">
        <f t="shared" si="4"/>
        <v>-4.4158972300280784E-3</v>
      </c>
      <c r="E193" s="62">
        <f t="shared" si="5"/>
        <v>4.102887438675277E-3</v>
      </c>
    </row>
    <row r="194" spans="1:5" x14ac:dyDescent="0.35">
      <c r="A194" s="69">
        <v>44476</v>
      </c>
      <c r="B194" s="70">
        <v>151.85</v>
      </c>
      <c r="C194" s="70">
        <v>4399.76</v>
      </c>
      <c r="D194" s="62">
        <f t="shared" si="4"/>
        <v>2.0497311827956874E-2</v>
      </c>
      <c r="E194" s="62">
        <f t="shared" si="5"/>
        <v>8.298289236974489E-3</v>
      </c>
    </row>
    <row r="195" spans="1:5" x14ac:dyDescent="0.35">
      <c r="A195" s="69">
        <v>44477</v>
      </c>
      <c r="B195" s="70">
        <v>152.47999999999999</v>
      </c>
      <c r="C195" s="70">
        <v>4391.34</v>
      </c>
      <c r="D195" s="62">
        <f t="shared" si="4"/>
        <v>4.1488310833058643E-3</v>
      </c>
      <c r="E195" s="62">
        <f t="shared" si="5"/>
        <v>-1.9137407494954435E-3</v>
      </c>
    </row>
    <row r="196" spans="1:5" x14ac:dyDescent="0.35">
      <c r="A196" s="69">
        <v>44480</v>
      </c>
      <c r="B196" s="70">
        <v>150.28</v>
      </c>
      <c r="C196" s="70">
        <v>4361.1899999999996</v>
      </c>
      <c r="D196" s="62">
        <f t="shared" ref="D196:D259" si="6">(B196-B195)/B195</f>
        <v>-1.4428121720881353E-2</v>
      </c>
      <c r="E196" s="62">
        <f t="shared" ref="E196:E259" si="7">(C196-C195)/C195</f>
        <v>-6.8657858421348706E-3</v>
      </c>
    </row>
    <row r="197" spans="1:5" x14ac:dyDescent="0.35">
      <c r="A197" s="69">
        <v>44481</v>
      </c>
      <c r="B197" s="70">
        <v>153.35</v>
      </c>
      <c r="C197" s="70">
        <v>4350.6499999999996</v>
      </c>
      <c r="D197" s="62">
        <f t="shared" si="6"/>
        <v>2.0428533404311906E-2</v>
      </c>
      <c r="E197" s="62">
        <f t="shared" si="7"/>
        <v>-2.4167715692276566E-3</v>
      </c>
    </row>
    <row r="198" spans="1:5" x14ac:dyDescent="0.35">
      <c r="A198" s="69">
        <v>44482</v>
      </c>
      <c r="B198" s="70">
        <v>156.30000000000001</v>
      </c>
      <c r="C198" s="70">
        <v>4363.8</v>
      </c>
      <c r="D198" s="62">
        <f t="shared" si="6"/>
        <v>1.9237039452233564E-2</v>
      </c>
      <c r="E198" s="62">
        <f t="shared" si="7"/>
        <v>3.0225368623080567E-3</v>
      </c>
    </row>
    <row r="199" spans="1:5" x14ac:dyDescent="0.35">
      <c r="A199" s="69">
        <v>44483</v>
      </c>
      <c r="B199" s="70">
        <v>157.13999999999999</v>
      </c>
      <c r="C199" s="70">
        <v>4438.26</v>
      </c>
      <c r="D199" s="62">
        <f t="shared" si="6"/>
        <v>5.3742802303261353E-3</v>
      </c>
      <c r="E199" s="62">
        <f t="shared" si="7"/>
        <v>1.7063110133370005E-2</v>
      </c>
    </row>
    <row r="200" spans="1:5" x14ac:dyDescent="0.35">
      <c r="A200" s="69">
        <v>44484</v>
      </c>
      <c r="B200" s="70">
        <v>158.01</v>
      </c>
      <c r="C200" s="70">
        <v>4471.37</v>
      </c>
      <c r="D200" s="62">
        <f t="shared" si="6"/>
        <v>5.5364642993509265E-3</v>
      </c>
      <c r="E200" s="62">
        <f t="shared" si="7"/>
        <v>7.4601307719691212E-3</v>
      </c>
    </row>
    <row r="201" spans="1:5" x14ac:dyDescent="0.35">
      <c r="A201" s="69">
        <v>44487</v>
      </c>
      <c r="B201" s="70">
        <v>159.43</v>
      </c>
      <c r="C201" s="70">
        <v>4486.46</v>
      </c>
      <c r="D201" s="62">
        <f t="shared" si="6"/>
        <v>8.9867729890514263E-3</v>
      </c>
      <c r="E201" s="62">
        <f t="shared" si="7"/>
        <v>3.3748045900921075E-3</v>
      </c>
    </row>
    <row r="202" spans="1:5" x14ac:dyDescent="0.35">
      <c r="A202" s="69">
        <v>44488</v>
      </c>
      <c r="B202" s="70">
        <v>157.82</v>
      </c>
      <c r="C202" s="70">
        <v>4519.63</v>
      </c>
      <c r="D202" s="62">
        <f t="shared" si="6"/>
        <v>-1.0098475820109224E-2</v>
      </c>
      <c r="E202" s="62">
        <f t="shared" si="7"/>
        <v>7.3933569005407542E-3</v>
      </c>
    </row>
    <row r="203" spans="1:5" x14ac:dyDescent="0.35">
      <c r="A203" s="69">
        <v>44489</v>
      </c>
      <c r="B203" s="70">
        <v>158.44999999999999</v>
      </c>
      <c r="C203" s="70">
        <v>4536.1899999999996</v>
      </c>
      <c r="D203" s="62">
        <f t="shared" si="6"/>
        <v>3.9918894943606351E-3</v>
      </c>
      <c r="E203" s="62">
        <f t="shared" si="7"/>
        <v>3.6640167447334164E-3</v>
      </c>
    </row>
    <row r="204" spans="1:5" x14ac:dyDescent="0.35">
      <c r="A204" s="69">
        <v>44490</v>
      </c>
      <c r="B204" s="70">
        <v>162.18</v>
      </c>
      <c r="C204" s="70">
        <v>4549.78</v>
      </c>
      <c r="D204" s="62">
        <f t="shared" si="6"/>
        <v>2.3540549069107089E-2</v>
      </c>
      <c r="E204" s="62">
        <f t="shared" si="7"/>
        <v>2.9959062561312789E-3</v>
      </c>
    </row>
    <row r="205" spans="1:5" x14ac:dyDescent="0.35">
      <c r="A205" s="69">
        <v>44491</v>
      </c>
      <c r="B205" s="70">
        <v>163.47999999999999</v>
      </c>
      <c r="C205" s="70">
        <v>4544.8999999999996</v>
      </c>
      <c r="D205" s="62">
        <f t="shared" si="6"/>
        <v>8.0157849303242254E-3</v>
      </c>
      <c r="E205" s="62">
        <f t="shared" si="7"/>
        <v>-1.0725793335062594E-3</v>
      </c>
    </row>
    <row r="206" spans="1:5" x14ac:dyDescent="0.35">
      <c r="A206" s="69">
        <v>44494</v>
      </c>
      <c r="B206" s="70">
        <v>164.22</v>
      </c>
      <c r="C206" s="70">
        <v>4566.4799999999996</v>
      </c>
      <c r="D206" s="62">
        <f t="shared" si="6"/>
        <v>4.5265475899193119E-3</v>
      </c>
      <c r="E206" s="62">
        <f t="shared" si="7"/>
        <v>4.7481792778718852E-3</v>
      </c>
    </row>
    <row r="207" spans="1:5" x14ac:dyDescent="0.35">
      <c r="A207" s="69">
        <v>44495</v>
      </c>
      <c r="B207" s="70">
        <v>163.79</v>
      </c>
      <c r="C207" s="70">
        <v>4574.79</v>
      </c>
      <c r="D207" s="62">
        <f t="shared" si="6"/>
        <v>-2.6184386798197954E-3</v>
      </c>
      <c r="E207" s="62">
        <f t="shared" si="7"/>
        <v>1.8197824144637446E-3</v>
      </c>
    </row>
    <row r="208" spans="1:5" x14ac:dyDescent="0.35">
      <c r="A208" s="69">
        <v>44496</v>
      </c>
      <c r="B208" s="70">
        <v>162.35</v>
      </c>
      <c r="C208" s="70">
        <v>4551.68</v>
      </c>
      <c r="D208" s="62">
        <f t="shared" si="6"/>
        <v>-8.7917455278099868E-3</v>
      </c>
      <c r="E208" s="62">
        <f t="shared" si="7"/>
        <v>-5.0515979968478713E-3</v>
      </c>
    </row>
    <row r="209" spans="1:5" x14ac:dyDescent="0.35">
      <c r="A209" s="69">
        <v>44497</v>
      </c>
      <c r="B209" s="70">
        <v>164.46</v>
      </c>
      <c r="C209" s="70">
        <v>4596.42</v>
      </c>
      <c r="D209" s="62">
        <f t="shared" si="6"/>
        <v>1.2996612257468516E-2</v>
      </c>
      <c r="E209" s="62">
        <f t="shared" si="7"/>
        <v>9.8293377390325717E-3</v>
      </c>
    </row>
    <row r="210" spans="1:5" x14ac:dyDescent="0.35">
      <c r="A210" s="69">
        <v>44498</v>
      </c>
      <c r="B210" s="70">
        <v>167.29</v>
      </c>
      <c r="C210" s="70">
        <v>4605.38</v>
      </c>
      <c r="D210" s="62">
        <f t="shared" si="6"/>
        <v>1.7207831691596644E-2</v>
      </c>
      <c r="E210" s="62">
        <f t="shared" si="7"/>
        <v>1.9493431844783628E-3</v>
      </c>
    </row>
    <row r="211" spans="1:5" x14ac:dyDescent="0.35">
      <c r="A211" s="69">
        <v>44501</v>
      </c>
      <c r="B211" s="70">
        <v>166.33</v>
      </c>
      <c r="C211" s="70">
        <v>4613.67</v>
      </c>
      <c r="D211" s="62">
        <f t="shared" si="6"/>
        <v>-5.738537868372166E-3</v>
      </c>
      <c r="E211" s="62">
        <f t="shared" si="7"/>
        <v>1.8000686154019784E-3</v>
      </c>
    </row>
    <row r="212" spans="1:5" x14ac:dyDescent="0.35">
      <c r="A212" s="69">
        <v>44502</v>
      </c>
      <c r="B212" s="70">
        <v>167.83</v>
      </c>
      <c r="C212" s="70">
        <v>4630.6499999999996</v>
      </c>
      <c r="D212" s="62">
        <f t="shared" si="6"/>
        <v>9.0182167979318221E-3</v>
      </c>
      <c r="E212" s="62">
        <f t="shared" si="7"/>
        <v>3.6803672564356712E-3</v>
      </c>
    </row>
    <row r="213" spans="1:5" x14ac:dyDescent="0.35">
      <c r="A213" s="69">
        <v>44503</v>
      </c>
      <c r="B213" s="70">
        <v>172.5</v>
      </c>
      <c r="C213" s="70">
        <v>4660.57</v>
      </c>
      <c r="D213" s="62">
        <f t="shared" si="6"/>
        <v>2.7825776082940994E-2</v>
      </c>
      <c r="E213" s="62">
        <f t="shared" si="7"/>
        <v>6.4612959303769609E-3</v>
      </c>
    </row>
    <row r="214" spans="1:5" x14ac:dyDescent="0.35">
      <c r="A214" s="69">
        <v>44504</v>
      </c>
      <c r="B214" s="70">
        <v>175.44</v>
      </c>
      <c r="C214" s="70">
        <v>4680.0600000000004</v>
      </c>
      <c r="D214" s="62">
        <f t="shared" si="6"/>
        <v>1.7043478260869552E-2</v>
      </c>
      <c r="E214" s="62">
        <f t="shared" si="7"/>
        <v>4.1818919145084595E-3</v>
      </c>
    </row>
    <row r="215" spans="1:5" x14ac:dyDescent="0.35">
      <c r="A215" s="69">
        <v>44505</v>
      </c>
      <c r="B215" s="70">
        <v>177.51</v>
      </c>
      <c r="C215" s="70">
        <v>4697.53</v>
      </c>
      <c r="D215" s="62">
        <f t="shared" si="6"/>
        <v>1.1798905608755092E-2</v>
      </c>
      <c r="E215" s="62">
        <f t="shared" si="7"/>
        <v>3.7328581257503844E-3</v>
      </c>
    </row>
    <row r="216" spans="1:5" x14ac:dyDescent="0.35">
      <c r="A216" s="69">
        <v>44508</v>
      </c>
      <c r="B216" s="70">
        <v>171.85</v>
      </c>
      <c r="C216" s="70">
        <v>4701.7</v>
      </c>
      <c r="D216" s="62">
        <f t="shared" si="6"/>
        <v>-3.1885527575911198E-2</v>
      </c>
      <c r="E216" s="62">
        <f t="shared" si="7"/>
        <v>8.8770055752705637E-4</v>
      </c>
    </row>
    <row r="217" spans="1:5" x14ac:dyDescent="0.35">
      <c r="A217" s="69">
        <v>44509</v>
      </c>
      <c r="B217" s="70">
        <v>173.82</v>
      </c>
      <c r="C217" s="70">
        <v>4685.25</v>
      </c>
      <c r="D217" s="62">
        <f t="shared" si="6"/>
        <v>1.1463485597905143E-2</v>
      </c>
      <c r="E217" s="62">
        <f t="shared" si="7"/>
        <v>-3.4987345002870916E-3</v>
      </c>
    </row>
    <row r="218" spans="1:5" x14ac:dyDescent="0.35">
      <c r="A218" s="69">
        <v>44510</v>
      </c>
      <c r="B218" s="70">
        <v>168.26</v>
      </c>
      <c r="C218" s="70">
        <v>4646.71</v>
      </c>
      <c r="D218" s="62">
        <f t="shared" si="6"/>
        <v>-3.1987113105511465E-2</v>
      </c>
      <c r="E218" s="62">
        <f t="shared" si="7"/>
        <v>-8.2258150578944488E-3</v>
      </c>
    </row>
    <row r="219" spans="1:5" x14ac:dyDescent="0.35">
      <c r="A219" s="69">
        <v>44511</v>
      </c>
      <c r="B219" s="70">
        <v>166.97</v>
      </c>
      <c r="C219" s="70">
        <v>4649.2700000000004</v>
      </c>
      <c r="D219" s="62">
        <f t="shared" si="6"/>
        <v>-7.6667062878877455E-3</v>
      </c>
      <c r="E219" s="62">
        <f t="shared" si="7"/>
        <v>5.5092743037555604E-4</v>
      </c>
    </row>
    <row r="220" spans="1:5" x14ac:dyDescent="0.35">
      <c r="A220" s="69">
        <v>44512</v>
      </c>
      <c r="B220" s="70">
        <v>169.09</v>
      </c>
      <c r="C220" s="70">
        <v>4682.8500000000004</v>
      </c>
      <c r="D220" s="62">
        <f t="shared" si="6"/>
        <v>1.2696891657183953E-2</v>
      </c>
      <c r="E220" s="62">
        <f t="shared" si="7"/>
        <v>7.2226392530440097E-3</v>
      </c>
    </row>
    <row r="221" spans="1:5" x14ac:dyDescent="0.35">
      <c r="A221" s="69">
        <v>44515</v>
      </c>
      <c r="B221" s="70">
        <v>168.85</v>
      </c>
      <c r="C221" s="70">
        <v>4682.8</v>
      </c>
      <c r="D221" s="62">
        <f t="shared" si="6"/>
        <v>-1.4193624696907511E-3</v>
      </c>
      <c r="E221" s="62">
        <f t="shared" si="7"/>
        <v>-1.0677258507144559E-5</v>
      </c>
    </row>
    <row r="222" spans="1:5" x14ac:dyDescent="0.35">
      <c r="A222" s="69">
        <v>44516</v>
      </c>
      <c r="B222" s="70">
        <v>171.83</v>
      </c>
      <c r="C222" s="70">
        <v>4700.8999999999996</v>
      </c>
      <c r="D222" s="62">
        <f t="shared" si="6"/>
        <v>1.7648800710690069E-2</v>
      </c>
      <c r="E222" s="62">
        <f t="shared" si="7"/>
        <v>3.8652088494062213E-3</v>
      </c>
    </row>
    <row r="223" spans="1:5" x14ac:dyDescent="0.35">
      <c r="A223" s="69">
        <v>44517</v>
      </c>
      <c r="B223" s="70">
        <v>171.74</v>
      </c>
      <c r="C223" s="70">
        <v>4688.67</v>
      </c>
      <c r="D223" s="62">
        <f t="shared" si="6"/>
        <v>-5.2377349706106847E-4</v>
      </c>
      <c r="E223" s="62">
        <f t="shared" si="7"/>
        <v>-2.6016294752067826E-3</v>
      </c>
    </row>
    <row r="224" spans="1:5" x14ac:dyDescent="0.35">
      <c r="A224" s="69">
        <v>44518</v>
      </c>
      <c r="B224" s="70">
        <v>171.35</v>
      </c>
      <c r="C224" s="70">
        <v>4704.54</v>
      </c>
      <c r="D224" s="62">
        <f t="shared" si="6"/>
        <v>-2.2708745778503249E-3</v>
      </c>
      <c r="E224" s="62">
        <f t="shared" si="7"/>
        <v>3.384755165110765E-3</v>
      </c>
    </row>
    <row r="225" spans="1:5" x14ac:dyDescent="0.35">
      <c r="A225" s="69">
        <v>44519</v>
      </c>
      <c r="B225" s="70">
        <v>174.88</v>
      </c>
      <c r="C225" s="70">
        <v>4697.96</v>
      </c>
      <c r="D225" s="62">
        <f t="shared" si="6"/>
        <v>2.0601108841552387E-2</v>
      </c>
      <c r="E225" s="62">
        <f t="shared" si="7"/>
        <v>-1.3986489646171415E-3</v>
      </c>
    </row>
    <row r="226" spans="1:5" x14ac:dyDescent="0.35">
      <c r="A226" s="69">
        <v>44522</v>
      </c>
      <c r="B226" s="70">
        <v>174.24</v>
      </c>
      <c r="C226" s="70">
        <v>4682.9399999999996</v>
      </c>
      <c r="D226" s="62">
        <f t="shared" si="6"/>
        <v>-3.6596523330282844E-3</v>
      </c>
      <c r="E226" s="62">
        <f t="shared" si="7"/>
        <v>-3.1971323723489421E-3</v>
      </c>
    </row>
    <row r="227" spans="1:5" x14ac:dyDescent="0.35">
      <c r="A227" s="69">
        <v>44523</v>
      </c>
      <c r="B227" s="70">
        <v>172.15</v>
      </c>
      <c r="C227" s="70">
        <v>4690.7</v>
      </c>
      <c r="D227" s="62">
        <f t="shared" si="6"/>
        <v>-1.1994949494949513E-2</v>
      </c>
      <c r="E227" s="62">
        <f t="shared" si="7"/>
        <v>1.6570786727996129E-3</v>
      </c>
    </row>
    <row r="228" spans="1:5" x14ac:dyDescent="0.35">
      <c r="A228" s="69">
        <v>44524</v>
      </c>
      <c r="B228" s="70">
        <v>172.03</v>
      </c>
      <c r="C228" s="70">
        <v>4701.46</v>
      </c>
      <c r="D228" s="62">
        <f t="shared" si="6"/>
        <v>-6.9706651176302376E-4</v>
      </c>
      <c r="E228" s="62">
        <f t="shared" si="7"/>
        <v>2.2939006971241433E-3</v>
      </c>
    </row>
    <row r="229" spans="1:5" x14ac:dyDescent="0.35">
      <c r="A229" s="69">
        <v>44526</v>
      </c>
      <c r="B229" s="70">
        <v>168.02</v>
      </c>
      <c r="C229" s="70">
        <v>4594.62</v>
      </c>
      <c r="D229" s="62">
        <f t="shared" si="6"/>
        <v>-2.3309887810265599E-2</v>
      </c>
      <c r="E229" s="62">
        <f t="shared" si="7"/>
        <v>-2.2724855683128251E-2</v>
      </c>
    </row>
    <row r="230" spans="1:5" x14ac:dyDescent="0.35">
      <c r="A230" s="69">
        <v>44529</v>
      </c>
      <c r="B230" s="70">
        <v>169.87</v>
      </c>
      <c r="C230" s="70">
        <v>4655.2700000000004</v>
      </c>
      <c r="D230" s="62">
        <f t="shared" si="6"/>
        <v>1.1010593976907476E-2</v>
      </c>
      <c r="E230" s="62">
        <f t="shared" si="7"/>
        <v>1.3200221128189174E-2</v>
      </c>
    </row>
    <row r="231" spans="1:5" x14ac:dyDescent="0.35">
      <c r="A231" s="69">
        <v>44530</v>
      </c>
      <c r="B231" s="70">
        <v>169.24</v>
      </c>
      <c r="C231" s="70">
        <v>4567</v>
      </c>
      <c r="D231" s="62">
        <f t="shared" si="6"/>
        <v>-3.7087184317418933E-3</v>
      </c>
      <c r="E231" s="62">
        <f t="shared" si="7"/>
        <v>-1.8961306218543805E-2</v>
      </c>
    </row>
    <row r="232" spans="1:5" x14ac:dyDescent="0.35">
      <c r="A232" s="69">
        <v>44531</v>
      </c>
      <c r="B232" s="70">
        <v>166.7</v>
      </c>
      <c r="C232" s="70">
        <v>4513.04</v>
      </c>
      <c r="D232" s="62">
        <f t="shared" si="6"/>
        <v>-1.5008272276057789E-2</v>
      </c>
      <c r="E232" s="62">
        <f t="shared" si="7"/>
        <v>-1.1815195971097009E-2</v>
      </c>
    </row>
    <row r="233" spans="1:5" x14ac:dyDescent="0.35">
      <c r="A233" s="69">
        <v>44532</v>
      </c>
      <c r="B233" s="70">
        <v>170</v>
      </c>
      <c r="C233" s="70">
        <v>4577.1000000000004</v>
      </c>
      <c r="D233" s="62">
        <f t="shared" si="6"/>
        <v>1.9796040791841701E-2</v>
      </c>
      <c r="E233" s="62">
        <f t="shared" si="7"/>
        <v>1.4194423271231897E-2</v>
      </c>
    </row>
    <row r="234" spans="1:5" x14ac:dyDescent="0.35">
      <c r="A234" s="69">
        <v>44533</v>
      </c>
      <c r="B234" s="70">
        <v>170.24</v>
      </c>
      <c r="C234" s="70">
        <v>4538.43</v>
      </c>
      <c r="D234" s="62">
        <f t="shared" si="6"/>
        <v>1.4117647058824064E-3</v>
      </c>
      <c r="E234" s="62">
        <f t="shared" si="7"/>
        <v>-8.4485809792226672E-3</v>
      </c>
    </row>
    <row r="235" spans="1:5" x14ac:dyDescent="0.35">
      <c r="A235" s="69">
        <v>44536</v>
      </c>
      <c r="B235" s="70">
        <v>168.91</v>
      </c>
      <c r="C235" s="70">
        <v>4591.67</v>
      </c>
      <c r="D235" s="62">
        <f t="shared" si="6"/>
        <v>-7.8125000000000729E-3</v>
      </c>
      <c r="E235" s="62">
        <f t="shared" si="7"/>
        <v>1.1730928977641998E-2</v>
      </c>
    </row>
    <row r="236" spans="1:5" x14ac:dyDescent="0.35">
      <c r="A236" s="69">
        <v>44537</v>
      </c>
      <c r="B236" s="70">
        <v>171.29</v>
      </c>
      <c r="C236" s="70">
        <v>4686.75</v>
      </c>
      <c r="D236" s="62">
        <f t="shared" si="6"/>
        <v>1.4090343970161599E-2</v>
      </c>
      <c r="E236" s="62">
        <f t="shared" si="7"/>
        <v>2.070706300757675E-2</v>
      </c>
    </row>
    <row r="237" spans="1:5" x14ac:dyDescent="0.35">
      <c r="A237" s="69">
        <v>44538</v>
      </c>
      <c r="B237" s="70">
        <v>170.25</v>
      </c>
      <c r="C237" s="70">
        <v>4701.21</v>
      </c>
      <c r="D237" s="62">
        <f t="shared" si="6"/>
        <v>-6.0715745227391676E-3</v>
      </c>
      <c r="E237" s="62">
        <f t="shared" si="7"/>
        <v>3.0852936469835252E-3</v>
      </c>
    </row>
    <row r="238" spans="1:5" x14ac:dyDescent="0.35">
      <c r="A238" s="69">
        <v>44539</v>
      </c>
      <c r="B238" s="70">
        <v>168.1</v>
      </c>
      <c r="C238" s="70">
        <v>4667.45</v>
      </c>
      <c r="D238" s="62">
        <f t="shared" si="6"/>
        <v>-1.2628487518355392E-2</v>
      </c>
      <c r="E238" s="62">
        <f t="shared" si="7"/>
        <v>-7.1811299644134637E-3</v>
      </c>
    </row>
    <row r="239" spans="1:5" x14ac:dyDescent="0.35">
      <c r="A239" s="69">
        <v>44540</v>
      </c>
      <c r="B239" s="70">
        <v>169.06</v>
      </c>
      <c r="C239" s="70">
        <v>4712.0200000000004</v>
      </c>
      <c r="D239" s="62">
        <f t="shared" si="6"/>
        <v>5.7108863771565023E-3</v>
      </c>
      <c r="E239" s="62">
        <f t="shared" si="7"/>
        <v>9.5491113991581309E-3</v>
      </c>
    </row>
    <row r="240" spans="1:5" x14ac:dyDescent="0.35">
      <c r="A240" s="69">
        <v>44543</v>
      </c>
      <c r="B240" s="70">
        <v>166.84</v>
      </c>
      <c r="C240" s="70">
        <v>4668.97</v>
      </c>
      <c r="D240" s="62">
        <f t="shared" si="6"/>
        <v>-1.3131432627469531E-2</v>
      </c>
      <c r="E240" s="62">
        <f t="shared" si="7"/>
        <v>-9.1362090992822987E-3</v>
      </c>
    </row>
    <row r="241" spans="1:5" x14ac:dyDescent="0.35">
      <c r="A241" s="69">
        <v>44544</v>
      </c>
      <c r="B241" s="70">
        <v>165.4</v>
      </c>
      <c r="C241" s="70">
        <v>4634.09</v>
      </c>
      <c r="D241" s="62">
        <f t="shared" si="6"/>
        <v>-8.6310237353152582E-3</v>
      </c>
      <c r="E241" s="62">
        <f t="shared" si="7"/>
        <v>-7.4705984403412549E-3</v>
      </c>
    </row>
    <row r="242" spans="1:5" x14ac:dyDescent="0.35">
      <c r="A242" s="69">
        <v>44545</v>
      </c>
      <c r="B242" s="70">
        <v>163.9</v>
      </c>
      <c r="C242" s="70">
        <v>4709.8500000000004</v>
      </c>
      <c r="D242" s="62">
        <f t="shared" si="6"/>
        <v>-9.0689238210399023E-3</v>
      </c>
      <c r="E242" s="62">
        <f t="shared" si="7"/>
        <v>1.634840928855508E-2</v>
      </c>
    </row>
    <row r="243" spans="1:5" x14ac:dyDescent="0.35">
      <c r="A243" s="69">
        <v>44546</v>
      </c>
      <c r="B243" s="70">
        <v>162.72</v>
      </c>
      <c r="C243" s="70">
        <v>4668.67</v>
      </c>
      <c r="D243" s="62">
        <f t="shared" si="6"/>
        <v>-7.1995118974985161E-3</v>
      </c>
      <c r="E243" s="62">
        <f t="shared" si="7"/>
        <v>-8.7433782392221174E-3</v>
      </c>
    </row>
    <row r="244" spans="1:5" x14ac:dyDescent="0.35">
      <c r="A244" s="69">
        <v>44547</v>
      </c>
      <c r="B244" s="70">
        <v>161.36000000000001</v>
      </c>
      <c r="C244" s="70">
        <v>4620.6400000000003</v>
      </c>
      <c r="D244" s="62">
        <f t="shared" si="6"/>
        <v>-8.3579154375613644E-3</v>
      </c>
      <c r="E244" s="62">
        <f t="shared" si="7"/>
        <v>-1.0287726483131115E-2</v>
      </c>
    </row>
    <row r="245" spans="1:5" x14ac:dyDescent="0.35">
      <c r="A245" s="69">
        <v>44550</v>
      </c>
      <c r="B245" s="70">
        <v>156.97999999999999</v>
      </c>
      <c r="C245" s="70">
        <v>4568.0200000000004</v>
      </c>
      <c r="D245" s="62">
        <f t="shared" si="6"/>
        <v>-2.7144273673773076E-2</v>
      </c>
      <c r="E245" s="62">
        <f t="shared" si="7"/>
        <v>-1.1388032826621396E-2</v>
      </c>
    </row>
    <row r="246" spans="1:5" x14ac:dyDescent="0.35">
      <c r="A246" s="69">
        <v>44551</v>
      </c>
      <c r="B246" s="70">
        <v>166.63</v>
      </c>
      <c r="C246" s="70">
        <v>4649.2299999999996</v>
      </c>
      <c r="D246" s="62">
        <f t="shared" si="6"/>
        <v>6.1472799082685735E-2</v>
      </c>
      <c r="E246" s="62">
        <f t="shared" si="7"/>
        <v>1.7777943178882562E-2</v>
      </c>
    </row>
    <row r="247" spans="1:5" x14ac:dyDescent="0.35">
      <c r="A247" s="69">
        <v>44552</v>
      </c>
      <c r="B247" s="70">
        <v>165.44</v>
      </c>
      <c r="C247" s="70">
        <v>4696.5600000000004</v>
      </c>
      <c r="D247" s="62">
        <f t="shared" si="6"/>
        <v>-7.1415711456520297E-3</v>
      </c>
      <c r="E247" s="62">
        <f t="shared" si="7"/>
        <v>1.0180180373954578E-2</v>
      </c>
    </row>
    <row r="248" spans="1:5" x14ac:dyDescent="0.35">
      <c r="A248" s="69">
        <v>44553</v>
      </c>
      <c r="B248" s="70">
        <v>165.67</v>
      </c>
      <c r="C248" s="70">
        <v>4725.79</v>
      </c>
      <c r="D248" s="62">
        <f t="shared" si="6"/>
        <v>1.3902321083171529E-3</v>
      </c>
      <c r="E248" s="62">
        <f t="shared" si="7"/>
        <v>6.2237041579367791E-3</v>
      </c>
    </row>
    <row r="249" spans="1:5" x14ac:dyDescent="0.35">
      <c r="A249" s="69">
        <v>44557</v>
      </c>
      <c r="B249" s="70">
        <v>167.58</v>
      </c>
      <c r="C249" s="70">
        <v>4791.1899999999996</v>
      </c>
      <c r="D249" s="62">
        <f t="shared" si="6"/>
        <v>1.1528943079616256E-2</v>
      </c>
      <c r="E249" s="62">
        <f t="shared" si="7"/>
        <v>1.3838956026399741E-2</v>
      </c>
    </row>
    <row r="250" spans="1:5" x14ac:dyDescent="0.35">
      <c r="A250" s="69">
        <v>44558</v>
      </c>
      <c r="B250" s="70">
        <v>166.42</v>
      </c>
      <c r="C250" s="70">
        <v>4786.3500000000004</v>
      </c>
      <c r="D250" s="62">
        <f t="shared" si="6"/>
        <v>-6.9220670724431613E-3</v>
      </c>
      <c r="E250" s="62">
        <f t="shared" si="7"/>
        <v>-1.0101874482120801E-3</v>
      </c>
    </row>
    <row r="251" spans="1:5" x14ac:dyDescent="0.35">
      <c r="A251" s="69">
        <v>44559</v>
      </c>
      <c r="B251" s="70">
        <v>168.78</v>
      </c>
      <c r="C251" s="70">
        <v>4793.0600000000004</v>
      </c>
      <c r="D251" s="62">
        <f t="shared" si="6"/>
        <v>1.4180987862035897E-2</v>
      </c>
      <c r="E251" s="62">
        <f t="shared" si="7"/>
        <v>1.4019033292592552E-3</v>
      </c>
    </row>
    <row r="252" spans="1:5" x14ac:dyDescent="0.35">
      <c r="A252" s="69">
        <v>44560</v>
      </c>
      <c r="B252" s="70">
        <v>167.49</v>
      </c>
      <c r="C252" s="70">
        <v>4778.7299999999996</v>
      </c>
      <c r="D252" s="62">
        <f t="shared" si="6"/>
        <v>-7.6430856736579688E-3</v>
      </c>
      <c r="E252" s="62">
        <f t="shared" si="7"/>
        <v>-2.9897393314502292E-3</v>
      </c>
    </row>
    <row r="253" spans="1:5" x14ac:dyDescent="0.35">
      <c r="A253" s="69">
        <v>44561</v>
      </c>
      <c r="B253" s="70">
        <v>166.67</v>
      </c>
      <c r="C253" s="70">
        <v>4766.18</v>
      </c>
      <c r="D253" s="62">
        <f t="shared" si="6"/>
        <v>-4.8958146755031439E-3</v>
      </c>
      <c r="E253" s="62">
        <f t="shared" si="7"/>
        <v>-2.6262207741385834E-3</v>
      </c>
    </row>
    <row r="254" spans="1:5" x14ac:dyDescent="0.35">
      <c r="A254" s="69">
        <v>44564</v>
      </c>
      <c r="B254" s="70">
        <v>164.67</v>
      </c>
      <c r="C254" s="70">
        <v>4796.5600000000004</v>
      </c>
      <c r="D254" s="62">
        <f t="shared" si="6"/>
        <v>-1.1999760004799905E-2</v>
      </c>
      <c r="E254" s="62">
        <f t="shared" si="7"/>
        <v>6.3740773533521831E-3</v>
      </c>
    </row>
    <row r="255" spans="1:5" x14ac:dyDescent="0.35">
      <c r="A255" s="69">
        <v>44565</v>
      </c>
      <c r="B255" s="70">
        <v>166.39</v>
      </c>
      <c r="C255" s="70">
        <v>4793.54</v>
      </c>
      <c r="D255" s="62">
        <f t="shared" si="6"/>
        <v>1.0445132689621661E-2</v>
      </c>
      <c r="E255" s="62">
        <f t="shared" si="7"/>
        <v>-6.2961789282328087E-4</v>
      </c>
    </row>
    <row r="256" spans="1:5" x14ac:dyDescent="0.35">
      <c r="A256" s="69">
        <v>44566</v>
      </c>
      <c r="B256" s="70">
        <v>162.25</v>
      </c>
      <c r="C256" s="70">
        <v>4700.58</v>
      </c>
      <c r="D256" s="62">
        <f t="shared" si="6"/>
        <v>-2.4881302962918364E-2</v>
      </c>
      <c r="E256" s="62">
        <f t="shared" si="7"/>
        <v>-1.9392766097706505E-2</v>
      </c>
    </row>
    <row r="257" spans="1:5" x14ac:dyDescent="0.35">
      <c r="A257" s="69">
        <v>44567</v>
      </c>
      <c r="B257" s="70">
        <v>161.04</v>
      </c>
      <c r="C257" s="70">
        <v>4696.05</v>
      </c>
      <c r="D257" s="62">
        <f t="shared" si="6"/>
        <v>-7.4576271186441168E-3</v>
      </c>
      <c r="E257" s="62">
        <f t="shared" si="7"/>
        <v>-9.6371086121281742E-4</v>
      </c>
    </row>
    <row r="258" spans="1:5" x14ac:dyDescent="0.35">
      <c r="A258" s="69">
        <v>44568</v>
      </c>
      <c r="B258" s="70">
        <v>156.97</v>
      </c>
      <c r="C258" s="70">
        <v>4677.03</v>
      </c>
      <c r="D258" s="62">
        <f t="shared" si="6"/>
        <v>-2.5273224043715806E-2</v>
      </c>
      <c r="E258" s="62">
        <f t="shared" si="7"/>
        <v>-4.0502124125595847E-3</v>
      </c>
    </row>
    <row r="259" spans="1:5" x14ac:dyDescent="0.35">
      <c r="A259" s="69">
        <v>44571</v>
      </c>
      <c r="B259" s="70">
        <v>150.44</v>
      </c>
      <c r="C259" s="70">
        <v>4670.29</v>
      </c>
      <c r="D259" s="62">
        <f t="shared" si="6"/>
        <v>-4.1600305790915469E-2</v>
      </c>
      <c r="E259" s="62">
        <f t="shared" si="7"/>
        <v>-1.441085475183991E-3</v>
      </c>
    </row>
    <row r="260" spans="1:5" x14ac:dyDescent="0.35">
      <c r="A260" s="69">
        <v>44572</v>
      </c>
      <c r="B260" s="70">
        <v>150.30000000000001</v>
      </c>
      <c r="C260" s="70">
        <v>4713.07</v>
      </c>
      <c r="D260" s="62">
        <f t="shared" ref="D260:D323" si="8">(B260-B259)/B259</f>
        <v>-9.3060356288212145E-4</v>
      </c>
      <c r="E260" s="62">
        <f t="shared" ref="E260:E323" si="9">(C260-C259)/C259</f>
        <v>9.160030747555236E-3</v>
      </c>
    </row>
    <row r="261" spans="1:5" x14ac:dyDescent="0.35">
      <c r="A261" s="69">
        <v>44573</v>
      </c>
      <c r="B261" s="70">
        <v>152.21</v>
      </c>
      <c r="C261" s="70">
        <v>4726.3500000000004</v>
      </c>
      <c r="D261" s="62">
        <f t="shared" si="8"/>
        <v>1.2707917498336637E-2</v>
      </c>
      <c r="E261" s="62">
        <f t="shared" si="9"/>
        <v>2.8176963210817269E-3</v>
      </c>
    </row>
    <row r="262" spans="1:5" x14ac:dyDescent="0.35">
      <c r="A262" s="69">
        <v>44574</v>
      </c>
      <c r="B262" s="70">
        <v>149.59</v>
      </c>
      <c r="C262" s="70">
        <v>4659.03</v>
      </c>
      <c r="D262" s="62">
        <f t="shared" si="8"/>
        <v>-1.7213060902700247E-2</v>
      </c>
      <c r="E262" s="62">
        <f t="shared" si="9"/>
        <v>-1.4243549462058589E-2</v>
      </c>
    </row>
    <row r="263" spans="1:5" x14ac:dyDescent="0.35">
      <c r="A263" s="69">
        <v>44575</v>
      </c>
      <c r="B263" s="70">
        <v>148.18</v>
      </c>
      <c r="C263" s="70">
        <v>4662.8500000000004</v>
      </c>
      <c r="D263" s="62">
        <f t="shared" si="8"/>
        <v>-9.4257637542616256E-3</v>
      </c>
      <c r="E263" s="62">
        <f t="shared" si="9"/>
        <v>8.1991315788922125E-4</v>
      </c>
    </row>
    <row r="264" spans="1:5" x14ac:dyDescent="0.35">
      <c r="A264" s="69">
        <v>44579</v>
      </c>
      <c r="B264" s="70">
        <v>146.94999999999999</v>
      </c>
      <c r="C264" s="70">
        <v>4577.1099999999997</v>
      </c>
      <c r="D264" s="62">
        <f t="shared" si="8"/>
        <v>-8.3007153462006898E-3</v>
      </c>
      <c r="E264" s="62">
        <f t="shared" si="9"/>
        <v>-1.8387895814791531E-2</v>
      </c>
    </row>
    <row r="265" spans="1:5" x14ac:dyDescent="0.35">
      <c r="A265" s="69">
        <v>44580</v>
      </c>
      <c r="B265" s="70">
        <v>145.11000000000001</v>
      </c>
      <c r="C265" s="70">
        <v>4532.76</v>
      </c>
      <c r="D265" s="62">
        <f t="shared" si="8"/>
        <v>-1.2521265736644948E-2</v>
      </c>
      <c r="E265" s="62">
        <f t="shared" si="9"/>
        <v>-9.6895202431227252E-3</v>
      </c>
    </row>
    <row r="266" spans="1:5" x14ac:dyDescent="0.35">
      <c r="A266" s="69">
        <v>44581</v>
      </c>
      <c r="B266" s="70">
        <v>142.72999999999999</v>
      </c>
      <c r="C266" s="70">
        <v>4482.7299999999996</v>
      </c>
      <c r="D266" s="62">
        <f t="shared" si="8"/>
        <v>-1.6401350699469529E-2</v>
      </c>
      <c r="E266" s="62">
        <f t="shared" si="9"/>
        <v>-1.1037425321437856E-2</v>
      </c>
    </row>
    <row r="267" spans="1:5" x14ac:dyDescent="0.35">
      <c r="A267" s="69">
        <v>44582</v>
      </c>
      <c r="B267" s="70">
        <v>142.94999999999999</v>
      </c>
      <c r="C267" s="70">
        <v>4397.9399999999996</v>
      </c>
      <c r="D267" s="62">
        <f t="shared" si="8"/>
        <v>1.5413718209206116E-3</v>
      </c>
      <c r="E267" s="62">
        <f t="shared" si="9"/>
        <v>-1.8914813071498834E-2</v>
      </c>
    </row>
    <row r="268" spans="1:5" x14ac:dyDescent="0.35">
      <c r="A268" s="69">
        <v>44585</v>
      </c>
      <c r="B268" s="70">
        <v>146</v>
      </c>
      <c r="C268" s="70">
        <v>4410.13</v>
      </c>
      <c r="D268" s="62">
        <f t="shared" si="8"/>
        <v>2.1336131514515647E-2</v>
      </c>
      <c r="E268" s="62">
        <f t="shared" si="9"/>
        <v>2.7717522294529963E-3</v>
      </c>
    </row>
    <row r="269" spans="1:5" x14ac:dyDescent="0.35">
      <c r="A269" s="69">
        <v>44586</v>
      </c>
      <c r="B269" s="70">
        <v>145.47999999999999</v>
      </c>
      <c r="C269" s="70">
        <v>4356.45</v>
      </c>
      <c r="D269" s="62">
        <f t="shared" si="8"/>
        <v>-3.5616438356165085E-3</v>
      </c>
      <c r="E269" s="62">
        <f t="shared" si="9"/>
        <v>-1.2171976789799912E-2</v>
      </c>
    </row>
    <row r="270" spans="1:5" x14ac:dyDescent="0.35">
      <c r="A270" s="69">
        <v>44587</v>
      </c>
      <c r="B270" s="70">
        <v>143.99</v>
      </c>
      <c r="C270" s="70">
        <v>4349.93</v>
      </c>
      <c r="D270" s="62">
        <f t="shared" si="8"/>
        <v>-1.024195765740982E-2</v>
      </c>
      <c r="E270" s="62">
        <f t="shared" si="9"/>
        <v>-1.4966314315554012E-3</v>
      </c>
    </row>
    <row r="271" spans="1:5" x14ac:dyDescent="0.35">
      <c r="A271" s="69">
        <v>44588</v>
      </c>
      <c r="B271" s="70">
        <v>144.63999999999999</v>
      </c>
      <c r="C271" s="70">
        <v>4326.51</v>
      </c>
      <c r="D271" s="62">
        <f t="shared" si="8"/>
        <v>4.5142023751647839E-3</v>
      </c>
      <c r="E271" s="62">
        <f t="shared" si="9"/>
        <v>-5.3839946849719581E-3</v>
      </c>
    </row>
    <row r="272" spans="1:5" x14ac:dyDescent="0.35">
      <c r="A272" s="69">
        <v>44589</v>
      </c>
      <c r="B272" s="70">
        <v>145.91</v>
      </c>
      <c r="C272" s="70">
        <v>4431.8500000000004</v>
      </c>
      <c r="D272" s="62">
        <f t="shared" si="8"/>
        <v>8.7804203539823718E-3</v>
      </c>
      <c r="E272" s="62">
        <f t="shared" si="9"/>
        <v>2.4347568825681704E-2</v>
      </c>
    </row>
    <row r="273" spans="1:5" x14ac:dyDescent="0.35">
      <c r="A273" s="69">
        <v>44592</v>
      </c>
      <c r="B273" s="70">
        <v>148.07</v>
      </c>
      <c r="C273" s="70">
        <v>4515.55</v>
      </c>
      <c r="D273" s="62">
        <f t="shared" si="8"/>
        <v>1.4803646083201951E-2</v>
      </c>
      <c r="E273" s="62">
        <f t="shared" si="9"/>
        <v>1.8886018254227876E-2</v>
      </c>
    </row>
    <row r="274" spans="1:5" x14ac:dyDescent="0.35">
      <c r="A274" s="69">
        <v>44593</v>
      </c>
      <c r="B274" s="70">
        <v>148.22</v>
      </c>
      <c r="C274" s="70">
        <v>4546.54</v>
      </c>
      <c r="D274" s="62">
        <f t="shared" si="8"/>
        <v>1.0130343756331848E-3</v>
      </c>
      <c r="E274" s="62">
        <f t="shared" si="9"/>
        <v>6.8629513569775065E-3</v>
      </c>
    </row>
    <row r="275" spans="1:5" x14ac:dyDescent="0.35">
      <c r="A275" s="69">
        <v>44594</v>
      </c>
      <c r="B275" s="70">
        <v>148.71</v>
      </c>
      <c r="C275" s="70">
        <v>4589.38</v>
      </c>
      <c r="D275" s="62">
        <f t="shared" si="8"/>
        <v>3.3058966401295986E-3</v>
      </c>
      <c r="E275" s="62">
        <f t="shared" si="9"/>
        <v>9.4225498950850865E-3</v>
      </c>
    </row>
    <row r="276" spans="1:5" x14ac:dyDescent="0.35">
      <c r="A276" s="69">
        <v>44595</v>
      </c>
      <c r="B276" s="70">
        <v>145.31</v>
      </c>
      <c r="C276" s="70">
        <v>4477.4399999999996</v>
      </c>
      <c r="D276" s="62">
        <f t="shared" si="8"/>
        <v>-2.2863290969000104E-2</v>
      </c>
      <c r="E276" s="62">
        <f t="shared" si="9"/>
        <v>-2.4391094221877574E-2</v>
      </c>
    </row>
    <row r="277" spans="1:5" x14ac:dyDescent="0.35">
      <c r="A277" s="69">
        <v>44596</v>
      </c>
      <c r="B277" s="70">
        <v>145.38999999999999</v>
      </c>
      <c r="C277" s="70">
        <v>4500.53</v>
      </c>
      <c r="D277" s="62">
        <f t="shared" si="8"/>
        <v>5.505471061866636E-4</v>
      </c>
      <c r="E277" s="62">
        <f t="shared" si="9"/>
        <v>5.1569646941109536E-3</v>
      </c>
    </row>
    <row r="278" spans="1:5" x14ac:dyDescent="0.35">
      <c r="A278" s="69">
        <v>44599</v>
      </c>
      <c r="B278" s="70">
        <v>145.13999999999999</v>
      </c>
      <c r="C278" s="70">
        <v>4483.87</v>
      </c>
      <c r="D278" s="62">
        <f t="shared" si="8"/>
        <v>-1.7195130339087972E-3</v>
      </c>
      <c r="E278" s="62">
        <f t="shared" si="9"/>
        <v>-3.7017862340657333E-3</v>
      </c>
    </row>
    <row r="279" spans="1:5" x14ac:dyDescent="0.35">
      <c r="A279" s="69">
        <v>44600</v>
      </c>
      <c r="B279" s="70">
        <v>143.53</v>
      </c>
      <c r="C279" s="70">
        <v>4521.54</v>
      </c>
      <c r="D279" s="62">
        <f t="shared" si="8"/>
        <v>-1.1092738046024427E-2</v>
      </c>
      <c r="E279" s="62">
        <f t="shared" si="9"/>
        <v>8.4012248347967427E-3</v>
      </c>
    </row>
    <row r="280" spans="1:5" x14ac:dyDescent="0.35">
      <c r="A280" s="69">
        <v>44601</v>
      </c>
      <c r="B280" s="70">
        <v>146.26</v>
      </c>
      <c r="C280" s="70">
        <v>4587.18</v>
      </c>
      <c r="D280" s="62">
        <f t="shared" si="8"/>
        <v>1.9020413850762835E-2</v>
      </c>
      <c r="E280" s="62">
        <f t="shared" si="9"/>
        <v>1.4517177775713657E-2</v>
      </c>
    </row>
    <row r="281" spans="1:5" x14ac:dyDescent="0.35">
      <c r="A281" s="69">
        <v>44602</v>
      </c>
      <c r="B281" s="70">
        <v>144.82</v>
      </c>
      <c r="C281" s="70">
        <v>4504.08</v>
      </c>
      <c r="D281" s="62">
        <f t="shared" si="8"/>
        <v>-9.8454806508956501E-3</v>
      </c>
      <c r="E281" s="62">
        <f t="shared" si="9"/>
        <v>-1.8115705073705492E-2</v>
      </c>
    </row>
    <row r="282" spans="1:5" x14ac:dyDescent="0.35">
      <c r="A282" s="69">
        <v>44603</v>
      </c>
      <c r="B282" s="70">
        <v>140.18</v>
      </c>
      <c r="C282" s="70">
        <v>4418.6400000000003</v>
      </c>
      <c r="D282" s="62">
        <f t="shared" si="8"/>
        <v>-3.2039773511945771E-2</v>
      </c>
      <c r="E282" s="62">
        <f t="shared" si="9"/>
        <v>-1.8969467682634324E-2</v>
      </c>
    </row>
    <row r="283" spans="1:5" x14ac:dyDescent="0.35">
      <c r="A283" s="69">
        <v>44606</v>
      </c>
      <c r="B283" s="70">
        <v>141.59</v>
      </c>
      <c r="C283" s="70">
        <v>4401.67</v>
      </c>
      <c r="D283" s="62">
        <f t="shared" si="8"/>
        <v>1.0058496219146786E-2</v>
      </c>
      <c r="E283" s="62">
        <f t="shared" si="9"/>
        <v>-3.8405482229826944E-3</v>
      </c>
    </row>
    <row r="284" spans="1:5" x14ac:dyDescent="0.35">
      <c r="A284" s="69">
        <v>44607</v>
      </c>
      <c r="B284" s="70">
        <v>145.58000000000001</v>
      </c>
      <c r="C284" s="70">
        <v>4471.07</v>
      </c>
      <c r="D284" s="62">
        <f t="shared" si="8"/>
        <v>2.8179956211596927E-2</v>
      </c>
      <c r="E284" s="62">
        <f t="shared" si="9"/>
        <v>1.5766743077059307E-2</v>
      </c>
    </row>
    <row r="285" spans="1:5" x14ac:dyDescent="0.35">
      <c r="A285" s="69">
        <v>44608</v>
      </c>
      <c r="B285" s="70">
        <v>146.49</v>
      </c>
      <c r="C285" s="70">
        <v>4475.01</v>
      </c>
      <c r="D285" s="62">
        <f t="shared" si="8"/>
        <v>6.2508586344277818E-3</v>
      </c>
      <c r="E285" s="62">
        <f t="shared" si="9"/>
        <v>8.812208263347497E-4</v>
      </c>
    </row>
    <row r="286" spans="1:5" x14ac:dyDescent="0.35">
      <c r="A286" s="69">
        <v>44609</v>
      </c>
      <c r="B286" s="70">
        <v>142.80000000000001</v>
      </c>
      <c r="C286" s="70">
        <v>4380.26</v>
      </c>
      <c r="D286" s="62">
        <f t="shared" si="8"/>
        <v>-2.5189432725783313E-2</v>
      </c>
      <c r="E286" s="62">
        <f t="shared" si="9"/>
        <v>-2.1173137043269175E-2</v>
      </c>
    </row>
    <row r="287" spans="1:5" x14ac:dyDescent="0.35">
      <c r="A287" s="69">
        <v>44610</v>
      </c>
      <c r="B287" s="70">
        <v>142.94999999999999</v>
      </c>
      <c r="C287" s="70">
        <v>4348.87</v>
      </c>
      <c r="D287" s="62">
        <f t="shared" si="8"/>
        <v>1.0504201680670677E-3</v>
      </c>
      <c r="E287" s="62">
        <f t="shared" si="9"/>
        <v>-7.1662412733491448E-3</v>
      </c>
    </row>
    <row r="288" spans="1:5" x14ac:dyDescent="0.35">
      <c r="A288" s="69">
        <v>44614</v>
      </c>
      <c r="B288" s="70">
        <v>138.19</v>
      </c>
      <c r="C288" s="70">
        <v>4304.76</v>
      </c>
      <c r="D288" s="62">
        <f t="shared" si="8"/>
        <v>-3.3298356068555378E-2</v>
      </c>
      <c r="E288" s="62">
        <f t="shared" si="9"/>
        <v>-1.0142864698185891E-2</v>
      </c>
    </row>
    <row r="289" spans="1:5" x14ac:dyDescent="0.35">
      <c r="A289" s="69">
        <v>44615</v>
      </c>
      <c r="B289" s="70">
        <v>136.83000000000001</v>
      </c>
      <c r="C289" s="70">
        <v>4225.5</v>
      </c>
      <c r="D289" s="62">
        <f t="shared" si="8"/>
        <v>-9.8415225414283606E-3</v>
      </c>
      <c r="E289" s="62">
        <f t="shared" si="9"/>
        <v>-1.8412176288573629E-2</v>
      </c>
    </row>
    <row r="290" spans="1:5" x14ac:dyDescent="0.35">
      <c r="A290" s="69">
        <v>44616</v>
      </c>
      <c r="B290" s="70">
        <v>137.16999999999999</v>
      </c>
      <c r="C290" s="70">
        <v>4288.7</v>
      </c>
      <c r="D290" s="62">
        <f t="shared" si="8"/>
        <v>2.484835196959548E-3</v>
      </c>
      <c r="E290" s="62">
        <f t="shared" si="9"/>
        <v>1.4956809844988716E-2</v>
      </c>
    </row>
    <row r="291" spans="1:5" x14ac:dyDescent="0.35">
      <c r="A291" s="69">
        <v>44617</v>
      </c>
      <c r="B291" s="70">
        <v>138.80000000000001</v>
      </c>
      <c r="C291" s="70">
        <v>4384.6499999999996</v>
      </c>
      <c r="D291" s="62">
        <f t="shared" si="8"/>
        <v>1.1883064810089845E-2</v>
      </c>
      <c r="E291" s="62">
        <f t="shared" si="9"/>
        <v>2.2372746986266193E-2</v>
      </c>
    </row>
    <row r="292" spans="1:5" x14ac:dyDescent="0.35">
      <c r="A292" s="69">
        <v>44620</v>
      </c>
      <c r="B292" s="70">
        <v>136.55000000000001</v>
      </c>
      <c r="C292" s="70">
        <v>4373.9399999999996</v>
      </c>
      <c r="D292" s="62">
        <f t="shared" si="8"/>
        <v>-1.6210374639769452E-2</v>
      </c>
      <c r="E292" s="62">
        <f t="shared" si="9"/>
        <v>-2.4426122951660993E-3</v>
      </c>
    </row>
    <row r="293" spans="1:5" x14ac:dyDescent="0.35">
      <c r="A293" s="69">
        <v>44621</v>
      </c>
      <c r="B293" s="70">
        <v>132.22</v>
      </c>
      <c r="C293" s="70">
        <v>4306.26</v>
      </c>
      <c r="D293" s="62">
        <f t="shared" si="8"/>
        <v>-3.1709996338337695E-2</v>
      </c>
      <c r="E293" s="62">
        <f t="shared" si="9"/>
        <v>-1.5473463284818582E-2</v>
      </c>
    </row>
    <row r="294" spans="1:5" x14ac:dyDescent="0.35">
      <c r="A294" s="69">
        <v>44622</v>
      </c>
      <c r="B294" s="70">
        <v>135.68</v>
      </c>
      <c r="C294" s="70">
        <v>4386.54</v>
      </c>
      <c r="D294" s="62">
        <f t="shared" si="8"/>
        <v>2.6168507033731719E-2</v>
      </c>
      <c r="E294" s="62">
        <f t="shared" si="9"/>
        <v>1.864262724498747E-2</v>
      </c>
    </row>
    <row r="295" spans="1:5" x14ac:dyDescent="0.35">
      <c r="A295" s="69">
        <v>44623</v>
      </c>
      <c r="B295" s="70">
        <v>133.97</v>
      </c>
      <c r="C295" s="70">
        <v>4363.49</v>
      </c>
      <c r="D295" s="62">
        <f t="shared" si="8"/>
        <v>-1.260318396226421E-2</v>
      </c>
      <c r="E295" s="62">
        <f t="shared" si="9"/>
        <v>-5.2547110022934211E-3</v>
      </c>
    </row>
    <row r="296" spans="1:5" x14ac:dyDescent="0.35">
      <c r="A296" s="69">
        <v>44624</v>
      </c>
      <c r="B296" s="70">
        <v>131.18</v>
      </c>
      <c r="C296" s="70">
        <v>4328.87</v>
      </c>
      <c r="D296" s="62">
        <f t="shared" si="8"/>
        <v>-2.0825557960737418E-2</v>
      </c>
      <c r="E296" s="62">
        <f t="shared" si="9"/>
        <v>-7.9340161201240048E-3</v>
      </c>
    </row>
    <row r="297" spans="1:5" x14ac:dyDescent="0.35">
      <c r="A297" s="69">
        <v>44627</v>
      </c>
      <c r="B297" s="70">
        <v>124.44</v>
      </c>
      <c r="C297" s="70">
        <v>4201.09</v>
      </c>
      <c r="D297" s="62">
        <f t="shared" si="8"/>
        <v>-5.1379783503582931E-2</v>
      </c>
      <c r="E297" s="62">
        <f t="shared" si="9"/>
        <v>-2.9518095946517161E-2</v>
      </c>
    </row>
    <row r="298" spans="1:5" x14ac:dyDescent="0.35">
      <c r="A298" s="69">
        <v>44628</v>
      </c>
      <c r="B298" s="70">
        <v>121.21</v>
      </c>
      <c r="C298" s="70">
        <v>4170.7</v>
      </c>
      <c r="D298" s="62">
        <f t="shared" si="8"/>
        <v>-2.5956284153005497E-2</v>
      </c>
      <c r="E298" s="62">
        <f t="shared" si="9"/>
        <v>-7.2338369327960899E-3</v>
      </c>
    </row>
    <row r="299" spans="1:5" x14ac:dyDescent="0.35">
      <c r="A299" s="69">
        <v>44629</v>
      </c>
      <c r="B299" s="70">
        <v>126.95</v>
      </c>
      <c r="C299" s="70">
        <v>4277.88</v>
      </c>
      <c r="D299" s="62">
        <f t="shared" si="8"/>
        <v>4.7355828727002801E-2</v>
      </c>
      <c r="E299" s="62">
        <f t="shared" si="9"/>
        <v>2.5698324022346439E-2</v>
      </c>
    </row>
    <row r="300" spans="1:5" x14ac:dyDescent="0.35">
      <c r="A300" s="69">
        <v>44630</v>
      </c>
      <c r="B300" s="70">
        <v>126.03</v>
      </c>
      <c r="C300" s="70">
        <v>4259.5200000000004</v>
      </c>
      <c r="D300" s="62">
        <f t="shared" si="8"/>
        <v>-7.2469476171721286E-3</v>
      </c>
      <c r="E300" s="62">
        <f t="shared" si="9"/>
        <v>-4.2918454935621554E-3</v>
      </c>
    </row>
    <row r="301" spans="1:5" x14ac:dyDescent="0.35">
      <c r="A301" s="69">
        <v>44631</v>
      </c>
      <c r="B301" s="70">
        <v>122.63</v>
      </c>
      <c r="C301" s="70">
        <v>4204.3100000000004</v>
      </c>
      <c r="D301" s="62">
        <f t="shared" si="8"/>
        <v>-2.6977703721336236E-2</v>
      </c>
      <c r="E301" s="62">
        <f t="shared" si="9"/>
        <v>-1.296155435354219E-2</v>
      </c>
    </row>
    <row r="302" spans="1:5" x14ac:dyDescent="0.35">
      <c r="A302" s="69">
        <v>44634</v>
      </c>
      <c r="B302" s="70">
        <v>117.57</v>
      </c>
      <c r="C302" s="70">
        <v>4173.1099999999997</v>
      </c>
      <c r="D302" s="62">
        <f t="shared" si="8"/>
        <v>-4.1262333849792075E-2</v>
      </c>
      <c r="E302" s="62">
        <f t="shared" si="9"/>
        <v>-7.4209561140831017E-3</v>
      </c>
    </row>
    <row r="303" spans="1:5" x14ac:dyDescent="0.35">
      <c r="A303" s="69">
        <v>44635</v>
      </c>
      <c r="B303" s="70">
        <v>119.4</v>
      </c>
      <c r="C303" s="70">
        <v>4262.45</v>
      </c>
      <c r="D303" s="62">
        <f t="shared" si="8"/>
        <v>1.5565195202857979E-2</v>
      </c>
      <c r="E303" s="62">
        <f t="shared" si="9"/>
        <v>2.1408493905025305E-2</v>
      </c>
    </row>
    <row r="304" spans="1:5" x14ac:dyDescent="0.35">
      <c r="A304" s="69">
        <v>44636</v>
      </c>
      <c r="B304" s="70">
        <v>125.19</v>
      </c>
      <c r="C304" s="70">
        <v>4357.8599999999997</v>
      </c>
      <c r="D304" s="62">
        <f t="shared" si="8"/>
        <v>4.8492462311557717E-2</v>
      </c>
      <c r="E304" s="62">
        <f t="shared" si="9"/>
        <v>2.2383840279651342E-2</v>
      </c>
    </row>
    <row r="305" spans="1:5" x14ac:dyDescent="0.35">
      <c r="A305" s="69">
        <v>44637</v>
      </c>
      <c r="B305" s="70">
        <v>127.41</v>
      </c>
      <c r="C305" s="70">
        <v>4411.67</v>
      </c>
      <c r="D305" s="62">
        <f t="shared" si="8"/>
        <v>1.7733045770428939E-2</v>
      </c>
      <c r="E305" s="62">
        <f t="shared" si="9"/>
        <v>1.2347803738532307E-2</v>
      </c>
    </row>
    <row r="306" spans="1:5" x14ac:dyDescent="0.35">
      <c r="A306" s="69">
        <v>44638</v>
      </c>
      <c r="B306" s="70">
        <v>131.24</v>
      </c>
      <c r="C306" s="70">
        <v>4463.12</v>
      </c>
      <c r="D306" s="62">
        <f t="shared" si="8"/>
        <v>3.006043481673348E-2</v>
      </c>
      <c r="E306" s="62">
        <f t="shared" si="9"/>
        <v>1.1662250349640798E-2</v>
      </c>
    </row>
    <row r="307" spans="1:5" x14ac:dyDescent="0.35">
      <c r="A307" s="69">
        <v>44641</v>
      </c>
      <c r="B307" s="70">
        <v>130.19</v>
      </c>
      <c r="C307" s="70">
        <v>4461.18</v>
      </c>
      <c r="D307" s="62">
        <f t="shared" si="8"/>
        <v>-8.0006095702530571E-3</v>
      </c>
      <c r="E307" s="62">
        <f t="shared" si="9"/>
        <v>-4.3467350194473816E-4</v>
      </c>
    </row>
    <row r="308" spans="1:5" x14ac:dyDescent="0.35">
      <c r="A308" s="69">
        <v>44642</v>
      </c>
      <c r="B308" s="70">
        <v>133.09</v>
      </c>
      <c r="C308" s="70">
        <v>4511.6099999999997</v>
      </c>
      <c r="D308" s="62">
        <f t="shared" si="8"/>
        <v>2.2275136339196602E-2</v>
      </c>
      <c r="E308" s="62">
        <f t="shared" si="9"/>
        <v>1.1304184094790925E-2</v>
      </c>
    </row>
    <row r="309" spans="1:5" x14ac:dyDescent="0.35">
      <c r="A309" s="69">
        <v>44643</v>
      </c>
      <c r="B309" s="70">
        <v>133</v>
      </c>
      <c r="C309" s="70">
        <v>4456.24</v>
      </c>
      <c r="D309" s="62">
        <f t="shared" si="8"/>
        <v>-6.7623412728231582E-4</v>
      </c>
      <c r="E309" s="62">
        <f t="shared" si="9"/>
        <v>-1.2272780670315009E-2</v>
      </c>
    </row>
    <row r="310" spans="1:5" x14ac:dyDescent="0.35">
      <c r="A310" s="69">
        <v>44644</v>
      </c>
      <c r="B310" s="70">
        <v>132.08000000000001</v>
      </c>
      <c r="C310" s="70">
        <v>4520.16</v>
      </c>
      <c r="D310" s="62">
        <f t="shared" si="8"/>
        <v>-6.9172932330826128E-3</v>
      </c>
      <c r="E310" s="62">
        <f t="shared" si="9"/>
        <v>1.4343931206577759E-2</v>
      </c>
    </row>
    <row r="311" spans="1:5" x14ac:dyDescent="0.35">
      <c r="A311" s="69">
        <v>44645</v>
      </c>
      <c r="B311" s="70">
        <v>133.69999999999999</v>
      </c>
      <c r="C311" s="70">
        <v>4543.0600000000004</v>
      </c>
      <c r="D311" s="62">
        <f t="shared" si="8"/>
        <v>1.2265293761356572E-2</v>
      </c>
      <c r="E311" s="62">
        <f t="shared" si="9"/>
        <v>5.0661923471736724E-3</v>
      </c>
    </row>
    <row r="312" spans="1:5" x14ac:dyDescent="0.35">
      <c r="A312" s="69">
        <v>44648</v>
      </c>
      <c r="B312" s="70">
        <v>134.81</v>
      </c>
      <c r="C312" s="70">
        <v>4575.5200000000004</v>
      </c>
      <c r="D312" s="62">
        <f t="shared" si="8"/>
        <v>8.3021690351534304E-3</v>
      </c>
      <c r="E312" s="62">
        <f t="shared" si="9"/>
        <v>7.144963967017832E-3</v>
      </c>
    </row>
    <row r="313" spans="1:5" x14ac:dyDescent="0.35">
      <c r="A313" s="69">
        <v>44649</v>
      </c>
      <c r="B313" s="70">
        <v>139.13999999999999</v>
      </c>
      <c r="C313" s="70">
        <v>4631.6000000000004</v>
      </c>
      <c r="D313" s="62">
        <f t="shared" si="8"/>
        <v>3.2119278985238364E-2</v>
      </c>
      <c r="E313" s="62">
        <f t="shared" si="9"/>
        <v>1.2256530405287252E-2</v>
      </c>
    </row>
    <row r="314" spans="1:5" x14ac:dyDescent="0.35">
      <c r="A314" s="69">
        <v>44650</v>
      </c>
      <c r="B314" s="70">
        <v>138.54</v>
      </c>
      <c r="C314" s="70">
        <v>4602.45</v>
      </c>
      <c r="D314" s="62">
        <f t="shared" si="8"/>
        <v>-4.3122035360068593E-3</v>
      </c>
      <c r="E314" s="62">
        <f t="shared" si="9"/>
        <v>-6.2937213921756075E-3</v>
      </c>
    </row>
    <row r="315" spans="1:5" x14ac:dyDescent="0.35">
      <c r="A315" s="69">
        <v>44651</v>
      </c>
      <c r="B315" s="70">
        <v>134.56</v>
      </c>
      <c r="C315" s="70">
        <v>4530.41</v>
      </c>
      <c r="D315" s="62">
        <f t="shared" si="8"/>
        <v>-2.8728165150858884E-2</v>
      </c>
      <c r="E315" s="62">
        <f t="shared" si="9"/>
        <v>-1.565253289009114E-2</v>
      </c>
    </row>
    <row r="316" spans="1:5" x14ac:dyDescent="0.35">
      <c r="A316" s="69">
        <v>44652</v>
      </c>
      <c r="B316" s="70">
        <v>133.52000000000001</v>
      </c>
      <c r="C316" s="70">
        <v>4545.8599999999997</v>
      </c>
      <c r="D316" s="62">
        <f t="shared" si="8"/>
        <v>-7.7288941736027945E-3</v>
      </c>
      <c r="E316" s="62">
        <f t="shared" si="9"/>
        <v>3.4102873691343209E-3</v>
      </c>
    </row>
    <row r="317" spans="1:5" x14ac:dyDescent="0.35">
      <c r="A317" s="69">
        <v>44655</v>
      </c>
      <c r="B317" s="70">
        <v>134.34</v>
      </c>
      <c r="C317" s="70">
        <v>4582.6400000000003</v>
      </c>
      <c r="D317" s="62">
        <f t="shared" si="8"/>
        <v>6.1414020371479416E-3</v>
      </c>
      <c r="E317" s="62">
        <f t="shared" si="9"/>
        <v>8.0908782936563502E-3</v>
      </c>
    </row>
    <row r="318" spans="1:5" x14ac:dyDescent="0.35">
      <c r="A318" s="69">
        <v>44656</v>
      </c>
      <c r="B318" s="70">
        <v>132.30000000000001</v>
      </c>
      <c r="C318" s="70">
        <v>4525.12</v>
      </c>
      <c r="D318" s="62">
        <f t="shared" si="8"/>
        <v>-1.5185350602947685E-2</v>
      </c>
      <c r="E318" s="62">
        <f t="shared" si="9"/>
        <v>-1.2551716914267853E-2</v>
      </c>
    </row>
    <row r="319" spans="1:5" x14ac:dyDescent="0.35">
      <c r="A319" s="69">
        <v>44657</v>
      </c>
      <c r="B319" s="70">
        <v>128.36000000000001</v>
      </c>
      <c r="C319" s="70">
        <v>4481.1499999999996</v>
      </c>
      <c r="D319" s="62">
        <f t="shared" si="8"/>
        <v>-2.9780801209372619E-2</v>
      </c>
      <c r="E319" s="62">
        <f t="shared" si="9"/>
        <v>-9.7168693868892441E-3</v>
      </c>
    </row>
    <row r="320" spans="1:5" x14ac:dyDescent="0.35">
      <c r="A320" s="69">
        <v>44658</v>
      </c>
      <c r="B320" s="70">
        <v>129.38</v>
      </c>
      <c r="C320" s="70">
        <v>4500.21</v>
      </c>
      <c r="D320" s="62">
        <f t="shared" si="8"/>
        <v>7.9464007478963986E-3</v>
      </c>
      <c r="E320" s="62">
        <f t="shared" si="9"/>
        <v>4.253372460194459E-3</v>
      </c>
    </row>
    <row r="321" spans="1:5" x14ac:dyDescent="0.35">
      <c r="A321" s="69">
        <v>44659</v>
      </c>
      <c r="B321" s="70">
        <v>128.15</v>
      </c>
      <c r="C321" s="70">
        <v>4488.28</v>
      </c>
      <c r="D321" s="62">
        <f t="shared" si="8"/>
        <v>-9.5068789611994879E-3</v>
      </c>
      <c r="E321" s="62">
        <f t="shared" si="9"/>
        <v>-2.6509873983659189E-3</v>
      </c>
    </row>
    <row r="322" spans="1:5" x14ac:dyDescent="0.35">
      <c r="A322" s="69">
        <v>44662</v>
      </c>
      <c r="B322" s="70">
        <v>124.98</v>
      </c>
      <c r="C322" s="70">
        <v>4412.53</v>
      </c>
      <c r="D322" s="62">
        <f t="shared" si="8"/>
        <v>-2.4736636753804147E-2</v>
      </c>
      <c r="E322" s="62">
        <f t="shared" si="9"/>
        <v>-1.687728929567674E-2</v>
      </c>
    </row>
    <row r="323" spans="1:5" x14ac:dyDescent="0.35">
      <c r="A323" s="69">
        <v>44663</v>
      </c>
      <c r="B323" s="70">
        <v>125.04</v>
      </c>
      <c r="C323" s="70">
        <v>4397.45</v>
      </c>
      <c r="D323" s="62">
        <f t="shared" si="8"/>
        <v>4.8007681228998459E-4</v>
      </c>
      <c r="E323" s="62">
        <f t="shared" si="9"/>
        <v>-3.4175405039738945E-3</v>
      </c>
    </row>
    <row r="324" spans="1:5" x14ac:dyDescent="0.35">
      <c r="A324" s="69">
        <v>44664</v>
      </c>
      <c r="B324" s="70">
        <v>127.49</v>
      </c>
      <c r="C324" s="70">
        <v>4446.59</v>
      </c>
      <c r="D324" s="62">
        <f t="shared" ref="D324:D387" si="10">(B324-B323)/B323</f>
        <v>1.9593730006397862E-2</v>
      </c>
      <c r="E324" s="62">
        <f t="shared" ref="E324:E387" si="11">(C324-C323)/C323</f>
        <v>1.1174658040455339E-2</v>
      </c>
    </row>
    <row r="325" spans="1:5" x14ac:dyDescent="0.35">
      <c r="A325" s="69">
        <v>44665</v>
      </c>
      <c r="B325" s="70">
        <v>133.46</v>
      </c>
      <c r="C325" s="70">
        <v>4392.59</v>
      </c>
      <c r="D325" s="62">
        <f t="shared" si="10"/>
        <v>4.6827202133500771E-2</v>
      </c>
      <c r="E325" s="62">
        <f t="shared" si="11"/>
        <v>-1.2144137417661623E-2</v>
      </c>
    </row>
    <row r="326" spans="1:5" x14ac:dyDescent="0.35">
      <c r="A326" s="69">
        <v>44669</v>
      </c>
      <c r="B326" s="70">
        <v>131.63</v>
      </c>
      <c r="C326" s="70">
        <v>4391.6899999999996</v>
      </c>
      <c r="D326" s="62">
        <f t="shared" si="10"/>
        <v>-1.371197362505629E-2</v>
      </c>
      <c r="E326" s="62">
        <f t="shared" si="11"/>
        <v>-2.0489050878878877E-4</v>
      </c>
    </row>
    <row r="327" spans="1:5" x14ac:dyDescent="0.35">
      <c r="A327" s="69">
        <v>44670</v>
      </c>
      <c r="B327" s="70">
        <v>137.05000000000001</v>
      </c>
      <c r="C327" s="70">
        <v>4462.21</v>
      </c>
      <c r="D327" s="62">
        <f t="shared" si="10"/>
        <v>4.1176023702803433E-2</v>
      </c>
      <c r="E327" s="62">
        <f t="shared" si="11"/>
        <v>1.605759969396757E-2</v>
      </c>
    </row>
    <row r="328" spans="1:5" x14ac:dyDescent="0.35">
      <c r="A328" s="69">
        <v>44671</v>
      </c>
      <c r="B328" s="70">
        <v>135.87</v>
      </c>
      <c r="C328" s="70">
        <v>4459.45</v>
      </c>
      <c r="D328" s="62">
        <f t="shared" si="10"/>
        <v>-8.6099963516965104E-3</v>
      </c>
      <c r="E328" s="62">
        <f t="shared" si="11"/>
        <v>-6.1852759058856894E-4</v>
      </c>
    </row>
    <row r="329" spans="1:5" x14ac:dyDescent="0.35">
      <c r="A329" s="69">
        <v>44672</v>
      </c>
      <c r="B329" s="70">
        <v>135.46</v>
      </c>
      <c r="C329" s="70">
        <v>4393.66</v>
      </c>
      <c r="D329" s="62">
        <f t="shared" si="10"/>
        <v>-3.017590343710875E-3</v>
      </c>
      <c r="E329" s="62">
        <f t="shared" si="11"/>
        <v>-1.4752940385025051E-2</v>
      </c>
    </row>
    <row r="330" spans="1:5" x14ac:dyDescent="0.35">
      <c r="A330" s="69">
        <v>44673</v>
      </c>
      <c r="B330" s="70">
        <v>129.07</v>
      </c>
      <c r="C330" s="70">
        <v>4271.78</v>
      </c>
      <c r="D330" s="62">
        <f t="shared" si="10"/>
        <v>-4.7172597076627895E-2</v>
      </c>
      <c r="E330" s="62">
        <f t="shared" si="11"/>
        <v>-2.7739970776072823E-2</v>
      </c>
    </row>
    <row r="331" spans="1:5" x14ac:dyDescent="0.35">
      <c r="A331" s="69">
        <v>44676</v>
      </c>
      <c r="B331" s="70">
        <v>127.94</v>
      </c>
      <c r="C331" s="70">
        <v>4296.12</v>
      </c>
      <c r="D331" s="62">
        <f t="shared" si="10"/>
        <v>-8.7549391802897308E-3</v>
      </c>
      <c r="E331" s="62">
        <f t="shared" si="11"/>
        <v>5.6978589721381123E-3</v>
      </c>
    </row>
    <row r="332" spans="1:5" x14ac:dyDescent="0.35">
      <c r="A332" s="69">
        <v>44677</v>
      </c>
      <c r="B332" s="70">
        <v>120.52</v>
      </c>
      <c r="C332" s="70">
        <v>4175.2</v>
      </c>
      <c r="D332" s="62">
        <f t="shared" si="10"/>
        <v>-5.7995935594810082E-2</v>
      </c>
      <c r="E332" s="62">
        <f t="shared" si="11"/>
        <v>-2.8146327383778869E-2</v>
      </c>
    </row>
    <row r="333" spans="1:5" x14ac:dyDescent="0.35">
      <c r="A333" s="69">
        <v>44678</v>
      </c>
      <c r="B333" s="70">
        <v>121.24</v>
      </c>
      <c r="C333" s="70">
        <v>4183.96</v>
      </c>
      <c r="D333" s="62">
        <f t="shared" si="10"/>
        <v>5.9741121805509364E-3</v>
      </c>
      <c r="E333" s="62">
        <f t="shared" si="11"/>
        <v>2.0981030848822137E-3</v>
      </c>
    </row>
    <row r="334" spans="1:5" x14ac:dyDescent="0.35">
      <c r="A334" s="69">
        <v>44679</v>
      </c>
      <c r="B334" s="70">
        <v>127.05</v>
      </c>
      <c r="C334" s="70">
        <v>4287.5</v>
      </c>
      <c r="D334" s="62">
        <f t="shared" si="10"/>
        <v>4.7921478060046208E-2</v>
      </c>
      <c r="E334" s="62">
        <f t="shared" si="11"/>
        <v>2.4746890505645359E-2</v>
      </c>
    </row>
    <row r="335" spans="1:5" x14ac:dyDescent="0.35">
      <c r="A335" s="69">
        <v>44680</v>
      </c>
      <c r="B335" s="70">
        <v>124.7</v>
      </c>
      <c r="C335" s="70">
        <v>4131.93</v>
      </c>
      <c r="D335" s="62">
        <f t="shared" si="10"/>
        <v>-1.849665486029118E-2</v>
      </c>
      <c r="E335" s="62">
        <f t="shared" si="11"/>
        <v>-3.6284548104956203E-2</v>
      </c>
    </row>
    <row r="336" spans="1:5" x14ac:dyDescent="0.35">
      <c r="A336" s="69">
        <v>44683</v>
      </c>
      <c r="B336" s="70">
        <v>126.08</v>
      </c>
      <c r="C336" s="70">
        <v>4155.38</v>
      </c>
      <c r="D336" s="62">
        <f t="shared" si="10"/>
        <v>1.1066559743384085E-2</v>
      </c>
      <c r="E336" s="62">
        <f t="shared" si="11"/>
        <v>5.6753139574000086E-3</v>
      </c>
    </row>
    <row r="337" spans="1:5" x14ac:dyDescent="0.35">
      <c r="A337" s="69">
        <v>44684</v>
      </c>
      <c r="B337" s="70">
        <v>122.86</v>
      </c>
      <c r="C337" s="70">
        <v>4175.4799999999996</v>
      </c>
      <c r="D337" s="62">
        <f t="shared" si="10"/>
        <v>-2.5539340101522832E-2</v>
      </c>
      <c r="E337" s="62">
        <f t="shared" si="11"/>
        <v>4.8371027439125793E-3</v>
      </c>
    </row>
    <row r="338" spans="1:5" x14ac:dyDescent="0.35">
      <c r="A338" s="69">
        <v>44685</v>
      </c>
      <c r="B338" s="70">
        <v>126.06</v>
      </c>
      <c r="C338" s="70">
        <v>4300.17</v>
      </c>
      <c r="D338" s="62">
        <f t="shared" si="10"/>
        <v>2.6045905909164925E-2</v>
      </c>
      <c r="E338" s="62">
        <f t="shared" si="11"/>
        <v>2.9862434977535643E-2</v>
      </c>
    </row>
    <row r="339" spans="1:5" x14ac:dyDescent="0.35">
      <c r="A339" s="69">
        <v>44686</v>
      </c>
      <c r="B339" s="70">
        <v>118.63</v>
      </c>
      <c r="C339" s="70">
        <v>4146.87</v>
      </c>
      <c r="D339" s="62">
        <f t="shared" si="10"/>
        <v>-5.8940187212438572E-2</v>
      </c>
      <c r="E339" s="62">
        <f t="shared" si="11"/>
        <v>-3.5649753381843084E-2</v>
      </c>
    </row>
    <row r="340" spans="1:5" x14ac:dyDescent="0.35">
      <c r="A340" s="69">
        <v>44687</v>
      </c>
      <c r="B340" s="70">
        <v>114.49</v>
      </c>
      <c r="C340" s="70">
        <v>4123.34</v>
      </c>
      <c r="D340" s="62">
        <f t="shared" si="10"/>
        <v>-3.4898423670235192E-2</v>
      </c>
      <c r="E340" s="62">
        <f t="shared" si="11"/>
        <v>-5.6741590645474167E-3</v>
      </c>
    </row>
    <row r="341" spans="1:5" x14ac:dyDescent="0.35">
      <c r="A341" s="69">
        <v>44690</v>
      </c>
      <c r="B341" s="70">
        <v>111.21</v>
      </c>
      <c r="C341" s="70">
        <v>3991.24</v>
      </c>
      <c r="D341" s="62">
        <f t="shared" si="10"/>
        <v>-2.8648790287361354E-2</v>
      </c>
      <c r="E341" s="62">
        <f t="shared" si="11"/>
        <v>-3.2037134944001795E-2</v>
      </c>
    </row>
    <row r="342" spans="1:5" x14ac:dyDescent="0.35">
      <c r="A342" s="69">
        <v>44691</v>
      </c>
      <c r="B342" s="70">
        <v>109.49</v>
      </c>
      <c r="C342" s="70">
        <v>4001.05</v>
      </c>
      <c r="D342" s="62">
        <f t="shared" si="10"/>
        <v>-1.5466235050804774E-2</v>
      </c>
      <c r="E342" s="62">
        <f t="shared" si="11"/>
        <v>2.4578827632516214E-3</v>
      </c>
    </row>
    <row r="343" spans="1:5" x14ac:dyDescent="0.35">
      <c r="A343" s="69">
        <v>44692</v>
      </c>
      <c r="B343" s="70">
        <v>107.92</v>
      </c>
      <c r="C343" s="70">
        <v>3935.18</v>
      </c>
      <c r="D343" s="62">
        <f t="shared" si="10"/>
        <v>-1.4339209060188084E-2</v>
      </c>
      <c r="E343" s="62">
        <f t="shared" si="11"/>
        <v>-1.6463178415665972E-2</v>
      </c>
    </row>
    <row r="344" spans="1:5" x14ac:dyDescent="0.35">
      <c r="A344" s="69">
        <v>44693</v>
      </c>
      <c r="B344" s="70">
        <v>107.9</v>
      </c>
      <c r="C344" s="70">
        <v>3930.08</v>
      </c>
      <c r="D344" s="62">
        <f t="shared" si="10"/>
        <v>-1.853224610822463E-4</v>
      </c>
      <c r="E344" s="62">
        <f t="shared" si="11"/>
        <v>-1.2960017076728153E-3</v>
      </c>
    </row>
    <row r="345" spans="1:5" x14ac:dyDescent="0.35">
      <c r="A345" s="69">
        <v>44694</v>
      </c>
      <c r="B345" s="70">
        <v>113.01</v>
      </c>
      <c r="C345" s="70">
        <v>4023.89</v>
      </c>
      <c r="D345" s="62">
        <f t="shared" si="10"/>
        <v>4.7358665430954579E-2</v>
      </c>
      <c r="E345" s="62">
        <f t="shared" si="11"/>
        <v>2.386974310955501E-2</v>
      </c>
    </row>
    <row r="346" spans="1:5" x14ac:dyDescent="0.35">
      <c r="A346" s="69">
        <v>44697</v>
      </c>
      <c r="B346" s="70">
        <v>112.6</v>
      </c>
      <c r="C346" s="70">
        <v>4008.01</v>
      </c>
      <c r="D346" s="62">
        <f t="shared" si="10"/>
        <v>-3.6279975223432507E-3</v>
      </c>
      <c r="E346" s="62">
        <f t="shared" si="11"/>
        <v>-3.9464299471406164E-3</v>
      </c>
    </row>
    <row r="347" spans="1:5" x14ac:dyDescent="0.35">
      <c r="A347" s="69">
        <v>44698</v>
      </c>
      <c r="B347" s="70">
        <v>115.9</v>
      </c>
      <c r="C347" s="70">
        <v>4088.85</v>
      </c>
      <c r="D347" s="62">
        <f t="shared" si="10"/>
        <v>2.9307282415630652E-2</v>
      </c>
      <c r="E347" s="62">
        <f t="shared" si="11"/>
        <v>2.0169610355263507E-2</v>
      </c>
    </row>
    <row r="348" spans="1:5" x14ac:dyDescent="0.35">
      <c r="A348" s="69">
        <v>44699</v>
      </c>
      <c r="B348" s="70">
        <v>109.37</v>
      </c>
      <c r="C348" s="70">
        <v>3923.68</v>
      </c>
      <c r="D348" s="62">
        <f t="shared" si="10"/>
        <v>-5.6341673856773085E-2</v>
      </c>
      <c r="E348" s="62">
        <f t="shared" si="11"/>
        <v>-4.0395221150201173E-2</v>
      </c>
    </row>
    <row r="349" spans="1:5" x14ac:dyDescent="0.35">
      <c r="A349" s="69">
        <v>44700</v>
      </c>
      <c r="B349" s="70">
        <v>106.44</v>
      </c>
      <c r="C349" s="70">
        <v>3900.79</v>
      </c>
      <c r="D349" s="62">
        <f t="shared" si="10"/>
        <v>-2.6789796104964861E-2</v>
      </c>
      <c r="E349" s="62">
        <f t="shared" si="11"/>
        <v>-5.8338090771928074E-3</v>
      </c>
    </row>
    <row r="350" spans="1:5" x14ac:dyDescent="0.35">
      <c r="A350" s="69">
        <v>44701</v>
      </c>
      <c r="B350" s="70">
        <v>108</v>
      </c>
      <c r="C350" s="70">
        <v>3901.36</v>
      </c>
      <c r="D350" s="62">
        <f t="shared" si="10"/>
        <v>1.4656144306651657E-2</v>
      </c>
      <c r="E350" s="62">
        <f t="shared" si="11"/>
        <v>1.4612424662700728E-4</v>
      </c>
    </row>
    <row r="351" spans="1:5" x14ac:dyDescent="0.35">
      <c r="A351" s="69">
        <v>44704</v>
      </c>
      <c r="B351" s="70">
        <v>108.63</v>
      </c>
      <c r="C351" s="70">
        <v>3973.75</v>
      </c>
      <c r="D351" s="62">
        <f t="shared" si="10"/>
        <v>5.8333333333332911E-3</v>
      </c>
      <c r="E351" s="62">
        <f t="shared" si="11"/>
        <v>1.8555067976295414E-2</v>
      </c>
    </row>
    <row r="352" spans="1:5" x14ac:dyDescent="0.35">
      <c r="A352" s="69">
        <v>44705</v>
      </c>
      <c r="B352" s="70">
        <v>107.29</v>
      </c>
      <c r="C352" s="70">
        <v>3941.48</v>
      </c>
      <c r="D352" s="62">
        <f t="shared" si="10"/>
        <v>-1.2335450612169651E-2</v>
      </c>
      <c r="E352" s="62">
        <f t="shared" si="11"/>
        <v>-8.1207927021075769E-3</v>
      </c>
    </row>
    <row r="353" spans="1:5" x14ac:dyDescent="0.35">
      <c r="A353" s="69">
        <v>44706</v>
      </c>
      <c r="B353" s="70">
        <v>108.2</v>
      </c>
      <c r="C353" s="70">
        <v>3978.73</v>
      </c>
      <c r="D353" s="62">
        <f t="shared" si="10"/>
        <v>8.4816851523906844E-3</v>
      </c>
      <c r="E353" s="62">
        <f t="shared" si="11"/>
        <v>9.450764687376316E-3</v>
      </c>
    </row>
    <row r="354" spans="1:5" x14ac:dyDescent="0.35">
      <c r="A354" s="69">
        <v>44707</v>
      </c>
      <c r="B354" s="70">
        <v>112.94</v>
      </c>
      <c r="C354" s="70">
        <v>4057.84</v>
      </c>
      <c r="D354" s="62">
        <f t="shared" si="10"/>
        <v>4.3807763401109007E-2</v>
      </c>
      <c r="E354" s="62">
        <f t="shared" si="11"/>
        <v>1.9883229070582858E-2</v>
      </c>
    </row>
    <row r="355" spans="1:5" x14ac:dyDescent="0.35">
      <c r="A355" s="69">
        <v>44708</v>
      </c>
      <c r="B355" s="70">
        <v>115.99</v>
      </c>
      <c r="C355" s="70">
        <v>4158.24</v>
      </c>
      <c r="D355" s="62">
        <f t="shared" si="10"/>
        <v>2.7005489640517064E-2</v>
      </c>
      <c r="E355" s="62">
        <f t="shared" si="11"/>
        <v>2.4742227391912848E-2</v>
      </c>
    </row>
    <row r="356" spans="1:5" x14ac:dyDescent="0.35">
      <c r="A356" s="69">
        <v>44712</v>
      </c>
      <c r="B356" s="70">
        <v>118.85</v>
      </c>
      <c r="C356" s="70">
        <v>4132.1499999999996</v>
      </c>
      <c r="D356" s="62">
        <f t="shared" si="10"/>
        <v>2.4657298042934733E-2</v>
      </c>
      <c r="E356" s="62">
        <f t="shared" si="11"/>
        <v>-6.2742891223210176E-3</v>
      </c>
    </row>
    <row r="357" spans="1:5" x14ac:dyDescent="0.35">
      <c r="A357" s="69">
        <v>44713</v>
      </c>
      <c r="B357" s="70">
        <v>118.68</v>
      </c>
      <c r="C357" s="70">
        <v>4101.2299999999996</v>
      </c>
      <c r="D357" s="62">
        <f t="shared" si="10"/>
        <v>-1.4303744215396509E-3</v>
      </c>
      <c r="E357" s="62">
        <f t="shared" si="11"/>
        <v>-7.482787410912013E-3</v>
      </c>
    </row>
    <row r="358" spans="1:5" x14ac:dyDescent="0.35">
      <c r="A358" s="69">
        <v>44714</v>
      </c>
      <c r="B358" s="70">
        <v>123.41</v>
      </c>
      <c r="C358" s="70">
        <v>4176.82</v>
      </c>
      <c r="D358" s="62">
        <f t="shared" si="10"/>
        <v>3.9855072463768029E-2</v>
      </c>
      <c r="E358" s="62">
        <f t="shared" si="11"/>
        <v>1.8431056049038986E-2</v>
      </c>
    </row>
    <row r="359" spans="1:5" x14ac:dyDescent="0.35">
      <c r="A359" s="69">
        <v>44715</v>
      </c>
      <c r="B359" s="70">
        <v>120.95</v>
      </c>
      <c r="C359" s="70">
        <v>4108.54</v>
      </c>
      <c r="D359" s="62">
        <f t="shared" si="10"/>
        <v>-1.9933554817275698E-2</v>
      </c>
      <c r="E359" s="62">
        <f t="shared" si="11"/>
        <v>-1.6347364741597616E-2</v>
      </c>
    </row>
    <row r="360" spans="1:5" x14ac:dyDescent="0.35">
      <c r="A360" s="69">
        <v>44718</v>
      </c>
      <c r="B360" s="70">
        <v>120.23</v>
      </c>
      <c r="C360" s="70">
        <v>4121.43</v>
      </c>
      <c r="D360" s="62">
        <f t="shared" si="10"/>
        <v>-5.9528730880529053E-3</v>
      </c>
      <c r="E360" s="62">
        <f t="shared" si="11"/>
        <v>3.1373675320187531E-3</v>
      </c>
    </row>
    <row r="361" spans="1:5" x14ac:dyDescent="0.35">
      <c r="A361" s="69">
        <v>44719</v>
      </c>
      <c r="B361" s="70">
        <v>121.67</v>
      </c>
      <c r="C361" s="70">
        <v>4160.68</v>
      </c>
      <c r="D361" s="62">
        <f t="shared" si="10"/>
        <v>1.1977043999001893E-2</v>
      </c>
      <c r="E361" s="62">
        <f t="shared" si="11"/>
        <v>9.5233935794129705E-3</v>
      </c>
    </row>
    <row r="362" spans="1:5" x14ac:dyDescent="0.35">
      <c r="A362" s="69">
        <v>44720</v>
      </c>
      <c r="B362" s="70">
        <v>122.4</v>
      </c>
      <c r="C362" s="70">
        <v>4115.7700000000004</v>
      </c>
      <c r="D362" s="62">
        <f t="shared" si="10"/>
        <v>5.9998356209419249E-3</v>
      </c>
      <c r="E362" s="62">
        <f t="shared" si="11"/>
        <v>-1.0793908688002887E-2</v>
      </c>
    </row>
    <row r="363" spans="1:5" x14ac:dyDescent="0.35">
      <c r="A363" s="69">
        <v>44721</v>
      </c>
      <c r="B363" s="70">
        <v>118.6</v>
      </c>
      <c r="C363" s="70">
        <v>4017.82</v>
      </c>
      <c r="D363" s="62">
        <f t="shared" si="10"/>
        <v>-3.1045751633987019E-2</v>
      </c>
      <c r="E363" s="62">
        <f t="shared" si="11"/>
        <v>-2.379870595295662E-2</v>
      </c>
    </row>
    <row r="364" spans="1:5" x14ac:dyDescent="0.35">
      <c r="A364" s="69">
        <v>44722</v>
      </c>
      <c r="B364" s="70">
        <v>114.73</v>
      </c>
      <c r="C364" s="70">
        <v>3900.86</v>
      </c>
      <c r="D364" s="62">
        <f t="shared" si="10"/>
        <v>-3.2630691399662654E-2</v>
      </c>
      <c r="E364" s="62">
        <f t="shared" si="11"/>
        <v>-2.9110313553120853E-2</v>
      </c>
    </row>
    <row r="365" spans="1:5" x14ac:dyDescent="0.35">
      <c r="A365" s="69">
        <v>44725</v>
      </c>
      <c r="B365" s="70">
        <v>110.44</v>
      </c>
      <c r="C365" s="70">
        <v>3749.63</v>
      </c>
      <c r="D365" s="62">
        <f t="shared" si="10"/>
        <v>-3.7392138063279054E-2</v>
      </c>
      <c r="E365" s="62">
        <f t="shared" si="11"/>
        <v>-3.8768374153391821E-2</v>
      </c>
    </row>
    <row r="366" spans="1:5" x14ac:dyDescent="0.35">
      <c r="A366" s="69">
        <v>44726</v>
      </c>
      <c r="B366" s="70">
        <v>110.72</v>
      </c>
      <c r="C366" s="70">
        <v>3735.48</v>
      </c>
      <c r="D366" s="62">
        <f t="shared" si="10"/>
        <v>2.5353132922854142E-3</v>
      </c>
      <c r="E366" s="62">
        <f t="shared" si="11"/>
        <v>-3.7737056722930238E-3</v>
      </c>
    </row>
    <row r="367" spans="1:5" x14ac:dyDescent="0.35">
      <c r="A367" s="69">
        <v>44727</v>
      </c>
      <c r="B367" s="70">
        <v>113.44</v>
      </c>
      <c r="C367" s="70">
        <v>3789.99</v>
      </c>
      <c r="D367" s="62">
        <f t="shared" si="10"/>
        <v>2.4566473988439298E-2</v>
      </c>
      <c r="E367" s="62">
        <f t="shared" si="11"/>
        <v>1.4592502168395966E-2</v>
      </c>
    </row>
    <row r="368" spans="1:5" x14ac:dyDescent="0.35">
      <c r="A368" s="69">
        <v>44728</v>
      </c>
      <c r="B368" s="70">
        <v>107.12</v>
      </c>
      <c r="C368" s="70">
        <v>3666.77</v>
      </c>
      <c r="D368" s="62">
        <f t="shared" si="10"/>
        <v>-5.5712270803949165E-2</v>
      </c>
      <c r="E368" s="62">
        <f t="shared" si="11"/>
        <v>-3.2511959134456765E-2</v>
      </c>
    </row>
    <row r="369" spans="1:5" x14ac:dyDescent="0.35">
      <c r="A369" s="69">
        <v>44729</v>
      </c>
      <c r="B369" s="70">
        <v>107.34</v>
      </c>
      <c r="C369" s="70">
        <v>3674.84</v>
      </c>
      <c r="D369" s="62">
        <f t="shared" si="10"/>
        <v>2.0537714712471886E-3</v>
      </c>
      <c r="E369" s="62">
        <f t="shared" si="11"/>
        <v>2.2008470670372465E-3</v>
      </c>
    </row>
    <row r="370" spans="1:5" x14ac:dyDescent="0.35">
      <c r="A370" s="69">
        <v>44733</v>
      </c>
      <c r="B370" s="70">
        <v>108.68</v>
      </c>
      <c r="C370" s="70">
        <v>3764.79</v>
      </c>
      <c r="D370" s="62">
        <f t="shared" si="10"/>
        <v>1.248369666480346E-2</v>
      </c>
      <c r="E370" s="62">
        <f t="shared" si="11"/>
        <v>2.4477256152648771E-2</v>
      </c>
    </row>
    <row r="371" spans="1:5" x14ac:dyDescent="0.35">
      <c r="A371" s="69">
        <v>44734</v>
      </c>
      <c r="B371" s="70">
        <v>104.92</v>
      </c>
      <c r="C371" s="70">
        <v>3759.89</v>
      </c>
      <c r="D371" s="62">
        <f t="shared" si="10"/>
        <v>-3.4596981965403062E-2</v>
      </c>
      <c r="E371" s="62">
        <f t="shared" si="11"/>
        <v>-1.3015334188626964E-3</v>
      </c>
    </row>
    <row r="372" spans="1:5" x14ac:dyDescent="0.35">
      <c r="A372" s="69">
        <v>44735</v>
      </c>
      <c r="B372" s="70">
        <v>108</v>
      </c>
      <c r="C372" s="70">
        <v>3795.73</v>
      </c>
      <c r="D372" s="62">
        <f t="shared" si="10"/>
        <v>2.9355699580632846E-2</v>
      </c>
      <c r="E372" s="62">
        <f t="shared" si="11"/>
        <v>9.5321937609877273E-3</v>
      </c>
    </row>
    <row r="373" spans="1:5" x14ac:dyDescent="0.35">
      <c r="A373" s="69">
        <v>44736</v>
      </c>
      <c r="B373" s="70">
        <v>112.91</v>
      </c>
      <c r="C373" s="70">
        <v>3911.74</v>
      </c>
      <c r="D373" s="62">
        <f t="shared" si="10"/>
        <v>4.5462962962962934E-2</v>
      </c>
      <c r="E373" s="62">
        <f t="shared" si="11"/>
        <v>3.0563290855777352E-2</v>
      </c>
    </row>
    <row r="374" spans="1:5" x14ac:dyDescent="0.35">
      <c r="A374" s="69">
        <v>44739</v>
      </c>
      <c r="B374" s="70">
        <v>110.5</v>
      </c>
      <c r="C374" s="70">
        <v>3900.11</v>
      </c>
      <c r="D374" s="62">
        <f t="shared" si="10"/>
        <v>-2.1344433619697074E-2</v>
      </c>
      <c r="E374" s="62">
        <f t="shared" si="11"/>
        <v>-2.9731014842498877E-3</v>
      </c>
    </row>
    <row r="375" spans="1:5" x14ac:dyDescent="0.35">
      <c r="A375" s="69">
        <v>44740</v>
      </c>
      <c r="B375" s="70">
        <v>102.78</v>
      </c>
      <c r="C375" s="70">
        <v>3821.55</v>
      </c>
      <c r="D375" s="62">
        <f t="shared" si="10"/>
        <v>-6.9864253393665143E-2</v>
      </c>
      <c r="E375" s="62">
        <f t="shared" si="11"/>
        <v>-2.0143021607082864E-2</v>
      </c>
    </row>
    <row r="376" spans="1:5" x14ac:dyDescent="0.35">
      <c r="A376" s="69">
        <v>44741</v>
      </c>
      <c r="B376" s="70">
        <v>103.25</v>
      </c>
      <c r="C376" s="70">
        <v>3818.83</v>
      </c>
      <c r="D376" s="62">
        <f t="shared" si="10"/>
        <v>4.5728741000194478E-3</v>
      </c>
      <c r="E376" s="62">
        <f t="shared" si="11"/>
        <v>-7.1175308448149426E-4</v>
      </c>
    </row>
    <row r="377" spans="1:5" x14ac:dyDescent="0.35">
      <c r="A377" s="69">
        <v>44742</v>
      </c>
      <c r="B377" s="70">
        <v>102.2</v>
      </c>
      <c r="C377" s="70">
        <v>3785.38</v>
      </c>
      <c r="D377" s="62">
        <f t="shared" si="10"/>
        <v>-1.0169491525423702E-2</v>
      </c>
      <c r="E377" s="62">
        <f t="shared" si="11"/>
        <v>-8.7592273026031054E-3</v>
      </c>
    </row>
    <row r="378" spans="1:5" x14ac:dyDescent="0.35">
      <c r="A378" s="69">
        <v>44743</v>
      </c>
      <c r="B378" s="70">
        <v>101.18</v>
      </c>
      <c r="C378" s="70">
        <v>3825.33</v>
      </c>
      <c r="D378" s="62">
        <f t="shared" si="10"/>
        <v>-9.9804305283756941E-3</v>
      </c>
      <c r="E378" s="62">
        <f t="shared" si="11"/>
        <v>1.0553762105785897E-2</v>
      </c>
    </row>
    <row r="379" spans="1:5" x14ac:dyDescent="0.35">
      <c r="A379" s="69">
        <v>44747</v>
      </c>
      <c r="B379" s="70">
        <v>104.32</v>
      </c>
      <c r="C379" s="70">
        <v>3831.39</v>
      </c>
      <c r="D379" s="62">
        <f t="shared" si="10"/>
        <v>3.1033801146471498E-2</v>
      </c>
      <c r="E379" s="62">
        <f t="shared" si="11"/>
        <v>1.5841770513916305E-3</v>
      </c>
    </row>
    <row r="380" spans="1:5" x14ac:dyDescent="0.35">
      <c r="A380" s="69">
        <v>44748</v>
      </c>
      <c r="B380" s="70">
        <v>104.23</v>
      </c>
      <c r="C380" s="70">
        <v>3845.08</v>
      </c>
      <c r="D380" s="62">
        <f t="shared" si="10"/>
        <v>-8.6273006134958983E-4</v>
      </c>
      <c r="E380" s="62">
        <f t="shared" si="11"/>
        <v>3.5731157621646595E-3</v>
      </c>
    </row>
    <row r="381" spans="1:5" x14ac:dyDescent="0.35">
      <c r="A381" s="69">
        <v>44749</v>
      </c>
      <c r="B381" s="70">
        <v>108.13</v>
      </c>
      <c r="C381" s="70">
        <v>3902.62</v>
      </c>
      <c r="D381" s="62">
        <f t="shared" si="10"/>
        <v>3.7417250311810334E-2</v>
      </c>
      <c r="E381" s="62">
        <f t="shared" si="11"/>
        <v>1.4964578110208361E-2</v>
      </c>
    </row>
    <row r="382" spans="1:5" x14ac:dyDescent="0.35">
      <c r="A382" s="69">
        <v>44750</v>
      </c>
      <c r="B382" s="70">
        <v>107.93</v>
      </c>
      <c r="C382" s="70">
        <v>3899.38</v>
      </c>
      <c r="D382" s="62">
        <f t="shared" si="10"/>
        <v>-1.8496254508460987E-3</v>
      </c>
      <c r="E382" s="62">
        <f t="shared" si="11"/>
        <v>-8.3021149894168069E-4</v>
      </c>
    </row>
    <row r="383" spans="1:5" x14ac:dyDescent="0.35">
      <c r="A383" s="69">
        <v>44753</v>
      </c>
      <c r="B383" s="70">
        <v>105.11</v>
      </c>
      <c r="C383" s="70">
        <v>3854.43</v>
      </c>
      <c r="D383" s="62">
        <f t="shared" si="10"/>
        <v>-2.6128045955712102E-2</v>
      </c>
      <c r="E383" s="62">
        <f t="shared" si="11"/>
        <v>-1.152747359836699E-2</v>
      </c>
    </row>
    <row r="384" spans="1:5" x14ac:dyDescent="0.35">
      <c r="A384" s="69">
        <v>44754</v>
      </c>
      <c r="B384" s="70">
        <v>103.76</v>
      </c>
      <c r="C384" s="70">
        <v>3818.8</v>
      </c>
      <c r="D384" s="62">
        <f t="shared" si="10"/>
        <v>-1.2843687565407614E-2</v>
      </c>
      <c r="E384" s="62">
        <f t="shared" si="11"/>
        <v>-9.2439089567068686E-3</v>
      </c>
    </row>
    <row r="385" spans="1:5" x14ac:dyDescent="0.35">
      <c r="A385" s="69">
        <v>44755</v>
      </c>
      <c r="B385" s="70">
        <v>105.11</v>
      </c>
      <c r="C385" s="70">
        <v>3801.78</v>
      </c>
      <c r="D385" s="62">
        <f t="shared" si="10"/>
        <v>1.3010794140323769E-2</v>
      </c>
      <c r="E385" s="62">
        <f t="shared" si="11"/>
        <v>-4.4568974546978059E-3</v>
      </c>
    </row>
    <row r="386" spans="1:5" x14ac:dyDescent="0.35">
      <c r="A386" s="69">
        <v>44756</v>
      </c>
      <c r="B386" s="70">
        <v>103.22</v>
      </c>
      <c r="C386" s="70">
        <v>3790.38</v>
      </c>
      <c r="D386" s="62">
        <f t="shared" si="10"/>
        <v>-1.7981162591570742E-2</v>
      </c>
      <c r="E386" s="62">
        <f t="shared" si="11"/>
        <v>-2.9985953947887808E-3</v>
      </c>
    </row>
    <row r="387" spans="1:5" x14ac:dyDescent="0.35">
      <c r="A387" s="69">
        <v>44757</v>
      </c>
      <c r="B387" s="70">
        <v>104.7</v>
      </c>
      <c r="C387" s="70">
        <v>3863.16</v>
      </c>
      <c r="D387" s="62">
        <f t="shared" si="10"/>
        <v>1.4338306529742337E-2</v>
      </c>
      <c r="E387" s="62">
        <f t="shared" si="11"/>
        <v>1.9201241036518699E-2</v>
      </c>
    </row>
    <row r="388" spans="1:5" x14ac:dyDescent="0.35">
      <c r="A388" s="69">
        <v>44760</v>
      </c>
      <c r="B388" s="70">
        <v>103.94</v>
      </c>
      <c r="C388" s="70">
        <v>3830.85</v>
      </c>
      <c r="D388" s="62">
        <f t="shared" ref="D388:D451" si="12">(B388-B387)/B387</f>
        <v>-7.2588347659981386E-3</v>
      </c>
      <c r="E388" s="62">
        <f t="shared" ref="E388:E451" si="13">(C388-C387)/C387</f>
        <v>-8.3636194203708745E-3</v>
      </c>
    </row>
    <row r="389" spans="1:5" x14ac:dyDescent="0.35">
      <c r="A389" s="69">
        <v>44761</v>
      </c>
      <c r="B389" s="70">
        <v>109.19</v>
      </c>
      <c r="C389" s="70">
        <v>3936.69</v>
      </c>
      <c r="D389" s="62">
        <f t="shared" si="12"/>
        <v>5.0509909563209547E-2</v>
      </c>
      <c r="E389" s="62">
        <f t="shared" si="13"/>
        <v>2.7628333137554369E-2</v>
      </c>
    </row>
    <row r="390" spans="1:5" x14ac:dyDescent="0.35">
      <c r="A390" s="69">
        <v>44762</v>
      </c>
      <c r="B390" s="70">
        <v>111.11</v>
      </c>
      <c r="C390" s="70">
        <v>3959.9</v>
      </c>
      <c r="D390" s="62">
        <f t="shared" si="12"/>
        <v>1.7584027841377432E-2</v>
      </c>
      <c r="E390" s="62">
        <f t="shared" si="13"/>
        <v>5.8958160281861252E-3</v>
      </c>
    </row>
    <row r="391" spans="1:5" x14ac:dyDescent="0.35">
      <c r="A391" s="69">
        <v>44763</v>
      </c>
      <c r="B391" s="70">
        <v>111.62</v>
      </c>
      <c r="C391" s="70">
        <v>3998.95</v>
      </c>
      <c r="D391" s="62">
        <f t="shared" si="12"/>
        <v>4.5900459004590503E-3</v>
      </c>
      <c r="E391" s="62">
        <f t="shared" si="13"/>
        <v>9.861360135356885E-3</v>
      </c>
    </row>
    <row r="392" spans="1:5" x14ac:dyDescent="0.35">
      <c r="A392" s="69">
        <v>44764</v>
      </c>
      <c r="B392" s="70">
        <v>109.12</v>
      </c>
      <c r="C392" s="70">
        <v>3961.63</v>
      </c>
      <c r="D392" s="62">
        <f t="shared" si="12"/>
        <v>-2.2397419817237054E-2</v>
      </c>
      <c r="E392" s="62">
        <f t="shared" si="13"/>
        <v>-9.3324497680640443E-3</v>
      </c>
    </row>
    <row r="393" spans="1:5" x14ac:dyDescent="0.35">
      <c r="A393" s="69">
        <v>44767</v>
      </c>
      <c r="B393" s="70">
        <v>109.28</v>
      </c>
      <c r="C393" s="70">
        <v>3966.84</v>
      </c>
      <c r="D393" s="62">
        <f t="shared" si="12"/>
        <v>1.4662756598240157E-3</v>
      </c>
      <c r="E393" s="62">
        <f t="shared" si="13"/>
        <v>1.3151152429681813E-3</v>
      </c>
    </row>
    <row r="394" spans="1:5" x14ac:dyDescent="0.35">
      <c r="A394" s="69">
        <v>44768</v>
      </c>
      <c r="B394" s="70">
        <v>105.2</v>
      </c>
      <c r="C394" s="70">
        <v>3921.05</v>
      </c>
      <c r="D394" s="62">
        <f t="shared" si="12"/>
        <v>-3.7335285505124438E-2</v>
      </c>
      <c r="E394" s="62">
        <f t="shared" si="13"/>
        <v>-1.154319307055489E-2</v>
      </c>
    </row>
    <row r="395" spans="1:5" x14ac:dyDescent="0.35">
      <c r="A395" s="69">
        <v>44769</v>
      </c>
      <c r="B395" s="70">
        <v>107.86</v>
      </c>
      <c r="C395" s="70">
        <v>4023.61</v>
      </c>
      <c r="D395" s="62">
        <f t="shared" si="12"/>
        <v>2.5285171102661565E-2</v>
      </c>
      <c r="E395" s="62">
        <f t="shared" si="13"/>
        <v>2.6156259165274594E-2</v>
      </c>
    </row>
    <row r="396" spans="1:5" x14ac:dyDescent="0.35">
      <c r="A396" s="69">
        <v>44770</v>
      </c>
      <c r="B396" s="70">
        <v>112.23</v>
      </c>
      <c r="C396" s="70">
        <v>4072.43</v>
      </c>
      <c r="D396" s="62">
        <f t="shared" si="12"/>
        <v>4.0515483033562068E-2</v>
      </c>
      <c r="E396" s="62">
        <f t="shared" si="13"/>
        <v>1.2133382708562635E-2</v>
      </c>
    </row>
    <row r="397" spans="1:5" x14ac:dyDescent="0.35">
      <c r="A397" s="69">
        <v>44771</v>
      </c>
      <c r="B397" s="70">
        <v>114.92</v>
      </c>
      <c r="C397" s="70">
        <v>4130.29</v>
      </c>
      <c r="D397" s="62">
        <f t="shared" si="12"/>
        <v>2.3968635837120177E-2</v>
      </c>
      <c r="E397" s="62">
        <f t="shared" si="13"/>
        <v>1.4207733466259734E-2</v>
      </c>
    </row>
    <row r="398" spans="1:5" x14ac:dyDescent="0.35">
      <c r="A398" s="69">
        <v>44774</v>
      </c>
      <c r="B398" s="70">
        <v>114.3</v>
      </c>
      <c r="C398" s="70">
        <v>4118.63</v>
      </c>
      <c r="D398" s="62">
        <f t="shared" si="12"/>
        <v>-5.395057431256566E-3</v>
      </c>
      <c r="E398" s="62">
        <f t="shared" si="13"/>
        <v>-2.8230463236237299E-3</v>
      </c>
    </row>
    <row r="399" spans="1:5" x14ac:dyDescent="0.35">
      <c r="A399" s="69">
        <v>44775</v>
      </c>
      <c r="B399" s="70">
        <v>111.77</v>
      </c>
      <c r="C399" s="70">
        <v>4091.19</v>
      </c>
      <c r="D399" s="62">
        <f t="shared" si="12"/>
        <v>-2.2134733158355215E-2</v>
      </c>
      <c r="E399" s="62">
        <f t="shared" si="13"/>
        <v>-6.6624095876541599E-3</v>
      </c>
    </row>
    <row r="400" spans="1:5" x14ac:dyDescent="0.35">
      <c r="A400" s="69">
        <v>44776</v>
      </c>
      <c r="B400" s="70">
        <v>114.28</v>
      </c>
      <c r="C400" s="70">
        <v>4155.17</v>
      </c>
      <c r="D400" s="62">
        <f t="shared" si="12"/>
        <v>2.2456830992216206E-2</v>
      </c>
      <c r="E400" s="62">
        <f t="shared" si="13"/>
        <v>1.5638481713144591E-2</v>
      </c>
    </row>
    <row r="401" spans="1:5" x14ac:dyDescent="0.35">
      <c r="A401" s="69">
        <v>44777</v>
      </c>
      <c r="B401" s="70">
        <v>114.48</v>
      </c>
      <c r="C401" s="70">
        <v>4151.9399999999996</v>
      </c>
      <c r="D401" s="62">
        <f t="shared" si="12"/>
        <v>1.7500875043752436E-3</v>
      </c>
      <c r="E401" s="62">
        <f t="shared" si="13"/>
        <v>-7.7734484990998507E-4</v>
      </c>
    </row>
    <row r="402" spans="1:5" x14ac:dyDescent="0.35">
      <c r="A402" s="69">
        <v>44778</v>
      </c>
      <c r="B402" s="70">
        <v>113.87</v>
      </c>
      <c r="C402" s="70">
        <v>4145.1899999999996</v>
      </c>
      <c r="D402" s="62">
        <f t="shared" si="12"/>
        <v>-5.3284416491963613E-3</v>
      </c>
      <c r="E402" s="62">
        <f t="shared" si="13"/>
        <v>-1.6257460367924393E-3</v>
      </c>
    </row>
    <row r="403" spans="1:5" x14ac:dyDescent="0.35">
      <c r="A403" s="69">
        <v>44781</v>
      </c>
      <c r="B403" s="70">
        <v>114</v>
      </c>
      <c r="C403" s="70">
        <v>4140.0600000000004</v>
      </c>
      <c r="D403" s="62">
        <f t="shared" si="12"/>
        <v>1.1416527619214495E-3</v>
      </c>
      <c r="E403" s="62">
        <f t="shared" si="13"/>
        <v>-1.2375789770792654E-3</v>
      </c>
    </row>
    <row r="404" spans="1:5" x14ac:dyDescent="0.35">
      <c r="A404" s="69">
        <v>44782</v>
      </c>
      <c r="B404" s="70">
        <v>110.11</v>
      </c>
      <c r="C404" s="70">
        <v>4122.47</v>
      </c>
      <c r="D404" s="62">
        <f t="shared" si="12"/>
        <v>-3.4122807017543867E-2</v>
      </c>
      <c r="E404" s="62">
        <f t="shared" si="13"/>
        <v>-4.248730694724266E-3</v>
      </c>
    </row>
    <row r="405" spans="1:5" x14ac:dyDescent="0.35">
      <c r="A405" s="69">
        <v>44783</v>
      </c>
      <c r="B405" s="70">
        <v>113.14</v>
      </c>
      <c r="C405" s="70">
        <v>4210.24</v>
      </c>
      <c r="D405" s="62">
        <f t="shared" si="12"/>
        <v>2.751793660884571E-2</v>
      </c>
      <c r="E405" s="62">
        <f t="shared" si="13"/>
        <v>2.1290634013103677E-2</v>
      </c>
    </row>
    <row r="406" spans="1:5" x14ac:dyDescent="0.35">
      <c r="A406" s="69">
        <v>44784</v>
      </c>
      <c r="B406" s="70">
        <v>114.1</v>
      </c>
      <c r="C406" s="70">
        <v>4207.2700000000004</v>
      </c>
      <c r="D406" s="62">
        <f t="shared" si="12"/>
        <v>8.4850627541098976E-3</v>
      </c>
      <c r="E406" s="62">
        <f t="shared" si="13"/>
        <v>-7.0542296876172029E-4</v>
      </c>
    </row>
    <row r="407" spans="1:5" x14ac:dyDescent="0.35">
      <c r="A407" s="69">
        <v>44785</v>
      </c>
      <c r="B407" s="70">
        <v>116.07</v>
      </c>
      <c r="C407" s="70">
        <v>4280.1499999999996</v>
      </c>
      <c r="D407" s="62">
        <f t="shared" si="12"/>
        <v>1.7265556529360203E-2</v>
      </c>
      <c r="E407" s="62">
        <f t="shared" si="13"/>
        <v>1.7322396708554285E-2</v>
      </c>
    </row>
    <row r="408" spans="1:5" x14ac:dyDescent="0.35">
      <c r="A408" s="69">
        <v>44788</v>
      </c>
      <c r="B408" s="70">
        <v>116.32</v>
      </c>
      <c r="C408" s="70">
        <v>4297.1400000000003</v>
      </c>
      <c r="D408" s="62">
        <f t="shared" si="12"/>
        <v>2.1538726630481609E-3</v>
      </c>
      <c r="E408" s="62">
        <f t="shared" si="13"/>
        <v>3.969487050687638E-3</v>
      </c>
    </row>
    <row r="409" spans="1:5" x14ac:dyDescent="0.35">
      <c r="A409" s="69">
        <v>44789</v>
      </c>
      <c r="B409" s="70">
        <v>118.06</v>
      </c>
      <c r="C409" s="70">
        <v>4305.2</v>
      </c>
      <c r="D409" s="62">
        <f t="shared" si="12"/>
        <v>1.4958734525447121E-2</v>
      </c>
      <c r="E409" s="62">
        <f t="shared" si="13"/>
        <v>1.8756661407353472E-3</v>
      </c>
    </row>
    <row r="410" spans="1:5" x14ac:dyDescent="0.35">
      <c r="A410" s="69">
        <v>44790</v>
      </c>
      <c r="B410" s="70">
        <v>117.04</v>
      </c>
      <c r="C410" s="70">
        <v>4274.04</v>
      </c>
      <c r="D410" s="62">
        <f t="shared" si="12"/>
        <v>-8.6396747416567516E-3</v>
      </c>
      <c r="E410" s="62">
        <f t="shared" si="13"/>
        <v>-7.2377589891293916E-3</v>
      </c>
    </row>
    <row r="411" spans="1:5" x14ac:dyDescent="0.35">
      <c r="A411" s="69">
        <v>44791</v>
      </c>
      <c r="B411" s="70">
        <v>116.01</v>
      </c>
      <c r="C411" s="70">
        <v>4283.74</v>
      </c>
      <c r="D411" s="62">
        <f t="shared" si="12"/>
        <v>-8.8004101161995984E-3</v>
      </c>
      <c r="E411" s="62">
        <f t="shared" si="13"/>
        <v>2.2695154935376874E-3</v>
      </c>
    </row>
    <row r="412" spans="1:5" x14ac:dyDescent="0.35">
      <c r="A412" s="69">
        <v>44792</v>
      </c>
      <c r="B412" s="70">
        <v>113.16</v>
      </c>
      <c r="C412" s="70">
        <v>4228.4799999999996</v>
      </c>
      <c r="D412" s="62">
        <f t="shared" si="12"/>
        <v>-2.4566847685544423E-2</v>
      </c>
      <c r="E412" s="62">
        <f t="shared" si="13"/>
        <v>-1.2899942573545597E-2</v>
      </c>
    </row>
    <row r="413" spans="1:5" x14ac:dyDescent="0.35">
      <c r="A413" s="69">
        <v>44795</v>
      </c>
      <c r="B413" s="70">
        <v>110.34</v>
      </c>
      <c r="C413" s="70">
        <v>4137.99</v>
      </c>
      <c r="D413" s="62">
        <f t="shared" si="12"/>
        <v>-2.4920466595970248E-2</v>
      </c>
      <c r="E413" s="62">
        <f t="shared" si="13"/>
        <v>-2.1400124867564655E-2</v>
      </c>
    </row>
    <row r="414" spans="1:5" x14ac:dyDescent="0.35">
      <c r="A414" s="69">
        <v>44796</v>
      </c>
      <c r="B414" s="70">
        <v>110.68</v>
      </c>
      <c r="C414" s="70">
        <v>4128.7299999999996</v>
      </c>
      <c r="D414" s="62">
        <f t="shared" si="12"/>
        <v>3.0813848105854941E-3</v>
      </c>
      <c r="E414" s="62">
        <f t="shared" si="13"/>
        <v>-2.2378014446627998E-3</v>
      </c>
    </row>
    <row r="415" spans="1:5" x14ac:dyDescent="0.35">
      <c r="A415" s="69">
        <v>44797</v>
      </c>
      <c r="B415" s="70">
        <v>111.41</v>
      </c>
      <c r="C415" s="70">
        <v>4140.7700000000004</v>
      </c>
      <c r="D415" s="62">
        <f t="shared" si="12"/>
        <v>6.5955908926634416E-3</v>
      </c>
      <c r="E415" s="62">
        <f t="shared" si="13"/>
        <v>2.9161509713642873E-3</v>
      </c>
    </row>
    <row r="416" spans="1:5" x14ac:dyDescent="0.35">
      <c r="A416" s="69">
        <v>44798</v>
      </c>
      <c r="B416" s="70">
        <v>113.22</v>
      </c>
      <c r="C416" s="70">
        <v>4199.12</v>
      </c>
      <c r="D416" s="62">
        <f t="shared" si="12"/>
        <v>1.6246297459833071E-2</v>
      </c>
      <c r="E416" s="62">
        <f t="shared" si="13"/>
        <v>1.4091582000449059E-2</v>
      </c>
    </row>
    <row r="417" spans="1:5" x14ac:dyDescent="0.35">
      <c r="A417" s="69">
        <v>44799</v>
      </c>
      <c r="B417" s="70">
        <v>108.28</v>
      </c>
      <c r="C417" s="70">
        <v>4057.66</v>
      </c>
      <c r="D417" s="62">
        <f t="shared" si="12"/>
        <v>-4.3631867161278905E-2</v>
      </c>
      <c r="E417" s="62">
        <f t="shared" si="13"/>
        <v>-3.3688010821314951E-2</v>
      </c>
    </row>
    <row r="418" spans="1:5" x14ac:dyDescent="0.35">
      <c r="A418" s="69">
        <v>44802</v>
      </c>
      <c r="B418" s="70">
        <v>107.88</v>
      </c>
      <c r="C418" s="70">
        <v>4030.61</v>
      </c>
      <c r="D418" s="62">
        <f t="shared" si="12"/>
        <v>-3.6941263391208506E-3</v>
      </c>
      <c r="E418" s="62">
        <f t="shared" si="13"/>
        <v>-6.6664037893760762E-3</v>
      </c>
    </row>
    <row r="419" spans="1:5" x14ac:dyDescent="0.35">
      <c r="A419" s="69">
        <v>44803</v>
      </c>
      <c r="B419" s="70">
        <v>107.86</v>
      </c>
      <c r="C419" s="70">
        <v>3986.16</v>
      </c>
      <c r="D419" s="62">
        <f t="shared" si="12"/>
        <v>-1.8539117538001504E-4</v>
      </c>
      <c r="E419" s="62">
        <f t="shared" si="13"/>
        <v>-1.102810740805989E-2</v>
      </c>
    </row>
    <row r="420" spans="1:5" x14ac:dyDescent="0.35">
      <c r="A420" s="69">
        <v>44804</v>
      </c>
      <c r="B420" s="70">
        <v>106.45</v>
      </c>
      <c r="C420" s="70">
        <v>3955</v>
      </c>
      <c r="D420" s="62">
        <f t="shared" si="12"/>
        <v>-1.3072501390691606E-2</v>
      </c>
      <c r="E420" s="62">
        <f t="shared" si="13"/>
        <v>-7.8170469825596198E-3</v>
      </c>
    </row>
    <row r="421" spans="1:5" x14ac:dyDescent="0.35">
      <c r="A421" s="69">
        <v>44805</v>
      </c>
      <c r="B421" s="70">
        <v>106.49</v>
      </c>
      <c r="C421" s="70">
        <v>3966.85</v>
      </c>
      <c r="D421" s="62">
        <f t="shared" si="12"/>
        <v>3.7576326914036677E-4</v>
      </c>
      <c r="E421" s="62">
        <f t="shared" si="13"/>
        <v>2.9962073324904955E-3</v>
      </c>
    </row>
    <row r="422" spans="1:5" x14ac:dyDescent="0.35">
      <c r="A422" s="69">
        <v>44806</v>
      </c>
      <c r="B422" s="70">
        <v>105.74</v>
      </c>
      <c r="C422" s="70">
        <v>3924.26</v>
      </c>
      <c r="D422" s="62">
        <f t="shared" si="12"/>
        <v>-7.0429148276833506E-3</v>
      </c>
      <c r="E422" s="62">
        <f t="shared" si="13"/>
        <v>-1.0736478566116614E-2</v>
      </c>
    </row>
    <row r="423" spans="1:5" x14ac:dyDescent="0.35">
      <c r="A423" s="69">
        <v>44810</v>
      </c>
      <c r="B423" s="70">
        <v>105.15</v>
      </c>
      <c r="C423" s="70">
        <v>3908.19</v>
      </c>
      <c r="D423" s="62">
        <f t="shared" si="12"/>
        <v>-5.5797238509550711E-3</v>
      </c>
      <c r="E423" s="62">
        <f t="shared" si="13"/>
        <v>-4.0950395743401717E-3</v>
      </c>
    </row>
    <row r="424" spans="1:5" x14ac:dyDescent="0.35">
      <c r="A424" s="69">
        <v>44811</v>
      </c>
      <c r="B424" s="70">
        <v>108.48</v>
      </c>
      <c r="C424" s="70">
        <v>3979.87</v>
      </c>
      <c r="D424" s="62">
        <f t="shared" si="12"/>
        <v>3.166904422253921E-2</v>
      </c>
      <c r="E424" s="62">
        <f t="shared" si="13"/>
        <v>1.8340971140092942E-2</v>
      </c>
    </row>
    <row r="425" spans="1:5" x14ac:dyDescent="0.35">
      <c r="A425" s="69">
        <v>44812</v>
      </c>
      <c r="B425" s="70">
        <v>108.73</v>
      </c>
      <c r="C425" s="70">
        <v>4006.18</v>
      </c>
      <c r="D425" s="62">
        <f t="shared" si="12"/>
        <v>2.3045722713864306E-3</v>
      </c>
      <c r="E425" s="62">
        <f t="shared" si="13"/>
        <v>6.6107686934497728E-3</v>
      </c>
    </row>
    <row r="426" spans="1:5" x14ac:dyDescent="0.35">
      <c r="A426" s="69">
        <v>44813</v>
      </c>
      <c r="B426" s="70">
        <v>110.97</v>
      </c>
      <c r="C426" s="70">
        <v>4067.36</v>
      </c>
      <c r="D426" s="62">
        <f t="shared" si="12"/>
        <v>2.0601489929182329E-2</v>
      </c>
      <c r="E426" s="62">
        <f t="shared" si="13"/>
        <v>1.5271405678227212E-2</v>
      </c>
    </row>
    <row r="427" spans="1:5" x14ac:dyDescent="0.35">
      <c r="A427" s="69">
        <v>44816</v>
      </c>
      <c r="B427" s="70">
        <v>112.38</v>
      </c>
      <c r="C427" s="70">
        <v>4110.41</v>
      </c>
      <c r="D427" s="62">
        <f t="shared" si="12"/>
        <v>1.2706136793728003E-2</v>
      </c>
      <c r="E427" s="62">
        <f t="shared" si="13"/>
        <v>1.0584261044018658E-2</v>
      </c>
    </row>
    <row r="428" spans="1:5" x14ac:dyDescent="0.35">
      <c r="A428" s="69">
        <v>44817</v>
      </c>
      <c r="B428" s="70">
        <v>105.72</v>
      </c>
      <c r="C428" s="70">
        <v>3932.69</v>
      </c>
      <c r="D428" s="62">
        <f t="shared" si="12"/>
        <v>-5.9263214095034676E-2</v>
      </c>
      <c r="E428" s="62">
        <f t="shared" si="13"/>
        <v>-4.3236562775976074E-2</v>
      </c>
    </row>
    <row r="429" spans="1:5" x14ac:dyDescent="0.35">
      <c r="A429" s="69">
        <v>44818</v>
      </c>
      <c r="B429" s="70">
        <v>107</v>
      </c>
      <c r="C429" s="70">
        <v>3946.01</v>
      </c>
      <c r="D429" s="62">
        <f t="shared" si="12"/>
        <v>1.2107453651154003E-2</v>
      </c>
      <c r="E429" s="62">
        <f t="shared" si="13"/>
        <v>3.386994652515241E-3</v>
      </c>
    </row>
    <row r="430" spans="1:5" x14ac:dyDescent="0.35">
      <c r="A430" s="69">
        <v>44819</v>
      </c>
      <c r="B430" s="70">
        <v>105.5</v>
      </c>
      <c r="C430" s="70">
        <v>3901.35</v>
      </c>
      <c r="D430" s="62">
        <f t="shared" si="12"/>
        <v>-1.4018691588785047E-2</v>
      </c>
      <c r="E430" s="62">
        <f t="shared" si="13"/>
        <v>-1.1317761485652673E-2</v>
      </c>
    </row>
    <row r="431" spans="1:5" x14ac:dyDescent="0.35">
      <c r="A431" s="69">
        <v>44820</v>
      </c>
      <c r="B431" s="70">
        <v>104.12</v>
      </c>
      <c r="C431" s="70">
        <v>3873.33</v>
      </c>
      <c r="D431" s="62">
        <f t="shared" si="12"/>
        <v>-1.3080568720379104E-2</v>
      </c>
      <c r="E431" s="62">
        <f t="shared" si="13"/>
        <v>-7.182129262947437E-3</v>
      </c>
    </row>
    <row r="432" spans="1:5" x14ac:dyDescent="0.35">
      <c r="A432" s="69">
        <v>44823</v>
      </c>
      <c r="B432" s="70">
        <v>107.21</v>
      </c>
      <c r="C432" s="70">
        <v>3899.89</v>
      </c>
      <c r="D432" s="62">
        <f t="shared" si="12"/>
        <v>2.9677295428351798E-2</v>
      </c>
      <c r="E432" s="62">
        <f t="shared" si="13"/>
        <v>6.8571487583035644E-3</v>
      </c>
    </row>
    <row r="433" spans="1:5" x14ac:dyDescent="0.35">
      <c r="A433" s="69">
        <v>44824</v>
      </c>
      <c r="B433" s="70">
        <v>102.42</v>
      </c>
      <c r="C433" s="70">
        <v>3855.93</v>
      </c>
      <c r="D433" s="62">
        <f t="shared" si="12"/>
        <v>-4.4678668034698187E-2</v>
      </c>
      <c r="E433" s="62">
        <f t="shared" si="13"/>
        <v>-1.1272112803181638E-2</v>
      </c>
    </row>
    <row r="434" spans="1:5" x14ac:dyDescent="0.35">
      <c r="A434" s="69">
        <v>44825</v>
      </c>
      <c r="B434" s="70">
        <v>99.79</v>
      </c>
      <c r="C434" s="70">
        <v>3789.93</v>
      </c>
      <c r="D434" s="62">
        <f t="shared" si="12"/>
        <v>-2.5678578402655687E-2</v>
      </c>
      <c r="E434" s="62">
        <f t="shared" si="13"/>
        <v>-1.7116493297336829E-2</v>
      </c>
    </row>
    <row r="435" spans="1:5" x14ac:dyDescent="0.35">
      <c r="A435" s="69">
        <v>44826</v>
      </c>
      <c r="B435" s="70">
        <v>98.55</v>
      </c>
      <c r="C435" s="70">
        <v>3757.99</v>
      </c>
      <c r="D435" s="62">
        <f t="shared" si="12"/>
        <v>-1.2426094799078155E-2</v>
      </c>
      <c r="E435" s="62">
        <f t="shared" si="13"/>
        <v>-8.4275962880581059E-3</v>
      </c>
    </row>
    <row r="436" spans="1:5" x14ac:dyDescent="0.35">
      <c r="A436" s="69">
        <v>44827</v>
      </c>
      <c r="B436" s="70">
        <v>97.02</v>
      </c>
      <c r="C436" s="70">
        <v>3693.23</v>
      </c>
      <c r="D436" s="62">
        <f t="shared" si="12"/>
        <v>-1.5525114155251154E-2</v>
      </c>
      <c r="E436" s="62">
        <f t="shared" si="13"/>
        <v>-1.723261637204989E-2</v>
      </c>
    </row>
    <row r="437" spans="1:5" x14ac:dyDescent="0.35">
      <c r="A437" s="69">
        <v>44830</v>
      </c>
      <c r="B437" s="70">
        <v>96.06</v>
      </c>
      <c r="C437" s="70">
        <v>3655.04</v>
      </c>
      <c r="D437" s="62">
        <f t="shared" si="12"/>
        <v>-9.8948670377241171E-3</v>
      </c>
      <c r="E437" s="62">
        <f t="shared" si="13"/>
        <v>-1.0340542018774908E-2</v>
      </c>
    </row>
    <row r="438" spans="1:5" x14ac:dyDescent="0.35">
      <c r="A438" s="69">
        <v>44831</v>
      </c>
      <c r="B438" s="70">
        <v>96.29</v>
      </c>
      <c r="C438" s="70">
        <v>3647.29</v>
      </c>
      <c r="D438" s="62">
        <f t="shared" si="12"/>
        <v>2.3943368727878823E-3</v>
      </c>
      <c r="E438" s="62">
        <f t="shared" si="13"/>
        <v>-2.1203598319033444E-3</v>
      </c>
    </row>
    <row r="439" spans="1:5" x14ac:dyDescent="0.35">
      <c r="A439" s="69">
        <v>44832</v>
      </c>
      <c r="B439" s="70">
        <v>98.7</v>
      </c>
      <c r="C439" s="70">
        <v>3719.04</v>
      </c>
      <c r="D439" s="62">
        <f t="shared" si="12"/>
        <v>2.5028559559663481E-2</v>
      </c>
      <c r="E439" s="62">
        <f t="shared" si="13"/>
        <v>1.9672140136923578E-2</v>
      </c>
    </row>
    <row r="440" spans="1:5" x14ac:dyDescent="0.35">
      <c r="A440" s="69">
        <v>44833</v>
      </c>
      <c r="B440" s="70">
        <v>95.33</v>
      </c>
      <c r="C440" s="70">
        <v>3640.47</v>
      </c>
      <c r="D440" s="62">
        <f t="shared" si="12"/>
        <v>-3.4143870314083127E-2</v>
      </c>
      <c r="E440" s="62">
        <f t="shared" si="13"/>
        <v>-2.1126419721218422E-2</v>
      </c>
    </row>
    <row r="441" spans="1:5" x14ac:dyDescent="0.35">
      <c r="A441" s="69">
        <v>44834</v>
      </c>
      <c r="B441" s="70">
        <v>83.12</v>
      </c>
      <c r="C441" s="70">
        <v>3585.62</v>
      </c>
      <c r="D441" s="62">
        <f t="shared" si="12"/>
        <v>-0.12808140144760299</v>
      </c>
      <c r="E441" s="62">
        <f t="shared" si="13"/>
        <v>-1.5066735888497889E-2</v>
      </c>
    </row>
    <row r="442" spans="1:5" x14ac:dyDescent="0.35">
      <c r="A442" s="69">
        <v>44837</v>
      </c>
      <c r="B442" s="70">
        <v>85.4</v>
      </c>
      <c r="C442" s="70">
        <v>3678.43</v>
      </c>
      <c r="D442" s="62">
        <f t="shared" si="12"/>
        <v>2.7430221366698759E-2</v>
      </c>
      <c r="E442" s="62">
        <f t="shared" si="13"/>
        <v>2.5883947546031075E-2</v>
      </c>
    </row>
    <row r="443" spans="1:5" x14ac:dyDescent="0.35">
      <c r="A443" s="69">
        <v>44838</v>
      </c>
      <c r="B443" s="70">
        <v>88.64</v>
      </c>
      <c r="C443" s="70">
        <v>3790.93</v>
      </c>
      <c r="D443" s="62">
        <f t="shared" si="12"/>
        <v>3.7939110070257548E-2</v>
      </c>
      <c r="E443" s="62">
        <f t="shared" si="13"/>
        <v>3.0583700111188741E-2</v>
      </c>
    </row>
    <row r="444" spans="1:5" x14ac:dyDescent="0.35">
      <c r="A444" s="69">
        <v>44839</v>
      </c>
      <c r="B444" s="70">
        <v>91.1</v>
      </c>
      <c r="C444" s="70">
        <v>3783.28</v>
      </c>
      <c r="D444" s="62">
        <f t="shared" si="12"/>
        <v>2.7752707581227366E-2</v>
      </c>
      <c r="E444" s="62">
        <f t="shared" si="13"/>
        <v>-2.0179744811958111E-3</v>
      </c>
    </row>
    <row r="445" spans="1:5" x14ac:dyDescent="0.35">
      <c r="A445" s="69">
        <v>44840</v>
      </c>
      <c r="B445" s="70">
        <v>90.17</v>
      </c>
      <c r="C445" s="70">
        <v>3744.52</v>
      </c>
      <c r="D445" s="62">
        <f t="shared" si="12"/>
        <v>-1.0208562019758427E-2</v>
      </c>
      <c r="E445" s="62">
        <f t="shared" si="13"/>
        <v>-1.024507834471681E-2</v>
      </c>
    </row>
    <row r="446" spans="1:5" x14ac:dyDescent="0.35">
      <c r="A446" s="69">
        <v>44841</v>
      </c>
      <c r="B446" s="70">
        <v>87.16</v>
      </c>
      <c r="C446" s="70">
        <v>3639.66</v>
      </c>
      <c r="D446" s="62">
        <f t="shared" si="12"/>
        <v>-3.3381390706443442E-2</v>
      </c>
      <c r="E446" s="62">
        <f t="shared" si="13"/>
        <v>-2.8003589245083515E-2</v>
      </c>
    </row>
    <row r="447" spans="1:5" x14ac:dyDescent="0.35">
      <c r="A447" s="69">
        <v>44844</v>
      </c>
      <c r="B447" s="70">
        <v>86.69</v>
      </c>
      <c r="C447" s="70">
        <v>3612.39</v>
      </c>
      <c r="D447" s="62">
        <f t="shared" si="12"/>
        <v>-5.3923818265259162E-3</v>
      </c>
      <c r="E447" s="62">
        <f t="shared" si="13"/>
        <v>-7.4924580867443613E-3</v>
      </c>
    </row>
    <row r="448" spans="1:5" x14ac:dyDescent="0.35">
      <c r="A448" s="69">
        <v>44845</v>
      </c>
      <c r="B448" s="70">
        <v>87.99</v>
      </c>
      <c r="C448" s="70">
        <v>3588.84</v>
      </c>
      <c r="D448" s="62">
        <f t="shared" si="12"/>
        <v>1.4995962625446963E-2</v>
      </c>
      <c r="E448" s="62">
        <f t="shared" si="13"/>
        <v>-6.5192296512834244E-3</v>
      </c>
    </row>
    <row r="449" spans="1:5" x14ac:dyDescent="0.35">
      <c r="A449" s="69">
        <v>44846</v>
      </c>
      <c r="B449" s="70">
        <v>88.51</v>
      </c>
      <c r="C449" s="70">
        <v>3577.03</v>
      </c>
      <c r="D449" s="62">
        <f t="shared" si="12"/>
        <v>5.9097624730084126E-3</v>
      </c>
      <c r="E449" s="62">
        <f t="shared" si="13"/>
        <v>-3.2907569019515904E-3</v>
      </c>
    </row>
    <row r="450" spans="1:5" x14ac:dyDescent="0.35">
      <c r="A450" s="69">
        <v>44847</v>
      </c>
      <c r="B450" s="70">
        <v>89.56</v>
      </c>
      <c r="C450" s="70">
        <v>3669.91</v>
      </c>
      <c r="D450" s="62">
        <f t="shared" si="12"/>
        <v>1.1863066320189776E-2</v>
      </c>
      <c r="E450" s="62">
        <f t="shared" si="13"/>
        <v>2.59656754346482E-2</v>
      </c>
    </row>
    <row r="451" spans="1:5" x14ac:dyDescent="0.35">
      <c r="A451" s="69">
        <v>44848</v>
      </c>
      <c r="B451" s="70">
        <v>87.55</v>
      </c>
      <c r="C451" s="70">
        <v>3583.07</v>
      </c>
      <c r="D451" s="62">
        <f t="shared" si="12"/>
        <v>-2.2443054935239001E-2</v>
      </c>
      <c r="E451" s="62">
        <f t="shared" si="13"/>
        <v>-2.3662705624933496E-2</v>
      </c>
    </row>
    <row r="452" spans="1:5" x14ac:dyDescent="0.35">
      <c r="A452" s="69">
        <v>44851</v>
      </c>
      <c r="B452" s="70">
        <v>89.97</v>
      </c>
      <c r="C452" s="70">
        <v>3677.95</v>
      </c>
      <c r="D452" s="62">
        <f t="shared" ref="D452:D515" si="14">(B452-B451)/B451</f>
        <v>2.7641347801256447E-2</v>
      </c>
      <c r="E452" s="62">
        <f t="shared" ref="E452:E515" si="15">(C452-C451)/C451</f>
        <v>2.6480085513260875E-2</v>
      </c>
    </row>
    <row r="453" spans="1:5" x14ac:dyDescent="0.35">
      <c r="A453" s="69">
        <v>44852</v>
      </c>
      <c r="B453" s="70">
        <v>89.68</v>
      </c>
      <c r="C453" s="70">
        <v>3719.98</v>
      </c>
      <c r="D453" s="62">
        <f t="shared" si="14"/>
        <v>-3.2232966544402807E-3</v>
      </c>
      <c r="E453" s="62">
        <f t="shared" si="15"/>
        <v>1.1427561549232643E-2</v>
      </c>
    </row>
    <row r="454" spans="1:5" x14ac:dyDescent="0.35">
      <c r="A454" s="69">
        <v>44853</v>
      </c>
      <c r="B454" s="70">
        <v>88.57</v>
      </c>
      <c r="C454" s="70">
        <v>3695.16</v>
      </c>
      <c r="D454" s="62">
        <f t="shared" si="14"/>
        <v>-1.2377341659232979E-2</v>
      </c>
      <c r="E454" s="62">
        <f t="shared" si="15"/>
        <v>-6.6720788821445715E-3</v>
      </c>
    </row>
    <row r="455" spans="1:5" x14ac:dyDescent="0.35">
      <c r="A455" s="69">
        <v>44854</v>
      </c>
      <c r="B455" s="70">
        <v>86.83</v>
      </c>
      <c r="C455" s="70">
        <v>3665.78</v>
      </c>
      <c r="D455" s="62">
        <f t="shared" si="14"/>
        <v>-1.9645478152873378E-2</v>
      </c>
      <c r="E455" s="62">
        <f t="shared" si="15"/>
        <v>-7.9509412312321129E-3</v>
      </c>
    </row>
    <row r="456" spans="1:5" x14ac:dyDescent="0.35">
      <c r="A456" s="69">
        <v>44855</v>
      </c>
      <c r="B456" s="70">
        <v>88.5</v>
      </c>
      <c r="C456" s="70">
        <v>3752.75</v>
      </c>
      <c r="D456" s="62">
        <f t="shared" si="14"/>
        <v>1.9232983991707954E-2</v>
      </c>
      <c r="E456" s="62">
        <f t="shared" si="15"/>
        <v>2.3724828003862695E-2</v>
      </c>
    </row>
    <row r="457" spans="1:5" x14ac:dyDescent="0.35">
      <c r="A457" s="69">
        <v>44858</v>
      </c>
      <c r="B457" s="70">
        <v>88.01</v>
      </c>
      <c r="C457" s="70">
        <v>3797.34</v>
      </c>
      <c r="D457" s="62">
        <f t="shared" si="14"/>
        <v>-5.5367231638417504E-3</v>
      </c>
      <c r="E457" s="62">
        <f t="shared" si="15"/>
        <v>1.188195323429489E-2</v>
      </c>
    </row>
    <row r="458" spans="1:5" x14ac:dyDescent="0.35">
      <c r="A458" s="69">
        <v>44859</v>
      </c>
      <c r="B458" s="70">
        <v>91.72</v>
      </c>
      <c r="C458" s="70">
        <v>3859.11</v>
      </c>
      <c r="D458" s="62">
        <f t="shared" si="14"/>
        <v>4.2154300647653603E-2</v>
      </c>
      <c r="E458" s="62">
        <f t="shared" si="15"/>
        <v>1.6266649812763666E-2</v>
      </c>
    </row>
    <row r="459" spans="1:5" x14ac:dyDescent="0.35">
      <c r="A459" s="69">
        <v>44860</v>
      </c>
      <c r="B459" s="70">
        <v>92.39</v>
      </c>
      <c r="C459" s="70">
        <v>3830.6</v>
      </c>
      <c r="D459" s="62">
        <f t="shared" si="14"/>
        <v>7.3048408198866299E-3</v>
      </c>
      <c r="E459" s="62">
        <f t="shared" si="15"/>
        <v>-7.3877137474703276E-3</v>
      </c>
    </row>
    <row r="460" spans="1:5" x14ac:dyDescent="0.35">
      <c r="A460" s="69">
        <v>44861</v>
      </c>
      <c r="B460" s="70">
        <v>90.54</v>
      </c>
      <c r="C460" s="70">
        <v>3807.3</v>
      </c>
      <c r="D460" s="62">
        <f t="shared" si="14"/>
        <v>-2.0023812100876656E-2</v>
      </c>
      <c r="E460" s="62">
        <f t="shared" si="15"/>
        <v>-6.0825980264187663E-3</v>
      </c>
    </row>
    <row r="461" spans="1:5" x14ac:dyDescent="0.35">
      <c r="A461" s="69">
        <v>44862</v>
      </c>
      <c r="B461" s="70">
        <v>93.83</v>
      </c>
      <c r="C461" s="70">
        <v>3901.06</v>
      </c>
      <c r="D461" s="62">
        <f t="shared" si="14"/>
        <v>3.6337530373315573E-2</v>
      </c>
      <c r="E461" s="62">
        <f t="shared" si="15"/>
        <v>2.4626375646783747E-2</v>
      </c>
    </row>
    <row r="462" spans="1:5" x14ac:dyDescent="0.35">
      <c r="A462" s="69">
        <v>44865</v>
      </c>
      <c r="B462" s="70">
        <v>92.68</v>
      </c>
      <c r="C462" s="70">
        <v>3871.98</v>
      </c>
      <c r="D462" s="62">
        <f t="shared" si="14"/>
        <v>-1.2256208035809351E-2</v>
      </c>
      <c r="E462" s="62">
        <f t="shared" si="15"/>
        <v>-7.4543841930141876E-3</v>
      </c>
    </row>
    <row r="463" spans="1:5" x14ac:dyDescent="0.35">
      <c r="A463" s="69">
        <v>44866</v>
      </c>
      <c r="B463" s="70">
        <v>93.77</v>
      </c>
      <c r="C463" s="70">
        <v>3856.1</v>
      </c>
      <c r="D463" s="62">
        <f t="shared" si="14"/>
        <v>1.1760897712559226E-2</v>
      </c>
      <c r="E463" s="62">
        <f t="shared" si="15"/>
        <v>-4.1012608536201397E-3</v>
      </c>
    </row>
    <row r="464" spans="1:5" x14ac:dyDescent="0.35">
      <c r="A464" s="69">
        <v>44867</v>
      </c>
      <c r="B464" s="70">
        <v>90.3</v>
      </c>
      <c r="C464" s="70">
        <v>3759.69</v>
      </c>
      <c r="D464" s="62">
        <f t="shared" si="14"/>
        <v>-3.7005438839714182E-2</v>
      </c>
      <c r="E464" s="62">
        <f t="shared" si="15"/>
        <v>-2.500194497030675E-2</v>
      </c>
    </row>
    <row r="465" spans="1:5" x14ac:dyDescent="0.35">
      <c r="A465" s="69">
        <v>44868</v>
      </c>
      <c r="B465" s="70">
        <v>90.4</v>
      </c>
      <c r="C465" s="70">
        <v>3719.89</v>
      </c>
      <c r="D465" s="62">
        <f t="shared" si="14"/>
        <v>1.1074197120709694E-3</v>
      </c>
      <c r="E465" s="62">
        <f t="shared" si="15"/>
        <v>-1.0585979163175736E-2</v>
      </c>
    </row>
    <row r="466" spans="1:5" x14ac:dyDescent="0.35">
      <c r="A466" s="69">
        <v>44869</v>
      </c>
      <c r="B466" s="70">
        <v>95.79</v>
      </c>
      <c r="C466" s="70">
        <v>3770.55</v>
      </c>
      <c r="D466" s="62">
        <f t="shared" si="14"/>
        <v>5.962389380530974E-2</v>
      </c>
      <c r="E466" s="62">
        <f t="shared" si="15"/>
        <v>1.3618682272862991E-2</v>
      </c>
    </row>
    <row r="467" spans="1:5" x14ac:dyDescent="0.35">
      <c r="A467" s="69">
        <v>44872</v>
      </c>
      <c r="B467" s="70">
        <v>93.44</v>
      </c>
      <c r="C467" s="70">
        <v>3806.8</v>
      </c>
      <c r="D467" s="62">
        <f t="shared" si="14"/>
        <v>-2.4532832237185598E-2</v>
      </c>
      <c r="E467" s="62">
        <f t="shared" si="15"/>
        <v>9.613982045059739E-3</v>
      </c>
    </row>
    <row r="468" spans="1:5" x14ac:dyDescent="0.35">
      <c r="A468" s="69">
        <v>44873</v>
      </c>
      <c r="B468" s="70">
        <v>93.75</v>
      </c>
      <c r="C468" s="70">
        <v>3828.11</v>
      </c>
      <c r="D468" s="62">
        <f t="shared" si="14"/>
        <v>3.3176369863013944E-3</v>
      </c>
      <c r="E468" s="62">
        <f t="shared" si="15"/>
        <v>5.5978774823999015E-3</v>
      </c>
    </row>
    <row r="469" spans="1:5" x14ac:dyDescent="0.35">
      <c r="A469" s="69">
        <v>44874</v>
      </c>
      <c r="B469" s="70">
        <v>92.1</v>
      </c>
      <c r="C469" s="70">
        <v>3748.57</v>
      </c>
      <c r="D469" s="62">
        <f t="shared" si="14"/>
        <v>-1.760000000000006E-2</v>
      </c>
      <c r="E469" s="62">
        <f t="shared" si="15"/>
        <v>-2.0777877333723421E-2</v>
      </c>
    </row>
    <row r="470" spans="1:5" x14ac:dyDescent="0.35">
      <c r="A470" s="69">
        <v>44875</v>
      </c>
      <c r="B470" s="70">
        <v>99.49</v>
      </c>
      <c r="C470" s="70">
        <v>3956.37</v>
      </c>
      <c r="D470" s="62">
        <f t="shared" si="14"/>
        <v>8.0238870792616726E-2</v>
      </c>
      <c r="E470" s="62">
        <f t="shared" si="15"/>
        <v>5.5434472345454323E-2</v>
      </c>
    </row>
    <row r="471" spans="1:5" x14ac:dyDescent="0.35">
      <c r="A471" s="69">
        <v>44876</v>
      </c>
      <c r="B471" s="70">
        <v>106.09</v>
      </c>
      <c r="C471" s="70">
        <v>3992.93</v>
      </c>
      <c r="D471" s="62">
        <f t="shared" si="14"/>
        <v>6.6338325459845304E-2</v>
      </c>
      <c r="E471" s="62">
        <f t="shared" si="15"/>
        <v>9.2407939601199963E-3</v>
      </c>
    </row>
    <row r="472" spans="1:5" x14ac:dyDescent="0.35">
      <c r="A472" s="69">
        <v>44879</v>
      </c>
      <c r="B472" s="70">
        <v>104.39</v>
      </c>
      <c r="C472" s="70">
        <v>3957.25</v>
      </c>
      <c r="D472" s="62">
        <f t="shared" si="14"/>
        <v>-1.6024130455273851E-2</v>
      </c>
      <c r="E472" s="62">
        <f t="shared" si="15"/>
        <v>-8.9357940159231035E-3</v>
      </c>
    </row>
    <row r="473" spans="1:5" x14ac:dyDescent="0.35">
      <c r="A473" s="69">
        <v>44880</v>
      </c>
      <c r="B473" s="70">
        <v>106.71</v>
      </c>
      <c r="C473" s="70">
        <v>3991.73</v>
      </c>
      <c r="D473" s="62">
        <f t="shared" si="14"/>
        <v>2.2224350991474212E-2</v>
      </c>
      <c r="E473" s="62">
        <f t="shared" si="15"/>
        <v>8.7131214858803506E-3</v>
      </c>
    </row>
    <row r="474" spans="1:5" x14ac:dyDescent="0.35">
      <c r="A474" s="69">
        <v>44881</v>
      </c>
      <c r="B474" s="70">
        <v>105.23</v>
      </c>
      <c r="C474" s="70">
        <v>3958.79</v>
      </c>
      <c r="D474" s="62">
        <f t="shared" si="14"/>
        <v>-1.3869365570236996E-2</v>
      </c>
      <c r="E474" s="62">
        <f t="shared" si="15"/>
        <v>-8.2520611363995199E-3</v>
      </c>
    </row>
    <row r="475" spans="1:5" x14ac:dyDescent="0.35">
      <c r="A475" s="69">
        <v>44882</v>
      </c>
      <c r="B475" s="70">
        <v>105.36</v>
      </c>
      <c r="C475" s="70">
        <v>3946.56</v>
      </c>
      <c r="D475" s="62">
        <f t="shared" si="14"/>
        <v>1.2353891475814448E-3</v>
      </c>
      <c r="E475" s="62">
        <f t="shared" si="15"/>
        <v>-3.0893277996559602E-3</v>
      </c>
    </row>
    <row r="476" spans="1:5" x14ac:dyDescent="0.35">
      <c r="A476" s="69">
        <v>44883</v>
      </c>
      <c r="B476" s="70">
        <v>105.42</v>
      </c>
      <c r="C476" s="70">
        <v>3965.34</v>
      </c>
      <c r="D476" s="62">
        <f t="shared" si="14"/>
        <v>5.6947608200457736E-4</v>
      </c>
      <c r="E476" s="62">
        <f t="shared" si="15"/>
        <v>4.7585745560691341E-3</v>
      </c>
    </row>
    <row r="477" spans="1:5" x14ac:dyDescent="0.35">
      <c r="A477" s="69">
        <v>44886</v>
      </c>
      <c r="B477" s="70">
        <v>103.83</v>
      </c>
      <c r="C477" s="70">
        <v>3949.94</v>
      </c>
      <c r="D477" s="62">
        <f t="shared" si="14"/>
        <v>-1.5082527034718301E-2</v>
      </c>
      <c r="E477" s="62">
        <f t="shared" si="15"/>
        <v>-3.8836518432215374E-3</v>
      </c>
    </row>
    <row r="478" spans="1:5" x14ac:dyDescent="0.35">
      <c r="A478" s="69">
        <v>44887</v>
      </c>
      <c r="B478" s="70">
        <v>105.97</v>
      </c>
      <c r="C478" s="70">
        <v>4003.58</v>
      </c>
      <c r="D478" s="62">
        <f t="shared" si="14"/>
        <v>2.0610613502841189E-2</v>
      </c>
      <c r="E478" s="62">
        <f t="shared" si="15"/>
        <v>1.3579953113211814E-2</v>
      </c>
    </row>
    <row r="479" spans="1:5" x14ac:dyDescent="0.35">
      <c r="A479" s="69">
        <v>44888</v>
      </c>
      <c r="B479" s="70">
        <v>106.65</v>
      </c>
      <c r="C479" s="70">
        <v>4027.26</v>
      </c>
      <c r="D479" s="62">
        <f t="shared" si="14"/>
        <v>6.4169104463528059E-3</v>
      </c>
      <c r="E479" s="62">
        <f t="shared" si="15"/>
        <v>5.9147063378277168E-3</v>
      </c>
    </row>
    <row r="480" spans="1:5" x14ac:dyDescent="0.35">
      <c r="A480" s="69">
        <v>44890</v>
      </c>
      <c r="B480" s="70">
        <v>105.96</v>
      </c>
      <c r="C480" s="70">
        <v>4026.12</v>
      </c>
      <c r="D480" s="62">
        <f t="shared" si="14"/>
        <v>-6.4697609001407586E-3</v>
      </c>
      <c r="E480" s="62">
        <f t="shared" si="15"/>
        <v>-2.8307087200735176E-4</v>
      </c>
    </row>
    <row r="481" spans="1:5" x14ac:dyDescent="0.35">
      <c r="A481" s="69">
        <v>44893</v>
      </c>
      <c r="B481" s="70">
        <v>104.96</v>
      </c>
      <c r="C481" s="70">
        <v>3963.94</v>
      </c>
      <c r="D481" s="62">
        <f t="shared" si="14"/>
        <v>-9.4375235938089844E-3</v>
      </c>
      <c r="E481" s="62">
        <f t="shared" si="15"/>
        <v>-1.5444149702443007E-2</v>
      </c>
    </row>
    <row r="482" spans="1:5" x14ac:dyDescent="0.35">
      <c r="A482" s="69">
        <v>44894</v>
      </c>
      <c r="B482" s="70">
        <v>106.25</v>
      </c>
      <c r="C482" s="70">
        <v>3957.63</v>
      </c>
      <c r="D482" s="62">
        <f t="shared" si="14"/>
        <v>1.2290396341463474E-2</v>
      </c>
      <c r="E482" s="62">
        <f t="shared" si="15"/>
        <v>-1.5918505325509329E-3</v>
      </c>
    </row>
    <row r="483" spans="1:5" x14ac:dyDescent="0.35">
      <c r="A483" s="69">
        <v>44895</v>
      </c>
      <c r="B483" s="70">
        <v>109.69</v>
      </c>
      <c r="C483" s="70">
        <v>4080.11</v>
      </c>
      <c r="D483" s="62">
        <f t="shared" si="14"/>
        <v>3.237647058823527E-2</v>
      </c>
      <c r="E483" s="62">
        <f t="shared" si="15"/>
        <v>3.094781472750106E-2</v>
      </c>
    </row>
    <row r="484" spans="1:5" x14ac:dyDescent="0.35">
      <c r="A484" s="69">
        <v>44896</v>
      </c>
      <c r="B484" s="70">
        <v>111.11</v>
      </c>
      <c r="C484" s="70">
        <v>4076.57</v>
      </c>
      <c r="D484" s="62">
        <f t="shared" si="14"/>
        <v>1.2945573890053803E-2</v>
      </c>
      <c r="E484" s="62">
        <f t="shared" si="15"/>
        <v>-8.6762366700896877E-4</v>
      </c>
    </row>
    <row r="485" spans="1:5" x14ac:dyDescent="0.35">
      <c r="A485" s="69">
        <v>44897</v>
      </c>
      <c r="B485" s="70">
        <v>112.2</v>
      </c>
      <c r="C485" s="70">
        <v>4071.7</v>
      </c>
      <c r="D485" s="62">
        <f t="shared" si="14"/>
        <v>9.810098100981041E-3</v>
      </c>
      <c r="E485" s="62">
        <f t="shared" si="15"/>
        <v>-1.1946317615054679E-3</v>
      </c>
    </row>
    <row r="486" spans="1:5" x14ac:dyDescent="0.35">
      <c r="A486" s="69">
        <v>44900</v>
      </c>
      <c r="B486" s="70">
        <v>109.62</v>
      </c>
      <c r="C486" s="70">
        <v>3998.84</v>
      </c>
      <c r="D486" s="62">
        <f t="shared" si="14"/>
        <v>-2.2994652406417095E-2</v>
      </c>
      <c r="E486" s="62">
        <f t="shared" si="15"/>
        <v>-1.7894245646781364E-2</v>
      </c>
    </row>
    <row r="487" spans="1:5" x14ac:dyDescent="0.35">
      <c r="A487" s="69">
        <v>44901</v>
      </c>
      <c r="B487" s="70">
        <v>107.93</v>
      </c>
      <c r="C487" s="70">
        <v>3941.26</v>
      </c>
      <c r="D487" s="62">
        <f t="shared" si="14"/>
        <v>-1.5416894727239533E-2</v>
      </c>
      <c r="E487" s="62">
        <f t="shared" si="15"/>
        <v>-1.4399175760970663E-2</v>
      </c>
    </row>
    <row r="488" spans="1:5" x14ac:dyDescent="0.35">
      <c r="A488" s="69">
        <v>44902</v>
      </c>
      <c r="B488" s="70">
        <v>108.33</v>
      </c>
      <c r="C488" s="70">
        <v>3933.92</v>
      </c>
      <c r="D488" s="62">
        <f t="shared" si="14"/>
        <v>3.706105809320777E-3</v>
      </c>
      <c r="E488" s="62">
        <f t="shared" si="15"/>
        <v>-1.8623485890299409E-3</v>
      </c>
    </row>
    <row r="489" spans="1:5" x14ac:dyDescent="0.35">
      <c r="A489" s="69">
        <v>44903</v>
      </c>
      <c r="B489" s="70">
        <v>111.36</v>
      </c>
      <c r="C489" s="70">
        <v>3963.51</v>
      </c>
      <c r="D489" s="62">
        <f t="shared" si="14"/>
        <v>2.7970091387427315E-2</v>
      </c>
      <c r="E489" s="62">
        <f t="shared" si="15"/>
        <v>7.5217594663847115E-3</v>
      </c>
    </row>
    <row r="490" spans="1:5" x14ac:dyDescent="0.35">
      <c r="A490" s="69">
        <v>44904</v>
      </c>
      <c r="B490" s="70">
        <v>109.42</v>
      </c>
      <c r="C490" s="70">
        <v>3934.38</v>
      </c>
      <c r="D490" s="62">
        <f t="shared" si="14"/>
        <v>-1.7420977011494233E-2</v>
      </c>
      <c r="E490" s="62">
        <f t="shared" si="15"/>
        <v>-7.349546235533683E-3</v>
      </c>
    </row>
    <row r="491" spans="1:5" x14ac:dyDescent="0.35">
      <c r="A491" s="69">
        <v>44907</v>
      </c>
      <c r="B491" s="70">
        <v>112.07</v>
      </c>
      <c r="C491" s="70">
        <v>3990.56</v>
      </c>
      <c r="D491" s="62">
        <f t="shared" si="14"/>
        <v>2.4218607201608403E-2</v>
      </c>
      <c r="E491" s="62">
        <f t="shared" si="15"/>
        <v>1.4279251114533887E-2</v>
      </c>
    </row>
    <row r="492" spans="1:5" x14ac:dyDescent="0.35">
      <c r="A492" s="69">
        <v>44908</v>
      </c>
      <c r="B492" s="70">
        <v>112.85</v>
      </c>
      <c r="C492" s="70">
        <v>4019.65</v>
      </c>
      <c r="D492" s="62">
        <f t="shared" si="14"/>
        <v>6.9599357544392008E-3</v>
      </c>
      <c r="E492" s="62">
        <f t="shared" si="15"/>
        <v>7.2897037007337686E-3</v>
      </c>
    </row>
    <row r="493" spans="1:5" x14ac:dyDescent="0.35">
      <c r="A493" s="69">
        <v>44909</v>
      </c>
      <c r="B493" s="70">
        <v>111.45</v>
      </c>
      <c r="C493" s="70">
        <v>3995.32</v>
      </c>
      <c r="D493" s="62">
        <f t="shared" si="14"/>
        <v>-1.2405848471422167E-2</v>
      </c>
      <c r="E493" s="62">
        <f t="shared" si="15"/>
        <v>-6.052765788066107E-3</v>
      </c>
    </row>
    <row r="494" spans="1:5" x14ac:dyDescent="0.35">
      <c r="A494" s="69">
        <v>44910</v>
      </c>
      <c r="B494" s="70">
        <v>108.51</v>
      </c>
      <c r="C494" s="70">
        <v>3895.75</v>
      </c>
      <c r="D494" s="62">
        <f t="shared" si="14"/>
        <v>-2.6379542395693116E-2</v>
      </c>
      <c r="E494" s="62">
        <f t="shared" si="15"/>
        <v>-2.492165834025814E-2</v>
      </c>
    </row>
    <row r="495" spans="1:5" x14ac:dyDescent="0.35">
      <c r="A495" s="69">
        <v>44911</v>
      </c>
      <c r="B495" s="70">
        <v>105.95</v>
      </c>
      <c r="C495" s="70">
        <v>3852.36</v>
      </c>
      <c r="D495" s="62">
        <f t="shared" si="14"/>
        <v>-2.3592295640954771E-2</v>
      </c>
      <c r="E495" s="62">
        <f t="shared" si="15"/>
        <v>-1.1137778348199928E-2</v>
      </c>
    </row>
    <row r="496" spans="1:5" x14ac:dyDescent="0.35">
      <c r="A496" s="69">
        <v>44914</v>
      </c>
      <c r="B496" s="70">
        <v>103.05</v>
      </c>
      <c r="C496" s="70">
        <v>3817.66</v>
      </c>
      <c r="D496" s="62">
        <f t="shared" si="14"/>
        <v>-2.7371401604530492E-2</v>
      </c>
      <c r="E496" s="62">
        <f t="shared" si="15"/>
        <v>-9.007465553582809E-3</v>
      </c>
    </row>
    <row r="497" spans="1:5" x14ac:dyDescent="0.35">
      <c r="A497" s="69">
        <v>44915</v>
      </c>
      <c r="B497" s="70">
        <v>103.21</v>
      </c>
      <c r="C497" s="70">
        <v>3821.62</v>
      </c>
      <c r="D497" s="62">
        <f t="shared" si="14"/>
        <v>1.5526443474041397E-3</v>
      </c>
      <c r="E497" s="62">
        <f t="shared" si="15"/>
        <v>1.0372846193741811E-3</v>
      </c>
    </row>
    <row r="498" spans="1:5" x14ac:dyDescent="0.35">
      <c r="A498" s="69">
        <v>44916</v>
      </c>
      <c r="B498" s="70">
        <v>115.78</v>
      </c>
      <c r="C498" s="70">
        <v>3878.44</v>
      </c>
      <c r="D498" s="62">
        <f t="shared" si="14"/>
        <v>0.12179052417401423</v>
      </c>
      <c r="E498" s="62">
        <f t="shared" si="15"/>
        <v>1.4868040255179784E-2</v>
      </c>
    </row>
    <row r="499" spans="1:5" x14ac:dyDescent="0.35">
      <c r="A499" s="69">
        <v>44917</v>
      </c>
      <c r="B499" s="70">
        <v>116.71</v>
      </c>
      <c r="C499" s="70">
        <v>3822.39</v>
      </c>
      <c r="D499" s="62">
        <f t="shared" si="14"/>
        <v>8.0324753843495651E-3</v>
      </c>
      <c r="E499" s="62">
        <f t="shared" si="15"/>
        <v>-1.4451686760656394E-2</v>
      </c>
    </row>
    <row r="500" spans="1:5" x14ac:dyDescent="0.35">
      <c r="A500" s="69">
        <v>44918</v>
      </c>
      <c r="B500" s="70">
        <v>116.25</v>
      </c>
      <c r="C500" s="70">
        <v>3844.82</v>
      </c>
      <c r="D500" s="62">
        <f t="shared" si="14"/>
        <v>-3.9413931968125589E-3</v>
      </c>
      <c r="E500" s="62">
        <f t="shared" si="15"/>
        <v>5.8680563731069542E-3</v>
      </c>
    </row>
    <row r="501" spans="1:5" x14ac:dyDescent="0.35">
      <c r="A501" s="69">
        <v>44922</v>
      </c>
      <c r="B501" s="70">
        <v>117.56</v>
      </c>
      <c r="C501" s="70">
        <v>3829.25</v>
      </c>
      <c r="D501" s="62">
        <f t="shared" si="14"/>
        <v>1.1268817204301096E-2</v>
      </c>
      <c r="E501" s="62">
        <f t="shared" si="15"/>
        <v>-4.0496044028069354E-3</v>
      </c>
    </row>
    <row r="502" spans="1:5" x14ac:dyDescent="0.35">
      <c r="A502" s="69">
        <v>44923</v>
      </c>
      <c r="B502" s="70">
        <v>114.98</v>
      </c>
      <c r="C502" s="70">
        <v>3783.22</v>
      </c>
      <c r="D502" s="62">
        <f t="shared" si="14"/>
        <v>-2.1946240217761127E-2</v>
      </c>
      <c r="E502" s="62">
        <f t="shared" si="15"/>
        <v>-1.2020630671802625E-2</v>
      </c>
    </row>
    <row r="503" spans="1:5" x14ac:dyDescent="0.35">
      <c r="A503" s="69">
        <v>44924</v>
      </c>
      <c r="B503" s="70">
        <v>117.35</v>
      </c>
      <c r="C503" s="70">
        <v>3849.28</v>
      </c>
      <c r="D503" s="62">
        <f t="shared" si="14"/>
        <v>2.0612280396590625E-2</v>
      </c>
      <c r="E503" s="62">
        <f t="shared" si="15"/>
        <v>1.7461316021801641E-2</v>
      </c>
    </row>
    <row r="504" spans="1:5" x14ac:dyDescent="0.35">
      <c r="A504" s="69">
        <v>44925</v>
      </c>
      <c r="B504" s="70">
        <v>117.01</v>
      </c>
      <c r="C504" s="70">
        <v>3839.5</v>
      </c>
      <c r="D504" s="62">
        <f t="shared" si="14"/>
        <v>-2.8973157221984596E-3</v>
      </c>
      <c r="E504" s="62">
        <f t="shared" si="15"/>
        <v>-2.5407348906809064E-3</v>
      </c>
    </row>
    <row r="505" spans="1:5" x14ac:dyDescent="0.35">
      <c r="A505" s="69">
        <v>44929</v>
      </c>
      <c r="B505" s="70">
        <v>118.75</v>
      </c>
      <c r="C505" s="70">
        <v>3824.14</v>
      </c>
      <c r="D505" s="62">
        <f t="shared" si="14"/>
        <v>1.4870523886847233E-2</v>
      </c>
      <c r="E505" s="62">
        <f t="shared" si="15"/>
        <v>-4.0005209011590385E-3</v>
      </c>
    </row>
    <row r="506" spans="1:5" x14ac:dyDescent="0.35">
      <c r="A506" s="69">
        <v>44930</v>
      </c>
      <c r="B506" s="70">
        <v>121.21</v>
      </c>
      <c r="C506" s="70">
        <v>3852.97</v>
      </c>
      <c r="D506" s="62">
        <f t="shared" si="14"/>
        <v>2.0715789473684156E-2</v>
      </c>
      <c r="E506" s="62">
        <f t="shared" si="15"/>
        <v>7.5389499338413156E-3</v>
      </c>
    </row>
    <row r="507" spans="1:5" x14ac:dyDescent="0.35">
      <c r="A507" s="69">
        <v>44931</v>
      </c>
      <c r="B507" s="70">
        <v>120.62</v>
      </c>
      <c r="C507" s="70">
        <v>3808.1</v>
      </c>
      <c r="D507" s="62">
        <f t="shared" si="14"/>
        <v>-4.8675851827406089E-3</v>
      </c>
      <c r="E507" s="62">
        <f t="shared" si="15"/>
        <v>-1.1645561735492332E-2</v>
      </c>
    </row>
    <row r="508" spans="1:5" x14ac:dyDescent="0.35">
      <c r="A508" s="69">
        <v>44932</v>
      </c>
      <c r="B508" s="70">
        <v>124.53</v>
      </c>
      <c r="C508" s="70">
        <v>3895.08</v>
      </c>
      <c r="D508" s="62">
        <f t="shared" si="14"/>
        <v>3.2415851434256314E-2</v>
      </c>
      <c r="E508" s="62">
        <f t="shared" si="15"/>
        <v>2.2840786744045591E-2</v>
      </c>
    </row>
    <row r="509" spans="1:5" x14ac:dyDescent="0.35">
      <c r="A509" s="69">
        <v>44935</v>
      </c>
      <c r="B509" s="70">
        <v>124.85</v>
      </c>
      <c r="C509" s="70">
        <v>3892.09</v>
      </c>
      <c r="D509" s="62">
        <f t="shared" si="14"/>
        <v>2.5696619288524307E-3</v>
      </c>
      <c r="E509" s="62">
        <f t="shared" si="15"/>
        <v>-7.6763506782910281E-4</v>
      </c>
    </row>
    <row r="510" spans="1:5" x14ac:dyDescent="0.35">
      <c r="A510" s="69">
        <v>44936</v>
      </c>
      <c r="B510" s="70">
        <v>125.84</v>
      </c>
      <c r="C510" s="70">
        <v>3919.25</v>
      </c>
      <c r="D510" s="62">
        <f t="shared" si="14"/>
        <v>7.9295154185022761E-3</v>
      </c>
      <c r="E510" s="62">
        <f t="shared" si="15"/>
        <v>6.9782558985017956E-3</v>
      </c>
    </row>
    <row r="511" spans="1:5" x14ac:dyDescent="0.35">
      <c r="A511" s="69">
        <v>44937</v>
      </c>
      <c r="B511" s="70">
        <v>127.94</v>
      </c>
      <c r="C511" s="70">
        <v>3969.61</v>
      </c>
      <c r="D511" s="62">
        <f t="shared" si="14"/>
        <v>1.668785759694846E-2</v>
      </c>
      <c r="E511" s="62">
        <f t="shared" si="15"/>
        <v>1.2849397206098139E-2</v>
      </c>
    </row>
    <row r="512" spans="1:5" x14ac:dyDescent="0.35">
      <c r="A512" s="69">
        <v>44938</v>
      </c>
      <c r="B512" s="70">
        <v>127.89</v>
      </c>
      <c r="C512" s="70">
        <v>3983.17</v>
      </c>
      <c r="D512" s="62">
        <f t="shared" si="14"/>
        <v>-3.9080819133966826E-4</v>
      </c>
      <c r="E512" s="62">
        <f t="shared" si="15"/>
        <v>3.4159527006431224E-3</v>
      </c>
    </row>
    <row r="513" spans="1:5" x14ac:dyDescent="0.35">
      <c r="A513" s="69">
        <v>44939</v>
      </c>
      <c r="B513" s="70">
        <v>128.85</v>
      </c>
      <c r="C513" s="70">
        <v>3999.09</v>
      </c>
      <c r="D513" s="62">
        <f t="shared" si="14"/>
        <v>7.5064508562045018E-3</v>
      </c>
      <c r="E513" s="62">
        <f t="shared" si="15"/>
        <v>3.9968166058692127E-3</v>
      </c>
    </row>
    <row r="514" spans="1:5" x14ac:dyDescent="0.35">
      <c r="A514" s="69">
        <v>44943</v>
      </c>
      <c r="B514" s="70">
        <v>128.13999999999999</v>
      </c>
      <c r="C514" s="70">
        <v>3990.97</v>
      </c>
      <c r="D514" s="62">
        <f t="shared" si="14"/>
        <v>-5.5102832751261774E-3</v>
      </c>
      <c r="E514" s="62">
        <f t="shared" si="15"/>
        <v>-2.0304619300891818E-3</v>
      </c>
    </row>
    <row r="515" spans="1:5" x14ac:dyDescent="0.35">
      <c r="A515" s="69">
        <v>44944</v>
      </c>
      <c r="B515" s="70">
        <v>126.43</v>
      </c>
      <c r="C515" s="70">
        <v>3928.86</v>
      </c>
      <c r="D515" s="62">
        <f t="shared" si="14"/>
        <v>-1.3344779147806927E-2</v>
      </c>
      <c r="E515" s="62">
        <f t="shared" si="15"/>
        <v>-1.5562632643191925E-2</v>
      </c>
    </row>
    <row r="516" spans="1:5" x14ac:dyDescent="0.35">
      <c r="A516" s="69">
        <v>44945</v>
      </c>
      <c r="B516" s="70">
        <v>124.53</v>
      </c>
      <c r="C516" s="70">
        <v>3898.85</v>
      </c>
      <c r="D516" s="62">
        <f t="shared" ref="D516:D579" si="16">(B516-B515)/B515</f>
        <v>-1.5028078778770906E-2</v>
      </c>
      <c r="E516" s="62">
        <f t="shared" ref="E516:E579" si="17">(C516-C515)/C515</f>
        <v>-7.6383480195273482E-3</v>
      </c>
    </row>
    <row r="517" spans="1:5" x14ac:dyDescent="0.35">
      <c r="A517" s="69">
        <v>44946</v>
      </c>
      <c r="B517" s="70">
        <v>126.62</v>
      </c>
      <c r="C517" s="70">
        <v>3972.61</v>
      </c>
      <c r="D517" s="62">
        <f t="shared" si="16"/>
        <v>1.6783104472817823E-2</v>
      </c>
      <c r="E517" s="62">
        <f t="shared" si="17"/>
        <v>1.8918399015094251E-2</v>
      </c>
    </row>
    <row r="518" spans="1:5" x14ac:dyDescent="0.35">
      <c r="A518" s="69">
        <v>44949</v>
      </c>
      <c r="B518" s="70">
        <v>128.29</v>
      </c>
      <c r="C518" s="70">
        <v>4019.81</v>
      </c>
      <c r="D518" s="62">
        <f t="shared" si="16"/>
        <v>1.3189069657242043E-2</v>
      </c>
      <c r="E518" s="62">
        <f t="shared" si="17"/>
        <v>1.188135759613952E-2</v>
      </c>
    </row>
    <row r="519" spans="1:5" x14ac:dyDescent="0.35">
      <c r="A519" s="69">
        <v>44950</v>
      </c>
      <c r="B519" s="70">
        <v>126.83</v>
      </c>
      <c r="C519" s="70">
        <v>4016.95</v>
      </c>
      <c r="D519" s="62">
        <f t="shared" si="16"/>
        <v>-1.1380466131420951E-2</v>
      </c>
      <c r="E519" s="62">
        <f t="shared" si="17"/>
        <v>-7.1147641306433074E-4</v>
      </c>
    </row>
    <row r="520" spans="1:5" x14ac:dyDescent="0.35">
      <c r="A520" s="69">
        <v>44951</v>
      </c>
      <c r="B520" s="70">
        <v>126.82</v>
      </c>
      <c r="C520" s="70">
        <v>4016.22</v>
      </c>
      <c r="D520" s="62">
        <f t="shared" si="16"/>
        <v>-7.8845698967161678E-5</v>
      </c>
      <c r="E520" s="62">
        <f t="shared" si="17"/>
        <v>-1.8172991946626625E-4</v>
      </c>
    </row>
    <row r="521" spans="1:5" x14ac:dyDescent="0.35">
      <c r="A521" s="69">
        <v>44952</v>
      </c>
      <c r="B521" s="70">
        <v>127.53</v>
      </c>
      <c r="C521" s="70">
        <v>4060.43</v>
      </c>
      <c r="D521" s="62">
        <f t="shared" si="16"/>
        <v>5.5984860432109129E-3</v>
      </c>
      <c r="E521" s="62">
        <f t="shared" si="17"/>
        <v>1.1007863115068408E-2</v>
      </c>
    </row>
    <row r="522" spans="1:5" x14ac:dyDescent="0.35">
      <c r="A522" s="69">
        <v>44953</v>
      </c>
      <c r="B522" s="70">
        <v>127.53</v>
      </c>
      <c r="C522" s="70">
        <v>4070.56</v>
      </c>
      <c r="D522" s="62">
        <f t="shared" si="16"/>
        <v>0</v>
      </c>
      <c r="E522" s="62">
        <f t="shared" si="17"/>
        <v>2.4948096630160129E-3</v>
      </c>
    </row>
    <row r="523" spans="1:5" x14ac:dyDescent="0.35">
      <c r="A523" s="69">
        <v>44956</v>
      </c>
      <c r="B523" s="70">
        <v>126.37</v>
      </c>
      <c r="C523" s="70">
        <v>4017.77</v>
      </c>
      <c r="D523" s="62">
        <f t="shared" si="16"/>
        <v>-9.0958990041558573E-3</v>
      </c>
      <c r="E523" s="62">
        <f t="shared" si="17"/>
        <v>-1.2968731575016696E-2</v>
      </c>
    </row>
    <row r="524" spans="1:5" x14ac:dyDescent="0.35">
      <c r="A524" s="69">
        <v>44957</v>
      </c>
      <c r="B524" s="70">
        <v>127.33</v>
      </c>
      <c r="C524" s="70">
        <v>4076.6</v>
      </c>
      <c r="D524" s="62">
        <f t="shared" si="16"/>
        <v>7.5967397325314052E-3</v>
      </c>
      <c r="E524" s="62">
        <f t="shared" si="17"/>
        <v>1.4642450911824203E-2</v>
      </c>
    </row>
    <row r="525" spans="1:5" x14ac:dyDescent="0.35">
      <c r="A525" s="69">
        <v>44958</v>
      </c>
      <c r="B525" s="70">
        <v>129.5</v>
      </c>
      <c r="C525" s="70">
        <v>4119.21</v>
      </c>
      <c r="D525" s="62">
        <f t="shared" si="16"/>
        <v>1.7042330951072032E-2</v>
      </c>
      <c r="E525" s="62">
        <f t="shared" si="17"/>
        <v>1.045233773242411E-2</v>
      </c>
    </row>
    <row r="526" spans="1:5" x14ac:dyDescent="0.35">
      <c r="A526" s="69">
        <v>44959</v>
      </c>
      <c r="B526" s="70">
        <v>129.06</v>
      </c>
      <c r="C526" s="70">
        <v>4179.76</v>
      </c>
      <c r="D526" s="62">
        <f t="shared" si="16"/>
        <v>-3.39768339768338E-3</v>
      </c>
      <c r="E526" s="62">
        <f t="shared" si="17"/>
        <v>1.4699420519954112E-2</v>
      </c>
    </row>
    <row r="527" spans="1:5" x14ac:dyDescent="0.35">
      <c r="A527" s="69">
        <v>44960</v>
      </c>
      <c r="B527" s="70">
        <v>127.61</v>
      </c>
      <c r="C527" s="70">
        <v>4136.4799999999996</v>
      </c>
      <c r="D527" s="62">
        <f t="shared" si="16"/>
        <v>-1.1235084456841802E-2</v>
      </c>
      <c r="E527" s="62">
        <f t="shared" si="17"/>
        <v>-1.0354661511665898E-2</v>
      </c>
    </row>
    <row r="528" spans="1:5" x14ac:dyDescent="0.35">
      <c r="A528" s="69">
        <v>44963</v>
      </c>
      <c r="B528" s="70">
        <v>125.73</v>
      </c>
      <c r="C528" s="70">
        <v>4111.08</v>
      </c>
      <c r="D528" s="62">
        <f t="shared" si="16"/>
        <v>-1.4732387743907182E-2</v>
      </c>
      <c r="E528" s="62">
        <f t="shared" si="17"/>
        <v>-6.1404865973000329E-3</v>
      </c>
    </row>
    <row r="529" spans="1:5" x14ac:dyDescent="0.35">
      <c r="A529" s="69">
        <v>44964</v>
      </c>
      <c r="B529" s="70">
        <v>125.33</v>
      </c>
      <c r="C529" s="70">
        <v>4164</v>
      </c>
      <c r="D529" s="62">
        <f t="shared" si="16"/>
        <v>-3.1814205042551952E-3</v>
      </c>
      <c r="E529" s="62">
        <f t="shared" si="17"/>
        <v>1.2872529846171828E-2</v>
      </c>
    </row>
    <row r="530" spans="1:5" x14ac:dyDescent="0.35">
      <c r="A530" s="69">
        <v>44965</v>
      </c>
      <c r="B530" s="70">
        <v>122.91</v>
      </c>
      <c r="C530" s="70">
        <v>4117.8599999999997</v>
      </c>
      <c r="D530" s="62">
        <f t="shared" si="16"/>
        <v>-1.9309024176174912E-2</v>
      </c>
      <c r="E530" s="62">
        <f t="shared" si="17"/>
        <v>-1.1080691642651375E-2</v>
      </c>
    </row>
    <row r="531" spans="1:5" x14ac:dyDescent="0.35">
      <c r="A531" s="69">
        <v>44966</v>
      </c>
      <c r="B531" s="70">
        <v>122.18</v>
      </c>
      <c r="C531" s="70">
        <v>4081.5</v>
      </c>
      <c r="D531" s="62">
        <f t="shared" si="16"/>
        <v>-5.9393051826538918E-3</v>
      </c>
      <c r="E531" s="62">
        <f t="shared" si="17"/>
        <v>-8.8298290859814745E-3</v>
      </c>
    </row>
    <row r="532" spans="1:5" x14ac:dyDescent="0.35">
      <c r="A532" s="69">
        <v>44967</v>
      </c>
      <c r="B532" s="70">
        <v>122.23</v>
      </c>
      <c r="C532" s="70">
        <v>4090.46</v>
      </c>
      <c r="D532" s="62">
        <f t="shared" si="16"/>
        <v>4.0923228024224221E-4</v>
      </c>
      <c r="E532" s="62">
        <f t="shared" si="17"/>
        <v>2.1952713463187644E-3</v>
      </c>
    </row>
    <row r="533" spans="1:5" x14ac:dyDescent="0.35">
      <c r="A533" s="69">
        <v>44970</v>
      </c>
      <c r="B533" s="70">
        <v>125.15</v>
      </c>
      <c r="C533" s="70">
        <v>4137.29</v>
      </c>
      <c r="D533" s="62">
        <f t="shared" si="16"/>
        <v>2.3889388857072744E-2</v>
      </c>
      <c r="E533" s="62">
        <f t="shared" si="17"/>
        <v>1.1448590134116927E-2</v>
      </c>
    </row>
    <row r="534" spans="1:5" x14ac:dyDescent="0.35">
      <c r="A534" s="69">
        <v>44971</v>
      </c>
      <c r="B534" s="70">
        <v>126.2</v>
      </c>
      <c r="C534" s="70">
        <v>4136.13</v>
      </c>
      <c r="D534" s="62">
        <f t="shared" si="16"/>
        <v>8.3899320815021741E-3</v>
      </c>
      <c r="E534" s="62">
        <f t="shared" si="17"/>
        <v>-2.8037676836766446E-4</v>
      </c>
    </row>
    <row r="535" spans="1:5" x14ac:dyDescent="0.35">
      <c r="A535" s="69">
        <v>44972</v>
      </c>
      <c r="B535" s="70">
        <v>127.48</v>
      </c>
      <c r="C535" s="70">
        <v>4147.6000000000004</v>
      </c>
      <c r="D535" s="62">
        <f t="shared" si="16"/>
        <v>1.0142630744849454E-2</v>
      </c>
      <c r="E535" s="62">
        <f t="shared" si="17"/>
        <v>2.7731236687435486E-3</v>
      </c>
    </row>
    <row r="536" spans="1:5" x14ac:dyDescent="0.35">
      <c r="A536" s="69">
        <v>44973</v>
      </c>
      <c r="B536" s="70">
        <v>124.38</v>
      </c>
      <c r="C536" s="70">
        <v>4090.41</v>
      </c>
      <c r="D536" s="62">
        <f t="shared" si="16"/>
        <v>-2.4317540006275562E-2</v>
      </c>
      <c r="E536" s="62">
        <f t="shared" si="17"/>
        <v>-1.3788697077828264E-2</v>
      </c>
    </row>
    <row r="537" spans="1:5" x14ac:dyDescent="0.35">
      <c r="A537" s="69">
        <v>44974</v>
      </c>
      <c r="B537" s="70">
        <v>124.84</v>
      </c>
      <c r="C537" s="70">
        <v>4079.09</v>
      </c>
      <c r="D537" s="62">
        <f t="shared" si="16"/>
        <v>3.6983437851745293E-3</v>
      </c>
      <c r="E537" s="62">
        <f t="shared" si="17"/>
        <v>-2.7674487398573026E-3</v>
      </c>
    </row>
    <row r="538" spans="1:5" x14ac:dyDescent="0.35">
      <c r="A538" s="69">
        <v>44978</v>
      </c>
      <c r="B538" s="70">
        <v>121.1</v>
      </c>
      <c r="C538" s="70">
        <v>3997.34</v>
      </c>
      <c r="D538" s="62">
        <f t="shared" si="16"/>
        <v>-2.9958346683755278E-2</v>
      </c>
      <c r="E538" s="62">
        <f t="shared" si="17"/>
        <v>-2.0041234687148357E-2</v>
      </c>
    </row>
    <row r="539" spans="1:5" x14ac:dyDescent="0.35">
      <c r="A539" s="69">
        <v>44979</v>
      </c>
      <c r="B539" s="70">
        <v>119.9</v>
      </c>
      <c r="C539" s="70">
        <v>3991.05</v>
      </c>
      <c r="D539" s="62">
        <f t="shared" si="16"/>
        <v>-9.9091659785300462E-3</v>
      </c>
      <c r="E539" s="62">
        <f t="shared" si="17"/>
        <v>-1.5735464083615513E-3</v>
      </c>
    </row>
    <row r="540" spans="1:5" x14ac:dyDescent="0.35">
      <c r="A540" s="69">
        <v>44980</v>
      </c>
      <c r="B540" s="70">
        <v>119.96</v>
      </c>
      <c r="C540" s="70">
        <v>4012.32</v>
      </c>
      <c r="D540" s="62">
        <f t="shared" si="16"/>
        <v>5.004170141783825E-4</v>
      </c>
      <c r="E540" s="62">
        <f t="shared" si="17"/>
        <v>5.3294245875145588E-3</v>
      </c>
    </row>
    <row r="541" spans="1:5" x14ac:dyDescent="0.35">
      <c r="A541" s="69">
        <v>44981</v>
      </c>
      <c r="B541" s="70">
        <v>118.04</v>
      </c>
      <c r="C541" s="70">
        <v>3970.04</v>
      </c>
      <c r="D541" s="62">
        <f t="shared" si="16"/>
        <v>-1.6005335111703798E-2</v>
      </c>
      <c r="E541" s="62">
        <f t="shared" si="17"/>
        <v>-1.0537544363360898E-2</v>
      </c>
    </row>
    <row r="542" spans="1:5" x14ac:dyDescent="0.35">
      <c r="A542" s="69">
        <v>44984</v>
      </c>
      <c r="B542" s="70">
        <v>118.53</v>
      </c>
      <c r="C542" s="70">
        <v>3982.24</v>
      </c>
      <c r="D542" s="62">
        <f t="shared" si="16"/>
        <v>4.1511352084038873E-3</v>
      </c>
      <c r="E542" s="62">
        <f t="shared" si="17"/>
        <v>3.0730168965551526E-3</v>
      </c>
    </row>
    <row r="543" spans="1:5" x14ac:dyDescent="0.35">
      <c r="A543" s="69">
        <v>44985</v>
      </c>
      <c r="B543" s="70">
        <v>118.79</v>
      </c>
      <c r="C543" s="70">
        <v>3970.15</v>
      </c>
      <c r="D543" s="62">
        <f t="shared" si="16"/>
        <v>2.1935375010546285E-3</v>
      </c>
      <c r="E543" s="62">
        <f t="shared" si="17"/>
        <v>-3.0359797500903239E-3</v>
      </c>
    </row>
    <row r="544" spans="1:5" x14ac:dyDescent="0.35">
      <c r="A544" s="69">
        <v>44986</v>
      </c>
      <c r="B544" s="70">
        <v>118.58</v>
      </c>
      <c r="C544" s="70">
        <v>3951.39</v>
      </c>
      <c r="D544" s="62">
        <f t="shared" si="16"/>
        <v>-1.7678255745433786E-3</v>
      </c>
      <c r="E544" s="62">
        <f t="shared" si="17"/>
        <v>-4.7252622696875978E-3</v>
      </c>
    </row>
    <row r="545" spans="1:5" x14ac:dyDescent="0.35">
      <c r="A545" s="69">
        <v>44987</v>
      </c>
      <c r="B545" s="70">
        <v>119.58</v>
      </c>
      <c r="C545" s="70">
        <v>3981.35</v>
      </c>
      <c r="D545" s="62">
        <f t="shared" si="16"/>
        <v>8.4331253162421987E-3</v>
      </c>
      <c r="E545" s="62">
        <f t="shared" si="17"/>
        <v>7.5821419804170277E-3</v>
      </c>
    </row>
    <row r="546" spans="1:5" x14ac:dyDescent="0.35">
      <c r="A546" s="69">
        <v>44988</v>
      </c>
      <c r="B546" s="70">
        <v>120.94</v>
      </c>
      <c r="C546" s="70">
        <v>4045.64</v>
      </c>
      <c r="D546" s="62">
        <f t="shared" si="16"/>
        <v>1.1373139320956677E-2</v>
      </c>
      <c r="E546" s="62">
        <f t="shared" si="17"/>
        <v>1.6147789066522655E-2</v>
      </c>
    </row>
    <row r="547" spans="1:5" x14ac:dyDescent="0.35">
      <c r="A547" s="69">
        <v>44991</v>
      </c>
      <c r="B547" s="70">
        <v>120.17</v>
      </c>
      <c r="C547" s="70">
        <v>4048.42</v>
      </c>
      <c r="D547" s="62">
        <f t="shared" si="16"/>
        <v>-6.3667934512981316E-3</v>
      </c>
      <c r="E547" s="62">
        <f t="shared" si="17"/>
        <v>6.8715950999105211E-4</v>
      </c>
    </row>
    <row r="548" spans="1:5" x14ac:dyDescent="0.35">
      <c r="A548" s="69">
        <v>44992</v>
      </c>
      <c r="B548" s="70">
        <v>119.59</v>
      </c>
      <c r="C548" s="70">
        <v>3986.37</v>
      </c>
      <c r="D548" s="62">
        <f t="shared" si="16"/>
        <v>-4.8264957976200239E-3</v>
      </c>
      <c r="E548" s="62">
        <f t="shared" si="17"/>
        <v>-1.532696706369403E-2</v>
      </c>
    </row>
    <row r="549" spans="1:5" x14ac:dyDescent="0.35">
      <c r="A549" s="69">
        <v>44993</v>
      </c>
      <c r="B549" s="70">
        <v>119.86</v>
      </c>
      <c r="C549" s="70">
        <v>3992.01</v>
      </c>
      <c r="D549" s="62">
        <f t="shared" si="16"/>
        <v>2.2577138556735179E-3</v>
      </c>
      <c r="E549" s="62">
        <f t="shared" si="17"/>
        <v>1.4148210025663266E-3</v>
      </c>
    </row>
    <row r="550" spans="1:5" x14ac:dyDescent="0.35">
      <c r="A550" s="69">
        <v>44994</v>
      </c>
      <c r="B550" s="70">
        <v>117.87</v>
      </c>
      <c r="C550" s="70">
        <v>3918.32</v>
      </c>
      <c r="D550" s="62">
        <f t="shared" si="16"/>
        <v>-1.660270315367925E-2</v>
      </c>
      <c r="E550" s="62">
        <f t="shared" si="17"/>
        <v>-1.8459372596762044E-2</v>
      </c>
    </row>
    <row r="551" spans="1:5" x14ac:dyDescent="0.35">
      <c r="A551" s="69">
        <v>44995</v>
      </c>
      <c r="B551" s="70">
        <v>117.49</v>
      </c>
      <c r="C551" s="70">
        <v>3861.59</v>
      </c>
      <c r="D551" s="62">
        <f t="shared" si="16"/>
        <v>-3.2238907270722801E-3</v>
      </c>
      <c r="E551" s="62">
        <f t="shared" si="17"/>
        <v>-1.447814369423631E-2</v>
      </c>
    </row>
    <row r="552" spans="1:5" x14ac:dyDescent="0.35">
      <c r="A552" s="69">
        <v>44998</v>
      </c>
      <c r="B552" s="70">
        <v>116.86</v>
      </c>
      <c r="C552" s="70">
        <v>3855.76</v>
      </c>
      <c r="D552" s="62">
        <f t="shared" si="16"/>
        <v>-5.3621584815728611E-3</v>
      </c>
      <c r="E552" s="62">
        <f t="shared" si="17"/>
        <v>-1.5097408062481846E-3</v>
      </c>
    </row>
    <row r="553" spans="1:5" x14ac:dyDescent="0.35">
      <c r="A553" s="69">
        <v>44999</v>
      </c>
      <c r="B553" s="70">
        <v>119</v>
      </c>
      <c r="C553" s="70">
        <v>3919.29</v>
      </c>
      <c r="D553" s="62">
        <f t="shared" si="16"/>
        <v>1.8312510696559991E-2</v>
      </c>
      <c r="E553" s="62">
        <f t="shared" si="17"/>
        <v>1.6476647924144588E-2</v>
      </c>
    </row>
    <row r="554" spans="1:5" x14ac:dyDescent="0.35">
      <c r="A554" s="69">
        <v>45000</v>
      </c>
      <c r="B554" s="70">
        <v>118.17</v>
      </c>
      <c r="C554" s="70">
        <v>3891.93</v>
      </c>
      <c r="D554" s="62">
        <f t="shared" si="16"/>
        <v>-6.9747899159663725E-3</v>
      </c>
      <c r="E554" s="62">
        <f t="shared" si="17"/>
        <v>-6.9808562265104464E-3</v>
      </c>
    </row>
    <row r="555" spans="1:5" x14ac:dyDescent="0.35">
      <c r="A555" s="69">
        <v>45001</v>
      </c>
      <c r="B555" s="70">
        <v>120.65</v>
      </c>
      <c r="C555" s="70">
        <v>3960.28</v>
      </c>
      <c r="D555" s="62">
        <f t="shared" si="16"/>
        <v>2.0986714056021021E-2</v>
      </c>
      <c r="E555" s="62">
        <f t="shared" si="17"/>
        <v>1.7561980816715707E-2</v>
      </c>
    </row>
    <row r="556" spans="1:5" x14ac:dyDescent="0.35">
      <c r="A556" s="69">
        <v>45002</v>
      </c>
      <c r="B556" s="70">
        <v>120.39</v>
      </c>
      <c r="C556" s="70">
        <v>3916.64</v>
      </c>
      <c r="D556" s="62">
        <f t="shared" si="16"/>
        <v>-2.1549937836718202E-3</v>
      </c>
      <c r="E556" s="62">
        <f t="shared" si="17"/>
        <v>-1.1019422869090146E-2</v>
      </c>
    </row>
    <row r="557" spans="1:5" x14ac:dyDescent="0.35">
      <c r="A557" s="69">
        <v>45005</v>
      </c>
      <c r="B557" s="70">
        <v>121.2</v>
      </c>
      <c r="C557" s="70">
        <v>3951.57</v>
      </c>
      <c r="D557" s="62">
        <f t="shared" si="16"/>
        <v>6.7281335659108085E-3</v>
      </c>
      <c r="E557" s="62">
        <f t="shared" si="17"/>
        <v>8.9183585930798573E-3</v>
      </c>
    </row>
    <row r="558" spans="1:5" x14ac:dyDescent="0.35">
      <c r="A558" s="69">
        <v>45006</v>
      </c>
      <c r="B558" s="70">
        <v>125.61</v>
      </c>
      <c r="C558" s="70">
        <v>4002.87</v>
      </c>
      <c r="D558" s="62">
        <f t="shared" si="16"/>
        <v>3.6386138613861356E-2</v>
      </c>
      <c r="E558" s="62">
        <f t="shared" si="17"/>
        <v>1.2982181765728488E-2</v>
      </c>
    </row>
    <row r="559" spans="1:5" x14ac:dyDescent="0.35">
      <c r="A559" s="69">
        <v>45007</v>
      </c>
      <c r="B559" s="70">
        <v>119.5</v>
      </c>
      <c r="C559" s="70">
        <v>3936.97</v>
      </c>
      <c r="D559" s="62">
        <f t="shared" si="16"/>
        <v>-4.8642623994904863E-2</v>
      </c>
      <c r="E559" s="62">
        <f t="shared" si="17"/>
        <v>-1.6463187662851927E-2</v>
      </c>
    </row>
    <row r="560" spans="1:5" x14ac:dyDescent="0.35">
      <c r="A560" s="69">
        <v>45008</v>
      </c>
      <c r="B560" s="70">
        <v>120.97</v>
      </c>
      <c r="C560" s="70">
        <v>3948.72</v>
      </c>
      <c r="D560" s="62">
        <f t="shared" si="16"/>
        <v>1.2301255230125513E-2</v>
      </c>
      <c r="E560" s="62">
        <f t="shared" si="17"/>
        <v>2.9845287111662016E-3</v>
      </c>
    </row>
    <row r="561" spans="1:5" x14ac:dyDescent="0.35">
      <c r="A561" s="69">
        <v>45009</v>
      </c>
      <c r="B561" s="70">
        <v>120.71</v>
      </c>
      <c r="C561" s="70">
        <v>3970.99</v>
      </c>
      <c r="D561" s="62">
        <f t="shared" si="16"/>
        <v>-2.1492932131933961E-3</v>
      </c>
      <c r="E561" s="62">
        <f t="shared" si="17"/>
        <v>5.6398022650377801E-3</v>
      </c>
    </row>
    <row r="562" spans="1:5" x14ac:dyDescent="0.35">
      <c r="A562" s="69">
        <v>45012</v>
      </c>
      <c r="B562" s="70">
        <v>117.81</v>
      </c>
      <c r="C562" s="70">
        <v>3977.53</v>
      </c>
      <c r="D562" s="62">
        <f t="shared" si="16"/>
        <v>-2.4024521580647763E-2</v>
      </c>
      <c r="E562" s="62">
        <f t="shared" si="17"/>
        <v>1.6469444647305631E-3</v>
      </c>
    </row>
    <row r="563" spans="1:5" x14ac:dyDescent="0.35">
      <c r="A563" s="69">
        <v>45013</v>
      </c>
      <c r="B563" s="70">
        <v>117.87</v>
      </c>
      <c r="C563" s="70">
        <v>3971.27</v>
      </c>
      <c r="D563" s="62">
        <f t="shared" si="16"/>
        <v>5.0929462694170502E-4</v>
      </c>
      <c r="E563" s="62">
        <f t="shared" si="17"/>
        <v>-1.5738410521102841E-3</v>
      </c>
    </row>
    <row r="564" spans="1:5" x14ac:dyDescent="0.35">
      <c r="A564" s="69">
        <v>45014</v>
      </c>
      <c r="B564" s="70">
        <v>120.49</v>
      </c>
      <c r="C564" s="70">
        <v>4027.81</v>
      </c>
      <c r="D564" s="62">
        <f t="shared" si="16"/>
        <v>2.2227878170866126E-2</v>
      </c>
      <c r="E564" s="62">
        <f t="shared" si="17"/>
        <v>1.4237259113583303E-2</v>
      </c>
    </row>
    <row r="565" spans="1:5" x14ac:dyDescent="0.35">
      <c r="A565" s="69">
        <v>45015</v>
      </c>
      <c r="B565" s="70">
        <v>120.1</v>
      </c>
      <c r="C565" s="70">
        <v>4050.83</v>
      </c>
      <c r="D565" s="62">
        <f t="shared" si="16"/>
        <v>-3.2367831355299245E-3</v>
      </c>
      <c r="E565" s="62">
        <f t="shared" si="17"/>
        <v>5.7152646227106004E-3</v>
      </c>
    </row>
    <row r="566" spans="1:5" x14ac:dyDescent="0.35">
      <c r="A566" s="69">
        <v>45016</v>
      </c>
      <c r="B566" s="70">
        <v>122.64</v>
      </c>
      <c r="C566" s="70">
        <v>4109.3100000000004</v>
      </c>
      <c r="D566" s="62">
        <f t="shared" si="16"/>
        <v>2.1149042464612876E-2</v>
      </c>
      <c r="E566" s="62">
        <f t="shared" si="17"/>
        <v>1.4436547571732329E-2</v>
      </c>
    </row>
    <row r="567" spans="1:5" x14ac:dyDescent="0.35">
      <c r="A567" s="69">
        <v>45019</v>
      </c>
      <c r="B567" s="70">
        <v>121.67</v>
      </c>
      <c r="C567" s="70">
        <v>4124.51</v>
      </c>
      <c r="D567" s="62">
        <f t="shared" si="16"/>
        <v>-7.9093281148075577E-3</v>
      </c>
      <c r="E567" s="62">
        <f t="shared" si="17"/>
        <v>3.6989178231868164E-3</v>
      </c>
    </row>
    <row r="568" spans="1:5" x14ac:dyDescent="0.35">
      <c r="A568" s="69">
        <v>45020</v>
      </c>
      <c r="B568" s="70">
        <v>123.69</v>
      </c>
      <c r="C568" s="70">
        <v>4100.6000000000004</v>
      </c>
      <c r="D568" s="62">
        <f t="shared" si="16"/>
        <v>1.660228486890767E-2</v>
      </c>
      <c r="E568" s="62">
        <f t="shared" si="17"/>
        <v>-5.7970522559043025E-3</v>
      </c>
    </row>
    <row r="569" spans="1:5" x14ac:dyDescent="0.35">
      <c r="A569" s="69">
        <v>45021</v>
      </c>
      <c r="B569" s="70">
        <v>120.9</v>
      </c>
      <c r="C569" s="70">
        <v>4090.38</v>
      </c>
      <c r="D569" s="62">
        <f t="shared" si="16"/>
        <v>-2.2556390977443545E-2</v>
      </c>
      <c r="E569" s="62">
        <f t="shared" si="17"/>
        <v>-2.4923181973370368E-3</v>
      </c>
    </row>
    <row r="570" spans="1:5" x14ac:dyDescent="0.35">
      <c r="A570" s="69">
        <v>45022</v>
      </c>
      <c r="B570" s="70">
        <v>120.22</v>
      </c>
      <c r="C570" s="70">
        <v>4105.0200000000004</v>
      </c>
      <c r="D570" s="62">
        <f t="shared" si="16"/>
        <v>-5.6244830438379389E-3</v>
      </c>
      <c r="E570" s="62">
        <f t="shared" si="17"/>
        <v>3.5791295674241336E-3</v>
      </c>
    </row>
    <row r="571" spans="1:5" x14ac:dyDescent="0.35">
      <c r="A571" s="69">
        <v>45026</v>
      </c>
      <c r="B571" s="70">
        <v>121.91</v>
      </c>
      <c r="C571" s="70">
        <v>4109.1099999999997</v>
      </c>
      <c r="D571" s="62">
        <f t="shared" si="16"/>
        <v>1.4057561137913805E-2</v>
      </c>
      <c r="E571" s="62">
        <f t="shared" si="17"/>
        <v>9.963410653295807E-4</v>
      </c>
    </row>
    <row r="572" spans="1:5" x14ac:dyDescent="0.35">
      <c r="A572" s="69">
        <v>45027</v>
      </c>
      <c r="B572" s="70">
        <v>123.3</v>
      </c>
      <c r="C572" s="70">
        <v>4108.9399999999996</v>
      </c>
      <c r="D572" s="62">
        <f t="shared" si="16"/>
        <v>1.1401853826593394E-2</v>
      </c>
      <c r="E572" s="62">
        <f t="shared" si="17"/>
        <v>-4.1371489203275837E-5</v>
      </c>
    </row>
    <row r="573" spans="1:5" x14ac:dyDescent="0.35">
      <c r="A573" s="69">
        <v>45028</v>
      </c>
      <c r="B573" s="70">
        <v>123.66</v>
      </c>
      <c r="C573" s="70">
        <v>4091.95</v>
      </c>
      <c r="D573" s="62">
        <f t="shared" si="16"/>
        <v>2.9197080291970758E-3</v>
      </c>
      <c r="E573" s="62">
        <f t="shared" si="17"/>
        <v>-4.1348863697206048E-3</v>
      </c>
    </row>
    <row r="574" spans="1:5" x14ac:dyDescent="0.35">
      <c r="A574" s="69">
        <v>45029</v>
      </c>
      <c r="B574" s="70">
        <v>126.43</v>
      </c>
      <c r="C574" s="70">
        <v>4146.22</v>
      </c>
      <c r="D574" s="62">
        <f t="shared" si="16"/>
        <v>2.2400129387029035E-2</v>
      </c>
      <c r="E574" s="62">
        <f t="shared" si="17"/>
        <v>1.3262625398648673E-2</v>
      </c>
    </row>
    <row r="575" spans="1:5" x14ac:dyDescent="0.35">
      <c r="A575" s="69">
        <v>45030</v>
      </c>
      <c r="B575" s="70">
        <v>125.95</v>
      </c>
      <c r="C575" s="70">
        <v>4137.6400000000003</v>
      </c>
      <c r="D575" s="62">
        <f t="shared" si="16"/>
        <v>-3.7965672704263543E-3</v>
      </c>
      <c r="E575" s="62">
        <f t="shared" si="17"/>
        <v>-2.0693547375681769E-3</v>
      </c>
    </row>
    <row r="576" spans="1:5" x14ac:dyDescent="0.35">
      <c r="A576" s="69">
        <v>45033</v>
      </c>
      <c r="B576" s="70">
        <v>126.19</v>
      </c>
      <c r="C576" s="70">
        <v>4151.32</v>
      </c>
      <c r="D576" s="62">
        <f t="shared" si="16"/>
        <v>1.9055180627232623E-3</v>
      </c>
      <c r="E576" s="62">
        <f t="shared" si="17"/>
        <v>3.3062325383550477E-3</v>
      </c>
    </row>
    <row r="577" spans="1:5" x14ac:dyDescent="0.35">
      <c r="A577" s="69">
        <v>45034</v>
      </c>
      <c r="B577" s="70">
        <v>126.21</v>
      </c>
      <c r="C577" s="70">
        <v>4154.87</v>
      </c>
      <c r="D577" s="62">
        <f t="shared" si="16"/>
        <v>1.5849116411756892E-4</v>
      </c>
      <c r="E577" s="62">
        <f t="shared" si="17"/>
        <v>8.5514968732841167E-4</v>
      </c>
    </row>
    <row r="578" spans="1:5" x14ac:dyDescent="0.35">
      <c r="A578" s="69">
        <v>45035</v>
      </c>
      <c r="B578" s="70">
        <v>125.67</v>
      </c>
      <c r="C578" s="70">
        <v>4154.5200000000004</v>
      </c>
      <c r="D578" s="62">
        <f t="shared" si="16"/>
        <v>-4.2785833135250148E-3</v>
      </c>
      <c r="E578" s="62">
        <f t="shared" si="17"/>
        <v>-8.4238496029828691E-5</v>
      </c>
    </row>
    <row r="579" spans="1:5" x14ac:dyDescent="0.35">
      <c r="A579" s="69">
        <v>45036</v>
      </c>
      <c r="B579" s="70">
        <v>124.45</v>
      </c>
      <c r="C579" s="70">
        <v>4129.79</v>
      </c>
      <c r="D579" s="62">
        <f t="shared" si="16"/>
        <v>-9.7079653059600444E-3</v>
      </c>
      <c r="E579" s="62">
        <f t="shared" si="17"/>
        <v>-5.9525528821621921E-3</v>
      </c>
    </row>
    <row r="580" spans="1:5" x14ac:dyDescent="0.35">
      <c r="A580" s="69">
        <v>45037</v>
      </c>
      <c r="B580" s="70">
        <v>125.53</v>
      </c>
      <c r="C580" s="70">
        <v>4133.5200000000004</v>
      </c>
      <c r="D580" s="62">
        <f t="shared" ref="D580:D643" si="18">(B580-B579)/B579</f>
        <v>8.6781840096424121E-3</v>
      </c>
      <c r="E580" s="62">
        <f t="shared" ref="E580:E643" si="19">(C580-C579)/C579</f>
        <v>9.031936248575528E-4</v>
      </c>
    </row>
    <row r="581" spans="1:5" x14ac:dyDescent="0.35">
      <c r="A581" s="69">
        <v>45040</v>
      </c>
      <c r="B581" s="70">
        <v>127.09</v>
      </c>
      <c r="C581" s="70">
        <v>4137.04</v>
      </c>
      <c r="D581" s="62">
        <f t="shared" si="18"/>
        <v>1.2427308213176152E-2</v>
      </c>
      <c r="E581" s="62">
        <f t="shared" si="19"/>
        <v>8.5157444502494887E-4</v>
      </c>
    </row>
    <row r="582" spans="1:5" x14ac:dyDescent="0.35">
      <c r="A582" s="69">
        <v>45041</v>
      </c>
      <c r="B582" s="70">
        <v>124.66</v>
      </c>
      <c r="C582" s="70">
        <v>4071.63</v>
      </c>
      <c r="D582" s="62">
        <f t="shared" si="18"/>
        <v>-1.912030844283584E-2</v>
      </c>
      <c r="E582" s="62">
        <f t="shared" si="19"/>
        <v>-1.5810821263512041E-2</v>
      </c>
    </row>
    <row r="583" spans="1:5" x14ac:dyDescent="0.35">
      <c r="A583" s="69">
        <v>45042</v>
      </c>
      <c r="B583" s="70">
        <v>123.84</v>
      </c>
      <c r="C583" s="70">
        <v>4055.99</v>
      </c>
      <c r="D583" s="62">
        <f t="shared" si="18"/>
        <v>-6.5778918658751257E-3</v>
      </c>
      <c r="E583" s="62">
        <f t="shared" si="19"/>
        <v>-3.8412134697898203E-3</v>
      </c>
    </row>
    <row r="584" spans="1:5" x14ac:dyDescent="0.35">
      <c r="A584" s="69">
        <v>45043</v>
      </c>
      <c r="B584" s="70">
        <v>125.7</v>
      </c>
      <c r="C584" s="70">
        <v>4135.3500000000004</v>
      </c>
      <c r="D584" s="62">
        <f t="shared" si="18"/>
        <v>1.5019379844961236E-2</v>
      </c>
      <c r="E584" s="62">
        <f t="shared" si="19"/>
        <v>1.9566123190639176E-2</v>
      </c>
    </row>
    <row r="585" spans="1:5" x14ac:dyDescent="0.35">
      <c r="A585" s="69">
        <v>45044</v>
      </c>
      <c r="B585" s="70">
        <v>126.72</v>
      </c>
      <c r="C585" s="70">
        <v>4169.4799999999996</v>
      </c>
      <c r="D585" s="62">
        <f t="shared" si="18"/>
        <v>8.1145584725536672E-3</v>
      </c>
      <c r="E585" s="62">
        <f t="shared" si="19"/>
        <v>8.2532312863479989E-3</v>
      </c>
    </row>
    <row r="586" spans="1:5" x14ac:dyDescent="0.35">
      <c r="A586" s="69">
        <v>45047</v>
      </c>
      <c r="B586" s="70">
        <v>127.92</v>
      </c>
      <c r="C586" s="70">
        <v>4167.87</v>
      </c>
      <c r="D586" s="62">
        <f t="shared" si="18"/>
        <v>9.4696969696969925E-3</v>
      </c>
      <c r="E586" s="62">
        <f t="shared" si="19"/>
        <v>-3.8613927875890346E-4</v>
      </c>
    </row>
    <row r="587" spans="1:5" x14ac:dyDescent="0.35">
      <c r="A587" s="69">
        <v>45048</v>
      </c>
      <c r="B587" s="70">
        <v>127.26</v>
      </c>
      <c r="C587" s="70">
        <v>4119.58</v>
      </c>
      <c r="D587" s="62">
        <f t="shared" si="18"/>
        <v>-5.1594746716697665E-3</v>
      </c>
      <c r="E587" s="62">
        <f t="shared" si="19"/>
        <v>-1.1586253889876596E-2</v>
      </c>
    </row>
    <row r="588" spans="1:5" x14ac:dyDescent="0.35">
      <c r="A588" s="69">
        <v>45049</v>
      </c>
      <c r="B588" s="70">
        <v>126.74</v>
      </c>
      <c r="C588" s="70">
        <v>4090.75</v>
      </c>
      <c r="D588" s="62">
        <f t="shared" si="18"/>
        <v>-4.086122898004166E-3</v>
      </c>
      <c r="E588" s="62">
        <f t="shared" si="19"/>
        <v>-6.9982862330625764E-3</v>
      </c>
    </row>
    <row r="589" spans="1:5" x14ac:dyDescent="0.35">
      <c r="A589" s="69">
        <v>45050</v>
      </c>
      <c r="B589" s="70">
        <v>123.67</v>
      </c>
      <c r="C589" s="70">
        <v>4061.22</v>
      </c>
      <c r="D589" s="62">
        <f t="shared" si="18"/>
        <v>-2.422281836831303E-2</v>
      </c>
      <c r="E589" s="62">
        <f t="shared" si="19"/>
        <v>-7.2187251726456517E-3</v>
      </c>
    </row>
    <row r="590" spans="1:5" x14ac:dyDescent="0.35">
      <c r="A590" s="69">
        <v>45051</v>
      </c>
      <c r="B590" s="70">
        <v>126.59</v>
      </c>
      <c r="C590" s="70">
        <v>4136.25</v>
      </c>
      <c r="D590" s="62">
        <f t="shared" si="18"/>
        <v>2.3611223417158579E-2</v>
      </c>
      <c r="E590" s="62">
        <f t="shared" si="19"/>
        <v>1.8474744042430651E-2</v>
      </c>
    </row>
    <row r="591" spans="1:5" x14ac:dyDescent="0.35">
      <c r="A591" s="69">
        <v>45054</v>
      </c>
      <c r="B591" s="70">
        <v>126.88</v>
      </c>
      <c r="C591" s="70">
        <v>4138.12</v>
      </c>
      <c r="D591" s="62">
        <f t="shared" si="18"/>
        <v>2.2908602575242281E-3</v>
      </c>
      <c r="E591" s="62">
        <f t="shared" si="19"/>
        <v>4.5210033242668865E-4</v>
      </c>
    </row>
    <row r="592" spans="1:5" x14ac:dyDescent="0.35">
      <c r="A592" s="69">
        <v>45055</v>
      </c>
      <c r="B592" s="70">
        <v>125.1</v>
      </c>
      <c r="C592" s="70">
        <v>4119.17</v>
      </c>
      <c r="D592" s="62">
        <f t="shared" si="18"/>
        <v>-1.4029003783102153E-2</v>
      </c>
      <c r="E592" s="62">
        <f t="shared" si="19"/>
        <v>-4.5793742085777642E-3</v>
      </c>
    </row>
    <row r="593" spans="1:5" x14ac:dyDescent="0.35">
      <c r="A593" s="69">
        <v>45056</v>
      </c>
      <c r="B593" s="70">
        <v>123.51</v>
      </c>
      <c r="C593" s="70">
        <v>4137.6400000000003</v>
      </c>
      <c r="D593" s="62">
        <f t="shared" si="18"/>
        <v>-1.2709832134292481E-2</v>
      </c>
      <c r="E593" s="62">
        <f t="shared" si="19"/>
        <v>4.4839130213126079E-3</v>
      </c>
    </row>
    <row r="594" spans="1:5" x14ac:dyDescent="0.35">
      <c r="A594" s="69">
        <v>45057</v>
      </c>
      <c r="B594" s="70">
        <v>122.22</v>
      </c>
      <c r="C594" s="70">
        <v>4130.62</v>
      </c>
      <c r="D594" s="62">
        <f t="shared" si="18"/>
        <v>-1.0444498421180521E-2</v>
      </c>
      <c r="E594" s="62">
        <f t="shared" si="19"/>
        <v>-1.6966193288929041E-3</v>
      </c>
    </row>
    <row r="595" spans="1:5" x14ac:dyDescent="0.35">
      <c r="A595" s="69">
        <v>45058</v>
      </c>
      <c r="B595" s="70">
        <v>120.21</v>
      </c>
      <c r="C595" s="70">
        <v>4124.08</v>
      </c>
      <c r="D595" s="62">
        <f t="shared" si="18"/>
        <v>-1.6445753559155663E-2</v>
      </c>
      <c r="E595" s="62">
        <f t="shared" si="19"/>
        <v>-1.5832974226629329E-3</v>
      </c>
    </row>
    <row r="596" spans="1:5" x14ac:dyDescent="0.35">
      <c r="A596" s="69">
        <v>45061</v>
      </c>
      <c r="B596" s="70">
        <v>119.83</v>
      </c>
      <c r="C596" s="70">
        <v>4136.28</v>
      </c>
      <c r="D596" s="62">
        <f t="shared" si="18"/>
        <v>-3.1611346809749226E-3</v>
      </c>
      <c r="E596" s="62">
        <f t="shared" si="19"/>
        <v>2.9582355337432393E-3</v>
      </c>
    </row>
    <row r="597" spans="1:5" x14ac:dyDescent="0.35">
      <c r="A597" s="69">
        <v>45062</v>
      </c>
      <c r="B597" s="70">
        <v>116.48</v>
      </c>
      <c r="C597" s="70">
        <v>4109.8999999999996</v>
      </c>
      <c r="D597" s="62">
        <f t="shared" si="18"/>
        <v>-2.7956271384461273E-2</v>
      </c>
      <c r="E597" s="62">
        <f t="shared" si="19"/>
        <v>-6.3777113735047214E-3</v>
      </c>
    </row>
    <row r="598" spans="1:5" x14ac:dyDescent="0.35">
      <c r="A598" s="69">
        <v>45063</v>
      </c>
      <c r="B598" s="70">
        <v>116.98</v>
      </c>
      <c r="C598" s="70">
        <v>4158.7700000000004</v>
      </c>
      <c r="D598" s="62">
        <f t="shared" si="18"/>
        <v>4.2925824175824171E-3</v>
      </c>
      <c r="E598" s="62">
        <f t="shared" si="19"/>
        <v>1.1890800262780311E-2</v>
      </c>
    </row>
    <row r="599" spans="1:5" x14ac:dyDescent="0.35">
      <c r="A599" s="69">
        <v>45064</v>
      </c>
      <c r="B599" s="70">
        <v>118.87</v>
      </c>
      <c r="C599" s="70">
        <v>4198.05</v>
      </c>
      <c r="D599" s="62">
        <f t="shared" si="18"/>
        <v>1.6156607967173879E-2</v>
      </c>
      <c r="E599" s="62">
        <f t="shared" si="19"/>
        <v>9.4451003541912004E-3</v>
      </c>
    </row>
    <row r="600" spans="1:5" x14ac:dyDescent="0.35">
      <c r="A600" s="69">
        <v>45065</v>
      </c>
      <c r="B600" s="70">
        <v>114.76</v>
      </c>
      <c r="C600" s="70">
        <v>4191.9799999999996</v>
      </c>
      <c r="D600" s="62">
        <f t="shared" si="18"/>
        <v>-3.4575586775468993E-2</v>
      </c>
      <c r="E600" s="62">
        <f t="shared" si="19"/>
        <v>-1.4459094103216061E-3</v>
      </c>
    </row>
    <row r="601" spans="1:5" x14ac:dyDescent="0.35">
      <c r="A601" s="69">
        <v>45068</v>
      </c>
      <c r="B601" s="70">
        <v>110.18</v>
      </c>
      <c r="C601" s="70">
        <v>4192.63</v>
      </c>
      <c r="D601" s="62">
        <f t="shared" si="18"/>
        <v>-3.9909376089229683E-2</v>
      </c>
      <c r="E601" s="62">
        <f t="shared" si="19"/>
        <v>1.5505799168902184E-4</v>
      </c>
    </row>
    <row r="602" spans="1:5" x14ac:dyDescent="0.35">
      <c r="A602" s="69">
        <v>45069</v>
      </c>
      <c r="B602" s="70">
        <v>108.78</v>
      </c>
      <c r="C602" s="70">
        <v>4145.58</v>
      </c>
      <c r="D602" s="62">
        <f t="shared" si="18"/>
        <v>-1.2706480304955577E-2</v>
      </c>
      <c r="E602" s="62">
        <f t="shared" si="19"/>
        <v>-1.1222073018606503E-2</v>
      </c>
    </row>
    <row r="603" spans="1:5" x14ac:dyDescent="0.35">
      <c r="A603" s="69">
        <v>45070</v>
      </c>
      <c r="B603" s="70">
        <v>108.29</v>
      </c>
      <c r="C603" s="70">
        <v>4115.24</v>
      </c>
      <c r="D603" s="62">
        <f t="shared" si="18"/>
        <v>-4.5045045045044576E-3</v>
      </c>
      <c r="E603" s="62">
        <f t="shared" si="19"/>
        <v>-7.3186381640205104E-3</v>
      </c>
    </row>
    <row r="604" spans="1:5" x14ac:dyDescent="0.35">
      <c r="A604" s="69">
        <v>45071</v>
      </c>
      <c r="B604" s="70">
        <v>107.48</v>
      </c>
      <c r="C604" s="70">
        <v>4151.28</v>
      </c>
      <c r="D604" s="62">
        <f t="shared" si="18"/>
        <v>-7.4799150429402739E-3</v>
      </c>
      <c r="E604" s="62">
        <f t="shared" si="19"/>
        <v>8.757690924466122E-3</v>
      </c>
    </row>
    <row r="605" spans="1:5" x14ac:dyDescent="0.35">
      <c r="A605" s="69">
        <v>45072</v>
      </c>
      <c r="B605" s="70">
        <v>107.51</v>
      </c>
      <c r="C605" s="70">
        <v>4205.45</v>
      </c>
      <c r="D605" s="62">
        <f t="shared" si="18"/>
        <v>2.7912169705992867E-4</v>
      </c>
      <c r="E605" s="62">
        <f t="shared" si="19"/>
        <v>1.3048987300302576E-2</v>
      </c>
    </row>
    <row r="606" spans="1:5" x14ac:dyDescent="0.35">
      <c r="A606" s="69">
        <v>45076</v>
      </c>
      <c r="B606" s="70">
        <v>106.52</v>
      </c>
      <c r="C606" s="70">
        <v>4205.5200000000004</v>
      </c>
      <c r="D606" s="62">
        <f t="shared" si="18"/>
        <v>-9.2084457259790625E-3</v>
      </c>
      <c r="E606" s="62">
        <f t="shared" si="19"/>
        <v>1.6645067709904639E-5</v>
      </c>
    </row>
    <row r="607" spans="1:5" x14ac:dyDescent="0.35">
      <c r="A607" s="69">
        <v>45077</v>
      </c>
      <c r="B607" s="70">
        <v>105.26</v>
      </c>
      <c r="C607" s="70">
        <v>4179.83</v>
      </c>
      <c r="D607" s="62">
        <f t="shared" si="18"/>
        <v>-1.1828764551257896E-2</v>
      </c>
      <c r="E607" s="62">
        <f t="shared" si="19"/>
        <v>-6.1086381707851842E-3</v>
      </c>
    </row>
    <row r="608" spans="1:5" x14ac:dyDescent="0.35">
      <c r="A608" s="69">
        <v>45078</v>
      </c>
      <c r="B608" s="70">
        <v>103.63</v>
      </c>
      <c r="C608" s="70">
        <v>4221.0200000000004</v>
      </c>
      <c r="D608" s="62">
        <f t="shared" si="18"/>
        <v>-1.5485464563937009E-2</v>
      </c>
      <c r="E608" s="62">
        <f t="shared" si="19"/>
        <v>9.8544677654355591E-3</v>
      </c>
    </row>
    <row r="609" spans="1:5" x14ac:dyDescent="0.35">
      <c r="A609" s="69">
        <v>45079</v>
      </c>
      <c r="B609" s="70">
        <v>107.78</v>
      </c>
      <c r="C609" s="70">
        <v>4282.37</v>
      </c>
      <c r="D609" s="62">
        <f t="shared" si="18"/>
        <v>4.0046318633600364E-2</v>
      </c>
      <c r="E609" s="62">
        <f t="shared" si="19"/>
        <v>1.4534401637518762E-2</v>
      </c>
    </row>
    <row r="610" spans="1:5" x14ac:dyDescent="0.35">
      <c r="A610" s="69">
        <v>45082</v>
      </c>
      <c r="B610" s="70">
        <v>105.2</v>
      </c>
      <c r="C610" s="70">
        <v>4273.79</v>
      </c>
      <c r="D610" s="62">
        <f t="shared" si="18"/>
        <v>-2.39376507700872E-2</v>
      </c>
      <c r="E610" s="62">
        <f t="shared" si="19"/>
        <v>-2.0035634473433935E-3</v>
      </c>
    </row>
    <row r="611" spans="1:5" x14ac:dyDescent="0.35">
      <c r="A611" s="69">
        <v>45083</v>
      </c>
      <c r="B611" s="70">
        <v>106.19</v>
      </c>
      <c r="C611" s="70">
        <v>4283.8500000000004</v>
      </c>
      <c r="D611" s="62">
        <f t="shared" si="18"/>
        <v>9.4106463878326514E-3</v>
      </c>
      <c r="E611" s="62">
        <f t="shared" si="19"/>
        <v>2.35388261940816E-3</v>
      </c>
    </row>
    <row r="612" spans="1:5" x14ac:dyDescent="0.35">
      <c r="A612" s="69">
        <v>45084</v>
      </c>
      <c r="B612" s="70">
        <v>107.09</v>
      </c>
      <c r="C612" s="70">
        <v>4267.5200000000004</v>
      </c>
      <c r="D612" s="62">
        <f t="shared" si="18"/>
        <v>8.4753743290329198E-3</v>
      </c>
      <c r="E612" s="62">
        <f t="shared" si="19"/>
        <v>-3.8119915496574171E-3</v>
      </c>
    </row>
    <row r="613" spans="1:5" x14ac:dyDescent="0.35">
      <c r="A613" s="69">
        <v>45085</v>
      </c>
      <c r="B613" s="70">
        <v>106.2</v>
      </c>
      <c r="C613" s="70">
        <v>4293.93</v>
      </c>
      <c r="D613" s="62">
        <f t="shared" si="18"/>
        <v>-8.3107666448781446E-3</v>
      </c>
      <c r="E613" s="62">
        <f t="shared" si="19"/>
        <v>6.1886060287942067E-3</v>
      </c>
    </row>
    <row r="614" spans="1:5" x14ac:dyDescent="0.35">
      <c r="A614" s="69">
        <v>45086</v>
      </c>
      <c r="B614" s="70">
        <v>105.86</v>
      </c>
      <c r="C614" s="70">
        <v>4298.8599999999997</v>
      </c>
      <c r="D614" s="62">
        <f t="shared" si="18"/>
        <v>-3.2015065913371318E-3</v>
      </c>
      <c r="E614" s="62">
        <f t="shared" si="19"/>
        <v>1.1481323635921827E-3</v>
      </c>
    </row>
    <row r="615" spans="1:5" x14ac:dyDescent="0.35">
      <c r="A615" s="69">
        <v>45089</v>
      </c>
      <c r="B615" s="70">
        <v>106.83</v>
      </c>
      <c r="C615" s="70">
        <v>4338.93</v>
      </c>
      <c r="D615" s="62">
        <f t="shared" si="18"/>
        <v>9.1630455318344878E-3</v>
      </c>
      <c r="E615" s="62">
        <f t="shared" si="19"/>
        <v>9.3210758201012871E-3</v>
      </c>
    </row>
    <row r="616" spans="1:5" x14ac:dyDescent="0.35">
      <c r="A616" s="69">
        <v>45090</v>
      </c>
      <c r="B616" s="70">
        <v>106.78</v>
      </c>
      <c r="C616" s="70">
        <v>4369.01</v>
      </c>
      <c r="D616" s="62">
        <f t="shared" si="18"/>
        <v>-4.6803332397264024E-4</v>
      </c>
      <c r="E616" s="62">
        <f t="shared" si="19"/>
        <v>6.9325847616808576E-3</v>
      </c>
    </row>
    <row r="617" spans="1:5" x14ac:dyDescent="0.35">
      <c r="A617" s="69">
        <v>45091</v>
      </c>
      <c r="B617" s="70">
        <v>112.86</v>
      </c>
      <c r="C617" s="70">
        <v>4372.59</v>
      </c>
      <c r="D617" s="62">
        <f t="shared" si="18"/>
        <v>5.6939501779359414E-2</v>
      </c>
      <c r="E617" s="62">
        <f t="shared" si="19"/>
        <v>8.1940760034880373E-4</v>
      </c>
    </row>
    <row r="618" spans="1:5" x14ac:dyDescent="0.35">
      <c r="A618" s="69">
        <v>45092</v>
      </c>
      <c r="B618" s="70">
        <v>112.41</v>
      </c>
      <c r="C618" s="70">
        <v>4425.84</v>
      </c>
      <c r="D618" s="62">
        <f t="shared" si="18"/>
        <v>-3.9872408293461174E-3</v>
      </c>
      <c r="E618" s="62">
        <f t="shared" si="19"/>
        <v>1.2178136985173546E-2</v>
      </c>
    </row>
    <row r="619" spans="1:5" x14ac:dyDescent="0.35">
      <c r="A619" s="69">
        <v>45093</v>
      </c>
      <c r="B619" s="70">
        <v>113.59</v>
      </c>
      <c r="C619" s="70">
        <v>4409.59</v>
      </c>
      <c r="D619" s="62">
        <f t="shared" si="18"/>
        <v>1.0497286718263561E-2</v>
      </c>
      <c r="E619" s="62">
        <f t="shared" si="19"/>
        <v>-3.671619398803391E-3</v>
      </c>
    </row>
    <row r="620" spans="1:5" x14ac:dyDescent="0.35">
      <c r="A620" s="69">
        <v>45097</v>
      </c>
      <c r="B620" s="70">
        <v>109.54</v>
      </c>
      <c r="C620" s="70">
        <v>4388.71</v>
      </c>
      <c r="D620" s="62">
        <f t="shared" si="18"/>
        <v>-3.5654547055198493E-2</v>
      </c>
      <c r="E620" s="62">
        <f t="shared" si="19"/>
        <v>-4.7351341054383987E-3</v>
      </c>
    </row>
    <row r="621" spans="1:5" x14ac:dyDescent="0.35">
      <c r="A621" s="69">
        <v>45098</v>
      </c>
      <c r="B621" s="70">
        <v>109.98</v>
      </c>
      <c r="C621" s="70">
        <v>4365.6899999999996</v>
      </c>
      <c r="D621" s="62">
        <f t="shared" si="18"/>
        <v>4.0167975168887869E-3</v>
      </c>
      <c r="E621" s="62">
        <f t="shared" si="19"/>
        <v>-5.2452770859775276E-3</v>
      </c>
    </row>
    <row r="622" spans="1:5" x14ac:dyDescent="0.35">
      <c r="A622" s="69">
        <v>45099</v>
      </c>
      <c r="B622" s="70">
        <v>110.46</v>
      </c>
      <c r="C622" s="70">
        <v>4381.8900000000003</v>
      </c>
      <c r="D622" s="62">
        <f t="shared" si="18"/>
        <v>4.3644298963446968E-3</v>
      </c>
      <c r="E622" s="62">
        <f t="shared" si="19"/>
        <v>3.7107536265746604E-3</v>
      </c>
    </row>
    <row r="623" spans="1:5" x14ac:dyDescent="0.35">
      <c r="A623" s="69">
        <v>45100</v>
      </c>
      <c r="B623" s="70">
        <v>109.52</v>
      </c>
      <c r="C623" s="70">
        <v>4348.33</v>
      </c>
      <c r="D623" s="62">
        <f t="shared" si="18"/>
        <v>-8.5098678254571583E-3</v>
      </c>
      <c r="E623" s="62">
        <f t="shared" si="19"/>
        <v>-7.6587956338475859E-3</v>
      </c>
    </row>
    <row r="624" spans="1:5" x14ac:dyDescent="0.35">
      <c r="A624" s="69">
        <v>45103</v>
      </c>
      <c r="B624" s="70">
        <v>111.74</v>
      </c>
      <c r="C624" s="70">
        <v>4328.82</v>
      </c>
      <c r="D624" s="62">
        <f t="shared" si="18"/>
        <v>2.0270270270270261E-2</v>
      </c>
      <c r="E624" s="62">
        <f t="shared" si="19"/>
        <v>-4.4867799822001135E-3</v>
      </c>
    </row>
    <row r="625" spans="1:5" x14ac:dyDescent="0.35">
      <c r="A625" s="69">
        <v>45104</v>
      </c>
      <c r="B625" s="70">
        <v>113.61</v>
      </c>
      <c r="C625" s="70">
        <v>4378.41</v>
      </c>
      <c r="D625" s="62">
        <f t="shared" si="18"/>
        <v>1.6735278324682339E-2</v>
      </c>
      <c r="E625" s="62">
        <f t="shared" si="19"/>
        <v>1.1455777787018206E-2</v>
      </c>
    </row>
    <row r="626" spans="1:5" x14ac:dyDescent="0.35">
      <c r="A626" s="69">
        <v>45105</v>
      </c>
      <c r="B626" s="70">
        <v>113.03</v>
      </c>
      <c r="C626" s="70">
        <v>4376.8599999999997</v>
      </c>
      <c r="D626" s="62">
        <f t="shared" si="18"/>
        <v>-5.1051844027814302E-3</v>
      </c>
      <c r="E626" s="62">
        <f t="shared" si="19"/>
        <v>-3.5400978894168934E-4</v>
      </c>
    </row>
    <row r="627" spans="1:5" x14ac:dyDescent="0.35">
      <c r="A627" s="69">
        <v>45106</v>
      </c>
      <c r="B627" s="70">
        <v>113.37</v>
      </c>
      <c r="C627" s="70">
        <v>4396.4399999999996</v>
      </c>
      <c r="D627" s="62">
        <f t="shared" si="18"/>
        <v>3.0080509599221747E-3</v>
      </c>
      <c r="E627" s="62">
        <f t="shared" si="19"/>
        <v>4.4735266835128221E-3</v>
      </c>
    </row>
    <row r="628" spans="1:5" x14ac:dyDescent="0.35">
      <c r="A628" s="69">
        <v>45107</v>
      </c>
      <c r="B628" s="70">
        <v>110.37</v>
      </c>
      <c r="C628" s="70">
        <v>4450.38</v>
      </c>
      <c r="D628" s="62">
        <f t="shared" si="18"/>
        <v>-2.6462026991267529E-2</v>
      </c>
      <c r="E628" s="62">
        <f t="shared" si="19"/>
        <v>1.2269017659743E-2</v>
      </c>
    </row>
    <row r="629" spans="1:5" x14ac:dyDescent="0.35">
      <c r="A629" s="69">
        <v>45110</v>
      </c>
      <c r="B629" s="70">
        <v>109.11</v>
      </c>
      <c r="C629" s="70">
        <v>4455.59</v>
      </c>
      <c r="D629" s="62">
        <f t="shared" si="18"/>
        <v>-1.1416145691764112E-2</v>
      </c>
      <c r="E629" s="62">
        <f t="shared" si="19"/>
        <v>1.1706865481150006E-3</v>
      </c>
    </row>
    <row r="630" spans="1:5" x14ac:dyDescent="0.35">
      <c r="A630" s="69">
        <v>45112</v>
      </c>
      <c r="B630" s="70">
        <v>107.1</v>
      </c>
      <c r="C630" s="70">
        <v>4446.82</v>
      </c>
      <c r="D630" s="62">
        <f t="shared" si="18"/>
        <v>-1.8421776189166943E-2</v>
      </c>
      <c r="E630" s="62">
        <f t="shared" si="19"/>
        <v>-1.9683139606652398E-3</v>
      </c>
    </row>
    <row r="631" spans="1:5" x14ac:dyDescent="0.35">
      <c r="A631" s="69">
        <v>45113</v>
      </c>
      <c r="B631" s="70">
        <v>105.1</v>
      </c>
      <c r="C631" s="70">
        <v>4411.59</v>
      </c>
      <c r="D631" s="62">
        <f t="shared" si="18"/>
        <v>-1.8674136321195144E-2</v>
      </c>
      <c r="E631" s="62">
        <f t="shared" si="19"/>
        <v>-7.9225154155103117E-3</v>
      </c>
    </row>
    <row r="632" spans="1:5" x14ac:dyDescent="0.35">
      <c r="A632" s="69">
        <v>45114</v>
      </c>
      <c r="B632" s="70">
        <v>104.46</v>
      </c>
      <c r="C632" s="70">
        <v>4398.95</v>
      </c>
      <c r="D632" s="62">
        <f t="shared" si="18"/>
        <v>-6.0894386298763143E-3</v>
      </c>
      <c r="E632" s="62">
        <f t="shared" si="19"/>
        <v>-2.8651801277998017E-3</v>
      </c>
    </row>
    <row r="633" spans="1:5" x14ac:dyDescent="0.35">
      <c r="A633" s="69">
        <v>45117</v>
      </c>
      <c r="B633" s="70">
        <v>105.78</v>
      </c>
      <c r="C633" s="70">
        <v>4409.53</v>
      </c>
      <c r="D633" s="62">
        <f t="shared" si="18"/>
        <v>1.2636415852958141E-2</v>
      </c>
      <c r="E633" s="62">
        <f t="shared" si="19"/>
        <v>2.4051194034939993E-3</v>
      </c>
    </row>
    <row r="634" spans="1:5" x14ac:dyDescent="0.35">
      <c r="A634" s="69">
        <v>45118</v>
      </c>
      <c r="B634" s="70">
        <v>107.39</v>
      </c>
      <c r="C634" s="70">
        <v>4439.26</v>
      </c>
      <c r="D634" s="62">
        <f t="shared" si="18"/>
        <v>1.5220268481754579E-2</v>
      </c>
      <c r="E634" s="62">
        <f t="shared" si="19"/>
        <v>6.7422151567174899E-3</v>
      </c>
    </row>
    <row r="635" spans="1:5" x14ac:dyDescent="0.35">
      <c r="A635" s="69">
        <v>45119</v>
      </c>
      <c r="B635" s="70">
        <v>107.76</v>
      </c>
      <c r="C635" s="70">
        <v>4472.16</v>
      </c>
      <c r="D635" s="62">
        <f t="shared" si="18"/>
        <v>3.4453859763479331E-3</v>
      </c>
      <c r="E635" s="62">
        <f t="shared" si="19"/>
        <v>7.4111451007599543E-3</v>
      </c>
    </row>
    <row r="636" spans="1:5" x14ac:dyDescent="0.35">
      <c r="A636" s="69">
        <v>45120</v>
      </c>
      <c r="B636" s="70">
        <v>107.84</v>
      </c>
      <c r="C636" s="70">
        <v>4510.04</v>
      </c>
      <c r="D636" s="62">
        <f t="shared" si="18"/>
        <v>7.423904974016174E-4</v>
      </c>
      <c r="E636" s="62">
        <f t="shared" si="19"/>
        <v>8.470179957783288E-3</v>
      </c>
    </row>
    <row r="637" spans="1:5" x14ac:dyDescent="0.35">
      <c r="A637" s="69">
        <v>45121</v>
      </c>
      <c r="B637" s="70">
        <v>107.95</v>
      </c>
      <c r="C637" s="70">
        <v>4505.42</v>
      </c>
      <c r="D637" s="62">
        <f t="shared" si="18"/>
        <v>1.0200296735904991E-3</v>
      </c>
      <c r="E637" s="62">
        <f t="shared" si="19"/>
        <v>-1.0243811584819405E-3</v>
      </c>
    </row>
    <row r="638" spans="1:5" x14ac:dyDescent="0.35">
      <c r="A638" s="69">
        <v>45124</v>
      </c>
      <c r="B638" s="70">
        <v>108.71</v>
      </c>
      <c r="C638" s="70">
        <v>4522.79</v>
      </c>
      <c r="D638" s="62">
        <f t="shared" si="18"/>
        <v>7.0402964335339593E-3</v>
      </c>
      <c r="E638" s="62">
        <f t="shared" si="19"/>
        <v>3.8553564373576469E-3</v>
      </c>
    </row>
    <row r="639" spans="1:5" x14ac:dyDescent="0.35">
      <c r="A639" s="69">
        <v>45125</v>
      </c>
      <c r="B639" s="70">
        <v>109.72</v>
      </c>
      <c r="C639" s="70">
        <v>4554.9799999999996</v>
      </c>
      <c r="D639" s="62">
        <f t="shared" si="18"/>
        <v>9.2907736178824869E-3</v>
      </c>
      <c r="E639" s="62">
        <f t="shared" si="19"/>
        <v>7.1172882225351165E-3</v>
      </c>
    </row>
    <row r="640" spans="1:5" x14ac:dyDescent="0.35">
      <c r="A640" s="69">
        <v>45126</v>
      </c>
      <c r="B640" s="70">
        <v>109.88</v>
      </c>
      <c r="C640" s="70">
        <v>4565.72</v>
      </c>
      <c r="D640" s="62">
        <f t="shared" si="18"/>
        <v>1.4582573824279675E-3</v>
      </c>
      <c r="E640" s="62">
        <f t="shared" si="19"/>
        <v>2.3578588709501891E-3</v>
      </c>
    </row>
    <row r="641" spans="1:5" x14ac:dyDescent="0.35">
      <c r="A641" s="69">
        <v>45127</v>
      </c>
      <c r="B641" s="70">
        <v>107.53</v>
      </c>
      <c r="C641" s="70">
        <v>4534.87</v>
      </c>
      <c r="D641" s="62">
        <f t="shared" si="18"/>
        <v>-2.1386967601019245E-2</v>
      </c>
      <c r="E641" s="62">
        <f t="shared" si="19"/>
        <v>-6.7568751478409459E-3</v>
      </c>
    </row>
    <row r="642" spans="1:5" x14ac:dyDescent="0.35">
      <c r="A642" s="69">
        <v>45128</v>
      </c>
      <c r="B642" s="70">
        <v>109.06</v>
      </c>
      <c r="C642" s="70">
        <v>4536.34</v>
      </c>
      <c r="D642" s="62">
        <f t="shared" si="18"/>
        <v>1.4228587370966252E-2</v>
      </c>
      <c r="E642" s="62">
        <f t="shared" si="19"/>
        <v>3.2415482693004533E-4</v>
      </c>
    </row>
    <row r="643" spans="1:5" x14ac:dyDescent="0.35">
      <c r="A643" s="69">
        <v>45131</v>
      </c>
      <c r="B643" s="70">
        <v>108.77</v>
      </c>
      <c r="C643" s="70">
        <v>4554.6400000000003</v>
      </c>
      <c r="D643" s="62">
        <f t="shared" si="18"/>
        <v>-2.6590867412434097E-3</v>
      </c>
      <c r="E643" s="62">
        <f t="shared" si="19"/>
        <v>4.0340891555747981E-3</v>
      </c>
    </row>
    <row r="644" spans="1:5" x14ac:dyDescent="0.35">
      <c r="A644" s="69">
        <v>45132</v>
      </c>
      <c r="B644" s="70">
        <v>108.3</v>
      </c>
      <c r="C644" s="70">
        <v>4567.46</v>
      </c>
      <c r="D644" s="62">
        <f t="shared" ref="D644:D707" si="20">(B644-B643)/B643</f>
        <v>-4.3210444056265415E-3</v>
      </c>
      <c r="E644" s="62">
        <f t="shared" ref="E644:E707" si="21">(C644-C643)/C643</f>
        <v>2.8147120299298533E-3</v>
      </c>
    </row>
    <row r="645" spans="1:5" x14ac:dyDescent="0.35">
      <c r="A645" s="69">
        <v>45133</v>
      </c>
      <c r="B645" s="70">
        <v>109.3</v>
      </c>
      <c r="C645" s="70">
        <v>4566.75</v>
      </c>
      <c r="D645" s="62">
        <f t="shared" si="20"/>
        <v>9.2336103416435829E-3</v>
      </c>
      <c r="E645" s="62">
        <f t="shared" si="21"/>
        <v>-1.554474478156429E-4</v>
      </c>
    </row>
    <row r="646" spans="1:5" x14ac:dyDescent="0.35">
      <c r="A646" s="69">
        <v>45134</v>
      </c>
      <c r="B646" s="70">
        <v>107.67</v>
      </c>
      <c r="C646" s="70">
        <v>4537.41</v>
      </c>
      <c r="D646" s="62">
        <f t="shared" si="20"/>
        <v>-1.4913083257090535E-2</v>
      </c>
      <c r="E646" s="62">
        <f t="shared" si="21"/>
        <v>-6.4247002791920178E-3</v>
      </c>
    </row>
    <row r="647" spans="1:5" x14ac:dyDescent="0.35">
      <c r="A647" s="69">
        <v>45135</v>
      </c>
      <c r="B647" s="70">
        <v>108.62</v>
      </c>
      <c r="C647" s="70">
        <v>4582.2299999999996</v>
      </c>
      <c r="D647" s="62">
        <f t="shared" si="20"/>
        <v>8.823256245936684E-3</v>
      </c>
      <c r="E647" s="62">
        <f t="shared" si="21"/>
        <v>9.8778818753429178E-3</v>
      </c>
    </row>
    <row r="648" spans="1:5" x14ac:dyDescent="0.35">
      <c r="A648" s="69">
        <v>45138</v>
      </c>
      <c r="B648" s="70">
        <v>110.39</v>
      </c>
      <c r="C648" s="70">
        <v>4588.96</v>
      </c>
      <c r="D648" s="62">
        <f t="shared" si="20"/>
        <v>1.6295341557724139E-2</v>
      </c>
      <c r="E648" s="62">
        <f t="shared" si="21"/>
        <v>1.4687171966488966E-3</v>
      </c>
    </row>
    <row r="649" spans="1:5" x14ac:dyDescent="0.35">
      <c r="A649" s="69">
        <v>45139</v>
      </c>
      <c r="B649" s="70">
        <v>109.4</v>
      </c>
      <c r="C649" s="70">
        <v>4576.7299999999996</v>
      </c>
      <c r="D649" s="62">
        <f t="shared" si="20"/>
        <v>-8.96820364163416E-3</v>
      </c>
      <c r="E649" s="62">
        <f t="shared" si="21"/>
        <v>-2.6650918726684202E-3</v>
      </c>
    </row>
    <row r="650" spans="1:5" x14ac:dyDescent="0.35">
      <c r="A650" s="69">
        <v>45140</v>
      </c>
      <c r="B650" s="70">
        <v>107.51</v>
      </c>
      <c r="C650" s="70">
        <v>4513.3900000000003</v>
      </c>
      <c r="D650" s="62">
        <f t="shared" si="20"/>
        <v>-1.7276051188299821E-2</v>
      </c>
      <c r="E650" s="62">
        <f t="shared" si="21"/>
        <v>-1.3839575417382987E-2</v>
      </c>
    </row>
    <row r="651" spans="1:5" x14ac:dyDescent="0.35">
      <c r="A651" s="69">
        <v>45141</v>
      </c>
      <c r="B651" s="70">
        <v>108.64</v>
      </c>
      <c r="C651" s="70">
        <v>4501.8900000000003</v>
      </c>
      <c r="D651" s="62">
        <f t="shared" si="20"/>
        <v>1.0510650172076974E-2</v>
      </c>
      <c r="E651" s="62">
        <f t="shared" si="21"/>
        <v>-2.5479739176096014E-3</v>
      </c>
    </row>
    <row r="652" spans="1:5" x14ac:dyDescent="0.35">
      <c r="A652" s="69">
        <v>45142</v>
      </c>
      <c r="B652" s="70">
        <v>108.81</v>
      </c>
      <c r="C652" s="70">
        <v>4478.03</v>
      </c>
      <c r="D652" s="62">
        <f t="shared" si="20"/>
        <v>1.5648011782032557E-3</v>
      </c>
      <c r="E652" s="62">
        <f t="shared" si="21"/>
        <v>-5.2999962238083516E-3</v>
      </c>
    </row>
    <row r="653" spans="1:5" x14ac:dyDescent="0.35">
      <c r="A653" s="69">
        <v>45145</v>
      </c>
      <c r="B653" s="70">
        <v>110.48</v>
      </c>
      <c r="C653" s="70">
        <v>4518.4399999999996</v>
      </c>
      <c r="D653" s="62">
        <f t="shared" si="20"/>
        <v>1.5347854057531493E-2</v>
      </c>
      <c r="E653" s="62">
        <f t="shared" si="21"/>
        <v>9.024057453835695E-3</v>
      </c>
    </row>
    <row r="654" spans="1:5" x14ac:dyDescent="0.35">
      <c r="A654" s="69">
        <v>45146</v>
      </c>
      <c r="B654" s="70">
        <v>109.69</v>
      </c>
      <c r="C654" s="70">
        <v>4499.38</v>
      </c>
      <c r="D654" s="62">
        <f t="shared" si="20"/>
        <v>-7.1506154960174354E-3</v>
      </c>
      <c r="E654" s="62">
        <f t="shared" si="21"/>
        <v>-4.218270022396998E-3</v>
      </c>
    </row>
    <row r="655" spans="1:5" x14ac:dyDescent="0.35">
      <c r="A655" s="69">
        <v>45147</v>
      </c>
      <c r="B655" s="70">
        <v>109.69</v>
      </c>
      <c r="C655" s="70">
        <v>4467.71</v>
      </c>
      <c r="D655" s="62">
        <f t="shared" si="20"/>
        <v>0</v>
      </c>
      <c r="E655" s="62">
        <f t="shared" si="21"/>
        <v>-7.0387475607750563E-3</v>
      </c>
    </row>
    <row r="656" spans="1:5" x14ac:dyDescent="0.35">
      <c r="A656" s="69">
        <v>45148</v>
      </c>
      <c r="B656" s="70">
        <v>109.03</v>
      </c>
      <c r="C656" s="70">
        <v>4468.83</v>
      </c>
      <c r="D656" s="62">
        <f t="shared" si="20"/>
        <v>-6.0169568784756737E-3</v>
      </c>
      <c r="E656" s="62">
        <f t="shared" si="21"/>
        <v>2.5068771249698186E-4</v>
      </c>
    </row>
    <row r="657" spans="1:5" x14ac:dyDescent="0.35">
      <c r="A657" s="69">
        <v>45149</v>
      </c>
      <c r="B657" s="70">
        <v>108.09</v>
      </c>
      <c r="C657" s="70">
        <v>4464.05</v>
      </c>
      <c r="D657" s="62">
        <f t="shared" si="20"/>
        <v>-8.6214803265156174E-3</v>
      </c>
      <c r="E657" s="62">
        <f t="shared" si="21"/>
        <v>-1.0696312010078132E-3</v>
      </c>
    </row>
    <row r="658" spans="1:5" x14ac:dyDescent="0.35">
      <c r="A658" s="69">
        <v>45152</v>
      </c>
      <c r="B658" s="70">
        <v>107.64</v>
      </c>
      <c r="C658" s="70">
        <v>4489.72</v>
      </c>
      <c r="D658" s="62">
        <f t="shared" si="20"/>
        <v>-4.1631973355537311E-3</v>
      </c>
      <c r="E658" s="62">
        <f t="shared" si="21"/>
        <v>5.7503836202551653E-3</v>
      </c>
    </row>
    <row r="659" spans="1:5" x14ac:dyDescent="0.35">
      <c r="A659" s="69">
        <v>45153</v>
      </c>
      <c r="B659" s="70">
        <v>106.55</v>
      </c>
      <c r="C659" s="70">
        <v>4437.8599999999997</v>
      </c>
      <c r="D659" s="62">
        <f t="shared" si="20"/>
        <v>-1.0126347082868853E-2</v>
      </c>
      <c r="E659" s="62">
        <f t="shared" si="21"/>
        <v>-1.1550831677699406E-2</v>
      </c>
    </row>
    <row r="660" spans="1:5" x14ac:dyDescent="0.35">
      <c r="A660" s="69">
        <v>45154</v>
      </c>
      <c r="B660" s="70">
        <v>106.53</v>
      </c>
      <c r="C660" s="70">
        <v>4404.33</v>
      </c>
      <c r="D660" s="62">
        <f t="shared" si="20"/>
        <v>-1.8770530267476322E-4</v>
      </c>
      <c r="E660" s="62">
        <f t="shared" si="21"/>
        <v>-7.5554433893813113E-3</v>
      </c>
    </row>
    <row r="661" spans="1:5" x14ac:dyDescent="0.35">
      <c r="A661" s="69">
        <v>45155</v>
      </c>
      <c r="B661" s="70">
        <v>105.05</v>
      </c>
      <c r="C661" s="70">
        <v>4370.3599999999997</v>
      </c>
      <c r="D661" s="62">
        <f t="shared" si="20"/>
        <v>-1.3892800150192472E-2</v>
      </c>
      <c r="E661" s="62">
        <f t="shared" si="21"/>
        <v>-7.7128643857295558E-3</v>
      </c>
    </row>
    <row r="662" spans="1:5" x14ac:dyDescent="0.35">
      <c r="A662" s="69">
        <v>45156</v>
      </c>
      <c r="B662" s="70">
        <v>104.81</v>
      </c>
      <c r="C662" s="70">
        <v>4369.71</v>
      </c>
      <c r="D662" s="62">
        <f t="shared" si="20"/>
        <v>-2.2846263683959532E-3</v>
      </c>
      <c r="E662" s="62">
        <f t="shared" si="21"/>
        <v>-1.4872916647590501E-4</v>
      </c>
    </row>
    <row r="663" spans="1:5" x14ac:dyDescent="0.35">
      <c r="A663" s="69">
        <v>45159</v>
      </c>
      <c r="B663" s="70">
        <v>102.86</v>
      </c>
      <c r="C663" s="70">
        <v>4399.7700000000004</v>
      </c>
      <c r="D663" s="62">
        <f t="shared" si="20"/>
        <v>-1.8605094933689559E-2</v>
      </c>
      <c r="E663" s="62">
        <f t="shared" si="21"/>
        <v>6.8791750482298363E-3</v>
      </c>
    </row>
    <row r="664" spans="1:5" x14ac:dyDescent="0.35">
      <c r="A664" s="69">
        <v>45160</v>
      </c>
      <c r="B664" s="70">
        <v>101.46</v>
      </c>
      <c r="C664" s="70">
        <v>4387.55</v>
      </c>
      <c r="D664" s="62">
        <f t="shared" si="20"/>
        <v>-1.3610733035193522E-2</v>
      </c>
      <c r="E664" s="62">
        <f t="shared" si="21"/>
        <v>-2.777417910481742E-3</v>
      </c>
    </row>
    <row r="665" spans="1:5" x14ac:dyDescent="0.35">
      <c r="A665" s="69">
        <v>45161</v>
      </c>
      <c r="B665" s="70">
        <v>98.75</v>
      </c>
      <c r="C665" s="70">
        <v>4436.01</v>
      </c>
      <c r="D665" s="62">
        <f t="shared" si="20"/>
        <v>-2.6710033510743091E-2</v>
      </c>
      <c r="E665" s="62">
        <f t="shared" si="21"/>
        <v>1.1044888377340438E-2</v>
      </c>
    </row>
    <row r="666" spans="1:5" x14ac:dyDescent="0.35">
      <c r="A666" s="69">
        <v>45162</v>
      </c>
      <c r="B666" s="70">
        <v>97.63</v>
      </c>
      <c r="C666" s="70">
        <v>4376.3100000000004</v>
      </c>
      <c r="D666" s="62">
        <f t="shared" si="20"/>
        <v>-1.134177215189878E-2</v>
      </c>
      <c r="E666" s="62">
        <f t="shared" si="21"/>
        <v>-1.3458039995401232E-2</v>
      </c>
    </row>
    <row r="667" spans="1:5" x14ac:dyDescent="0.35">
      <c r="A667" s="69">
        <v>45163</v>
      </c>
      <c r="B667" s="70">
        <v>98.84</v>
      </c>
      <c r="C667" s="70">
        <v>4405.71</v>
      </c>
      <c r="D667" s="62">
        <f t="shared" si="20"/>
        <v>1.2393731435009813E-2</v>
      </c>
      <c r="E667" s="62">
        <f t="shared" si="21"/>
        <v>6.7179884423177591E-3</v>
      </c>
    </row>
    <row r="668" spans="1:5" x14ac:dyDescent="0.35">
      <c r="A668" s="69">
        <v>45166</v>
      </c>
      <c r="B668" s="70">
        <v>99.63</v>
      </c>
      <c r="C668" s="70">
        <v>4433.3100000000004</v>
      </c>
      <c r="D668" s="62">
        <f t="shared" si="20"/>
        <v>7.9927154997975723E-3</v>
      </c>
      <c r="E668" s="62">
        <f t="shared" si="21"/>
        <v>6.2645975336552712E-3</v>
      </c>
    </row>
    <row r="669" spans="1:5" x14ac:dyDescent="0.35">
      <c r="A669" s="69">
        <v>45167</v>
      </c>
      <c r="B669" s="70">
        <v>101.77</v>
      </c>
      <c r="C669" s="70">
        <v>4497.63</v>
      </c>
      <c r="D669" s="62">
        <f t="shared" si="20"/>
        <v>2.1479474053999806E-2</v>
      </c>
      <c r="E669" s="62">
        <f t="shared" si="21"/>
        <v>1.4508347036412907E-2</v>
      </c>
    </row>
    <row r="670" spans="1:5" x14ac:dyDescent="0.35">
      <c r="A670" s="69">
        <v>45168</v>
      </c>
      <c r="B670" s="70">
        <v>102.1</v>
      </c>
      <c r="C670" s="70">
        <v>4514.87</v>
      </c>
      <c r="D670" s="62">
        <f t="shared" si="20"/>
        <v>3.2426058759948738E-3</v>
      </c>
      <c r="E670" s="62">
        <f t="shared" si="21"/>
        <v>3.8331298928546325E-3</v>
      </c>
    </row>
    <row r="671" spans="1:5" x14ac:dyDescent="0.35">
      <c r="A671" s="69">
        <v>45169</v>
      </c>
      <c r="B671" s="70">
        <v>101.71</v>
      </c>
      <c r="C671" s="70">
        <v>4507.66</v>
      </c>
      <c r="D671" s="62">
        <f t="shared" si="20"/>
        <v>-3.8197845249755198E-3</v>
      </c>
      <c r="E671" s="62">
        <f t="shared" si="21"/>
        <v>-1.5969452055098012E-3</v>
      </c>
    </row>
    <row r="672" spans="1:5" x14ac:dyDescent="0.35">
      <c r="A672" s="69">
        <v>45170</v>
      </c>
      <c r="B672" s="70">
        <v>102.36</v>
      </c>
      <c r="C672" s="70">
        <v>4515.7700000000004</v>
      </c>
      <c r="D672" s="62">
        <f t="shared" si="20"/>
        <v>6.3907187100580645E-3</v>
      </c>
      <c r="E672" s="62">
        <f t="shared" si="21"/>
        <v>1.7991596526802337E-3</v>
      </c>
    </row>
    <row r="673" spans="1:5" x14ac:dyDescent="0.35">
      <c r="A673" s="69">
        <v>45174</v>
      </c>
      <c r="B673" s="70">
        <v>100.32</v>
      </c>
      <c r="C673" s="70">
        <v>4496.83</v>
      </c>
      <c r="D673" s="62">
        <f t="shared" si="20"/>
        <v>-1.9929660023446719E-2</v>
      </c>
      <c r="E673" s="62">
        <f t="shared" si="21"/>
        <v>-4.1941905810084458E-3</v>
      </c>
    </row>
    <row r="674" spans="1:5" x14ac:dyDescent="0.35">
      <c r="A674" s="69">
        <v>45175</v>
      </c>
      <c r="B674" s="70">
        <v>100.18</v>
      </c>
      <c r="C674" s="70">
        <v>4465.4799999999996</v>
      </c>
      <c r="D674" s="62">
        <f t="shared" si="20"/>
        <v>-1.3955342902709964E-3</v>
      </c>
      <c r="E674" s="62">
        <f t="shared" si="21"/>
        <v>-6.9715777558858943E-3</v>
      </c>
    </row>
    <row r="675" spans="1:5" x14ac:dyDescent="0.35">
      <c r="A675" s="69">
        <v>45176</v>
      </c>
      <c r="B675" s="70">
        <v>97.93</v>
      </c>
      <c r="C675" s="70">
        <v>4451.1400000000003</v>
      </c>
      <c r="D675" s="62">
        <f t="shared" si="20"/>
        <v>-2.2459572769015772E-2</v>
      </c>
      <c r="E675" s="62">
        <f t="shared" si="21"/>
        <v>-3.2113009127796425E-3</v>
      </c>
    </row>
    <row r="676" spans="1:5" x14ac:dyDescent="0.35">
      <c r="A676" s="69">
        <v>45177</v>
      </c>
      <c r="B676" s="70">
        <v>97.67</v>
      </c>
      <c r="C676" s="70">
        <v>4457.49</v>
      </c>
      <c r="D676" s="62">
        <f t="shared" si="20"/>
        <v>-2.6549576227918423E-3</v>
      </c>
      <c r="E676" s="62">
        <f t="shared" si="21"/>
        <v>1.4266008258557255E-3</v>
      </c>
    </row>
    <row r="677" spans="1:5" x14ac:dyDescent="0.35">
      <c r="A677" s="69">
        <v>45180</v>
      </c>
      <c r="B677" s="70">
        <v>96.79</v>
      </c>
      <c r="C677" s="70">
        <v>4487.46</v>
      </c>
      <c r="D677" s="62">
        <f t="shared" si="20"/>
        <v>-9.0099314016585993E-3</v>
      </c>
      <c r="E677" s="62">
        <f t="shared" si="21"/>
        <v>6.723514803174041E-3</v>
      </c>
    </row>
    <row r="678" spans="1:5" x14ac:dyDescent="0.35">
      <c r="A678" s="69">
        <v>45181</v>
      </c>
      <c r="B678" s="70">
        <v>96.3</v>
      </c>
      <c r="C678" s="70">
        <v>4461.8999999999996</v>
      </c>
      <c r="D678" s="62">
        <f t="shared" si="20"/>
        <v>-5.0625064572787379E-3</v>
      </c>
      <c r="E678" s="62">
        <f t="shared" si="21"/>
        <v>-5.6958724980279265E-3</v>
      </c>
    </row>
    <row r="679" spans="1:5" x14ac:dyDescent="0.35">
      <c r="A679" s="69">
        <v>45182</v>
      </c>
      <c r="B679" s="70">
        <v>96.13</v>
      </c>
      <c r="C679" s="70">
        <v>4467.4399999999996</v>
      </c>
      <c r="D679" s="62">
        <f t="shared" si="20"/>
        <v>-1.7653167185877644E-3</v>
      </c>
      <c r="E679" s="62">
        <f t="shared" si="21"/>
        <v>1.2416235236110097E-3</v>
      </c>
    </row>
    <row r="680" spans="1:5" x14ac:dyDescent="0.35">
      <c r="A680" s="69">
        <v>45183</v>
      </c>
      <c r="B680" s="70">
        <v>97.19</v>
      </c>
      <c r="C680" s="70">
        <v>4505.1000000000004</v>
      </c>
      <c r="D680" s="62">
        <f t="shared" si="20"/>
        <v>1.1026734630188311E-2</v>
      </c>
      <c r="E680" s="62">
        <f t="shared" si="21"/>
        <v>8.429883781315645E-3</v>
      </c>
    </row>
    <row r="681" spans="1:5" x14ac:dyDescent="0.35">
      <c r="A681" s="69">
        <v>45184</v>
      </c>
      <c r="B681" s="70">
        <v>96.26</v>
      </c>
      <c r="C681" s="70">
        <v>4450.32</v>
      </c>
      <c r="D681" s="62">
        <f t="shared" si="20"/>
        <v>-9.5688856878278893E-3</v>
      </c>
      <c r="E681" s="62">
        <f t="shared" si="21"/>
        <v>-1.2159552507158698E-2</v>
      </c>
    </row>
    <row r="682" spans="1:5" x14ac:dyDescent="0.35">
      <c r="A682" s="69">
        <v>45187</v>
      </c>
      <c r="B682" s="70">
        <v>95.51</v>
      </c>
      <c r="C682" s="70">
        <v>4453.53</v>
      </c>
      <c r="D682" s="62">
        <f t="shared" si="20"/>
        <v>-7.7913982962809058E-3</v>
      </c>
      <c r="E682" s="62">
        <f t="shared" si="21"/>
        <v>7.2129644609826636E-4</v>
      </c>
    </row>
    <row r="683" spans="1:5" x14ac:dyDescent="0.35">
      <c r="A683" s="69">
        <v>45188</v>
      </c>
      <c r="B683" s="70">
        <v>94.62</v>
      </c>
      <c r="C683" s="70">
        <v>4443.95</v>
      </c>
      <c r="D683" s="62">
        <f t="shared" si="20"/>
        <v>-9.3183959794785939E-3</v>
      </c>
      <c r="E683" s="62">
        <f t="shared" si="21"/>
        <v>-2.151102608492573E-3</v>
      </c>
    </row>
    <row r="684" spans="1:5" x14ac:dyDescent="0.35">
      <c r="A684" s="69">
        <v>45189</v>
      </c>
      <c r="B684" s="70">
        <v>94.04</v>
      </c>
      <c r="C684" s="70">
        <v>4402.2</v>
      </c>
      <c r="D684" s="62">
        <f t="shared" si="20"/>
        <v>-6.1297822870428897E-3</v>
      </c>
      <c r="E684" s="62">
        <f t="shared" si="21"/>
        <v>-9.3947951709627692E-3</v>
      </c>
    </row>
    <row r="685" spans="1:5" x14ac:dyDescent="0.35">
      <c r="A685" s="69">
        <v>45190</v>
      </c>
      <c r="B685" s="70">
        <v>91.59</v>
      </c>
      <c r="C685" s="70">
        <v>4330</v>
      </c>
      <c r="D685" s="62">
        <f t="shared" si="20"/>
        <v>-2.6052743513398584E-2</v>
      </c>
      <c r="E685" s="62">
        <f t="shared" si="21"/>
        <v>-1.6400890463858939E-2</v>
      </c>
    </row>
    <row r="686" spans="1:5" x14ac:dyDescent="0.35">
      <c r="A686" s="69">
        <v>45191</v>
      </c>
      <c r="B686" s="70">
        <v>90.85</v>
      </c>
      <c r="C686" s="70">
        <v>4320.0600000000004</v>
      </c>
      <c r="D686" s="62">
        <f t="shared" si="20"/>
        <v>-8.0794846598974679E-3</v>
      </c>
      <c r="E686" s="62">
        <f t="shared" si="21"/>
        <v>-2.2956120092377827E-3</v>
      </c>
    </row>
    <row r="687" spans="1:5" x14ac:dyDescent="0.35">
      <c r="A687" s="69">
        <v>45194</v>
      </c>
      <c r="B687" s="70">
        <v>90.6</v>
      </c>
      <c r="C687" s="70">
        <v>4337.4399999999996</v>
      </c>
      <c r="D687" s="62">
        <f t="shared" si="20"/>
        <v>-2.7517886626307101E-3</v>
      </c>
      <c r="E687" s="62">
        <f t="shared" si="21"/>
        <v>4.0230922718664085E-3</v>
      </c>
    </row>
    <row r="688" spans="1:5" x14ac:dyDescent="0.35">
      <c r="A688" s="69">
        <v>45195</v>
      </c>
      <c r="B688" s="70">
        <v>90.17</v>
      </c>
      <c r="C688" s="70">
        <v>4273.53</v>
      </c>
      <c r="D688" s="62">
        <f t="shared" si="20"/>
        <v>-4.7461368653420825E-3</v>
      </c>
      <c r="E688" s="62">
        <f t="shared" si="21"/>
        <v>-1.4734497768268809E-2</v>
      </c>
    </row>
    <row r="689" spans="1:5" x14ac:dyDescent="0.35">
      <c r="A689" s="69">
        <v>45196</v>
      </c>
      <c r="B689" s="70">
        <v>89.42</v>
      </c>
      <c r="C689" s="70">
        <v>4274.51</v>
      </c>
      <c r="D689" s="62">
        <f t="shared" si="20"/>
        <v>-8.317622269047354E-3</v>
      </c>
      <c r="E689" s="62">
        <f t="shared" si="21"/>
        <v>2.2931861950202127E-4</v>
      </c>
    </row>
    <row r="690" spans="1:5" x14ac:dyDescent="0.35">
      <c r="A690" s="69">
        <v>45197</v>
      </c>
      <c r="B690" s="70">
        <v>89.63</v>
      </c>
      <c r="C690" s="70">
        <v>4299.7</v>
      </c>
      <c r="D690" s="62">
        <f t="shared" si="20"/>
        <v>2.3484679042719051E-3</v>
      </c>
      <c r="E690" s="62">
        <f t="shared" si="21"/>
        <v>5.8930731241708641E-3</v>
      </c>
    </row>
    <row r="691" spans="1:5" x14ac:dyDescent="0.35">
      <c r="A691" s="69">
        <v>45198</v>
      </c>
      <c r="B691" s="70">
        <v>95.62</v>
      </c>
      <c r="C691" s="70">
        <v>4288.05</v>
      </c>
      <c r="D691" s="62">
        <f t="shared" si="20"/>
        <v>6.6830302354122614E-2</v>
      </c>
      <c r="E691" s="62">
        <f t="shared" si="21"/>
        <v>-2.7094913598622317E-3</v>
      </c>
    </row>
    <row r="692" spans="1:5" x14ac:dyDescent="0.35">
      <c r="A692" s="69">
        <v>45201</v>
      </c>
      <c r="B692" s="70">
        <v>94.56</v>
      </c>
      <c r="C692" s="70">
        <v>4288.3900000000003</v>
      </c>
      <c r="D692" s="62">
        <f t="shared" si="20"/>
        <v>-1.1085546956703642E-2</v>
      </c>
      <c r="E692" s="62">
        <f t="shared" si="21"/>
        <v>7.9290120217848556E-5</v>
      </c>
    </row>
    <row r="693" spans="1:5" x14ac:dyDescent="0.35">
      <c r="A693" s="69">
        <v>45202</v>
      </c>
      <c r="B693" s="70">
        <v>95.09</v>
      </c>
      <c r="C693" s="70">
        <v>4229.45</v>
      </c>
      <c r="D693" s="62">
        <f t="shared" si="20"/>
        <v>5.6049069373942592E-3</v>
      </c>
      <c r="E693" s="62">
        <f t="shared" si="21"/>
        <v>-1.3744085775780773E-2</v>
      </c>
    </row>
    <row r="694" spans="1:5" x14ac:dyDescent="0.35">
      <c r="A694" s="69">
        <v>45203</v>
      </c>
      <c r="B694" s="70">
        <v>95.89</v>
      </c>
      <c r="C694" s="70">
        <v>4263.75</v>
      </c>
      <c r="D694" s="62">
        <f t="shared" si="20"/>
        <v>8.4130823430434015E-3</v>
      </c>
      <c r="E694" s="62">
        <f t="shared" si="21"/>
        <v>8.1098015108347857E-3</v>
      </c>
    </row>
    <row r="695" spans="1:5" x14ac:dyDescent="0.35">
      <c r="A695" s="69">
        <v>45204</v>
      </c>
      <c r="B695" s="70">
        <v>95.79</v>
      </c>
      <c r="C695" s="70">
        <v>4258.1899999999996</v>
      </c>
      <c r="D695" s="62">
        <f t="shared" si="20"/>
        <v>-1.0428616122639934E-3</v>
      </c>
      <c r="E695" s="62">
        <f t="shared" si="21"/>
        <v>-1.3040164174729757E-3</v>
      </c>
    </row>
    <row r="696" spans="1:5" x14ac:dyDescent="0.35">
      <c r="A696" s="69">
        <v>45205</v>
      </c>
      <c r="B696" s="70">
        <v>97.11</v>
      </c>
      <c r="C696" s="70">
        <v>4308.5</v>
      </c>
      <c r="D696" s="62">
        <f t="shared" si="20"/>
        <v>1.3780144065142427E-2</v>
      </c>
      <c r="E696" s="62">
        <f t="shared" si="21"/>
        <v>1.1814879091820798E-2</v>
      </c>
    </row>
    <row r="697" spans="1:5" x14ac:dyDescent="0.35">
      <c r="A697" s="69">
        <v>45208</v>
      </c>
      <c r="B697" s="70">
        <v>96.88</v>
      </c>
      <c r="C697" s="70">
        <v>4335.66</v>
      </c>
      <c r="D697" s="62">
        <f t="shared" si="20"/>
        <v>-2.3684481515807228E-3</v>
      </c>
      <c r="E697" s="62">
        <f t="shared" si="21"/>
        <v>6.3038180341185692E-3</v>
      </c>
    </row>
    <row r="698" spans="1:5" x14ac:dyDescent="0.35">
      <c r="A698" s="69">
        <v>45209</v>
      </c>
      <c r="B698" s="70">
        <v>97.62</v>
      </c>
      <c r="C698" s="70">
        <v>4358.24</v>
      </c>
      <c r="D698" s="62">
        <f t="shared" si="20"/>
        <v>7.6383154417837438E-3</v>
      </c>
      <c r="E698" s="62">
        <f t="shared" si="21"/>
        <v>5.2079729499084175E-3</v>
      </c>
    </row>
    <row r="699" spans="1:5" x14ac:dyDescent="0.35">
      <c r="A699" s="69">
        <v>45210</v>
      </c>
      <c r="B699" s="70">
        <v>98.65</v>
      </c>
      <c r="C699" s="70">
        <v>4376.95</v>
      </c>
      <c r="D699" s="62">
        <f t="shared" si="20"/>
        <v>1.0551116574472455E-2</v>
      </c>
      <c r="E699" s="62">
        <f t="shared" si="21"/>
        <v>4.2930173648078208E-3</v>
      </c>
    </row>
    <row r="700" spans="1:5" x14ac:dyDescent="0.35">
      <c r="A700" s="69">
        <v>45211</v>
      </c>
      <c r="B700" s="70">
        <v>99.25</v>
      </c>
      <c r="C700" s="70">
        <v>4349.6099999999997</v>
      </c>
      <c r="D700" s="62">
        <f t="shared" si="20"/>
        <v>6.0821084642675551E-3</v>
      </c>
      <c r="E700" s="62">
        <f t="shared" si="21"/>
        <v>-6.246358765807274E-3</v>
      </c>
    </row>
    <row r="701" spans="1:5" x14ac:dyDescent="0.35">
      <c r="A701" s="69">
        <v>45212</v>
      </c>
      <c r="B701" s="70">
        <v>99.91</v>
      </c>
      <c r="C701" s="70">
        <v>4327.78</v>
      </c>
      <c r="D701" s="62">
        <f t="shared" si="20"/>
        <v>6.6498740554155828E-3</v>
      </c>
      <c r="E701" s="62">
        <f t="shared" si="21"/>
        <v>-5.0188407696322036E-3</v>
      </c>
    </row>
    <row r="702" spans="1:5" x14ac:dyDescent="0.35">
      <c r="A702" s="69">
        <v>45215</v>
      </c>
      <c r="B702" s="70">
        <v>102.04</v>
      </c>
      <c r="C702" s="70">
        <v>4373.63</v>
      </c>
      <c r="D702" s="62">
        <f t="shared" si="20"/>
        <v>2.1319187268541786E-2</v>
      </c>
      <c r="E702" s="62">
        <f t="shared" si="21"/>
        <v>1.0594346293018676E-2</v>
      </c>
    </row>
    <row r="703" spans="1:5" x14ac:dyDescent="0.35">
      <c r="A703" s="69">
        <v>45216</v>
      </c>
      <c r="B703" s="70">
        <v>103.01</v>
      </c>
      <c r="C703" s="70">
        <v>4373.2</v>
      </c>
      <c r="D703" s="62">
        <f t="shared" si="20"/>
        <v>9.5060760486083765E-3</v>
      </c>
      <c r="E703" s="62">
        <f t="shared" si="21"/>
        <v>-9.8316501395932218E-5</v>
      </c>
    </row>
    <row r="704" spans="1:5" x14ac:dyDescent="0.35">
      <c r="A704" s="69">
        <v>45217</v>
      </c>
      <c r="B704" s="70">
        <v>103.77</v>
      </c>
      <c r="C704" s="70">
        <v>4314.6000000000004</v>
      </c>
      <c r="D704" s="62">
        <f t="shared" si="20"/>
        <v>7.3779244733520131E-3</v>
      </c>
      <c r="E704" s="62">
        <f t="shared" si="21"/>
        <v>-1.3399798774352753E-2</v>
      </c>
    </row>
    <row r="705" spans="1:5" x14ac:dyDescent="0.35">
      <c r="A705" s="69">
        <v>45218</v>
      </c>
      <c r="B705" s="70">
        <v>103.05</v>
      </c>
      <c r="C705" s="70">
        <v>4278</v>
      </c>
      <c r="D705" s="62">
        <f t="shared" si="20"/>
        <v>-6.9384215091066676E-3</v>
      </c>
      <c r="E705" s="62">
        <f t="shared" si="21"/>
        <v>-8.4828257544153247E-3</v>
      </c>
    </row>
    <row r="706" spans="1:5" x14ac:dyDescent="0.35">
      <c r="A706" s="69">
        <v>45219</v>
      </c>
      <c r="B706" s="70">
        <v>102.67</v>
      </c>
      <c r="C706" s="70">
        <v>4224.16</v>
      </c>
      <c r="D706" s="62">
        <f t="shared" si="20"/>
        <v>-3.6875303250848662E-3</v>
      </c>
      <c r="E706" s="62">
        <f t="shared" si="21"/>
        <v>-1.2585320243104289E-2</v>
      </c>
    </row>
    <row r="707" spans="1:5" x14ac:dyDescent="0.35">
      <c r="A707" s="69">
        <v>45222</v>
      </c>
      <c r="B707" s="70">
        <v>102.81</v>
      </c>
      <c r="C707" s="70">
        <v>4217.04</v>
      </c>
      <c r="D707" s="62">
        <f t="shared" si="20"/>
        <v>1.3635920911658768E-3</v>
      </c>
      <c r="E707" s="62">
        <f t="shared" si="21"/>
        <v>-1.6855422143100382E-3</v>
      </c>
    </row>
    <row r="708" spans="1:5" x14ac:dyDescent="0.35">
      <c r="A708" s="69">
        <v>45223</v>
      </c>
      <c r="B708" s="70">
        <v>105.18</v>
      </c>
      <c r="C708" s="70">
        <v>4247.68</v>
      </c>
      <c r="D708" s="62">
        <f t="shared" ref="D708:D771" si="22">(B708-B707)/B707</f>
        <v>2.3052232273125226E-2</v>
      </c>
      <c r="E708" s="62">
        <f t="shared" ref="E708:E771" si="23">(C708-C707)/C707</f>
        <v>7.2657598694819891E-3</v>
      </c>
    </row>
    <row r="709" spans="1:5" x14ac:dyDescent="0.35">
      <c r="A709" s="69">
        <v>45224</v>
      </c>
      <c r="B709" s="70">
        <v>103.54</v>
      </c>
      <c r="C709" s="70">
        <v>4186.7700000000004</v>
      </c>
      <c r="D709" s="62">
        <f t="shared" si="22"/>
        <v>-1.5592317931165625E-2</v>
      </c>
      <c r="E709" s="62">
        <f t="shared" si="23"/>
        <v>-1.4339592436341685E-2</v>
      </c>
    </row>
    <row r="710" spans="1:5" x14ac:dyDescent="0.35">
      <c r="A710" s="69">
        <v>45225</v>
      </c>
      <c r="B710" s="70">
        <v>100.02</v>
      </c>
      <c r="C710" s="70">
        <v>4137.2299999999996</v>
      </c>
      <c r="D710" s="62">
        <f t="shared" si="22"/>
        <v>-3.3996523082866624E-2</v>
      </c>
      <c r="E710" s="62">
        <f t="shared" si="23"/>
        <v>-1.1832510503323772E-2</v>
      </c>
    </row>
    <row r="711" spans="1:5" x14ac:dyDescent="0.35">
      <c r="A711" s="69">
        <v>45226</v>
      </c>
      <c r="B711" s="70">
        <v>97.98</v>
      </c>
      <c r="C711" s="70">
        <v>4117.37</v>
      </c>
      <c r="D711" s="62">
        <f t="shared" si="22"/>
        <v>-2.0395920815836754E-2</v>
      </c>
      <c r="E711" s="62">
        <f t="shared" si="23"/>
        <v>-4.800313253070212E-3</v>
      </c>
    </row>
    <row r="712" spans="1:5" x14ac:dyDescent="0.35">
      <c r="A712" s="69">
        <v>45229</v>
      </c>
      <c r="B712" s="70">
        <v>101.8</v>
      </c>
      <c r="C712" s="70">
        <v>4166.82</v>
      </c>
      <c r="D712" s="62">
        <f t="shared" si="22"/>
        <v>3.8987548479281417E-2</v>
      </c>
      <c r="E712" s="62">
        <f t="shared" si="23"/>
        <v>1.2010093822027125E-2</v>
      </c>
    </row>
    <row r="713" spans="1:5" x14ac:dyDescent="0.35">
      <c r="A713" s="69">
        <v>45230</v>
      </c>
      <c r="B713" s="70">
        <v>102.77</v>
      </c>
      <c r="C713" s="70">
        <v>4193.8</v>
      </c>
      <c r="D713" s="62">
        <f t="shared" si="22"/>
        <v>9.5284872298624645E-3</v>
      </c>
      <c r="E713" s="62">
        <f t="shared" si="23"/>
        <v>6.4749617214087665E-3</v>
      </c>
    </row>
    <row r="714" spans="1:5" x14ac:dyDescent="0.35">
      <c r="A714" s="69">
        <v>45231</v>
      </c>
      <c r="B714" s="70">
        <v>100.88</v>
      </c>
      <c r="C714" s="70">
        <v>4237.8599999999997</v>
      </c>
      <c r="D714" s="62">
        <f t="shared" si="22"/>
        <v>-1.8390580908825539E-2</v>
      </c>
      <c r="E714" s="62">
        <f t="shared" si="23"/>
        <v>1.0505985025513732E-2</v>
      </c>
    </row>
    <row r="715" spans="1:5" x14ac:dyDescent="0.35">
      <c r="A715" s="69">
        <v>45232</v>
      </c>
      <c r="B715" s="70">
        <v>105.08</v>
      </c>
      <c r="C715" s="70">
        <v>4317.78</v>
      </c>
      <c r="D715" s="62">
        <f t="shared" si="22"/>
        <v>4.1633624107850944E-2</v>
      </c>
      <c r="E715" s="62">
        <f t="shared" si="23"/>
        <v>1.8858574846738703E-2</v>
      </c>
    </row>
    <row r="716" spans="1:5" x14ac:dyDescent="0.35">
      <c r="A716" s="69">
        <v>45233</v>
      </c>
      <c r="B716" s="70">
        <v>107.06</v>
      </c>
      <c r="C716" s="70">
        <v>4358.34</v>
      </c>
      <c r="D716" s="62">
        <f t="shared" si="22"/>
        <v>1.8842786448420291E-2</v>
      </c>
      <c r="E716" s="62">
        <f t="shared" si="23"/>
        <v>9.3937162152773878E-3</v>
      </c>
    </row>
    <row r="717" spans="1:5" x14ac:dyDescent="0.35">
      <c r="A717" s="69">
        <v>45236</v>
      </c>
      <c r="B717" s="70">
        <v>107.25</v>
      </c>
      <c r="C717" s="70">
        <v>4365.9799999999996</v>
      </c>
      <c r="D717" s="62">
        <f t="shared" si="22"/>
        <v>1.7747057724640176E-3</v>
      </c>
      <c r="E717" s="62">
        <f t="shared" si="23"/>
        <v>1.7529609897344901E-3</v>
      </c>
    </row>
    <row r="718" spans="1:5" x14ac:dyDescent="0.35">
      <c r="A718" s="69">
        <v>45237</v>
      </c>
      <c r="B718" s="70">
        <v>109.36</v>
      </c>
      <c r="C718" s="70">
        <v>4378.38</v>
      </c>
      <c r="D718" s="62">
        <f t="shared" si="22"/>
        <v>1.9673659673659669E-2</v>
      </c>
      <c r="E718" s="62">
        <f t="shared" si="23"/>
        <v>2.8401412741241479E-3</v>
      </c>
    </row>
    <row r="719" spans="1:5" x14ac:dyDescent="0.35">
      <c r="A719" s="69">
        <v>45238</v>
      </c>
      <c r="B719" s="70">
        <v>109.39</v>
      </c>
      <c r="C719" s="70">
        <v>4382.78</v>
      </c>
      <c r="D719" s="62">
        <f t="shared" si="22"/>
        <v>2.7432333577177338E-4</v>
      </c>
      <c r="E719" s="62">
        <f t="shared" si="23"/>
        <v>1.0049378994056331E-3</v>
      </c>
    </row>
    <row r="720" spans="1:5" x14ac:dyDescent="0.35">
      <c r="A720" s="69">
        <v>45239</v>
      </c>
      <c r="B720" s="70">
        <v>107</v>
      </c>
      <c r="C720" s="70">
        <v>4347.3500000000004</v>
      </c>
      <c r="D720" s="62">
        <f t="shared" si="22"/>
        <v>-2.1848432215010517E-2</v>
      </c>
      <c r="E720" s="62">
        <f t="shared" si="23"/>
        <v>-8.0839102122395798E-3</v>
      </c>
    </row>
    <row r="721" spans="1:5" x14ac:dyDescent="0.35">
      <c r="A721" s="69">
        <v>45240</v>
      </c>
      <c r="B721" s="70">
        <v>106.11</v>
      </c>
      <c r="C721" s="70">
        <v>4415.24</v>
      </c>
      <c r="D721" s="62">
        <f t="shared" si="22"/>
        <v>-8.3177570093458005E-3</v>
      </c>
      <c r="E721" s="62">
        <f t="shared" si="23"/>
        <v>1.5616409996894525E-2</v>
      </c>
    </row>
    <row r="722" spans="1:5" x14ac:dyDescent="0.35">
      <c r="A722" s="69">
        <v>45243</v>
      </c>
      <c r="B722" s="70">
        <v>104.2</v>
      </c>
      <c r="C722" s="70">
        <v>4411.55</v>
      </c>
      <c r="D722" s="62">
        <f t="shared" si="22"/>
        <v>-1.800018848364901E-2</v>
      </c>
      <c r="E722" s="62">
        <f t="shared" si="23"/>
        <v>-8.3574165843750285E-4</v>
      </c>
    </row>
    <row r="723" spans="1:5" x14ac:dyDescent="0.35">
      <c r="A723" s="69">
        <v>45244</v>
      </c>
      <c r="B723" s="70">
        <v>105.75</v>
      </c>
      <c r="C723" s="70">
        <v>4495.7</v>
      </c>
      <c r="D723" s="62">
        <f t="shared" si="22"/>
        <v>1.487523992322454E-2</v>
      </c>
      <c r="E723" s="62">
        <f t="shared" si="23"/>
        <v>1.9074928313177825E-2</v>
      </c>
    </row>
    <row r="724" spans="1:5" x14ac:dyDescent="0.35">
      <c r="A724" s="69">
        <v>45245</v>
      </c>
      <c r="B724" s="70">
        <v>107.82</v>
      </c>
      <c r="C724" s="70">
        <v>4502.88</v>
      </c>
      <c r="D724" s="62">
        <f t="shared" si="22"/>
        <v>1.9574468085106319E-2</v>
      </c>
      <c r="E724" s="62">
        <f t="shared" si="23"/>
        <v>1.5970816558045001E-3</v>
      </c>
    </row>
    <row r="725" spans="1:5" x14ac:dyDescent="0.35">
      <c r="A725" s="69">
        <v>45246</v>
      </c>
      <c r="B725" s="70">
        <v>107.61</v>
      </c>
      <c r="C725" s="70">
        <v>4508.24</v>
      </c>
      <c r="D725" s="62">
        <f t="shared" si="22"/>
        <v>-1.9476905954367812E-3</v>
      </c>
      <c r="E725" s="62">
        <f t="shared" si="23"/>
        <v>1.1903492875669954E-3</v>
      </c>
    </row>
    <row r="726" spans="1:5" x14ac:dyDescent="0.35">
      <c r="A726" s="69">
        <v>45247</v>
      </c>
      <c r="B726" s="70">
        <v>105.96</v>
      </c>
      <c r="C726" s="70">
        <v>4514.0200000000004</v>
      </c>
      <c r="D726" s="62">
        <f t="shared" si="22"/>
        <v>-1.5333147477000332E-2</v>
      </c>
      <c r="E726" s="62">
        <f t="shared" si="23"/>
        <v>1.2820967827801215E-3</v>
      </c>
    </row>
    <row r="727" spans="1:5" x14ac:dyDescent="0.35">
      <c r="A727" s="69">
        <v>45250</v>
      </c>
      <c r="B727" s="70">
        <v>106.32</v>
      </c>
      <c r="C727" s="70">
        <v>4547.38</v>
      </c>
      <c r="D727" s="62">
        <f t="shared" si="22"/>
        <v>3.3975084937712292E-3</v>
      </c>
      <c r="E727" s="62">
        <f t="shared" si="23"/>
        <v>7.390308416887756E-3</v>
      </c>
    </row>
    <row r="728" spans="1:5" x14ac:dyDescent="0.35">
      <c r="A728" s="69">
        <v>45251</v>
      </c>
      <c r="B728" s="70">
        <v>106.55</v>
      </c>
      <c r="C728" s="70">
        <v>4538.1899999999996</v>
      </c>
      <c r="D728" s="62">
        <f t="shared" si="22"/>
        <v>2.1632806621520316E-3</v>
      </c>
      <c r="E728" s="62">
        <f t="shared" si="23"/>
        <v>-2.0209439281521466E-3</v>
      </c>
    </row>
    <row r="729" spans="1:5" x14ac:dyDescent="0.35">
      <c r="A729" s="69">
        <v>45252</v>
      </c>
      <c r="B729" s="70">
        <v>107.92</v>
      </c>
      <c r="C729" s="70">
        <v>4556.62</v>
      </c>
      <c r="D729" s="62">
        <f t="shared" si="22"/>
        <v>1.2857813233223882E-2</v>
      </c>
      <c r="E729" s="62">
        <f t="shared" si="23"/>
        <v>4.0610904347328546E-3</v>
      </c>
    </row>
    <row r="730" spans="1:5" x14ac:dyDescent="0.35">
      <c r="A730" s="69">
        <v>45254</v>
      </c>
      <c r="B730" s="70">
        <v>107.64</v>
      </c>
      <c r="C730" s="70">
        <v>4559.34</v>
      </c>
      <c r="D730" s="62">
        <f t="shared" si="22"/>
        <v>-2.5945144551519747E-3</v>
      </c>
      <c r="E730" s="62">
        <f t="shared" si="23"/>
        <v>5.969336920788336E-4</v>
      </c>
    </row>
    <row r="731" spans="1:5" x14ac:dyDescent="0.35">
      <c r="A731" s="69">
        <v>45257</v>
      </c>
      <c r="B731" s="70">
        <v>107.96</v>
      </c>
      <c r="C731" s="70">
        <v>4550.43</v>
      </c>
      <c r="D731" s="62">
        <f t="shared" si="22"/>
        <v>2.9728725380898662E-3</v>
      </c>
      <c r="E731" s="62">
        <f t="shared" si="23"/>
        <v>-1.9542302175314529E-3</v>
      </c>
    </row>
    <row r="732" spans="1:5" x14ac:dyDescent="0.35">
      <c r="A732" s="69">
        <v>45258</v>
      </c>
      <c r="B732" s="70">
        <v>108.75</v>
      </c>
      <c r="C732" s="70">
        <v>4554.8900000000003</v>
      </c>
      <c r="D732" s="62">
        <f t="shared" si="22"/>
        <v>7.3175250092627486E-3</v>
      </c>
      <c r="E732" s="62">
        <f t="shared" si="23"/>
        <v>9.8012715281853269E-4</v>
      </c>
    </row>
    <row r="733" spans="1:5" x14ac:dyDescent="0.35">
      <c r="A733" s="69">
        <v>45259</v>
      </c>
      <c r="B733" s="70">
        <v>110.37</v>
      </c>
      <c r="C733" s="70">
        <v>4550.58</v>
      </c>
      <c r="D733" s="62">
        <f t="shared" si="22"/>
        <v>1.4896551724137973E-2</v>
      </c>
      <c r="E733" s="62">
        <f t="shared" si="23"/>
        <v>-9.4623580371872864E-4</v>
      </c>
    </row>
    <row r="734" spans="1:5" x14ac:dyDescent="0.35">
      <c r="A734" s="69">
        <v>45260</v>
      </c>
      <c r="B734" s="70">
        <v>110.27</v>
      </c>
      <c r="C734" s="70">
        <v>4567.8</v>
      </c>
      <c r="D734" s="62">
        <f t="shared" si="22"/>
        <v>-9.0604330887024116E-4</v>
      </c>
      <c r="E734" s="62">
        <f t="shared" si="23"/>
        <v>3.7841330116161575E-3</v>
      </c>
    </row>
    <row r="735" spans="1:5" x14ac:dyDescent="0.35">
      <c r="A735" s="69">
        <v>45261</v>
      </c>
      <c r="B735" s="70">
        <v>113.48</v>
      </c>
      <c r="C735" s="70">
        <v>4594.63</v>
      </c>
      <c r="D735" s="62">
        <f t="shared" si="22"/>
        <v>2.9110365466582099E-2</v>
      </c>
      <c r="E735" s="62">
        <f t="shared" si="23"/>
        <v>5.873724769035406E-3</v>
      </c>
    </row>
    <row r="736" spans="1:5" x14ac:dyDescent="0.35">
      <c r="A736" s="69">
        <v>45264</v>
      </c>
      <c r="B736" s="70">
        <v>115.15</v>
      </c>
      <c r="C736" s="70">
        <v>4569.78</v>
      </c>
      <c r="D736" s="62">
        <f t="shared" si="22"/>
        <v>1.471624955939374E-2</v>
      </c>
      <c r="E736" s="62">
        <f t="shared" si="23"/>
        <v>-5.4084877345945952E-3</v>
      </c>
    </row>
    <row r="737" spans="1:5" x14ac:dyDescent="0.35">
      <c r="A737" s="69">
        <v>45265</v>
      </c>
      <c r="B737" s="70">
        <v>115.41</v>
      </c>
      <c r="C737" s="70">
        <v>4567.18</v>
      </c>
      <c r="D737" s="62">
        <f t="shared" si="22"/>
        <v>2.2579244463742155E-3</v>
      </c>
      <c r="E737" s="62">
        <f t="shared" si="23"/>
        <v>-5.68955179461474E-4</v>
      </c>
    </row>
    <row r="738" spans="1:5" x14ac:dyDescent="0.35">
      <c r="A738" s="69">
        <v>45266</v>
      </c>
      <c r="B738" s="70">
        <v>116.11</v>
      </c>
      <c r="C738" s="70">
        <v>4549.34</v>
      </c>
      <c r="D738" s="62">
        <f t="shared" si="22"/>
        <v>6.0653322935621075E-3</v>
      </c>
      <c r="E738" s="62">
        <f t="shared" si="23"/>
        <v>-3.9061302598102426E-3</v>
      </c>
    </row>
    <row r="739" spans="1:5" x14ac:dyDescent="0.35">
      <c r="A739" s="69">
        <v>45267</v>
      </c>
      <c r="B739" s="70">
        <v>114.81</v>
      </c>
      <c r="C739" s="70">
        <v>4585.59</v>
      </c>
      <c r="D739" s="62">
        <f t="shared" si="22"/>
        <v>-1.1196279390233375E-2</v>
      </c>
      <c r="E739" s="62">
        <f t="shared" si="23"/>
        <v>7.9681887922204101E-3</v>
      </c>
    </row>
    <row r="740" spans="1:5" x14ac:dyDescent="0.35">
      <c r="A740" s="69">
        <v>45268</v>
      </c>
      <c r="B740" s="70">
        <v>115.91</v>
      </c>
      <c r="C740" s="70">
        <v>4604.37</v>
      </c>
      <c r="D740" s="62">
        <f t="shared" si="22"/>
        <v>9.5810469471299918E-3</v>
      </c>
      <c r="E740" s="62">
        <f t="shared" si="23"/>
        <v>4.0954381006587468E-3</v>
      </c>
    </row>
    <row r="741" spans="1:5" x14ac:dyDescent="0.35">
      <c r="A741" s="69">
        <v>45271</v>
      </c>
      <c r="B741" s="70">
        <v>118.61</v>
      </c>
      <c r="C741" s="70">
        <v>4622.4399999999996</v>
      </c>
      <c r="D741" s="62">
        <f t="shared" si="22"/>
        <v>2.3293934949529832E-2</v>
      </c>
      <c r="E741" s="62">
        <f t="shared" si="23"/>
        <v>3.9245325636297059E-3</v>
      </c>
    </row>
    <row r="742" spans="1:5" x14ac:dyDescent="0.35">
      <c r="A742" s="69">
        <v>45272</v>
      </c>
      <c r="B742" s="70">
        <v>119.64</v>
      </c>
      <c r="C742" s="70">
        <v>4643.7</v>
      </c>
      <c r="D742" s="62">
        <f t="shared" si="22"/>
        <v>8.6839220976309001E-3</v>
      </c>
      <c r="E742" s="62">
        <f t="shared" si="23"/>
        <v>4.5993025328614802E-3</v>
      </c>
    </row>
    <row r="743" spans="1:5" x14ac:dyDescent="0.35">
      <c r="A743" s="69">
        <v>45273</v>
      </c>
      <c r="B743" s="70">
        <v>121.17</v>
      </c>
      <c r="C743" s="70">
        <v>4707.09</v>
      </c>
      <c r="D743" s="62">
        <f t="shared" si="22"/>
        <v>1.2788365095285867E-2</v>
      </c>
      <c r="E743" s="62">
        <f t="shared" si="23"/>
        <v>1.3650752632599076E-2</v>
      </c>
    </row>
    <row r="744" spans="1:5" x14ac:dyDescent="0.35">
      <c r="A744" s="69">
        <v>45274</v>
      </c>
      <c r="B744" s="70">
        <v>121.02</v>
      </c>
      <c r="C744" s="70">
        <v>4719.55</v>
      </c>
      <c r="D744" s="62">
        <f t="shared" si="22"/>
        <v>-1.2379301807378532E-3</v>
      </c>
      <c r="E744" s="62">
        <f t="shared" si="23"/>
        <v>2.6470706954827795E-3</v>
      </c>
    </row>
    <row r="745" spans="1:5" x14ac:dyDescent="0.35">
      <c r="A745" s="69">
        <v>45275</v>
      </c>
      <c r="B745" s="70">
        <v>121.55</v>
      </c>
      <c r="C745" s="70">
        <v>4719.1899999999996</v>
      </c>
      <c r="D745" s="62">
        <f t="shared" si="22"/>
        <v>4.3794414146422177E-3</v>
      </c>
      <c r="E745" s="62">
        <f t="shared" si="23"/>
        <v>-7.6278458751487336E-5</v>
      </c>
    </row>
    <row r="746" spans="1:5" x14ac:dyDescent="0.35">
      <c r="A746" s="69">
        <v>45278</v>
      </c>
      <c r="B746" s="70">
        <v>121.14</v>
      </c>
      <c r="C746" s="70">
        <v>4740.5600000000004</v>
      </c>
      <c r="D746" s="62">
        <f t="shared" si="22"/>
        <v>-3.3730974907445217E-3</v>
      </c>
      <c r="E746" s="62">
        <f t="shared" si="23"/>
        <v>4.5283194785547525E-3</v>
      </c>
    </row>
    <row r="747" spans="1:5" x14ac:dyDescent="0.35">
      <c r="A747" s="69">
        <v>45279</v>
      </c>
      <c r="B747" s="70">
        <v>122.64</v>
      </c>
      <c r="C747" s="70">
        <v>4768.37</v>
      </c>
      <c r="D747" s="62">
        <f t="shared" si="22"/>
        <v>1.2382367508667657E-2</v>
      </c>
      <c r="E747" s="62">
        <f t="shared" si="23"/>
        <v>5.8663955313295237E-3</v>
      </c>
    </row>
    <row r="748" spans="1:5" x14ac:dyDescent="0.35">
      <c r="A748" s="69">
        <v>45280</v>
      </c>
      <c r="B748" s="70">
        <v>121.43</v>
      </c>
      <c r="C748" s="70">
        <v>4698.3500000000004</v>
      </c>
      <c r="D748" s="62">
        <f t="shared" si="22"/>
        <v>-9.8662752772341305E-3</v>
      </c>
      <c r="E748" s="62">
        <f t="shared" si="23"/>
        <v>-1.4684263175886001E-2</v>
      </c>
    </row>
    <row r="749" spans="1:5" x14ac:dyDescent="0.35">
      <c r="A749" s="69">
        <v>45281</v>
      </c>
      <c r="B749" s="70">
        <v>122.53</v>
      </c>
      <c r="C749" s="70">
        <v>4746.75</v>
      </c>
      <c r="D749" s="62">
        <f t="shared" si="22"/>
        <v>9.058716956271055E-3</v>
      </c>
      <c r="E749" s="62">
        <f t="shared" si="23"/>
        <v>1.0301488820543304E-2</v>
      </c>
    </row>
    <row r="750" spans="1:5" x14ac:dyDescent="0.35">
      <c r="A750" s="69">
        <v>45282</v>
      </c>
      <c r="B750" s="70">
        <v>108.04</v>
      </c>
      <c r="C750" s="70">
        <v>4754.63</v>
      </c>
      <c r="D750" s="62">
        <f t="shared" si="22"/>
        <v>-0.1182567534481351</v>
      </c>
      <c r="E750" s="62">
        <f t="shared" si="23"/>
        <v>1.6600832148312233E-3</v>
      </c>
    </row>
    <row r="751" spans="1:5" x14ac:dyDescent="0.35">
      <c r="A751" s="69">
        <v>45286</v>
      </c>
      <c r="B751" s="70">
        <v>108.02</v>
      </c>
      <c r="C751" s="70">
        <v>4774.75</v>
      </c>
      <c r="D751" s="62">
        <f t="shared" si="22"/>
        <v>-1.8511662347288254E-4</v>
      </c>
      <c r="E751" s="62">
        <f t="shared" si="23"/>
        <v>4.2316647141838358E-3</v>
      </c>
    </row>
    <row r="752" spans="1:5" x14ac:dyDescent="0.35">
      <c r="A752" s="69">
        <v>45287</v>
      </c>
      <c r="B752" s="70">
        <v>107.13</v>
      </c>
      <c r="C752" s="70">
        <v>4781.58</v>
      </c>
      <c r="D752" s="62">
        <f t="shared" si="22"/>
        <v>-8.2392149601925625E-3</v>
      </c>
      <c r="E752" s="62">
        <f t="shared" si="23"/>
        <v>1.4304413843656584E-3</v>
      </c>
    </row>
    <row r="753" spans="1:5" x14ac:dyDescent="0.35">
      <c r="A753" s="69">
        <v>45288</v>
      </c>
      <c r="B753" s="70">
        <v>108.82</v>
      </c>
      <c r="C753" s="70">
        <v>4783.3500000000004</v>
      </c>
      <c r="D753" s="62">
        <f t="shared" si="22"/>
        <v>1.5775226360496573E-2</v>
      </c>
      <c r="E753" s="62">
        <f t="shared" si="23"/>
        <v>3.7017052940668913E-4</v>
      </c>
    </row>
    <row r="754" spans="1:5" x14ac:dyDescent="0.35">
      <c r="A754" s="69">
        <v>45289</v>
      </c>
      <c r="B754" s="70">
        <v>108.57</v>
      </c>
      <c r="C754" s="70">
        <v>4769.83</v>
      </c>
      <c r="D754" s="62">
        <f t="shared" si="22"/>
        <v>-2.297371806653189E-3</v>
      </c>
      <c r="E754" s="62">
        <f t="shared" si="23"/>
        <v>-2.8264709879060566E-3</v>
      </c>
    </row>
    <row r="755" spans="1:5" x14ac:dyDescent="0.35">
      <c r="A755" s="69">
        <v>45293</v>
      </c>
      <c r="B755" s="70">
        <v>106.55</v>
      </c>
      <c r="C755" s="70">
        <v>4742.83</v>
      </c>
      <c r="D755" s="62">
        <f t="shared" si="22"/>
        <v>-1.8605507967210059E-2</v>
      </c>
      <c r="E755" s="62">
        <f t="shared" si="23"/>
        <v>-5.6605790982068548E-3</v>
      </c>
    </row>
    <row r="756" spans="1:5" x14ac:dyDescent="0.35">
      <c r="A756" s="69">
        <v>45294</v>
      </c>
      <c r="B756" s="70">
        <v>104.04</v>
      </c>
      <c r="C756" s="70">
        <v>4704.8100000000004</v>
      </c>
      <c r="D756" s="62">
        <f t="shared" si="22"/>
        <v>-2.3557015485687387E-2</v>
      </c>
      <c r="E756" s="62">
        <f t="shared" si="23"/>
        <v>-8.0163109367191159E-3</v>
      </c>
    </row>
    <row r="757" spans="1:5" x14ac:dyDescent="0.35">
      <c r="A757" s="69">
        <v>45295</v>
      </c>
      <c r="B757" s="70">
        <v>102.3</v>
      </c>
      <c r="C757" s="70">
        <v>4688.68</v>
      </c>
      <c r="D757" s="62">
        <f t="shared" si="22"/>
        <v>-1.6724336793541031E-2</v>
      </c>
      <c r="E757" s="62">
        <f t="shared" si="23"/>
        <v>-3.4284062480738025E-3</v>
      </c>
    </row>
    <row r="758" spans="1:5" x14ac:dyDescent="0.35">
      <c r="A758" s="69">
        <v>45296</v>
      </c>
      <c r="B758" s="70">
        <v>102.08</v>
      </c>
      <c r="C758" s="70">
        <v>4697.24</v>
      </c>
      <c r="D758" s="62">
        <f t="shared" si="22"/>
        <v>-2.1505376344085913E-3</v>
      </c>
      <c r="E758" s="62">
        <f t="shared" si="23"/>
        <v>1.8256737503944587E-3</v>
      </c>
    </row>
    <row r="759" spans="1:5" x14ac:dyDescent="0.35">
      <c r="A759" s="69">
        <v>45299</v>
      </c>
      <c r="B759" s="70">
        <v>103.62</v>
      </c>
      <c r="C759" s="70">
        <v>4763.54</v>
      </c>
      <c r="D759" s="62">
        <f t="shared" si="22"/>
        <v>1.5086206896551786E-2</v>
      </c>
      <c r="E759" s="62">
        <f t="shared" si="23"/>
        <v>1.4114671594383123E-2</v>
      </c>
    </row>
    <row r="760" spans="1:5" x14ac:dyDescent="0.35">
      <c r="A760" s="69">
        <v>45300</v>
      </c>
      <c r="B760" s="70">
        <v>102.74</v>
      </c>
      <c r="C760" s="70">
        <v>4756.5</v>
      </c>
      <c r="D760" s="62">
        <f t="shared" si="22"/>
        <v>-8.4925690021232358E-3</v>
      </c>
      <c r="E760" s="62">
        <f t="shared" si="23"/>
        <v>-1.4778924917183364E-3</v>
      </c>
    </row>
    <row r="761" spans="1:5" x14ac:dyDescent="0.35">
      <c r="A761" s="69">
        <v>45301</v>
      </c>
      <c r="B761" s="70">
        <v>103.77</v>
      </c>
      <c r="C761" s="70">
        <v>4783.45</v>
      </c>
      <c r="D761" s="62">
        <f t="shared" si="22"/>
        <v>1.0025306599182413E-2</v>
      </c>
      <c r="E761" s="62">
        <f t="shared" si="23"/>
        <v>5.6659308314937068E-3</v>
      </c>
    </row>
    <row r="762" spans="1:5" x14ac:dyDescent="0.35">
      <c r="A762" s="69">
        <v>45302</v>
      </c>
      <c r="B762" s="70">
        <v>105.9</v>
      </c>
      <c r="C762" s="70">
        <v>4780.24</v>
      </c>
      <c r="D762" s="62">
        <f t="shared" si="22"/>
        <v>2.052616363110735E-2</v>
      </c>
      <c r="E762" s="62">
        <f t="shared" si="23"/>
        <v>-6.7106377196375763E-4</v>
      </c>
    </row>
    <row r="763" spans="1:5" x14ac:dyDescent="0.35">
      <c r="A763" s="69">
        <v>45303</v>
      </c>
      <c r="B763" s="70">
        <v>105.06</v>
      </c>
      <c r="C763" s="70">
        <v>4783.83</v>
      </c>
      <c r="D763" s="62">
        <f t="shared" si="22"/>
        <v>-7.932011331444791E-3</v>
      </c>
      <c r="E763" s="62">
        <f t="shared" si="23"/>
        <v>7.5100831757404351E-4</v>
      </c>
    </row>
    <row r="764" spans="1:5" x14ac:dyDescent="0.35">
      <c r="A764" s="69">
        <v>45307</v>
      </c>
      <c r="B764" s="70">
        <v>101.72</v>
      </c>
      <c r="C764" s="70">
        <v>4765.9799999999996</v>
      </c>
      <c r="D764" s="62">
        <f t="shared" si="22"/>
        <v>-3.1791357319626914E-2</v>
      </c>
      <c r="E764" s="62">
        <f t="shared" si="23"/>
        <v>-3.7313198838588254E-3</v>
      </c>
    </row>
    <row r="765" spans="1:5" x14ac:dyDescent="0.35">
      <c r="A765" s="69">
        <v>45308</v>
      </c>
      <c r="B765" s="70">
        <v>100.82</v>
      </c>
      <c r="C765" s="70">
        <v>4739.21</v>
      </c>
      <c r="D765" s="62">
        <f t="shared" si="22"/>
        <v>-8.8478175383405987E-3</v>
      </c>
      <c r="E765" s="62">
        <f t="shared" si="23"/>
        <v>-5.6168930629166575E-3</v>
      </c>
    </row>
    <row r="766" spans="1:5" x14ac:dyDescent="0.35">
      <c r="A766" s="69">
        <v>45309</v>
      </c>
      <c r="B766" s="70">
        <v>100.94</v>
      </c>
      <c r="C766" s="70">
        <v>4780.9399999999996</v>
      </c>
      <c r="D766" s="62">
        <f t="shared" si="22"/>
        <v>1.1902400317397794E-3</v>
      </c>
      <c r="E766" s="62">
        <f t="shared" si="23"/>
        <v>8.8052650125230916E-3</v>
      </c>
    </row>
    <row r="767" spans="1:5" x14ac:dyDescent="0.35">
      <c r="A767" s="69">
        <v>45310</v>
      </c>
      <c r="B767" s="70">
        <v>101.78</v>
      </c>
      <c r="C767" s="70">
        <v>4839.8100000000004</v>
      </c>
      <c r="D767" s="62">
        <f t="shared" si="22"/>
        <v>8.3217753120666087E-3</v>
      </c>
      <c r="E767" s="62">
        <f t="shared" si="23"/>
        <v>1.2313478102632705E-2</v>
      </c>
    </row>
    <row r="768" spans="1:5" x14ac:dyDescent="0.35">
      <c r="A768" s="69">
        <v>45313</v>
      </c>
      <c r="B768" s="70">
        <v>100.56</v>
      </c>
      <c r="C768" s="70">
        <v>4850.43</v>
      </c>
      <c r="D768" s="62">
        <f t="shared" si="22"/>
        <v>-1.1986637846335222E-2</v>
      </c>
      <c r="E768" s="62">
        <f t="shared" si="23"/>
        <v>2.1943010159489506E-3</v>
      </c>
    </row>
    <row r="769" spans="1:5" x14ac:dyDescent="0.35">
      <c r="A769" s="69">
        <v>45314</v>
      </c>
      <c r="B769" s="70">
        <v>101.9</v>
      </c>
      <c r="C769" s="70">
        <v>4864.6000000000004</v>
      </c>
      <c r="D769" s="62">
        <f t="shared" si="22"/>
        <v>1.3325377883850471E-2</v>
      </c>
      <c r="E769" s="62">
        <f t="shared" si="23"/>
        <v>2.9213904746589626E-3</v>
      </c>
    </row>
    <row r="770" spans="1:5" x14ac:dyDescent="0.35">
      <c r="A770" s="69">
        <v>45315</v>
      </c>
      <c r="B770" s="70">
        <v>100.76</v>
      </c>
      <c r="C770" s="70">
        <v>4868.55</v>
      </c>
      <c r="D770" s="62">
        <f t="shared" si="22"/>
        <v>-1.11874386653582E-2</v>
      </c>
      <c r="E770" s="62">
        <f t="shared" si="23"/>
        <v>8.119886527154993E-4</v>
      </c>
    </row>
    <row r="771" spans="1:5" x14ac:dyDescent="0.35">
      <c r="A771" s="69">
        <v>45316</v>
      </c>
      <c r="B771" s="70">
        <v>100.77</v>
      </c>
      <c r="C771" s="70">
        <v>4894.16</v>
      </c>
      <c r="D771" s="62">
        <f t="shared" si="22"/>
        <v>9.9245732433415096E-5</v>
      </c>
      <c r="E771" s="62">
        <f t="shared" si="23"/>
        <v>5.2602931057501049E-3</v>
      </c>
    </row>
    <row r="772" spans="1:5" x14ac:dyDescent="0.35">
      <c r="A772" s="69">
        <v>45317</v>
      </c>
      <c r="B772" s="70">
        <v>102.75</v>
      </c>
      <c r="C772" s="70">
        <v>4890.97</v>
      </c>
      <c r="D772" s="62">
        <f t="shared" ref="D772:D835" si="24">(B772-B771)/B771</f>
        <v>1.9648704971717813E-2</v>
      </c>
      <c r="E772" s="62">
        <f t="shared" ref="E772:E835" si="25">(C772-C771)/C771</f>
        <v>-6.5179724406222927E-4</v>
      </c>
    </row>
    <row r="773" spans="1:5" x14ac:dyDescent="0.35">
      <c r="A773" s="69">
        <v>45320</v>
      </c>
      <c r="B773" s="70">
        <v>103.88</v>
      </c>
      <c r="C773" s="70">
        <v>4927.93</v>
      </c>
      <c r="D773" s="62">
        <f t="shared" si="24"/>
        <v>1.0997566909975625E-2</v>
      </c>
      <c r="E773" s="62">
        <f t="shared" si="25"/>
        <v>7.5567832147815329E-3</v>
      </c>
    </row>
    <row r="774" spans="1:5" x14ac:dyDescent="0.35">
      <c r="A774" s="69">
        <v>45321</v>
      </c>
      <c r="B774" s="70">
        <v>104.18</v>
      </c>
      <c r="C774" s="70">
        <v>4924.97</v>
      </c>
      <c r="D774" s="62">
        <f t="shared" si="24"/>
        <v>2.8879476318830516E-3</v>
      </c>
      <c r="E774" s="62">
        <f t="shared" si="25"/>
        <v>-6.0065788272155578E-4</v>
      </c>
    </row>
    <row r="775" spans="1:5" x14ac:dyDescent="0.35">
      <c r="A775" s="69">
        <v>45322</v>
      </c>
      <c r="B775" s="70">
        <v>101.53</v>
      </c>
      <c r="C775" s="70">
        <v>4845.6499999999996</v>
      </c>
      <c r="D775" s="62">
        <f t="shared" si="24"/>
        <v>-2.5436744096755667E-2</v>
      </c>
      <c r="E775" s="62">
        <f t="shared" si="25"/>
        <v>-1.6105681862021621E-2</v>
      </c>
    </row>
    <row r="776" spans="1:5" x14ac:dyDescent="0.35">
      <c r="A776" s="69">
        <v>45323</v>
      </c>
      <c r="B776" s="70">
        <v>101.76</v>
      </c>
      <c r="C776" s="70">
        <v>4906.1899999999996</v>
      </c>
      <c r="D776" s="62">
        <f t="shared" si="24"/>
        <v>2.2653402935093468E-3</v>
      </c>
      <c r="E776" s="62">
        <f t="shared" si="25"/>
        <v>1.2493679898465627E-2</v>
      </c>
    </row>
    <row r="777" spans="1:5" x14ac:dyDescent="0.35">
      <c r="A777" s="69">
        <v>45324</v>
      </c>
      <c r="B777" s="70">
        <v>100.71</v>
      </c>
      <c r="C777" s="70">
        <v>4958.6099999999997</v>
      </c>
      <c r="D777" s="62">
        <f t="shared" si="24"/>
        <v>-1.0318396226415205E-2</v>
      </c>
      <c r="E777" s="62">
        <f t="shared" si="25"/>
        <v>1.0684461873673884E-2</v>
      </c>
    </row>
    <row r="778" spans="1:5" x14ac:dyDescent="0.35">
      <c r="A778" s="69">
        <v>45327</v>
      </c>
      <c r="B778" s="70">
        <v>99.68</v>
      </c>
      <c r="C778" s="70">
        <v>4942.8100000000004</v>
      </c>
      <c r="D778" s="62">
        <f t="shared" si="24"/>
        <v>-1.0227385562506077E-2</v>
      </c>
      <c r="E778" s="62">
        <f t="shared" si="25"/>
        <v>-3.1863768273768804E-3</v>
      </c>
    </row>
    <row r="779" spans="1:5" x14ac:dyDescent="0.35">
      <c r="A779" s="69">
        <v>45328</v>
      </c>
      <c r="B779" s="70">
        <v>102.61</v>
      </c>
      <c r="C779" s="70">
        <v>4954.2299999999996</v>
      </c>
      <c r="D779" s="62">
        <f t="shared" si="24"/>
        <v>2.9394060995184514E-2</v>
      </c>
      <c r="E779" s="62">
        <f t="shared" si="25"/>
        <v>2.3104266601384968E-3</v>
      </c>
    </row>
    <row r="780" spans="1:5" x14ac:dyDescent="0.35">
      <c r="A780" s="69">
        <v>45329</v>
      </c>
      <c r="B780" s="70">
        <v>103.79</v>
      </c>
      <c r="C780" s="70">
        <v>4995.0600000000004</v>
      </c>
      <c r="D780" s="62">
        <f t="shared" si="24"/>
        <v>1.1499853815417667E-2</v>
      </c>
      <c r="E780" s="62">
        <f t="shared" si="25"/>
        <v>8.2414421615469684E-3</v>
      </c>
    </row>
    <row r="781" spans="1:5" x14ac:dyDescent="0.35">
      <c r="A781" s="69">
        <v>45330</v>
      </c>
      <c r="B781" s="70">
        <v>103.77</v>
      </c>
      <c r="C781" s="70">
        <v>4997.91</v>
      </c>
      <c r="D781" s="62">
        <f t="shared" si="24"/>
        <v>-1.9269679159851846E-4</v>
      </c>
      <c r="E781" s="62">
        <f t="shared" si="25"/>
        <v>5.7056371695223961E-4</v>
      </c>
    </row>
    <row r="782" spans="1:5" x14ac:dyDescent="0.35">
      <c r="A782" s="69">
        <v>45331</v>
      </c>
      <c r="B782" s="70">
        <v>104.5</v>
      </c>
      <c r="C782" s="70">
        <v>5026.6099999999997</v>
      </c>
      <c r="D782" s="62">
        <f t="shared" si="24"/>
        <v>7.0347884745109767E-3</v>
      </c>
      <c r="E782" s="62">
        <f t="shared" si="25"/>
        <v>5.7424003233351182E-3</v>
      </c>
    </row>
    <row r="783" spans="1:5" x14ac:dyDescent="0.35">
      <c r="A783" s="69">
        <v>45334</v>
      </c>
      <c r="B783" s="70">
        <v>107.18</v>
      </c>
      <c r="C783" s="70">
        <v>5021.84</v>
      </c>
      <c r="D783" s="62">
        <f t="shared" si="24"/>
        <v>2.5645933014354132E-2</v>
      </c>
      <c r="E783" s="62">
        <f t="shared" si="25"/>
        <v>-9.4894968975105037E-4</v>
      </c>
    </row>
    <row r="784" spans="1:5" x14ac:dyDescent="0.35">
      <c r="A784" s="69">
        <v>45335</v>
      </c>
      <c r="B784" s="70">
        <v>105</v>
      </c>
      <c r="C784" s="70">
        <v>4953.17</v>
      </c>
      <c r="D784" s="62">
        <f t="shared" si="24"/>
        <v>-2.033961559992542E-2</v>
      </c>
      <c r="E784" s="62">
        <f t="shared" si="25"/>
        <v>-1.3674270785210215E-2</v>
      </c>
    </row>
    <row r="785" spans="1:5" x14ac:dyDescent="0.35">
      <c r="A785" s="69">
        <v>45336</v>
      </c>
      <c r="B785" s="70">
        <v>106.33</v>
      </c>
      <c r="C785" s="70">
        <v>5000.62</v>
      </c>
      <c r="D785" s="62">
        <f t="shared" si="24"/>
        <v>1.2666666666666651E-2</v>
      </c>
      <c r="E785" s="62">
        <f t="shared" si="25"/>
        <v>9.5797236921001741E-3</v>
      </c>
    </row>
    <row r="786" spans="1:5" x14ac:dyDescent="0.35">
      <c r="A786" s="69">
        <v>45337</v>
      </c>
      <c r="B786" s="70">
        <v>106.05</v>
      </c>
      <c r="C786" s="70">
        <v>5029.7299999999996</v>
      </c>
      <c r="D786" s="62">
        <f t="shared" si="24"/>
        <v>-2.6333113890717685E-3</v>
      </c>
      <c r="E786" s="62">
        <f t="shared" si="25"/>
        <v>5.8212781615079078E-3</v>
      </c>
    </row>
    <row r="787" spans="1:5" x14ac:dyDescent="0.35">
      <c r="A787" s="69">
        <v>45338</v>
      </c>
      <c r="B787" s="70">
        <v>103.51</v>
      </c>
      <c r="C787" s="70">
        <v>5005.57</v>
      </c>
      <c r="D787" s="62">
        <f t="shared" si="24"/>
        <v>-2.3950966525223875E-2</v>
      </c>
      <c r="E787" s="62">
        <f t="shared" si="25"/>
        <v>-4.8034387531736009E-3</v>
      </c>
    </row>
    <row r="788" spans="1:5" x14ac:dyDescent="0.35">
      <c r="A788" s="69">
        <v>45342</v>
      </c>
      <c r="B788" s="70">
        <v>103.3</v>
      </c>
      <c r="C788" s="70">
        <v>4975.51</v>
      </c>
      <c r="D788" s="62">
        <f t="shared" si="24"/>
        <v>-2.0287894889383438E-3</v>
      </c>
      <c r="E788" s="62">
        <f t="shared" si="25"/>
        <v>-6.0053100845656919E-3</v>
      </c>
    </row>
    <row r="789" spans="1:5" x14ac:dyDescent="0.35">
      <c r="A789" s="69">
        <v>45343</v>
      </c>
      <c r="B789" s="70">
        <v>105.27</v>
      </c>
      <c r="C789" s="70">
        <v>4981.8</v>
      </c>
      <c r="D789" s="62">
        <f t="shared" si="24"/>
        <v>1.9070667957405606E-2</v>
      </c>
      <c r="E789" s="62">
        <f t="shared" si="25"/>
        <v>1.2641920124771056E-3</v>
      </c>
    </row>
    <row r="790" spans="1:5" x14ac:dyDescent="0.35">
      <c r="A790" s="69">
        <v>45344</v>
      </c>
      <c r="B790" s="70">
        <v>105.08</v>
      </c>
      <c r="C790" s="70">
        <v>5087.03</v>
      </c>
      <c r="D790" s="62">
        <f t="shared" si="24"/>
        <v>-1.8048826826256078E-3</v>
      </c>
      <c r="E790" s="62">
        <f t="shared" si="25"/>
        <v>2.112288730980761E-2</v>
      </c>
    </row>
    <row r="791" spans="1:5" x14ac:dyDescent="0.35">
      <c r="A791" s="69">
        <v>45345</v>
      </c>
      <c r="B791" s="70">
        <v>105.63</v>
      </c>
      <c r="C791" s="70">
        <v>5088.8</v>
      </c>
      <c r="D791" s="62">
        <f t="shared" si="24"/>
        <v>5.2341073467833763E-3</v>
      </c>
      <c r="E791" s="62">
        <f t="shared" si="25"/>
        <v>3.4794369209547351E-4</v>
      </c>
    </row>
    <row r="792" spans="1:5" x14ac:dyDescent="0.35">
      <c r="A792" s="69">
        <v>45348</v>
      </c>
      <c r="B792" s="70">
        <v>104.54</v>
      </c>
      <c r="C792" s="70">
        <v>5069.53</v>
      </c>
      <c r="D792" s="62">
        <f t="shared" si="24"/>
        <v>-1.0319038152040038E-2</v>
      </c>
      <c r="E792" s="62">
        <f t="shared" si="25"/>
        <v>-3.7867473667663174E-3</v>
      </c>
    </row>
    <row r="793" spans="1:5" x14ac:dyDescent="0.35">
      <c r="A793" s="69">
        <v>45349</v>
      </c>
      <c r="B793" s="70">
        <v>105.15</v>
      </c>
      <c r="C793" s="70">
        <v>5078.18</v>
      </c>
      <c r="D793" s="62">
        <f t="shared" si="24"/>
        <v>5.8350870480198911E-3</v>
      </c>
      <c r="E793" s="62">
        <f t="shared" si="25"/>
        <v>1.7062725735917425E-3</v>
      </c>
    </row>
    <row r="794" spans="1:5" x14ac:dyDescent="0.35">
      <c r="A794" s="69">
        <v>45350</v>
      </c>
      <c r="B794" s="70">
        <v>104.35</v>
      </c>
      <c r="C794" s="70">
        <v>5069.76</v>
      </c>
      <c r="D794" s="62">
        <f t="shared" si="24"/>
        <v>-7.6081787922017245E-3</v>
      </c>
      <c r="E794" s="62">
        <f t="shared" si="25"/>
        <v>-1.6580743494716754E-3</v>
      </c>
    </row>
    <row r="795" spans="1:5" x14ac:dyDescent="0.35">
      <c r="A795" s="69">
        <v>45351</v>
      </c>
      <c r="B795" s="70">
        <v>103.93</v>
      </c>
      <c r="C795" s="70">
        <v>5096.2700000000004</v>
      </c>
      <c r="D795" s="62">
        <f t="shared" si="24"/>
        <v>-4.024916147580139E-3</v>
      </c>
      <c r="E795" s="62">
        <f t="shared" si="25"/>
        <v>5.2290443729092143E-3</v>
      </c>
    </row>
    <row r="796" spans="1:5" x14ac:dyDescent="0.35">
      <c r="A796" s="69">
        <v>45352</v>
      </c>
      <c r="B796" s="70">
        <v>101.88</v>
      </c>
      <c r="C796" s="70">
        <v>5137.08</v>
      </c>
      <c r="D796" s="62">
        <f t="shared" si="24"/>
        <v>-1.9724814779178403E-2</v>
      </c>
      <c r="E796" s="62">
        <f t="shared" si="25"/>
        <v>8.0078174821976641E-3</v>
      </c>
    </row>
    <row r="797" spans="1:5" x14ac:dyDescent="0.35">
      <c r="A797" s="69">
        <v>45355</v>
      </c>
      <c r="B797" s="70">
        <v>99.54</v>
      </c>
      <c r="C797" s="70">
        <v>5130.95</v>
      </c>
      <c r="D797" s="62">
        <f t="shared" si="24"/>
        <v>-2.2968197879858553E-2</v>
      </c>
      <c r="E797" s="62">
        <f t="shared" si="25"/>
        <v>-1.1932849011500909E-3</v>
      </c>
    </row>
    <row r="798" spans="1:5" x14ac:dyDescent="0.35">
      <c r="A798" s="69">
        <v>45356</v>
      </c>
      <c r="B798" s="70">
        <v>98.31</v>
      </c>
      <c r="C798" s="70">
        <v>5078.6499999999996</v>
      </c>
      <c r="D798" s="62">
        <f t="shared" si="24"/>
        <v>-1.2356841470765561E-2</v>
      </c>
      <c r="E798" s="62">
        <f t="shared" si="25"/>
        <v>-1.019304417310638E-2</v>
      </c>
    </row>
    <row r="799" spans="1:5" x14ac:dyDescent="0.35">
      <c r="A799" s="69">
        <v>45357</v>
      </c>
      <c r="B799" s="70">
        <v>97.63</v>
      </c>
      <c r="C799" s="70">
        <v>5104.76</v>
      </c>
      <c r="D799" s="62">
        <f t="shared" si="24"/>
        <v>-6.9168955345336874E-3</v>
      </c>
      <c r="E799" s="62">
        <f t="shared" si="25"/>
        <v>5.1411300247114064E-3</v>
      </c>
    </row>
    <row r="800" spans="1:5" x14ac:dyDescent="0.35">
      <c r="A800" s="69">
        <v>45358</v>
      </c>
      <c r="B800" s="70">
        <v>98.19</v>
      </c>
      <c r="C800" s="70">
        <v>5157.3599999999997</v>
      </c>
      <c r="D800" s="62">
        <f t="shared" si="24"/>
        <v>5.7359418211615516E-3</v>
      </c>
      <c r="E800" s="62">
        <f t="shared" si="25"/>
        <v>1.0304108322428372E-2</v>
      </c>
    </row>
    <row r="801" spans="1:5" x14ac:dyDescent="0.35">
      <c r="A801" s="69">
        <v>45359</v>
      </c>
      <c r="B801" s="70">
        <v>99.16</v>
      </c>
      <c r="C801" s="70">
        <v>5123.6899999999996</v>
      </c>
      <c r="D801" s="62">
        <f t="shared" si="24"/>
        <v>9.8788063957633045E-3</v>
      </c>
      <c r="E801" s="62">
        <f t="shared" si="25"/>
        <v>-6.5285339786247372E-3</v>
      </c>
    </row>
    <row r="802" spans="1:5" x14ac:dyDescent="0.35">
      <c r="A802" s="69">
        <v>45362</v>
      </c>
      <c r="B802" s="70">
        <v>101.08</v>
      </c>
      <c r="C802" s="70">
        <v>5117.9399999999996</v>
      </c>
      <c r="D802" s="62">
        <f t="shared" si="24"/>
        <v>1.936264622831789E-2</v>
      </c>
      <c r="E802" s="62">
        <f t="shared" si="25"/>
        <v>-1.1222380745127048E-3</v>
      </c>
    </row>
    <row r="803" spans="1:5" x14ac:dyDescent="0.35">
      <c r="A803" s="69">
        <v>45363</v>
      </c>
      <c r="B803" s="70">
        <v>100.18</v>
      </c>
      <c r="C803" s="70">
        <v>5175.2700000000004</v>
      </c>
      <c r="D803" s="62">
        <f t="shared" si="24"/>
        <v>-8.9038385437276556E-3</v>
      </c>
      <c r="E803" s="62">
        <f t="shared" si="25"/>
        <v>1.1201772588189943E-2</v>
      </c>
    </row>
    <row r="804" spans="1:5" x14ac:dyDescent="0.35">
      <c r="A804" s="69">
        <v>45364</v>
      </c>
      <c r="B804" s="70">
        <v>101.36</v>
      </c>
      <c r="C804" s="70">
        <v>5165.3100000000004</v>
      </c>
      <c r="D804" s="62">
        <f t="shared" si="24"/>
        <v>1.1778798163305975E-2</v>
      </c>
      <c r="E804" s="62">
        <f t="shared" si="25"/>
        <v>-1.9245372705192262E-3</v>
      </c>
    </row>
    <row r="805" spans="1:5" x14ac:dyDescent="0.35">
      <c r="A805" s="69">
        <v>45365</v>
      </c>
      <c r="B805" s="70">
        <v>100.26</v>
      </c>
      <c r="C805" s="70">
        <v>5150.4799999999996</v>
      </c>
      <c r="D805" s="62">
        <f t="shared" si="24"/>
        <v>-1.0852407261246984E-2</v>
      </c>
      <c r="E805" s="62">
        <f t="shared" si="25"/>
        <v>-2.8710764697570594E-3</v>
      </c>
    </row>
    <row r="806" spans="1:5" x14ac:dyDescent="0.35">
      <c r="A806" s="69">
        <v>45366</v>
      </c>
      <c r="B806" s="70">
        <v>99.64</v>
      </c>
      <c r="C806" s="70">
        <v>5117.09</v>
      </c>
      <c r="D806" s="62">
        <f t="shared" si="24"/>
        <v>-6.1839218033114358E-3</v>
      </c>
      <c r="E806" s="62">
        <f t="shared" si="25"/>
        <v>-6.4828909150214005E-3</v>
      </c>
    </row>
    <row r="807" spans="1:5" x14ac:dyDescent="0.35">
      <c r="A807" s="69">
        <v>45369</v>
      </c>
      <c r="B807" s="70">
        <v>98.74</v>
      </c>
      <c r="C807" s="70">
        <v>5149.42</v>
      </c>
      <c r="D807" s="62">
        <f t="shared" si="24"/>
        <v>-9.0325170614211723E-3</v>
      </c>
      <c r="E807" s="62">
        <f t="shared" si="25"/>
        <v>6.3180440445643766E-3</v>
      </c>
    </row>
    <row r="808" spans="1:5" x14ac:dyDescent="0.35">
      <c r="A808" s="69">
        <v>45370</v>
      </c>
      <c r="B808" s="70">
        <v>99.96</v>
      </c>
      <c r="C808" s="70">
        <v>5178.51</v>
      </c>
      <c r="D808" s="62">
        <f t="shared" si="24"/>
        <v>1.2355681588008902E-2</v>
      </c>
      <c r="E808" s="62">
        <f t="shared" si="25"/>
        <v>5.6491799076401122E-3</v>
      </c>
    </row>
    <row r="809" spans="1:5" x14ac:dyDescent="0.35">
      <c r="A809" s="69">
        <v>45371</v>
      </c>
      <c r="B809" s="70">
        <v>100.27</v>
      </c>
      <c r="C809" s="70">
        <v>5224.62</v>
      </c>
      <c r="D809" s="62">
        <f t="shared" si="24"/>
        <v>3.1012404961985023E-3</v>
      </c>
      <c r="E809" s="62">
        <f t="shared" si="25"/>
        <v>8.9041056211148911E-3</v>
      </c>
    </row>
    <row r="810" spans="1:5" x14ac:dyDescent="0.35">
      <c r="A810" s="69">
        <v>45372</v>
      </c>
      <c r="B810" s="70">
        <v>100.82</v>
      </c>
      <c r="C810" s="70">
        <v>5241.53</v>
      </c>
      <c r="D810" s="62">
        <f t="shared" si="24"/>
        <v>5.4851899870349777E-3</v>
      </c>
      <c r="E810" s="62">
        <f t="shared" si="25"/>
        <v>3.2365990253836363E-3</v>
      </c>
    </row>
    <row r="811" spans="1:5" x14ac:dyDescent="0.35">
      <c r="A811" s="69">
        <v>45373</v>
      </c>
      <c r="B811" s="70">
        <v>93.86</v>
      </c>
      <c r="C811" s="70">
        <v>5234.18</v>
      </c>
      <c r="D811" s="62">
        <f t="shared" si="24"/>
        <v>-6.9033921840904525E-2</v>
      </c>
      <c r="E811" s="62">
        <f t="shared" si="25"/>
        <v>-1.4022623165372429E-3</v>
      </c>
    </row>
    <row r="812" spans="1:5" x14ac:dyDescent="0.35">
      <c r="A812" s="69">
        <v>45376</v>
      </c>
      <c r="B812" s="70">
        <v>93.75</v>
      </c>
      <c r="C812" s="70">
        <v>5218.1899999999996</v>
      </c>
      <c r="D812" s="62">
        <f t="shared" si="24"/>
        <v>-1.171958235670141E-3</v>
      </c>
      <c r="E812" s="62">
        <f t="shared" si="25"/>
        <v>-3.054919777310045E-3</v>
      </c>
    </row>
    <row r="813" spans="1:5" x14ac:dyDescent="0.35">
      <c r="A813" s="69">
        <v>45377</v>
      </c>
      <c r="B813" s="70">
        <v>92.58</v>
      </c>
      <c r="C813" s="70">
        <v>5203.58</v>
      </c>
      <c r="D813" s="62">
        <f t="shared" si="24"/>
        <v>-1.2480000000000019E-2</v>
      </c>
      <c r="E813" s="62">
        <f t="shared" si="25"/>
        <v>-2.7998213940082046E-3</v>
      </c>
    </row>
    <row r="814" spans="1:5" x14ac:dyDescent="0.35">
      <c r="A814" s="69">
        <v>45378</v>
      </c>
      <c r="B814" s="70">
        <v>94.13</v>
      </c>
      <c r="C814" s="70">
        <v>5248.49</v>
      </c>
      <c r="D814" s="62">
        <f t="shared" si="24"/>
        <v>1.6742276949665125E-2</v>
      </c>
      <c r="E814" s="62">
        <f t="shared" si="25"/>
        <v>8.6305966277062818E-3</v>
      </c>
    </row>
    <row r="815" spans="1:5" x14ac:dyDescent="0.35">
      <c r="A815" s="69">
        <v>45379</v>
      </c>
      <c r="B815" s="70">
        <v>93.98</v>
      </c>
      <c r="C815" s="70">
        <v>5254.35</v>
      </c>
      <c r="D815" s="62">
        <f t="shared" si="24"/>
        <v>-1.5935408477636406E-3</v>
      </c>
      <c r="E815" s="62">
        <f t="shared" si="25"/>
        <v>1.1165116061954167E-3</v>
      </c>
    </row>
    <row r="816" spans="1:5" x14ac:dyDescent="0.35">
      <c r="A816" s="69">
        <v>45383</v>
      </c>
      <c r="B816" s="70">
        <v>92.56</v>
      </c>
      <c r="C816" s="70">
        <v>5243.77</v>
      </c>
      <c r="D816" s="62">
        <f t="shared" si="24"/>
        <v>-1.5109597786763159E-2</v>
      </c>
      <c r="E816" s="62">
        <f t="shared" si="25"/>
        <v>-2.0135697089078432E-3</v>
      </c>
    </row>
    <row r="817" spans="1:5" x14ac:dyDescent="0.35">
      <c r="A817" s="69">
        <v>45384</v>
      </c>
      <c r="B817" s="70">
        <v>90.95</v>
      </c>
      <c r="C817" s="70">
        <v>5205.8100000000004</v>
      </c>
      <c r="D817" s="62">
        <f t="shared" si="24"/>
        <v>-1.7394122731201375E-2</v>
      </c>
      <c r="E817" s="62">
        <f t="shared" si="25"/>
        <v>-7.2390665494482089E-3</v>
      </c>
    </row>
    <row r="818" spans="1:5" x14ac:dyDescent="0.35">
      <c r="A818" s="69">
        <v>45385</v>
      </c>
      <c r="B818" s="70">
        <v>90.33</v>
      </c>
      <c r="C818" s="70">
        <v>5211.49</v>
      </c>
      <c r="D818" s="62">
        <f t="shared" si="24"/>
        <v>-6.8169323804288572E-3</v>
      </c>
      <c r="E818" s="62">
        <f t="shared" si="25"/>
        <v>1.0910886106099496E-3</v>
      </c>
    </row>
    <row r="819" spans="1:5" x14ac:dyDescent="0.35">
      <c r="A819" s="69">
        <v>45386</v>
      </c>
      <c r="B819" s="70">
        <v>89.07</v>
      </c>
      <c r="C819" s="70">
        <v>5147.21</v>
      </c>
      <c r="D819" s="62">
        <f t="shared" si="24"/>
        <v>-1.3948854201262096E-2</v>
      </c>
      <c r="E819" s="62">
        <f t="shared" si="25"/>
        <v>-1.2334284436888443E-2</v>
      </c>
    </row>
    <row r="820" spans="1:5" x14ac:dyDescent="0.35">
      <c r="A820" s="69">
        <v>45387</v>
      </c>
      <c r="B820" s="70">
        <v>88.84</v>
      </c>
      <c r="C820" s="70">
        <v>5204.34</v>
      </c>
      <c r="D820" s="62">
        <f t="shared" si="24"/>
        <v>-2.5822386886717166E-3</v>
      </c>
      <c r="E820" s="62">
        <f t="shared" si="25"/>
        <v>1.1099216857287755E-2</v>
      </c>
    </row>
    <row r="821" spans="1:5" x14ac:dyDescent="0.35">
      <c r="A821" s="69">
        <v>45390</v>
      </c>
      <c r="B821" s="70">
        <v>90</v>
      </c>
      <c r="C821" s="70">
        <v>5202.3900000000003</v>
      </c>
      <c r="D821" s="62">
        <f t="shared" si="24"/>
        <v>1.305718144979735E-2</v>
      </c>
      <c r="E821" s="62">
        <f t="shared" si="25"/>
        <v>-3.7468728023146413E-4</v>
      </c>
    </row>
    <row r="822" spans="1:5" x14ac:dyDescent="0.35">
      <c r="A822" s="69">
        <v>45391</v>
      </c>
      <c r="B822" s="70">
        <v>91</v>
      </c>
      <c r="C822" s="70">
        <v>5209.91</v>
      </c>
      <c r="D822" s="62">
        <f t="shared" si="24"/>
        <v>1.1111111111111112E-2</v>
      </c>
      <c r="E822" s="62">
        <f t="shared" si="25"/>
        <v>1.4454894769518483E-3</v>
      </c>
    </row>
    <row r="823" spans="1:5" x14ac:dyDescent="0.35">
      <c r="A823" s="69">
        <v>45392</v>
      </c>
      <c r="B823" s="70">
        <v>89</v>
      </c>
      <c r="C823" s="70">
        <v>5160.6400000000003</v>
      </c>
      <c r="D823" s="62">
        <f t="shared" si="24"/>
        <v>-2.197802197802198E-2</v>
      </c>
      <c r="E823" s="62">
        <f t="shared" si="25"/>
        <v>-9.456977183866809E-3</v>
      </c>
    </row>
    <row r="824" spans="1:5" x14ac:dyDescent="0.35">
      <c r="A824" s="69">
        <v>45393</v>
      </c>
      <c r="B824" s="70">
        <v>92</v>
      </c>
      <c r="C824" s="70">
        <v>5199.0600000000004</v>
      </c>
      <c r="D824" s="62">
        <f t="shared" si="24"/>
        <v>3.3707865168539325E-2</v>
      </c>
      <c r="E824" s="62">
        <f t="shared" si="25"/>
        <v>7.4448130464438659E-3</v>
      </c>
    </row>
    <row r="825" spans="1:5" x14ac:dyDescent="0.35">
      <c r="A825" s="69">
        <v>45394</v>
      </c>
      <c r="B825" s="70">
        <v>92</v>
      </c>
      <c r="C825" s="70">
        <v>5123.41</v>
      </c>
      <c r="D825" s="62">
        <f t="shared" si="24"/>
        <v>0</v>
      </c>
      <c r="E825" s="62">
        <f t="shared" si="25"/>
        <v>-1.4550707243232534E-2</v>
      </c>
    </row>
    <row r="826" spans="1:5" x14ac:dyDescent="0.35">
      <c r="A826" s="69">
        <v>45397</v>
      </c>
      <c r="B826" s="70">
        <v>93.1</v>
      </c>
      <c r="C826" s="70">
        <v>5061.82</v>
      </c>
      <c r="D826" s="62">
        <f t="shared" si="24"/>
        <v>1.1956521739130373E-2</v>
      </c>
      <c r="E826" s="62">
        <f t="shared" si="25"/>
        <v>-1.2021290507689244E-2</v>
      </c>
    </row>
    <row r="827" spans="1:5" x14ac:dyDescent="0.35">
      <c r="A827" s="69">
        <v>45398</v>
      </c>
      <c r="B827" s="70">
        <v>93.39</v>
      </c>
      <c r="C827" s="70">
        <v>5051.41</v>
      </c>
      <c r="D827" s="62">
        <f t="shared" si="24"/>
        <v>3.1149301825994227E-3</v>
      </c>
      <c r="E827" s="62">
        <f t="shared" si="25"/>
        <v>-2.0565725371506404E-3</v>
      </c>
    </row>
    <row r="828" spans="1:5" x14ac:dyDescent="0.35">
      <c r="A828" s="69">
        <v>45399</v>
      </c>
      <c r="B828" s="70">
        <v>94.84</v>
      </c>
      <c r="C828" s="70">
        <v>5022.21</v>
      </c>
      <c r="D828" s="62">
        <f t="shared" si="24"/>
        <v>1.5526287611093295E-2</v>
      </c>
      <c r="E828" s="62">
        <f t="shared" si="25"/>
        <v>-5.7805642384997098E-3</v>
      </c>
    </row>
    <row r="829" spans="1:5" x14ac:dyDescent="0.35">
      <c r="A829" s="69">
        <v>45400</v>
      </c>
      <c r="B829" s="70">
        <v>95.74</v>
      </c>
      <c r="C829" s="70">
        <v>5011.12</v>
      </c>
      <c r="D829" s="62">
        <f t="shared" si="24"/>
        <v>9.489666807254233E-3</v>
      </c>
      <c r="E829" s="62">
        <f t="shared" si="25"/>
        <v>-2.2081912146246665E-3</v>
      </c>
    </row>
    <row r="830" spans="1:5" x14ac:dyDescent="0.35">
      <c r="A830" s="69">
        <v>45401</v>
      </c>
      <c r="B830" s="70">
        <v>94.53</v>
      </c>
      <c r="C830" s="70">
        <v>4967.2299999999996</v>
      </c>
      <c r="D830" s="62">
        <f t="shared" si="24"/>
        <v>-1.263839565489862E-2</v>
      </c>
      <c r="E830" s="62">
        <f t="shared" si="25"/>
        <v>-8.7585210491866738E-3</v>
      </c>
    </row>
    <row r="831" spans="1:5" x14ac:dyDescent="0.35">
      <c r="A831" s="69">
        <v>45404</v>
      </c>
      <c r="B831" s="70">
        <v>94.19</v>
      </c>
      <c r="C831" s="70">
        <v>5010.6000000000004</v>
      </c>
      <c r="D831" s="62">
        <f t="shared" si="24"/>
        <v>-3.5967417750978887E-3</v>
      </c>
      <c r="E831" s="62">
        <f t="shared" si="25"/>
        <v>8.7312244450127741E-3</v>
      </c>
    </row>
    <row r="832" spans="1:5" x14ac:dyDescent="0.35">
      <c r="A832" s="69">
        <v>45405</v>
      </c>
      <c r="B832" s="70">
        <v>94.02</v>
      </c>
      <c r="C832" s="70">
        <v>5070.55</v>
      </c>
      <c r="D832" s="62">
        <f t="shared" si="24"/>
        <v>-1.8048625119439611E-3</v>
      </c>
      <c r="E832" s="62">
        <f t="shared" si="25"/>
        <v>1.1964634973855389E-2</v>
      </c>
    </row>
    <row r="833" spans="1:5" x14ac:dyDescent="0.35">
      <c r="A833" s="69">
        <v>45406</v>
      </c>
      <c r="B833" s="70">
        <v>94.64</v>
      </c>
      <c r="C833" s="70">
        <v>5071.63</v>
      </c>
      <c r="D833" s="62">
        <f t="shared" si="24"/>
        <v>6.5943416294405935E-3</v>
      </c>
      <c r="E833" s="62">
        <f t="shared" si="25"/>
        <v>2.1299464555125721E-4</v>
      </c>
    </row>
    <row r="834" spans="1:5" x14ac:dyDescent="0.35">
      <c r="A834" s="69">
        <v>45407</v>
      </c>
      <c r="B834" s="70">
        <v>93.94</v>
      </c>
      <c r="C834" s="70">
        <v>5048.42</v>
      </c>
      <c r="D834" s="62">
        <f t="shared" si="24"/>
        <v>-7.3964497041420418E-3</v>
      </c>
      <c r="E834" s="62">
        <f t="shared" si="25"/>
        <v>-4.5764379499293201E-3</v>
      </c>
    </row>
    <row r="835" spans="1:5" x14ac:dyDescent="0.35">
      <c r="A835" s="69">
        <v>45408</v>
      </c>
      <c r="B835" s="70">
        <v>94.12</v>
      </c>
      <c r="C835" s="70">
        <v>5099.96</v>
      </c>
      <c r="D835" s="62">
        <f t="shared" si="24"/>
        <v>1.9161166702151035E-3</v>
      </c>
      <c r="E835" s="62">
        <f t="shared" si="25"/>
        <v>1.0209134739185718E-2</v>
      </c>
    </row>
    <row r="836" spans="1:5" x14ac:dyDescent="0.35">
      <c r="A836" s="69">
        <v>45411</v>
      </c>
      <c r="B836" s="70">
        <v>94.06</v>
      </c>
      <c r="C836" s="70">
        <v>5116.17</v>
      </c>
      <c r="D836" s="62">
        <f t="shared" ref="D836:D899" si="26">(B836-B835)/B835</f>
        <v>-6.3748406289845165E-4</v>
      </c>
      <c r="E836" s="62">
        <f t="shared" ref="E836:E899" si="27">(C836-C835)/C835</f>
        <v>3.1784563016180592E-3</v>
      </c>
    </row>
    <row r="837" spans="1:5" x14ac:dyDescent="0.35">
      <c r="A837" s="69">
        <v>45412</v>
      </c>
      <c r="B837" s="70">
        <v>92.26</v>
      </c>
      <c r="C837" s="70">
        <v>5035.6899999999996</v>
      </c>
      <c r="D837" s="62">
        <f t="shared" si="26"/>
        <v>-1.9136721241760548E-2</v>
      </c>
      <c r="E837" s="62">
        <f t="shared" si="27"/>
        <v>-1.5730517164206911E-2</v>
      </c>
    </row>
    <row r="838" spans="1:5" x14ac:dyDescent="0.35">
      <c r="A838" s="69">
        <v>45413</v>
      </c>
      <c r="B838" s="70">
        <v>90.34</v>
      </c>
      <c r="C838" s="70">
        <v>5018.3900000000003</v>
      </c>
      <c r="D838" s="62">
        <f t="shared" si="26"/>
        <v>-2.0810752221981376E-2</v>
      </c>
      <c r="E838" s="62">
        <f t="shared" si="27"/>
        <v>-3.4354775611682357E-3</v>
      </c>
    </row>
    <row r="839" spans="1:5" x14ac:dyDescent="0.35">
      <c r="A839" s="69">
        <v>45414</v>
      </c>
      <c r="B839" s="70">
        <v>92.41</v>
      </c>
      <c r="C839" s="70">
        <v>5064.2</v>
      </c>
      <c r="D839" s="62">
        <f t="shared" si="26"/>
        <v>2.2913438122647699E-2</v>
      </c>
      <c r="E839" s="62">
        <f t="shared" si="27"/>
        <v>9.128425650457515E-3</v>
      </c>
    </row>
    <row r="840" spans="1:5" x14ac:dyDescent="0.35">
      <c r="A840" s="69">
        <v>45415</v>
      </c>
      <c r="B840" s="70">
        <v>92.15</v>
      </c>
      <c r="C840" s="70">
        <v>5127.79</v>
      </c>
      <c r="D840" s="62">
        <f t="shared" si="26"/>
        <v>-2.8135483172815811E-3</v>
      </c>
      <c r="E840" s="62">
        <f t="shared" si="27"/>
        <v>1.2556771059594832E-2</v>
      </c>
    </row>
    <row r="841" spans="1:5" x14ac:dyDescent="0.35">
      <c r="A841" s="69">
        <v>45418</v>
      </c>
      <c r="B841" s="70">
        <v>93.36</v>
      </c>
      <c r="C841" s="70">
        <v>5180.74</v>
      </c>
      <c r="D841" s="62">
        <f t="shared" si="26"/>
        <v>1.3130765056972259E-2</v>
      </c>
      <c r="E841" s="62">
        <f t="shared" si="27"/>
        <v>1.0326085896653299E-2</v>
      </c>
    </row>
    <row r="842" spans="1:5" x14ac:dyDescent="0.35">
      <c r="A842" s="69">
        <v>45419</v>
      </c>
      <c r="B842" s="70">
        <v>93.78</v>
      </c>
      <c r="C842" s="70">
        <v>5187.7</v>
      </c>
      <c r="D842" s="62">
        <f t="shared" si="26"/>
        <v>4.4987146529563166E-3</v>
      </c>
      <c r="E842" s="62">
        <f t="shared" si="27"/>
        <v>1.3434374239973512E-3</v>
      </c>
    </row>
    <row r="843" spans="1:5" x14ac:dyDescent="0.35">
      <c r="A843" s="69">
        <v>45420</v>
      </c>
      <c r="B843" s="70">
        <v>93.59</v>
      </c>
      <c r="C843" s="70">
        <v>5187.67</v>
      </c>
      <c r="D843" s="62">
        <f t="shared" si="26"/>
        <v>-2.0260183407975873E-3</v>
      </c>
      <c r="E843" s="62">
        <f t="shared" si="27"/>
        <v>-5.7829095745215304E-6</v>
      </c>
    </row>
    <row r="844" spans="1:5" x14ac:dyDescent="0.35">
      <c r="A844" s="69">
        <v>45421</v>
      </c>
      <c r="B844" s="70">
        <v>93.39</v>
      </c>
      <c r="C844" s="70">
        <v>5214.08</v>
      </c>
      <c r="D844" s="62">
        <f t="shared" si="26"/>
        <v>-2.1369804466289436E-3</v>
      </c>
      <c r="E844" s="62">
        <f t="shared" si="27"/>
        <v>5.0909175024625416E-3</v>
      </c>
    </row>
    <row r="845" spans="1:5" x14ac:dyDescent="0.35">
      <c r="A845" s="69">
        <v>45422</v>
      </c>
      <c r="B845" s="70">
        <v>90.94</v>
      </c>
      <c r="C845" s="70">
        <v>5222.68</v>
      </c>
      <c r="D845" s="62">
        <f t="shared" si="26"/>
        <v>-2.623407217046796E-2</v>
      </c>
      <c r="E845" s="62">
        <f t="shared" si="27"/>
        <v>1.6493801399288779E-3</v>
      </c>
    </row>
    <row r="846" spans="1:5" x14ac:dyDescent="0.35">
      <c r="A846" s="69">
        <v>45425</v>
      </c>
      <c r="B846" s="70">
        <v>92.72</v>
      </c>
      <c r="C846" s="70">
        <v>5221.42</v>
      </c>
      <c r="D846" s="62">
        <f t="shared" si="26"/>
        <v>1.9573345062678701E-2</v>
      </c>
      <c r="E846" s="62">
        <f t="shared" si="27"/>
        <v>-2.412554473948659E-4</v>
      </c>
    </row>
    <row r="847" spans="1:5" x14ac:dyDescent="0.35">
      <c r="A847" s="69">
        <v>45426</v>
      </c>
      <c r="B847" s="70">
        <v>92.79</v>
      </c>
      <c r="C847" s="70">
        <v>5246.68</v>
      </c>
      <c r="D847" s="62">
        <f t="shared" si="26"/>
        <v>7.5496117342544638E-4</v>
      </c>
      <c r="E847" s="62">
        <f t="shared" si="27"/>
        <v>4.8377644395586296E-3</v>
      </c>
    </row>
    <row r="848" spans="1:5" x14ac:dyDescent="0.35">
      <c r="A848" s="69">
        <v>45427</v>
      </c>
      <c r="B848" s="70">
        <v>91.67</v>
      </c>
      <c r="C848" s="70">
        <v>5308.15</v>
      </c>
      <c r="D848" s="62">
        <f t="shared" si="26"/>
        <v>-1.2070266192477686E-2</v>
      </c>
      <c r="E848" s="62">
        <f t="shared" si="27"/>
        <v>1.17159803914093E-2</v>
      </c>
    </row>
    <row r="849" spans="1:5" x14ac:dyDescent="0.35">
      <c r="A849" s="69">
        <v>45428</v>
      </c>
      <c r="B849" s="70">
        <v>91.77</v>
      </c>
      <c r="C849" s="70">
        <v>5297.1</v>
      </c>
      <c r="D849" s="62">
        <f t="shared" si="26"/>
        <v>1.0908694229300132E-3</v>
      </c>
      <c r="E849" s="62">
        <f t="shared" si="27"/>
        <v>-2.0817045486655941E-3</v>
      </c>
    </row>
    <row r="850" spans="1:5" x14ac:dyDescent="0.35">
      <c r="A850" s="69">
        <v>45429</v>
      </c>
      <c r="B850" s="70">
        <v>92.18</v>
      </c>
      <c r="C850" s="70">
        <v>5303.27</v>
      </c>
      <c r="D850" s="62">
        <f t="shared" si="26"/>
        <v>4.4676909665469196E-3</v>
      </c>
      <c r="E850" s="62">
        <f t="shared" si="27"/>
        <v>1.1647882803798441E-3</v>
      </c>
    </row>
    <row r="851" spans="1:5" x14ac:dyDescent="0.35">
      <c r="A851" s="69">
        <v>45432</v>
      </c>
      <c r="B851" s="70">
        <v>91.77</v>
      </c>
      <c r="C851" s="70">
        <v>5308.13</v>
      </c>
      <c r="D851" s="62">
        <f t="shared" si="26"/>
        <v>-4.4478194836191235E-3</v>
      </c>
      <c r="E851" s="62">
        <f t="shared" si="27"/>
        <v>9.1641572086649786E-4</v>
      </c>
    </row>
    <row r="852" spans="1:5" x14ac:dyDescent="0.35">
      <c r="A852" s="69">
        <v>45433</v>
      </c>
      <c r="B852" s="70">
        <v>92.82</v>
      </c>
      <c r="C852" s="70">
        <v>5321.41</v>
      </c>
      <c r="D852" s="62">
        <f t="shared" si="26"/>
        <v>1.1441647597253975E-2</v>
      </c>
      <c r="E852" s="62">
        <f t="shared" si="27"/>
        <v>2.5018226757821953E-3</v>
      </c>
    </row>
    <row r="853" spans="1:5" x14ac:dyDescent="0.35">
      <c r="A853" s="69">
        <v>45434</v>
      </c>
      <c r="B853" s="70">
        <v>92.5</v>
      </c>
      <c r="C853" s="70">
        <v>5307.01</v>
      </c>
      <c r="D853" s="62">
        <f t="shared" si="26"/>
        <v>-3.4475328592974918E-3</v>
      </c>
      <c r="E853" s="62">
        <f t="shared" si="27"/>
        <v>-2.7060497123881895E-3</v>
      </c>
    </row>
    <row r="854" spans="1:5" x14ac:dyDescent="0.35">
      <c r="A854" s="69">
        <v>45435</v>
      </c>
      <c r="B854" s="70">
        <v>91.4</v>
      </c>
      <c r="C854" s="70">
        <v>5267.84</v>
      </c>
      <c r="D854" s="62">
        <f t="shared" si="26"/>
        <v>-1.1891891891891831E-2</v>
      </c>
      <c r="E854" s="62">
        <f t="shared" si="27"/>
        <v>-7.3808038801509834E-3</v>
      </c>
    </row>
    <row r="855" spans="1:5" x14ac:dyDescent="0.35">
      <c r="A855" s="69">
        <v>45436</v>
      </c>
      <c r="B855" s="70">
        <v>91.75</v>
      </c>
      <c r="C855" s="70">
        <v>5304.72</v>
      </c>
      <c r="D855" s="62">
        <f t="shared" si="26"/>
        <v>3.8293216630196311E-3</v>
      </c>
      <c r="E855" s="62">
        <f t="shared" si="27"/>
        <v>7.0009719353663191E-3</v>
      </c>
    </row>
    <row r="856" spans="1:5" x14ac:dyDescent="0.35">
      <c r="A856" s="69">
        <v>45440</v>
      </c>
      <c r="B856" s="70">
        <v>92</v>
      </c>
      <c r="C856" s="70">
        <v>5306.04</v>
      </c>
      <c r="D856" s="62">
        <f t="shared" si="26"/>
        <v>2.7247956403269754E-3</v>
      </c>
      <c r="E856" s="62">
        <f t="shared" si="27"/>
        <v>2.4883499977373149E-4</v>
      </c>
    </row>
    <row r="857" spans="1:5" x14ac:dyDescent="0.35">
      <c r="A857" s="69">
        <v>45441</v>
      </c>
      <c r="B857" s="70">
        <v>91.67</v>
      </c>
      <c r="C857" s="70">
        <v>5266.95</v>
      </c>
      <c r="D857" s="62">
        <f t="shared" si="26"/>
        <v>-3.5869565217391121E-3</v>
      </c>
      <c r="E857" s="62">
        <f t="shared" si="27"/>
        <v>-7.3670760114888214E-3</v>
      </c>
    </row>
    <row r="858" spans="1:5" x14ac:dyDescent="0.35">
      <c r="A858" s="69">
        <v>45442</v>
      </c>
      <c r="B858" s="70">
        <v>93.45</v>
      </c>
      <c r="C858" s="70">
        <v>5235.4799999999996</v>
      </c>
      <c r="D858" s="62">
        <f t="shared" si="26"/>
        <v>1.9417475728155352E-2</v>
      </c>
      <c r="E858" s="62">
        <f t="shared" si="27"/>
        <v>-5.9749950160909553E-3</v>
      </c>
    </row>
    <row r="859" spans="1:5" x14ac:dyDescent="0.35">
      <c r="A859" s="69">
        <v>45443</v>
      </c>
      <c r="B859" s="70">
        <v>95.05</v>
      </c>
      <c r="C859" s="70">
        <v>5277.51</v>
      </c>
      <c r="D859" s="62">
        <f t="shared" si="26"/>
        <v>1.7121455323702454E-2</v>
      </c>
      <c r="E859" s="62">
        <f t="shared" si="27"/>
        <v>8.0279172110294863E-3</v>
      </c>
    </row>
    <row r="860" spans="1:5" x14ac:dyDescent="0.35">
      <c r="A860" s="69">
        <v>45446</v>
      </c>
      <c r="B860" s="70">
        <v>94.4</v>
      </c>
      <c r="C860" s="70">
        <v>5283.4</v>
      </c>
      <c r="D860" s="62">
        <f t="shared" si="26"/>
        <v>-6.8385060494475696E-3</v>
      </c>
      <c r="E860" s="62">
        <f t="shared" si="27"/>
        <v>1.1160566251886624E-3</v>
      </c>
    </row>
    <row r="861" spans="1:5" x14ac:dyDescent="0.35">
      <c r="A861" s="69">
        <v>45447</v>
      </c>
      <c r="B861" s="70">
        <v>94.74</v>
      </c>
      <c r="C861" s="70">
        <v>5291.34</v>
      </c>
      <c r="D861" s="62">
        <f t="shared" si="26"/>
        <v>3.6016949152541228E-3</v>
      </c>
      <c r="E861" s="62">
        <f t="shared" si="27"/>
        <v>1.502820153689009E-3</v>
      </c>
    </row>
    <row r="862" spans="1:5" x14ac:dyDescent="0.35">
      <c r="A862" s="69">
        <v>45448</v>
      </c>
      <c r="B862" s="70">
        <v>94.32</v>
      </c>
      <c r="C862" s="70">
        <v>5354.03</v>
      </c>
      <c r="D862" s="62">
        <f t="shared" si="26"/>
        <v>-4.4331855604813359E-3</v>
      </c>
      <c r="E862" s="62">
        <f t="shared" si="27"/>
        <v>1.1847660516995619E-2</v>
      </c>
    </row>
    <row r="863" spans="1:5" x14ac:dyDescent="0.35">
      <c r="A863" s="69">
        <v>45449</v>
      </c>
      <c r="B863" s="70">
        <v>95.72</v>
      </c>
      <c r="C863" s="70">
        <v>5352.96</v>
      </c>
      <c r="D863" s="62">
        <f t="shared" si="26"/>
        <v>1.4843087362171393E-2</v>
      </c>
      <c r="E863" s="62">
        <f t="shared" si="27"/>
        <v>-1.9984945919236706E-4</v>
      </c>
    </row>
    <row r="864" spans="1:5" x14ac:dyDescent="0.35">
      <c r="A864" s="69">
        <v>45450</v>
      </c>
      <c r="B864" s="70">
        <v>96.55</v>
      </c>
      <c r="C864" s="70">
        <v>5346.99</v>
      </c>
      <c r="D864" s="62">
        <f t="shared" si="26"/>
        <v>8.6711241119932954E-3</v>
      </c>
      <c r="E864" s="62">
        <f t="shared" si="27"/>
        <v>-1.1152708034433761E-3</v>
      </c>
    </row>
    <row r="865" spans="1:5" x14ac:dyDescent="0.35">
      <c r="A865" s="69">
        <v>45453</v>
      </c>
      <c r="B865" s="70">
        <v>96</v>
      </c>
      <c r="C865" s="70">
        <v>5360.79</v>
      </c>
      <c r="D865" s="62">
        <f t="shared" si="26"/>
        <v>-5.6965302951838132E-3</v>
      </c>
      <c r="E865" s="62">
        <f t="shared" si="27"/>
        <v>2.5808913052016522E-3</v>
      </c>
    </row>
    <row r="866" spans="1:5" x14ac:dyDescent="0.35">
      <c r="A866" s="69">
        <v>45454</v>
      </c>
      <c r="B866" s="70">
        <v>95.87</v>
      </c>
      <c r="C866" s="70">
        <v>5375.32</v>
      </c>
      <c r="D866" s="62">
        <f t="shared" si="26"/>
        <v>-1.3541666666666192E-3</v>
      </c>
      <c r="E866" s="62">
        <f t="shared" si="27"/>
        <v>2.7104214117694863E-3</v>
      </c>
    </row>
    <row r="867" spans="1:5" x14ac:dyDescent="0.35">
      <c r="A867" s="69">
        <v>45455</v>
      </c>
      <c r="B867" s="70">
        <v>93.68</v>
      </c>
      <c r="C867" s="70">
        <v>5421.03</v>
      </c>
      <c r="D867" s="62">
        <f t="shared" si="26"/>
        <v>-2.2843433816626658E-2</v>
      </c>
      <c r="E867" s="62">
        <f t="shared" si="27"/>
        <v>8.5036797809246775E-3</v>
      </c>
    </row>
    <row r="868" spans="1:5" x14ac:dyDescent="0.35">
      <c r="A868" s="69">
        <v>45456</v>
      </c>
      <c r="B868" s="70">
        <v>94.18</v>
      </c>
      <c r="C868" s="70">
        <v>5433.74</v>
      </c>
      <c r="D868" s="62">
        <f t="shared" si="26"/>
        <v>5.3373185311699402E-3</v>
      </c>
      <c r="E868" s="62">
        <f t="shared" si="27"/>
        <v>2.3445728948188883E-3</v>
      </c>
    </row>
    <row r="869" spans="1:5" x14ac:dyDescent="0.35">
      <c r="A869" s="69">
        <v>45457</v>
      </c>
      <c r="B869" s="70">
        <v>93.39</v>
      </c>
      <c r="C869" s="70">
        <v>5431.6</v>
      </c>
      <c r="D869" s="62">
        <f t="shared" si="26"/>
        <v>-8.388192822255322E-3</v>
      </c>
      <c r="E869" s="62">
        <f t="shared" si="27"/>
        <v>-3.9383555341245956E-4</v>
      </c>
    </row>
    <row r="870" spans="1:5" x14ac:dyDescent="0.35">
      <c r="A870" s="69">
        <v>45460</v>
      </c>
      <c r="B870" s="70">
        <v>95</v>
      </c>
      <c r="C870" s="70">
        <v>5473.23</v>
      </c>
      <c r="D870" s="62">
        <f t="shared" si="26"/>
        <v>1.7239533140593205E-2</v>
      </c>
      <c r="E870" s="62">
        <f t="shared" si="27"/>
        <v>7.6644082774871489E-3</v>
      </c>
    </row>
    <row r="871" spans="1:5" x14ac:dyDescent="0.35">
      <c r="A871" s="69">
        <v>45461</v>
      </c>
      <c r="B871" s="70">
        <v>94.78</v>
      </c>
      <c r="C871" s="70">
        <v>5487.03</v>
      </c>
      <c r="D871" s="62">
        <f t="shared" si="26"/>
        <v>-2.3157894736841986E-3</v>
      </c>
      <c r="E871" s="62">
        <f t="shared" si="27"/>
        <v>2.5213630708010048E-3</v>
      </c>
    </row>
    <row r="872" spans="1:5" x14ac:dyDescent="0.35">
      <c r="A872" s="69">
        <v>45463</v>
      </c>
      <c r="B872" s="70">
        <v>95.57</v>
      </c>
      <c r="C872" s="70">
        <v>5473.17</v>
      </c>
      <c r="D872" s="62">
        <f t="shared" si="26"/>
        <v>8.3350917915171133E-3</v>
      </c>
      <c r="E872" s="62">
        <f t="shared" si="27"/>
        <v>-2.5259566650810499E-3</v>
      </c>
    </row>
    <row r="873" spans="1:5" x14ac:dyDescent="0.35">
      <c r="A873" s="69">
        <v>45464</v>
      </c>
      <c r="B873" s="70">
        <v>97.18</v>
      </c>
      <c r="C873" s="70">
        <v>5464.62</v>
      </c>
      <c r="D873" s="62">
        <f t="shared" si="26"/>
        <v>1.6846290676990831E-2</v>
      </c>
      <c r="E873" s="62">
        <f t="shared" si="27"/>
        <v>-1.5621659842468226E-3</v>
      </c>
    </row>
    <row r="874" spans="1:5" x14ac:dyDescent="0.35">
      <c r="A874" s="69">
        <v>45467</v>
      </c>
      <c r="B874" s="70">
        <v>97.17</v>
      </c>
      <c r="C874" s="70">
        <v>5447.87</v>
      </c>
      <c r="D874" s="62">
        <f t="shared" si="26"/>
        <v>-1.0290183165265605E-4</v>
      </c>
      <c r="E874" s="62">
        <f t="shared" si="27"/>
        <v>-3.0651719607218799E-3</v>
      </c>
    </row>
    <row r="875" spans="1:5" x14ac:dyDescent="0.35">
      <c r="A875" s="69">
        <v>45468</v>
      </c>
      <c r="B875" s="70">
        <v>94.75</v>
      </c>
      <c r="C875" s="70">
        <v>5469.3</v>
      </c>
      <c r="D875" s="62">
        <f t="shared" si="26"/>
        <v>-2.4904806010085434E-2</v>
      </c>
      <c r="E875" s="62">
        <f t="shared" si="27"/>
        <v>3.9336474622192327E-3</v>
      </c>
    </row>
    <row r="876" spans="1:5" x14ac:dyDescent="0.35">
      <c r="A876" s="69">
        <v>45469</v>
      </c>
      <c r="B876" s="70">
        <v>94.06</v>
      </c>
      <c r="C876" s="70">
        <v>5477.9</v>
      </c>
      <c r="D876" s="62">
        <f t="shared" si="26"/>
        <v>-7.2823218997361237E-3</v>
      </c>
      <c r="E876" s="62">
        <f t="shared" si="27"/>
        <v>1.5724132887205773E-3</v>
      </c>
    </row>
    <row r="877" spans="1:5" x14ac:dyDescent="0.35">
      <c r="A877" s="69">
        <v>45470</v>
      </c>
      <c r="B877" s="70">
        <v>94.19</v>
      </c>
      <c r="C877" s="70">
        <v>5482.87</v>
      </c>
      <c r="D877" s="62">
        <f t="shared" si="26"/>
        <v>1.3820965341271045E-3</v>
      </c>
      <c r="E877" s="62">
        <f t="shared" si="27"/>
        <v>9.0728198762304077E-4</v>
      </c>
    </row>
    <row r="878" spans="1:5" x14ac:dyDescent="0.35">
      <c r="A878" s="69">
        <v>45471</v>
      </c>
      <c r="B878" s="70">
        <v>75.37</v>
      </c>
      <c r="C878" s="70">
        <v>5460.48</v>
      </c>
      <c r="D878" s="62">
        <f t="shared" si="26"/>
        <v>-0.19980889691049999</v>
      </c>
      <c r="E878" s="62">
        <f t="shared" si="27"/>
        <v>-4.0836277351095915E-3</v>
      </c>
    </row>
    <row r="879" spans="1:5" x14ac:dyDescent="0.35">
      <c r="A879" s="69">
        <v>45474</v>
      </c>
      <c r="B879" s="70">
        <v>76.83</v>
      </c>
      <c r="C879" s="70">
        <v>5475.09</v>
      </c>
      <c r="D879" s="62">
        <f t="shared" si="26"/>
        <v>1.9371102560700459E-2</v>
      </c>
      <c r="E879" s="62">
        <f t="shared" si="27"/>
        <v>2.6755889592124838E-3</v>
      </c>
    </row>
    <row r="880" spans="1:5" x14ac:dyDescent="0.35">
      <c r="A880" s="69">
        <v>45475</v>
      </c>
      <c r="B880" s="70">
        <v>76.040000000000006</v>
      </c>
      <c r="C880" s="70">
        <v>5509.01</v>
      </c>
      <c r="D880" s="62">
        <f t="shared" si="26"/>
        <v>-1.0282441754522869E-2</v>
      </c>
      <c r="E880" s="62">
        <f t="shared" si="27"/>
        <v>6.1953319488812185E-3</v>
      </c>
    </row>
    <row r="881" spans="1:5" x14ac:dyDescent="0.35">
      <c r="A881" s="69">
        <v>45476</v>
      </c>
      <c r="B881" s="70">
        <v>75.239999999999995</v>
      </c>
      <c r="C881" s="70">
        <v>5537.02</v>
      </c>
      <c r="D881" s="62">
        <f t="shared" si="26"/>
        <v>-1.0520778537611932E-2</v>
      </c>
      <c r="E881" s="62">
        <f t="shared" si="27"/>
        <v>5.0843981041966196E-3</v>
      </c>
    </row>
    <row r="882" spans="1:5" x14ac:dyDescent="0.35">
      <c r="A882" s="69">
        <v>45478</v>
      </c>
      <c r="B882" s="70">
        <v>75.430000000000007</v>
      </c>
      <c r="C882" s="70">
        <v>5567.19</v>
      </c>
      <c r="D882" s="62">
        <f t="shared" si="26"/>
        <v>2.5252525252526842E-3</v>
      </c>
      <c r="E882" s="62">
        <f t="shared" si="27"/>
        <v>5.4487793072806601E-3</v>
      </c>
    </row>
    <row r="883" spans="1:5" x14ac:dyDescent="0.35">
      <c r="A883" s="69">
        <v>45481</v>
      </c>
      <c r="B883" s="70">
        <v>73.05</v>
      </c>
      <c r="C883" s="70">
        <v>5572.85</v>
      </c>
      <c r="D883" s="62">
        <f t="shared" si="26"/>
        <v>-3.1552432719077414E-2</v>
      </c>
      <c r="E883" s="62">
        <f t="shared" si="27"/>
        <v>1.0166708878268506E-3</v>
      </c>
    </row>
    <row r="884" spans="1:5" x14ac:dyDescent="0.35">
      <c r="A884" s="69">
        <v>45482</v>
      </c>
      <c r="B884" s="70">
        <v>72.459999999999994</v>
      </c>
      <c r="C884" s="70">
        <v>5576.98</v>
      </c>
      <c r="D884" s="62">
        <f t="shared" si="26"/>
        <v>-8.0766598220397452E-3</v>
      </c>
      <c r="E884" s="62">
        <f t="shared" si="27"/>
        <v>7.4109297756070941E-4</v>
      </c>
    </row>
    <row r="885" spans="1:5" x14ac:dyDescent="0.35">
      <c r="A885" s="69">
        <v>45483</v>
      </c>
      <c r="B885" s="70">
        <v>72.540000000000006</v>
      </c>
      <c r="C885" s="70">
        <v>5633.91</v>
      </c>
      <c r="D885" s="62">
        <f t="shared" si="26"/>
        <v>1.1040574109855439E-3</v>
      </c>
      <c r="E885" s="62">
        <f t="shared" si="27"/>
        <v>1.0208033738690168E-2</v>
      </c>
    </row>
    <row r="886" spans="1:5" x14ac:dyDescent="0.35">
      <c r="A886" s="69">
        <v>45484</v>
      </c>
      <c r="B886" s="70">
        <v>73.39</v>
      </c>
      <c r="C886" s="70">
        <v>5584.54</v>
      </c>
      <c r="D886" s="62">
        <f t="shared" si="26"/>
        <v>1.171767300799551E-2</v>
      </c>
      <c r="E886" s="62">
        <f t="shared" si="27"/>
        <v>-8.7630082837673821E-3</v>
      </c>
    </row>
    <row r="887" spans="1:5" x14ac:dyDescent="0.35">
      <c r="A887" s="69">
        <v>45485</v>
      </c>
      <c r="B887" s="70">
        <v>73.42</v>
      </c>
      <c r="C887" s="70">
        <v>5615.35</v>
      </c>
      <c r="D887" s="62">
        <f t="shared" si="26"/>
        <v>4.087750374710606E-4</v>
      </c>
      <c r="E887" s="62">
        <f t="shared" si="27"/>
        <v>5.5170166208855882E-3</v>
      </c>
    </row>
    <row r="888" spans="1:5" x14ac:dyDescent="0.35">
      <c r="A888" s="69">
        <v>45488</v>
      </c>
      <c r="B888" s="70">
        <v>71.31</v>
      </c>
      <c r="C888" s="70">
        <v>5631.22</v>
      </c>
      <c r="D888" s="62">
        <f t="shared" si="26"/>
        <v>-2.8738763279760274E-2</v>
      </c>
      <c r="E888" s="62">
        <f t="shared" si="27"/>
        <v>2.8261818052302866E-3</v>
      </c>
    </row>
    <row r="889" spans="1:5" x14ac:dyDescent="0.35">
      <c r="A889" s="69">
        <v>45489</v>
      </c>
      <c r="B889" s="70">
        <v>72.81</v>
      </c>
      <c r="C889" s="70">
        <v>5667.2</v>
      </c>
      <c r="D889" s="62">
        <f t="shared" si="26"/>
        <v>2.1034917963819941E-2</v>
      </c>
      <c r="E889" s="62">
        <f t="shared" si="27"/>
        <v>6.389379210899159E-3</v>
      </c>
    </row>
    <row r="890" spans="1:5" x14ac:dyDescent="0.35">
      <c r="A890" s="69">
        <v>45490</v>
      </c>
      <c r="B890" s="70">
        <v>73.069999999999993</v>
      </c>
      <c r="C890" s="70">
        <v>5588.27</v>
      </c>
      <c r="D890" s="62">
        <f t="shared" si="26"/>
        <v>3.5709380579589467E-3</v>
      </c>
      <c r="E890" s="62">
        <f t="shared" si="27"/>
        <v>-1.3927512704686508E-2</v>
      </c>
    </row>
    <row r="891" spans="1:5" x14ac:dyDescent="0.35">
      <c r="A891" s="69">
        <v>45491</v>
      </c>
      <c r="B891" s="70">
        <v>72.38</v>
      </c>
      <c r="C891" s="70">
        <v>5544.59</v>
      </c>
      <c r="D891" s="62">
        <f t="shared" si="26"/>
        <v>-9.4429998631448998E-3</v>
      </c>
      <c r="E891" s="62">
        <f t="shared" si="27"/>
        <v>-7.8163725088444703E-3</v>
      </c>
    </row>
    <row r="892" spans="1:5" x14ac:dyDescent="0.35">
      <c r="A892" s="69">
        <v>45492</v>
      </c>
      <c r="B892" s="70">
        <v>72.7</v>
      </c>
      <c r="C892" s="70">
        <v>5505</v>
      </c>
      <c r="D892" s="62">
        <f t="shared" si="26"/>
        <v>4.4211108040896297E-3</v>
      </c>
      <c r="E892" s="62">
        <f t="shared" si="27"/>
        <v>-7.1402935113326947E-3</v>
      </c>
    </row>
    <row r="893" spans="1:5" x14ac:dyDescent="0.35">
      <c r="A893" s="69">
        <v>45495</v>
      </c>
      <c r="B893" s="70">
        <v>74.86</v>
      </c>
      <c r="C893" s="70">
        <v>5564.41</v>
      </c>
      <c r="D893" s="62">
        <f t="shared" si="26"/>
        <v>2.9711141678129251E-2</v>
      </c>
      <c r="E893" s="62">
        <f t="shared" si="27"/>
        <v>1.0792007266121681E-2</v>
      </c>
    </row>
    <row r="894" spans="1:5" x14ac:dyDescent="0.35">
      <c r="A894" s="69">
        <v>45496</v>
      </c>
      <c r="B894" s="70">
        <v>73.400000000000006</v>
      </c>
      <c r="C894" s="70">
        <v>5555.74</v>
      </c>
      <c r="D894" s="62">
        <f t="shared" si="26"/>
        <v>-1.9503072401816642E-2</v>
      </c>
      <c r="E894" s="62">
        <f t="shared" si="27"/>
        <v>-1.5581166736455569E-3</v>
      </c>
    </row>
    <row r="895" spans="1:5" x14ac:dyDescent="0.35">
      <c r="A895" s="69">
        <v>45497</v>
      </c>
      <c r="B895" s="70">
        <v>71.09</v>
      </c>
      <c r="C895" s="70">
        <v>5427.13</v>
      </c>
      <c r="D895" s="62">
        <f t="shared" si="26"/>
        <v>-3.1471389645776594E-2</v>
      </c>
      <c r="E895" s="62">
        <f t="shared" si="27"/>
        <v>-2.314903145215573E-2</v>
      </c>
    </row>
    <row r="896" spans="1:5" x14ac:dyDescent="0.35">
      <c r="A896" s="69">
        <v>45498</v>
      </c>
      <c r="B896" s="70">
        <v>71.41</v>
      </c>
      <c r="C896" s="70">
        <v>5399.22</v>
      </c>
      <c r="D896" s="62">
        <f t="shared" si="26"/>
        <v>4.5013363342241266E-3</v>
      </c>
      <c r="E896" s="62">
        <f t="shared" si="27"/>
        <v>-5.1426813066943033E-3</v>
      </c>
    </row>
    <row r="897" spans="1:5" x14ac:dyDescent="0.35">
      <c r="A897" s="69">
        <v>45499</v>
      </c>
      <c r="B897" s="70">
        <v>72.56</v>
      </c>
      <c r="C897" s="70">
        <v>5459.1</v>
      </c>
      <c r="D897" s="62">
        <f t="shared" si="26"/>
        <v>1.6104187088643127E-2</v>
      </c>
      <c r="E897" s="62">
        <f t="shared" si="27"/>
        <v>1.1090490848678162E-2</v>
      </c>
    </row>
    <row r="898" spans="1:5" x14ac:dyDescent="0.35">
      <c r="A898" s="69">
        <v>45502</v>
      </c>
      <c r="B898" s="70">
        <v>73.55</v>
      </c>
      <c r="C898" s="70">
        <v>5463.54</v>
      </c>
      <c r="D898" s="62">
        <f t="shared" si="26"/>
        <v>1.3643880926130029E-2</v>
      </c>
      <c r="E898" s="62">
        <f t="shared" si="27"/>
        <v>8.1332087706757511E-4</v>
      </c>
    </row>
    <row r="899" spans="1:5" x14ac:dyDescent="0.35">
      <c r="A899" s="69">
        <v>45503</v>
      </c>
      <c r="B899" s="70">
        <v>74.319999999999993</v>
      </c>
      <c r="C899" s="70">
        <v>5436.44</v>
      </c>
      <c r="D899" s="62">
        <f t="shared" si="26"/>
        <v>1.0469068660774929E-2</v>
      </c>
      <c r="E899" s="62">
        <f t="shared" si="27"/>
        <v>-4.960154039322557E-3</v>
      </c>
    </row>
    <row r="900" spans="1:5" x14ac:dyDescent="0.35">
      <c r="A900" s="69">
        <v>45504</v>
      </c>
      <c r="B900" s="70">
        <v>74.86</v>
      </c>
      <c r="C900" s="70">
        <v>5522.3</v>
      </c>
      <c r="D900" s="62">
        <f t="shared" ref="D900:D963" si="28">(B900-B899)/B899</f>
        <v>7.2658772874058973E-3</v>
      </c>
      <c r="E900" s="62">
        <f t="shared" ref="E900:E963" si="29">(C900-C899)/C899</f>
        <v>1.5793423637527608E-2</v>
      </c>
    </row>
    <row r="901" spans="1:5" x14ac:dyDescent="0.35">
      <c r="A901" s="69">
        <v>45505</v>
      </c>
      <c r="B901" s="70">
        <v>73.849999999999994</v>
      </c>
      <c r="C901" s="70">
        <v>5446.68</v>
      </c>
      <c r="D901" s="62">
        <f t="shared" si="28"/>
        <v>-1.3491851456051364E-2</v>
      </c>
      <c r="E901" s="62">
        <f t="shared" si="29"/>
        <v>-1.3693569708273706E-2</v>
      </c>
    </row>
    <row r="902" spans="1:5" x14ac:dyDescent="0.35">
      <c r="A902" s="69">
        <v>45506</v>
      </c>
      <c r="B902" s="70">
        <v>74.010000000000005</v>
      </c>
      <c r="C902" s="70">
        <v>5346.56</v>
      </c>
      <c r="D902" s="62">
        <f t="shared" si="28"/>
        <v>2.1665538253217444E-3</v>
      </c>
      <c r="E902" s="62">
        <f t="shared" si="29"/>
        <v>-1.8381839946536218E-2</v>
      </c>
    </row>
    <row r="903" spans="1:5" x14ac:dyDescent="0.35">
      <c r="A903" s="69">
        <v>45509</v>
      </c>
      <c r="B903" s="70">
        <v>71.42</v>
      </c>
      <c r="C903" s="70">
        <v>5186.33</v>
      </c>
      <c r="D903" s="62">
        <f t="shared" si="28"/>
        <v>-3.4995270909336622E-2</v>
      </c>
      <c r="E903" s="62">
        <f t="shared" si="29"/>
        <v>-2.9968802370122182E-2</v>
      </c>
    </row>
    <row r="904" spans="1:5" x14ac:dyDescent="0.35">
      <c r="A904" s="69">
        <v>45510</v>
      </c>
      <c r="B904" s="70">
        <v>72.5</v>
      </c>
      <c r="C904" s="70">
        <v>5240.03</v>
      </c>
      <c r="D904" s="62">
        <f t="shared" si="28"/>
        <v>1.5121814617754106E-2</v>
      </c>
      <c r="E904" s="62">
        <f t="shared" si="29"/>
        <v>1.0354142524675409E-2</v>
      </c>
    </row>
    <row r="905" spans="1:5" x14ac:dyDescent="0.35">
      <c r="A905" s="69">
        <v>45511</v>
      </c>
      <c r="B905" s="70">
        <v>72.62</v>
      </c>
      <c r="C905" s="70">
        <v>5199.5</v>
      </c>
      <c r="D905" s="62">
        <f t="shared" si="28"/>
        <v>1.6551724137931661E-3</v>
      </c>
      <c r="E905" s="62">
        <f t="shared" si="29"/>
        <v>-7.7346885418594453E-3</v>
      </c>
    </row>
    <row r="906" spans="1:5" x14ac:dyDescent="0.35">
      <c r="A906" s="69">
        <v>45512</v>
      </c>
      <c r="B906" s="70">
        <v>74.19</v>
      </c>
      <c r="C906" s="70">
        <v>5319.31</v>
      </c>
      <c r="D906" s="62">
        <f t="shared" si="28"/>
        <v>2.1619388598182222E-2</v>
      </c>
      <c r="E906" s="62">
        <f t="shared" si="29"/>
        <v>2.3042600250024119E-2</v>
      </c>
    </row>
    <row r="907" spans="1:5" x14ac:dyDescent="0.35">
      <c r="A907" s="69">
        <v>45513</v>
      </c>
      <c r="B907" s="70">
        <v>74.34</v>
      </c>
      <c r="C907" s="70">
        <v>5344.16</v>
      </c>
      <c r="D907" s="62">
        <f t="shared" si="28"/>
        <v>2.02183582693093E-3</v>
      </c>
      <c r="E907" s="62">
        <f t="shared" si="29"/>
        <v>4.6716585421792403E-3</v>
      </c>
    </row>
    <row r="908" spans="1:5" x14ac:dyDescent="0.35">
      <c r="A908" s="69">
        <v>45516</v>
      </c>
      <c r="B908" s="70">
        <v>74.64</v>
      </c>
      <c r="C908" s="70">
        <v>5344.39</v>
      </c>
      <c r="D908" s="62">
        <f t="shared" si="28"/>
        <v>4.0355125100887427E-3</v>
      </c>
      <c r="E908" s="62">
        <f t="shared" si="29"/>
        <v>4.3037633603872814E-5</v>
      </c>
    </row>
    <row r="909" spans="1:5" x14ac:dyDescent="0.35">
      <c r="A909" s="69">
        <v>45517</v>
      </c>
      <c r="B909" s="70">
        <v>78.5</v>
      </c>
      <c r="C909" s="70">
        <v>5434.43</v>
      </c>
      <c r="D909" s="62">
        <f t="shared" si="28"/>
        <v>5.171489817792068E-2</v>
      </c>
      <c r="E909" s="62">
        <f t="shared" si="29"/>
        <v>1.6847572875482508E-2</v>
      </c>
    </row>
    <row r="910" spans="1:5" x14ac:dyDescent="0.35">
      <c r="A910" s="69">
        <v>45518</v>
      </c>
      <c r="B910" s="70">
        <v>78.52</v>
      </c>
      <c r="C910" s="70">
        <v>5455.21</v>
      </c>
      <c r="D910" s="62">
        <f t="shared" si="28"/>
        <v>2.5477707006364356E-4</v>
      </c>
      <c r="E910" s="62">
        <f t="shared" si="29"/>
        <v>3.8237680860733776E-3</v>
      </c>
    </row>
    <row r="911" spans="1:5" x14ac:dyDescent="0.35">
      <c r="A911" s="69">
        <v>45519</v>
      </c>
      <c r="B911" s="70">
        <v>82.5</v>
      </c>
      <c r="C911" s="70">
        <v>5543.22</v>
      </c>
      <c r="D911" s="62">
        <f t="shared" si="28"/>
        <v>5.0687722873153387E-2</v>
      </c>
      <c r="E911" s="62">
        <f t="shared" si="29"/>
        <v>1.6133201104998749E-2</v>
      </c>
    </row>
    <row r="912" spans="1:5" x14ac:dyDescent="0.35">
      <c r="A912" s="69">
        <v>45520</v>
      </c>
      <c r="B912" s="70">
        <v>83.23</v>
      </c>
      <c r="C912" s="70">
        <v>5554.25</v>
      </c>
      <c r="D912" s="62">
        <f t="shared" si="28"/>
        <v>8.8484848484848971E-3</v>
      </c>
      <c r="E912" s="62">
        <f t="shared" si="29"/>
        <v>1.9898181923141685E-3</v>
      </c>
    </row>
    <row r="913" spans="1:5" x14ac:dyDescent="0.35">
      <c r="A913" s="69">
        <v>45523</v>
      </c>
      <c r="B913" s="70">
        <v>83.28</v>
      </c>
      <c r="C913" s="70">
        <v>5608.25</v>
      </c>
      <c r="D913" s="62">
        <f t="shared" si="28"/>
        <v>6.0074492370536053E-4</v>
      </c>
      <c r="E913" s="62">
        <f t="shared" si="29"/>
        <v>9.722284736913174E-3</v>
      </c>
    </row>
    <row r="914" spans="1:5" x14ac:dyDescent="0.35">
      <c r="A914" s="69">
        <v>45524</v>
      </c>
      <c r="B914" s="70">
        <v>83.56</v>
      </c>
      <c r="C914" s="70">
        <v>5597.12</v>
      </c>
      <c r="D914" s="62">
        <f t="shared" si="28"/>
        <v>3.3621517771373816E-3</v>
      </c>
      <c r="E914" s="62">
        <f t="shared" si="29"/>
        <v>-1.9845762938528258E-3</v>
      </c>
    </row>
    <row r="915" spans="1:5" x14ac:dyDescent="0.35">
      <c r="A915" s="69">
        <v>45525</v>
      </c>
      <c r="B915" s="70">
        <v>84</v>
      </c>
      <c r="C915" s="70">
        <v>5620.85</v>
      </c>
      <c r="D915" s="62">
        <f t="shared" si="28"/>
        <v>5.2656773575873346E-3</v>
      </c>
      <c r="E915" s="62">
        <f t="shared" si="29"/>
        <v>4.2396804070665758E-3</v>
      </c>
    </row>
    <row r="916" spans="1:5" x14ac:dyDescent="0.35">
      <c r="A916" s="69">
        <v>45526</v>
      </c>
      <c r="B916" s="70">
        <v>83.41</v>
      </c>
      <c r="C916" s="70">
        <v>5570.64</v>
      </c>
      <c r="D916" s="62">
        <f t="shared" si="28"/>
        <v>-7.0238095238095641E-3</v>
      </c>
      <c r="E916" s="62">
        <f t="shared" si="29"/>
        <v>-8.9328126528905837E-3</v>
      </c>
    </row>
    <row r="917" spans="1:5" x14ac:dyDescent="0.35">
      <c r="A917" s="69">
        <v>45527</v>
      </c>
      <c r="B917" s="70">
        <v>84.05</v>
      </c>
      <c r="C917" s="70">
        <v>5634.61</v>
      </c>
      <c r="D917" s="62">
        <f t="shared" si="28"/>
        <v>7.6729408943771804E-3</v>
      </c>
      <c r="E917" s="62">
        <f t="shared" si="29"/>
        <v>1.1483420217425528E-2</v>
      </c>
    </row>
    <row r="918" spans="1:5" x14ac:dyDescent="0.35">
      <c r="A918" s="69">
        <v>45530</v>
      </c>
      <c r="B918" s="70">
        <v>84.28</v>
      </c>
      <c r="C918" s="70">
        <v>5616.84</v>
      </c>
      <c r="D918" s="62">
        <f t="shared" si="28"/>
        <v>2.736466389054182E-3</v>
      </c>
      <c r="E918" s="62">
        <f t="shared" si="29"/>
        <v>-3.1537231503155549E-3</v>
      </c>
    </row>
    <row r="919" spans="1:5" x14ac:dyDescent="0.35">
      <c r="A919" s="69">
        <v>45531</v>
      </c>
      <c r="B919" s="70">
        <v>85.29</v>
      </c>
      <c r="C919" s="70">
        <v>5625.8</v>
      </c>
      <c r="D919" s="62">
        <f t="shared" si="28"/>
        <v>1.1983863312767028E-2</v>
      </c>
      <c r="E919" s="62">
        <f t="shared" si="29"/>
        <v>1.5952029967027789E-3</v>
      </c>
    </row>
    <row r="920" spans="1:5" x14ac:dyDescent="0.35">
      <c r="A920" s="69">
        <v>45532</v>
      </c>
      <c r="B920" s="70">
        <v>82.79</v>
      </c>
      <c r="C920" s="70">
        <v>5592.18</v>
      </c>
      <c r="D920" s="62">
        <f t="shared" si="28"/>
        <v>-2.9311759878063077E-2</v>
      </c>
      <c r="E920" s="62">
        <f t="shared" si="29"/>
        <v>-5.9760389633474152E-3</v>
      </c>
    </row>
    <row r="921" spans="1:5" x14ac:dyDescent="0.35">
      <c r="A921" s="69">
        <v>45533</v>
      </c>
      <c r="B921" s="70">
        <v>83.26</v>
      </c>
      <c r="C921" s="70">
        <v>5591.96</v>
      </c>
      <c r="D921" s="62">
        <f t="shared" si="28"/>
        <v>5.6770141321415488E-3</v>
      </c>
      <c r="E921" s="62">
        <f t="shared" si="29"/>
        <v>-3.9340650694408023E-5</v>
      </c>
    </row>
    <row r="922" spans="1:5" x14ac:dyDescent="0.35">
      <c r="A922" s="69">
        <v>45534</v>
      </c>
      <c r="B922" s="70">
        <v>83.32</v>
      </c>
      <c r="C922" s="70">
        <v>5648.4</v>
      </c>
      <c r="D922" s="62">
        <f t="shared" si="28"/>
        <v>7.2063415805894858E-4</v>
      </c>
      <c r="E922" s="62">
        <f t="shared" si="29"/>
        <v>1.0093062182132849E-2</v>
      </c>
    </row>
    <row r="923" spans="1:5" x14ac:dyDescent="0.35">
      <c r="A923" s="69">
        <v>45538</v>
      </c>
      <c r="B923" s="70">
        <v>81.319999999999993</v>
      </c>
      <c r="C923" s="70">
        <v>5528.93</v>
      </c>
      <c r="D923" s="62">
        <f t="shared" si="28"/>
        <v>-2.4003840614498322E-2</v>
      </c>
      <c r="E923" s="62">
        <f t="shared" si="29"/>
        <v>-2.1151122441753302E-2</v>
      </c>
    </row>
    <row r="924" spans="1:5" x14ac:dyDescent="0.35">
      <c r="A924" s="69">
        <v>45539</v>
      </c>
      <c r="B924" s="70">
        <v>81.02</v>
      </c>
      <c r="C924" s="70">
        <v>5520.07</v>
      </c>
      <c r="D924" s="62">
        <f t="shared" si="28"/>
        <v>-3.6891293654697146E-3</v>
      </c>
      <c r="E924" s="62">
        <f t="shared" si="29"/>
        <v>-1.6024800458679313E-3</v>
      </c>
    </row>
    <row r="925" spans="1:5" x14ac:dyDescent="0.35">
      <c r="A925" s="69">
        <v>45540</v>
      </c>
      <c r="B925" s="70">
        <v>80.83</v>
      </c>
      <c r="C925" s="70">
        <v>5503.41</v>
      </c>
      <c r="D925" s="62">
        <f t="shared" si="28"/>
        <v>-2.345099975314709E-3</v>
      </c>
      <c r="E925" s="62">
        <f t="shared" si="29"/>
        <v>-3.018077669304892E-3</v>
      </c>
    </row>
    <row r="926" spans="1:5" x14ac:dyDescent="0.35">
      <c r="A926" s="69">
        <v>45541</v>
      </c>
      <c r="B926" s="70">
        <v>80.63</v>
      </c>
      <c r="C926" s="70">
        <v>5408.42</v>
      </c>
      <c r="D926" s="62">
        <f t="shared" si="28"/>
        <v>-2.4743288383026456E-3</v>
      </c>
      <c r="E926" s="62">
        <f t="shared" si="29"/>
        <v>-1.7260207762096552E-2</v>
      </c>
    </row>
    <row r="927" spans="1:5" x14ac:dyDescent="0.35">
      <c r="A927" s="69">
        <v>45544</v>
      </c>
      <c r="B927" s="70">
        <v>79.489999999999995</v>
      </c>
      <c r="C927" s="70">
        <v>5471.05</v>
      </c>
      <c r="D927" s="62">
        <f t="shared" si="28"/>
        <v>-1.4138658067716739E-2</v>
      </c>
      <c r="E927" s="62">
        <f t="shared" si="29"/>
        <v>1.1580091782812746E-2</v>
      </c>
    </row>
    <row r="928" spans="1:5" x14ac:dyDescent="0.35">
      <c r="A928" s="69">
        <v>45545</v>
      </c>
      <c r="B928" s="70">
        <v>78.09</v>
      </c>
      <c r="C928" s="70">
        <v>5495.52</v>
      </c>
      <c r="D928" s="62">
        <f t="shared" si="28"/>
        <v>-1.7612278273996623E-2</v>
      </c>
      <c r="E928" s="62">
        <f t="shared" si="29"/>
        <v>4.4726332239698515E-3</v>
      </c>
    </row>
    <row r="929" spans="1:5" x14ac:dyDescent="0.35">
      <c r="A929" s="69">
        <v>45546</v>
      </c>
      <c r="B929" s="70">
        <v>78.400000000000006</v>
      </c>
      <c r="C929" s="70">
        <v>5554.13</v>
      </c>
      <c r="D929" s="62">
        <f t="shared" si="28"/>
        <v>3.9697784607504449E-3</v>
      </c>
      <c r="E929" s="62">
        <f t="shared" si="29"/>
        <v>1.06650508050193E-2</v>
      </c>
    </row>
    <row r="930" spans="1:5" x14ac:dyDescent="0.35">
      <c r="A930" s="69">
        <v>45547</v>
      </c>
      <c r="B930" s="70">
        <v>78.400000000000006</v>
      </c>
      <c r="C930" s="70">
        <v>5595.76</v>
      </c>
      <c r="D930" s="62">
        <f t="shared" si="28"/>
        <v>0</v>
      </c>
      <c r="E930" s="62">
        <f t="shared" si="29"/>
        <v>7.4953232999587886E-3</v>
      </c>
    </row>
    <row r="931" spans="1:5" x14ac:dyDescent="0.35">
      <c r="A931" s="69">
        <v>45548</v>
      </c>
      <c r="B931" s="70">
        <v>79.010000000000005</v>
      </c>
      <c r="C931" s="70">
        <v>5626.02</v>
      </c>
      <c r="D931" s="62">
        <f t="shared" si="28"/>
        <v>7.780612244897951E-3</v>
      </c>
      <c r="E931" s="62">
        <f t="shared" si="29"/>
        <v>5.4076658041088644E-3</v>
      </c>
    </row>
    <row r="932" spans="1:5" x14ac:dyDescent="0.35">
      <c r="A932" s="69">
        <v>45551</v>
      </c>
      <c r="B932" s="70">
        <v>79.8</v>
      </c>
      <c r="C932" s="70">
        <v>5633.09</v>
      </c>
      <c r="D932" s="62">
        <f t="shared" si="28"/>
        <v>9.9987343374255411E-3</v>
      </c>
      <c r="E932" s="62">
        <f t="shared" si="29"/>
        <v>1.2566610143582334E-3</v>
      </c>
    </row>
    <row r="933" spans="1:5" x14ac:dyDescent="0.35">
      <c r="A933" s="69">
        <v>45552</v>
      </c>
      <c r="B933" s="70">
        <v>80.64</v>
      </c>
      <c r="C933" s="70">
        <v>5634.58</v>
      </c>
      <c r="D933" s="62">
        <f t="shared" si="28"/>
        <v>1.0526315789473727E-2</v>
      </c>
      <c r="E933" s="62">
        <f t="shared" si="29"/>
        <v>2.6450846693374004E-4</v>
      </c>
    </row>
    <row r="934" spans="1:5" x14ac:dyDescent="0.35">
      <c r="A934" s="69">
        <v>45553</v>
      </c>
      <c r="B934" s="70">
        <v>80.900000000000006</v>
      </c>
      <c r="C934" s="70">
        <v>5618.26</v>
      </c>
      <c r="D934" s="62">
        <f t="shared" si="28"/>
        <v>3.2242063492064128E-3</v>
      </c>
      <c r="E934" s="62">
        <f t="shared" si="29"/>
        <v>-2.8964004415590354E-3</v>
      </c>
    </row>
    <row r="935" spans="1:5" x14ac:dyDescent="0.35">
      <c r="A935" s="69">
        <v>45554</v>
      </c>
      <c r="B935" s="70">
        <v>80.98</v>
      </c>
      <c r="C935" s="70">
        <v>5713.64</v>
      </c>
      <c r="D935" s="62">
        <f t="shared" si="28"/>
        <v>9.8887515451172173E-4</v>
      </c>
      <c r="E935" s="62">
        <f t="shared" si="29"/>
        <v>1.6976786407179464E-2</v>
      </c>
    </row>
    <row r="936" spans="1:5" x14ac:dyDescent="0.35">
      <c r="A936" s="69">
        <v>45555</v>
      </c>
      <c r="B936" s="70">
        <v>86.52</v>
      </c>
      <c r="C936" s="70">
        <v>5702.55</v>
      </c>
      <c r="D936" s="62">
        <f t="shared" si="28"/>
        <v>6.841195356878231E-2</v>
      </c>
      <c r="E936" s="62">
        <f t="shared" si="29"/>
        <v>-1.9409693295342628E-3</v>
      </c>
    </row>
    <row r="937" spans="1:5" x14ac:dyDescent="0.35">
      <c r="A937" s="69">
        <v>45558</v>
      </c>
      <c r="B937" s="70">
        <v>86.2</v>
      </c>
      <c r="C937" s="70">
        <v>5718.57</v>
      </c>
      <c r="D937" s="62">
        <f t="shared" si="28"/>
        <v>-3.6985668053628432E-3</v>
      </c>
      <c r="E937" s="62">
        <f t="shared" si="29"/>
        <v>2.8092695373121718E-3</v>
      </c>
    </row>
    <row r="938" spans="1:5" x14ac:dyDescent="0.35">
      <c r="A938" s="69">
        <v>45559</v>
      </c>
      <c r="B938" s="70">
        <v>87.46</v>
      </c>
      <c r="C938" s="70">
        <v>5732.93</v>
      </c>
      <c r="D938" s="62">
        <f t="shared" si="28"/>
        <v>1.4617169373549777E-2</v>
      </c>
      <c r="E938" s="62">
        <f t="shared" si="29"/>
        <v>2.5111172898120652E-3</v>
      </c>
    </row>
    <row r="939" spans="1:5" x14ac:dyDescent="0.35">
      <c r="A939" s="69">
        <v>45560</v>
      </c>
      <c r="B939" s="70">
        <v>88</v>
      </c>
      <c r="C939" s="70">
        <v>5722.26</v>
      </c>
      <c r="D939" s="62">
        <f t="shared" si="28"/>
        <v>6.1742510862109112E-3</v>
      </c>
      <c r="E939" s="62">
        <f t="shared" si="29"/>
        <v>-1.8611774432968956E-3</v>
      </c>
    </row>
    <row r="940" spans="1:5" x14ac:dyDescent="0.35">
      <c r="A940" s="69">
        <v>45561</v>
      </c>
      <c r="B940" s="70">
        <v>89.39</v>
      </c>
      <c r="C940" s="70">
        <v>5745.37</v>
      </c>
      <c r="D940" s="62">
        <f t="shared" si="28"/>
        <v>1.5795454545454553E-2</v>
      </c>
      <c r="E940" s="62">
        <f t="shared" si="29"/>
        <v>4.03861411400385E-3</v>
      </c>
    </row>
    <row r="941" spans="1:5" x14ac:dyDescent="0.35">
      <c r="A941" s="69">
        <v>45562</v>
      </c>
      <c r="B941" s="70">
        <v>89.44</v>
      </c>
      <c r="C941" s="70">
        <v>5738.17</v>
      </c>
      <c r="D941" s="62">
        <f t="shared" si="28"/>
        <v>5.5934668307413757E-4</v>
      </c>
      <c r="E941" s="62">
        <f t="shared" si="29"/>
        <v>-1.2531829977877522E-3</v>
      </c>
    </row>
    <row r="942" spans="1:5" x14ac:dyDescent="0.35">
      <c r="A942" s="69">
        <v>45565</v>
      </c>
      <c r="B942" s="70">
        <v>88.4</v>
      </c>
      <c r="C942" s="70">
        <v>5762.48</v>
      </c>
      <c r="D942" s="62">
        <f t="shared" si="28"/>
        <v>-1.1627906976744097E-2</v>
      </c>
      <c r="E942" s="62">
        <f t="shared" si="29"/>
        <v>4.2365423122701995E-3</v>
      </c>
    </row>
    <row r="943" spans="1:5" x14ac:dyDescent="0.35">
      <c r="A943" s="69">
        <v>45566</v>
      </c>
      <c r="B943" s="70">
        <v>89.13</v>
      </c>
      <c r="C943" s="70">
        <v>5708.75</v>
      </c>
      <c r="D943" s="62">
        <f t="shared" si="28"/>
        <v>8.257918552036083E-3</v>
      </c>
      <c r="E943" s="62">
        <f t="shared" si="29"/>
        <v>-9.3241104524440111E-3</v>
      </c>
    </row>
    <row r="944" spans="1:5" x14ac:dyDescent="0.35">
      <c r="A944" s="69">
        <v>45567</v>
      </c>
      <c r="B944" s="70">
        <v>83.1</v>
      </c>
      <c r="C944" s="70">
        <v>5709.54</v>
      </c>
      <c r="D944" s="62">
        <f t="shared" si="28"/>
        <v>-6.7653988556041753E-2</v>
      </c>
      <c r="E944" s="62">
        <f t="shared" si="29"/>
        <v>1.3838405955769015E-4</v>
      </c>
    </row>
    <row r="945" spans="1:5" x14ac:dyDescent="0.35">
      <c r="A945" s="69">
        <v>45568</v>
      </c>
      <c r="B945" s="70">
        <v>82.1</v>
      </c>
      <c r="C945" s="70">
        <v>5699.94</v>
      </c>
      <c r="D945" s="62">
        <f t="shared" si="28"/>
        <v>-1.2033694344163659E-2</v>
      </c>
      <c r="E945" s="62">
        <f t="shared" si="29"/>
        <v>-1.6813963997100228E-3</v>
      </c>
    </row>
    <row r="946" spans="1:5" x14ac:dyDescent="0.35">
      <c r="A946" s="69">
        <v>45569</v>
      </c>
      <c r="B946" s="70">
        <v>82.25</v>
      </c>
      <c r="C946" s="70">
        <v>5751.07</v>
      </c>
      <c r="D946" s="62">
        <f t="shared" si="28"/>
        <v>1.8270401948843567E-3</v>
      </c>
      <c r="E946" s="62">
        <f t="shared" si="29"/>
        <v>8.9702698624897995E-3</v>
      </c>
    </row>
    <row r="947" spans="1:5" x14ac:dyDescent="0.35">
      <c r="A947" s="69">
        <v>45572</v>
      </c>
      <c r="B947" s="70">
        <v>80.83</v>
      </c>
      <c r="C947" s="70">
        <v>5695.94</v>
      </c>
      <c r="D947" s="62">
        <f t="shared" si="28"/>
        <v>-1.7264437689969627E-2</v>
      </c>
      <c r="E947" s="62">
        <f t="shared" si="29"/>
        <v>-9.586042249529237E-3</v>
      </c>
    </row>
    <row r="948" spans="1:5" x14ac:dyDescent="0.35">
      <c r="A948" s="69">
        <v>45573</v>
      </c>
      <c r="B948" s="70">
        <v>80.77</v>
      </c>
      <c r="C948" s="70">
        <v>5751.13</v>
      </c>
      <c r="D948" s="62">
        <f t="shared" si="28"/>
        <v>-7.4229865149081124E-4</v>
      </c>
      <c r="E948" s="62">
        <f t="shared" si="29"/>
        <v>9.6893576828408507E-3</v>
      </c>
    </row>
    <row r="949" spans="1:5" x14ac:dyDescent="0.35">
      <c r="A949" s="69">
        <v>45574</v>
      </c>
      <c r="B949" s="70">
        <v>82.45</v>
      </c>
      <c r="C949" s="70">
        <v>5792.04</v>
      </c>
      <c r="D949" s="62">
        <f t="shared" si="28"/>
        <v>2.0799801906648593E-2</v>
      </c>
      <c r="E949" s="62">
        <f t="shared" si="29"/>
        <v>7.1133846739683945E-3</v>
      </c>
    </row>
    <row r="950" spans="1:5" x14ac:dyDescent="0.35">
      <c r="A950" s="69">
        <v>45575</v>
      </c>
      <c r="B950" s="70">
        <v>82.1</v>
      </c>
      <c r="C950" s="70">
        <v>5780.05</v>
      </c>
      <c r="D950" s="62">
        <f t="shared" si="28"/>
        <v>-4.2449969678594116E-3</v>
      </c>
      <c r="E950" s="62">
        <f t="shared" si="29"/>
        <v>-2.0700823889337402E-3</v>
      </c>
    </row>
    <row r="951" spans="1:5" x14ac:dyDescent="0.35">
      <c r="A951" s="69">
        <v>45576</v>
      </c>
      <c r="B951" s="70">
        <v>82.15</v>
      </c>
      <c r="C951" s="70">
        <v>5815.03</v>
      </c>
      <c r="D951" s="62">
        <f t="shared" si="28"/>
        <v>6.0901339829490101E-4</v>
      </c>
      <c r="E951" s="62">
        <f t="shared" si="29"/>
        <v>6.0518507625365809E-3</v>
      </c>
    </row>
    <row r="952" spans="1:5" x14ac:dyDescent="0.35">
      <c r="A952" s="69">
        <v>45579</v>
      </c>
      <c r="B952" s="70">
        <v>81.599999999999994</v>
      </c>
      <c r="C952" s="70">
        <v>5859.85</v>
      </c>
      <c r="D952" s="62">
        <f t="shared" si="28"/>
        <v>-6.6950699939137106E-3</v>
      </c>
      <c r="E952" s="62">
        <f t="shared" si="29"/>
        <v>7.7076128584032452E-3</v>
      </c>
    </row>
    <row r="953" spans="1:5" x14ac:dyDescent="0.35">
      <c r="A953" s="69">
        <v>45580</v>
      </c>
      <c r="B953" s="70">
        <v>82.12</v>
      </c>
      <c r="C953" s="70">
        <v>5815.26</v>
      </c>
      <c r="D953" s="62">
        <f t="shared" si="28"/>
        <v>6.3725490196079688E-3</v>
      </c>
      <c r="E953" s="62">
        <f t="shared" si="29"/>
        <v>-7.6094097971791327E-3</v>
      </c>
    </row>
    <row r="954" spans="1:5" x14ac:dyDescent="0.35">
      <c r="A954" s="69">
        <v>45581</v>
      </c>
      <c r="B954" s="70">
        <v>83.94</v>
      </c>
      <c r="C954" s="70">
        <v>5842.47</v>
      </c>
      <c r="D954" s="62">
        <f t="shared" si="28"/>
        <v>2.2162688748173322E-2</v>
      </c>
      <c r="E954" s="62">
        <f t="shared" si="29"/>
        <v>4.6790685197222537E-3</v>
      </c>
    </row>
    <row r="955" spans="1:5" x14ac:dyDescent="0.35">
      <c r="A955" s="69">
        <v>45582</v>
      </c>
      <c r="B955" s="70">
        <v>83.4</v>
      </c>
      <c r="C955" s="70">
        <v>5841.47</v>
      </c>
      <c r="D955" s="62">
        <f t="shared" si="28"/>
        <v>-6.4331665475338582E-3</v>
      </c>
      <c r="E955" s="62">
        <f t="shared" si="29"/>
        <v>-1.7116048520574346E-4</v>
      </c>
    </row>
    <row r="956" spans="1:5" x14ac:dyDescent="0.35">
      <c r="A956" s="69">
        <v>45583</v>
      </c>
      <c r="B956" s="70">
        <v>82.92</v>
      </c>
      <c r="C956" s="70">
        <v>5864.67</v>
      </c>
      <c r="D956" s="62">
        <f t="shared" si="28"/>
        <v>-5.7553956834532844E-3</v>
      </c>
      <c r="E956" s="62">
        <f t="shared" si="29"/>
        <v>3.9716030382762934E-3</v>
      </c>
    </row>
    <row r="957" spans="1:5" x14ac:dyDescent="0.35">
      <c r="A957" s="69">
        <v>45586</v>
      </c>
      <c r="B957" s="70">
        <v>81.48</v>
      </c>
      <c r="C957" s="70">
        <v>5853.98</v>
      </c>
      <c r="D957" s="62">
        <f t="shared" si="28"/>
        <v>-1.7366136034732246E-2</v>
      </c>
      <c r="E957" s="62">
        <f t="shared" si="29"/>
        <v>-1.8227794573267566E-3</v>
      </c>
    </row>
    <row r="958" spans="1:5" x14ac:dyDescent="0.35">
      <c r="A958" s="69">
        <v>45587</v>
      </c>
      <c r="B958" s="70">
        <v>81.42</v>
      </c>
      <c r="C958" s="70">
        <v>5851.2</v>
      </c>
      <c r="D958" s="62">
        <f t="shared" si="28"/>
        <v>-7.363770250368467E-4</v>
      </c>
      <c r="E958" s="62">
        <f t="shared" si="29"/>
        <v>-4.748905872585396E-4</v>
      </c>
    </row>
    <row r="959" spans="1:5" x14ac:dyDescent="0.35">
      <c r="A959" s="69">
        <v>45588</v>
      </c>
      <c r="B959" s="70">
        <v>80.05</v>
      </c>
      <c r="C959" s="70">
        <v>5797.42</v>
      </c>
      <c r="D959" s="62">
        <f t="shared" si="28"/>
        <v>-1.6826332596413713E-2</v>
      </c>
      <c r="E959" s="62">
        <f t="shared" si="29"/>
        <v>-9.1912770030078868E-3</v>
      </c>
    </row>
    <row r="960" spans="1:5" x14ac:dyDescent="0.35">
      <c r="A960" s="69">
        <v>45589</v>
      </c>
      <c r="B960" s="70">
        <v>79.040000000000006</v>
      </c>
      <c r="C960" s="70">
        <v>5809.86</v>
      </c>
      <c r="D960" s="62">
        <f t="shared" si="28"/>
        <v>-1.2617114303560162E-2</v>
      </c>
      <c r="E960" s="62">
        <f t="shared" si="29"/>
        <v>2.1457820892741251E-3</v>
      </c>
    </row>
    <row r="961" spans="1:5" x14ac:dyDescent="0.35">
      <c r="A961" s="69">
        <v>45590</v>
      </c>
      <c r="B961" s="70">
        <v>78.849999999999994</v>
      </c>
      <c r="C961" s="70">
        <v>5808.12</v>
      </c>
      <c r="D961" s="62">
        <f t="shared" si="28"/>
        <v>-2.4038461538463045E-3</v>
      </c>
      <c r="E961" s="62">
        <f t="shared" si="29"/>
        <v>-2.9949086552856383E-4</v>
      </c>
    </row>
    <row r="962" spans="1:5" x14ac:dyDescent="0.35">
      <c r="A962" s="69">
        <v>45593</v>
      </c>
      <c r="B962" s="70">
        <v>78.91</v>
      </c>
      <c r="C962" s="70">
        <v>5823.52</v>
      </c>
      <c r="D962" s="62">
        <f t="shared" si="28"/>
        <v>7.6093849080535541E-4</v>
      </c>
      <c r="E962" s="62">
        <f t="shared" si="29"/>
        <v>2.6514603692762108E-3</v>
      </c>
    </row>
    <row r="963" spans="1:5" x14ac:dyDescent="0.35">
      <c r="A963" s="69">
        <v>45594</v>
      </c>
      <c r="B963" s="70">
        <v>78.400000000000006</v>
      </c>
      <c r="C963" s="70">
        <v>5832.92</v>
      </c>
      <c r="D963" s="62">
        <f t="shared" si="28"/>
        <v>-6.4630591813457225E-3</v>
      </c>
      <c r="E963" s="62">
        <f t="shared" si="29"/>
        <v>1.6141440228589642E-3</v>
      </c>
    </row>
    <row r="964" spans="1:5" x14ac:dyDescent="0.35">
      <c r="A964" s="69">
        <v>45595</v>
      </c>
      <c r="B964" s="70">
        <v>76.45</v>
      </c>
      <c r="C964" s="70">
        <v>5813.67</v>
      </c>
      <c r="D964" s="62">
        <f t="shared" ref="D964:D1006" si="30">(B964-B963)/B963</f>
        <v>-2.4872448979591871E-2</v>
      </c>
      <c r="E964" s="62">
        <f t="shared" ref="E964:E1006" si="31">(C964-C963)/C963</f>
        <v>-3.3002338451410271E-3</v>
      </c>
    </row>
    <row r="965" spans="1:5" x14ac:dyDescent="0.35">
      <c r="A965" s="69">
        <v>45596</v>
      </c>
      <c r="B965" s="70">
        <v>77.13</v>
      </c>
      <c r="C965" s="70">
        <v>5705.45</v>
      </c>
      <c r="D965" s="62">
        <f t="shared" si="30"/>
        <v>8.8947024198821785E-3</v>
      </c>
      <c r="E965" s="62">
        <f t="shared" si="31"/>
        <v>-1.8614747655095704E-2</v>
      </c>
    </row>
    <row r="966" spans="1:5" x14ac:dyDescent="0.35">
      <c r="A966" s="69">
        <v>45597</v>
      </c>
      <c r="B966" s="70">
        <v>78.06</v>
      </c>
      <c r="C966" s="70">
        <v>5728.8</v>
      </c>
      <c r="D966" s="62">
        <f t="shared" si="30"/>
        <v>1.2057565149747269E-2</v>
      </c>
      <c r="E966" s="62">
        <f t="shared" si="31"/>
        <v>4.0925781489628979E-3</v>
      </c>
    </row>
    <row r="967" spans="1:5" x14ac:dyDescent="0.35">
      <c r="A967" s="69">
        <v>45600</v>
      </c>
      <c r="B967" s="70">
        <v>77.19</v>
      </c>
      <c r="C967" s="70">
        <v>5712.69</v>
      </c>
      <c r="D967" s="62">
        <f t="shared" si="30"/>
        <v>-1.1145272867025423E-2</v>
      </c>
      <c r="E967" s="62">
        <f t="shared" si="31"/>
        <v>-2.81210724759122E-3</v>
      </c>
    </row>
    <row r="968" spans="1:5" x14ac:dyDescent="0.35">
      <c r="A968" s="69">
        <v>45601</v>
      </c>
      <c r="B968" s="70">
        <v>77.98</v>
      </c>
      <c r="C968" s="70">
        <v>5782.76</v>
      </c>
      <c r="D968" s="62">
        <f t="shared" si="30"/>
        <v>1.0234486332426561E-2</v>
      </c>
      <c r="E968" s="62">
        <f t="shared" si="31"/>
        <v>1.2265675189796861E-2</v>
      </c>
    </row>
    <row r="969" spans="1:5" x14ac:dyDescent="0.35">
      <c r="A969" s="69">
        <v>45602</v>
      </c>
      <c r="B969" s="70">
        <v>75.319999999999993</v>
      </c>
      <c r="C969" s="70">
        <v>5929.04</v>
      </c>
      <c r="D969" s="62">
        <f t="shared" si="30"/>
        <v>-3.411131059245974E-2</v>
      </c>
      <c r="E969" s="62">
        <f t="shared" si="31"/>
        <v>2.5295879476236217E-2</v>
      </c>
    </row>
    <row r="970" spans="1:5" x14ac:dyDescent="0.35">
      <c r="A970" s="69">
        <v>45603</v>
      </c>
      <c r="B970" s="70">
        <v>75.92</v>
      </c>
      <c r="C970" s="70">
        <v>5973.1</v>
      </c>
      <c r="D970" s="62">
        <f t="shared" si="30"/>
        <v>7.9660116834839156E-3</v>
      </c>
      <c r="E970" s="62">
        <f t="shared" si="31"/>
        <v>7.4312198939457987E-3</v>
      </c>
    </row>
    <row r="971" spans="1:5" x14ac:dyDescent="0.35">
      <c r="A971" s="69">
        <v>45604</v>
      </c>
      <c r="B971" s="70">
        <v>75.88</v>
      </c>
      <c r="C971" s="70">
        <v>5995.54</v>
      </c>
      <c r="D971" s="62">
        <f t="shared" si="30"/>
        <v>-5.2687038988417088E-4</v>
      </c>
      <c r="E971" s="62">
        <f t="shared" si="31"/>
        <v>3.7568431802580903E-3</v>
      </c>
    </row>
    <row r="972" spans="1:5" x14ac:dyDescent="0.35">
      <c r="A972" s="69">
        <v>45607</v>
      </c>
      <c r="B972" s="70">
        <v>76.599999999999994</v>
      </c>
      <c r="C972" s="70">
        <v>6001.35</v>
      </c>
      <c r="D972" s="62">
        <f t="shared" si="30"/>
        <v>9.4886663152345656E-3</v>
      </c>
      <c r="E972" s="62">
        <f t="shared" si="31"/>
        <v>9.6905366322306251E-4</v>
      </c>
    </row>
    <row r="973" spans="1:5" x14ac:dyDescent="0.35">
      <c r="A973" s="69">
        <v>45608</v>
      </c>
      <c r="B973" s="70">
        <v>76.66</v>
      </c>
      <c r="C973" s="70">
        <v>5983.99</v>
      </c>
      <c r="D973" s="62">
        <f t="shared" si="30"/>
        <v>7.8328981723240572E-4</v>
      </c>
      <c r="E973" s="62">
        <f t="shared" si="31"/>
        <v>-2.8926824797754808E-3</v>
      </c>
    </row>
    <row r="974" spans="1:5" x14ac:dyDescent="0.35">
      <c r="A974" s="69">
        <v>45609</v>
      </c>
      <c r="B974" s="70">
        <v>76.52</v>
      </c>
      <c r="C974" s="70">
        <v>5985.38</v>
      </c>
      <c r="D974" s="62">
        <f t="shared" si="30"/>
        <v>-1.8262457605009207E-3</v>
      </c>
      <c r="E974" s="62">
        <f t="shared" si="31"/>
        <v>2.3228648443602469E-4</v>
      </c>
    </row>
    <row r="975" spans="1:5" x14ac:dyDescent="0.35">
      <c r="A975" s="69">
        <v>45610</v>
      </c>
      <c r="B975" s="70">
        <v>75.680000000000007</v>
      </c>
      <c r="C975" s="70">
        <v>5949.17</v>
      </c>
      <c r="D975" s="62">
        <f t="shared" si="30"/>
        <v>-1.0977522216413869E-2</v>
      </c>
      <c r="E975" s="62">
        <f t="shared" si="31"/>
        <v>-6.0497412027306595E-3</v>
      </c>
    </row>
    <row r="976" spans="1:5" x14ac:dyDescent="0.35">
      <c r="A976" s="69">
        <v>45611</v>
      </c>
      <c r="B976" s="70">
        <v>76.66</v>
      </c>
      <c r="C976" s="70">
        <v>5870.62</v>
      </c>
      <c r="D976" s="62">
        <f t="shared" si="30"/>
        <v>1.2949260042283162E-2</v>
      </c>
      <c r="E976" s="62">
        <f t="shared" si="31"/>
        <v>-1.3203522508181844E-2</v>
      </c>
    </row>
    <row r="977" spans="1:5" x14ac:dyDescent="0.35">
      <c r="A977" s="69">
        <v>45614</v>
      </c>
      <c r="B977" s="70">
        <v>74.89</v>
      </c>
      <c r="C977" s="70">
        <v>5893.62</v>
      </c>
      <c r="D977" s="62">
        <f t="shared" si="30"/>
        <v>-2.3088964257761493E-2</v>
      </c>
      <c r="E977" s="62">
        <f t="shared" si="31"/>
        <v>3.9178144727473416E-3</v>
      </c>
    </row>
    <row r="978" spans="1:5" x14ac:dyDescent="0.35">
      <c r="A978" s="69">
        <v>45615</v>
      </c>
      <c r="B978" s="70">
        <v>73.91</v>
      </c>
      <c r="C978" s="70">
        <v>5916.98</v>
      </c>
      <c r="D978" s="62">
        <f t="shared" si="30"/>
        <v>-1.3085859260248417E-2</v>
      </c>
      <c r="E978" s="62">
        <f t="shared" si="31"/>
        <v>3.9636081050355597E-3</v>
      </c>
    </row>
    <row r="979" spans="1:5" x14ac:dyDescent="0.35">
      <c r="A979" s="69">
        <v>45616</v>
      </c>
      <c r="B979" s="70">
        <v>73.36</v>
      </c>
      <c r="C979" s="70">
        <v>5917.11</v>
      </c>
      <c r="D979" s="62">
        <f t="shared" si="30"/>
        <v>-7.4414828845893273E-3</v>
      </c>
      <c r="E979" s="62">
        <f t="shared" si="31"/>
        <v>2.1970667468896151E-5</v>
      </c>
    </row>
    <row r="980" spans="1:5" x14ac:dyDescent="0.35">
      <c r="A980" s="69">
        <v>45617</v>
      </c>
      <c r="B980" s="70">
        <v>75.099999999999994</v>
      </c>
      <c r="C980" s="70">
        <v>5948.71</v>
      </c>
      <c r="D980" s="62">
        <f t="shared" si="30"/>
        <v>2.3718647764449222E-2</v>
      </c>
      <c r="E980" s="62">
        <f t="shared" si="31"/>
        <v>5.3404449131417816E-3</v>
      </c>
    </row>
    <row r="981" spans="1:5" x14ac:dyDescent="0.35">
      <c r="A981" s="69">
        <v>45618</v>
      </c>
      <c r="B981" s="70">
        <v>77.400000000000006</v>
      </c>
      <c r="C981" s="70">
        <v>5969.34</v>
      </c>
      <c r="D981" s="62">
        <f t="shared" si="30"/>
        <v>3.0625832223701886E-2</v>
      </c>
      <c r="E981" s="62">
        <f t="shared" si="31"/>
        <v>3.4679787718682048E-3</v>
      </c>
    </row>
    <row r="982" spans="1:5" x14ac:dyDescent="0.35">
      <c r="A982" s="69">
        <v>45621</v>
      </c>
      <c r="B982" s="70">
        <v>79.260000000000005</v>
      </c>
      <c r="C982" s="70">
        <v>5987.37</v>
      </c>
      <c r="D982" s="62">
        <f t="shared" si="30"/>
        <v>2.4031007751937974E-2</v>
      </c>
      <c r="E982" s="62">
        <f t="shared" si="31"/>
        <v>3.0204344198855727E-3</v>
      </c>
    </row>
    <row r="983" spans="1:5" x14ac:dyDescent="0.35">
      <c r="A983" s="69">
        <v>45622</v>
      </c>
      <c r="B983" s="70">
        <v>77.61</v>
      </c>
      <c r="C983" s="70">
        <v>6021.63</v>
      </c>
      <c r="D983" s="62">
        <f t="shared" si="30"/>
        <v>-2.0817562452687427E-2</v>
      </c>
      <c r="E983" s="62">
        <f t="shared" si="31"/>
        <v>5.7220449045240597E-3</v>
      </c>
    </row>
    <row r="984" spans="1:5" x14ac:dyDescent="0.35">
      <c r="A984" s="69">
        <v>45623</v>
      </c>
      <c r="B984" s="70">
        <v>78.34</v>
      </c>
      <c r="C984" s="70">
        <v>5998.74</v>
      </c>
      <c r="D984" s="62">
        <f t="shared" si="30"/>
        <v>9.4060043808788033E-3</v>
      </c>
      <c r="E984" s="62">
        <f t="shared" si="31"/>
        <v>-3.801296326742149E-3</v>
      </c>
    </row>
    <row r="985" spans="1:5" x14ac:dyDescent="0.35">
      <c r="A985" s="69">
        <v>45625</v>
      </c>
      <c r="B985" s="70">
        <v>78.77</v>
      </c>
      <c r="C985" s="70">
        <v>6032.38</v>
      </c>
      <c r="D985" s="62">
        <f t="shared" si="30"/>
        <v>5.4888945621648279E-3</v>
      </c>
      <c r="E985" s="62">
        <f t="shared" si="31"/>
        <v>5.6078443139726559E-3</v>
      </c>
    </row>
    <row r="986" spans="1:5" x14ac:dyDescent="0.35">
      <c r="A986" s="69">
        <v>45628</v>
      </c>
      <c r="B986" s="70">
        <v>79.09</v>
      </c>
      <c r="C986" s="70">
        <v>6047.15</v>
      </c>
      <c r="D986" s="62">
        <f t="shared" si="30"/>
        <v>4.0624603275359579E-3</v>
      </c>
      <c r="E986" s="62">
        <f t="shared" si="31"/>
        <v>2.4484531809997922E-3</v>
      </c>
    </row>
    <row r="987" spans="1:5" x14ac:dyDescent="0.35">
      <c r="A987" s="69">
        <v>45629</v>
      </c>
      <c r="B987" s="70">
        <v>78.86</v>
      </c>
      <c r="C987" s="70">
        <v>6049.88</v>
      </c>
      <c r="D987" s="62">
        <f t="shared" si="30"/>
        <v>-2.9080794032115814E-3</v>
      </c>
      <c r="E987" s="62">
        <f t="shared" si="31"/>
        <v>4.5145233705141648E-4</v>
      </c>
    </row>
    <row r="988" spans="1:5" x14ac:dyDescent="0.35">
      <c r="A988" s="69">
        <v>45630</v>
      </c>
      <c r="B988" s="70">
        <v>78.37</v>
      </c>
      <c r="C988" s="70">
        <v>6086.49</v>
      </c>
      <c r="D988" s="62">
        <f t="shared" si="30"/>
        <v>-6.2135429875728489E-3</v>
      </c>
      <c r="E988" s="62">
        <f t="shared" si="31"/>
        <v>6.051359696390618E-3</v>
      </c>
    </row>
    <row r="989" spans="1:5" x14ac:dyDescent="0.35">
      <c r="A989" s="69">
        <v>45631</v>
      </c>
      <c r="B989" s="70">
        <v>78.58</v>
      </c>
      <c r="C989" s="70">
        <v>6075.11</v>
      </c>
      <c r="D989" s="62">
        <f t="shared" si="30"/>
        <v>2.6795967844837785E-3</v>
      </c>
      <c r="E989" s="62">
        <f t="shared" si="31"/>
        <v>-1.8697147288503078E-3</v>
      </c>
    </row>
    <row r="990" spans="1:5" x14ac:dyDescent="0.35">
      <c r="A990" s="69">
        <v>45632</v>
      </c>
      <c r="B990" s="70">
        <v>78.89</v>
      </c>
      <c r="C990" s="70">
        <v>6090.27</v>
      </c>
      <c r="D990" s="62">
        <f t="shared" si="30"/>
        <v>3.9450241791804822E-3</v>
      </c>
      <c r="E990" s="62">
        <f t="shared" si="31"/>
        <v>2.4954280663232048E-3</v>
      </c>
    </row>
    <row r="991" spans="1:5" x14ac:dyDescent="0.35">
      <c r="A991" s="69">
        <v>45635</v>
      </c>
      <c r="B991" s="70">
        <v>77.64</v>
      </c>
      <c r="C991" s="70">
        <v>6052.85</v>
      </c>
      <c r="D991" s="62">
        <f t="shared" si="30"/>
        <v>-1.5844847255672454E-2</v>
      </c>
      <c r="E991" s="62">
        <f t="shared" si="31"/>
        <v>-6.1442267748392223E-3</v>
      </c>
    </row>
    <row r="992" spans="1:5" x14ac:dyDescent="0.35">
      <c r="A992" s="69">
        <v>45636</v>
      </c>
      <c r="B992" s="70">
        <v>76.739999999999995</v>
      </c>
      <c r="C992" s="70">
        <v>6034.91</v>
      </c>
      <c r="D992" s="62">
        <f t="shared" si="30"/>
        <v>-1.1591962905718775E-2</v>
      </c>
      <c r="E992" s="62">
        <f t="shared" si="31"/>
        <v>-2.9638930421207379E-3</v>
      </c>
    </row>
    <row r="993" spans="1:5" x14ac:dyDescent="0.35">
      <c r="A993" s="69">
        <v>45637</v>
      </c>
      <c r="B993" s="70">
        <v>78.849999999999994</v>
      </c>
      <c r="C993" s="70">
        <v>6084.19</v>
      </c>
      <c r="D993" s="62">
        <f t="shared" si="30"/>
        <v>2.7495439145165487E-2</v>
      </c>
      <c r="E993" s="62">
        <f t="shared" si="31"/>
        <v>8.1658218598122841E-3</v>
      </c>
    </row>
    <row r="994" spans="1:5" x14ac:dyDescent="0.35">
      <c r="A994" s="69">
        <v>45638</v>
      </c>
      <c r="B994" s="70">
        <v>77.959999999999994</v>
      </c>
      <c r="C994" s="70">
        <v>6051.25</v>
      </c>
      <c r="D994" s="62">
        <f t="shared" si="30"/>
        <v>-1.1287254280279019E-2</v>
      </c>
      <c r="E994" s="62">
        <f t="shared" si="31"/>
        <v>-5.4140321061636144E-3</v>
      </c>
    </row>
    <row r="995" spans="1:5" x14ac:dyDescent="0.35">
      <c r="A995" s="69">
        <v>45639</v>
      </c>
      <c r="B995" s="70">
        <v>77.25</v>
      </c>
      <c r="C995" s="70">
        <v>6051.09</v>
      </c>
      <c r="D995" s="62">
        <f t="shared" si="30"/>
        <v>-9.107234479220034E-3</v>
      </c>
      <c r="E995" s="62">
        <f t="shared" si="31"/>
        <v>-2.6440818012783223E-5</v>
      </c>
    </row>
    <row r="996" spans="1:5" x14ac:dyDescent="0.35">
      <c r="A996" s="69">
        <v>45642</v>
      </c>
      <c r="B996" s="70">
        <v>77.2</v>
      </c>
      <c r="C996" s="70">
        <v>6074.08</v>
      </c>
      <c r="D996" s="62">
        <f t="shared" si="30"/>
        <v>-6.4724919093847458E-4</v>
      </c>
      <c r="E996" s="62">
        <f t="shared" si="31"/>
        <v>3.799315495224791E-3</v>
      </c>
    </row>
    <row r="997" spans="1:5" x14ac:dyDescent="0.35">
      <c r="A997" s="69">
        <v>45643</v>
      </c>
      <c r="B997" s="70">
        <v>78</v>
      </c>
      <c r="C997" s="70">
        <v>6050.61</v>
      </c>
      <c r="D997" s="62">
        <f t="shared" si="30"/>
        <v>1.0362694300518097E-2</v>
      </c>
      <c r="E997" s="62">
        <f t="shared" si="31"/>
        <v>-3.8639596449174616E-3</v>
      </c>
    </row>
    <row r="998" spans="1:5" x14ac:dyDescent="0.35">
      <c r="A998" s="69">
        <v>45644</v>
      </c>
      <c r="B998" s="70">
        <v>76.900000000000006</v>
      </c>
      <c r="C998" s="70">
        <v>5872.16</v>
      </c>
      <c r="D998" s="62">
        <f t="shared" si="30"/>
        <v>-1.410256410256403E-2</v>
      </c>
      <c r="E998" s="62">
        <f t="shared" si="31"/>
        <v>-2.9492894104891875E-2</v>
      </c>
    </row>
    <row r="999" spans="1:5" x14ac:dyDescent="0.35">
      <c r="A999" s="69">
        <v>45645</v>
      </c>
      <c r="B999" s="70">
        <v>77.099999999999994</v>
      </c>
      <c r="C999" s="70">
        <v>5867.08</v>
      </c>
      <c r="D999" s="62">
        <f t="shared" si="30"/>
        <v>2.6007802340700732E-3</v>
      </c>
      <c r="E999" s="62">
        <f t="shared" si="31"/>
        <v>-8.6509904362277719E-4</v>
      </c>
    </row>
    <row r="1000" spans="1:5" x14ac:dyDescent="0.35">
      <c r="A1000" s="69">
        <v>45646</v>
      </c>
      <c r="B1000" s="70">
        <v>76.94</v>
      </c>
      <c r="C1000" s="70">
        <v>5930.85</v>
      </c>
      <c r="D1000" s="62">
        <f t="shared" si="30"/>
        <v>-2.0752269779506691E-3</v>
      </c>
      <c r="E1000" s="62">
        <f t="shared" si="31"/>
        <v>1.0869120584686153E-2</v>
      </c>
    </row>
    <row r="1001" spans="1:5" x14ac:dyDescent="0.35">
      <c r="A1001" s="69">
        <v>45649</v>
      </c>
      <c r="B1001" s="70">
        <v>76.760000000000005</v>
      </c>
      <c r="C1001" s="70">
        <v>5974.07</v>
      </c>
      <c r="D1001" s="62">
        <f t="shared" si="30"/>
        <v>-2.3394853132309933E-3</v>
      </c>
      <c r="E1001" s="62">
        <f t="shared" si="31"/>
        <v>7.2873196927926587E-3</v>
      </c>
    </row>
    <row r="1002" spans="1:5" x14ac:dyDescent="0.35">
      <c r="A1002" s="69">
        <v>45650</v>
      </c>
      <c r="B1002" s="70">
        <v>76.790000000000006</v>
      </c>
      <c r="C1002" s="70">
        <v>6040.04</v>
      </c>
      <c r="D1002" s="62">
        <f t="shared" si="30"/>
        <v>3.9082855653987931E-4</v>
      </c>
      <c r="E1002" s="62">
        <f t="shared" si="31"/>
        <v>1.1042722967759041E-2</v>
      </c>
    </row>
    <row r="1003" spans="1:5" x14ac:dyDescent="0.35">
      <c r="A1003" s="69">
        <v>45652</v>
      </c>
      <c r="B1003" s="70">
        <v>76.94</v>
      </c>
      <c r="C1003" s="70">
        <v>6037.59</v>
      </c>
      <c r="D1003" s="62">
        <f t="shared" si="30"/>
        <v>1.9533793462689344E-3</v>
      </c>
      <c r="E1003" s="62">
        <f t="shared" si="31"/>
        <v>-4.056264528049182E-4</v>
      </c>
    </row>
    <row r="1004" spans="1:5" x14ac:dyDescent="0.35">
      <c r="A1004" s="69">
        <v>45653</v>
      </c>
      <c r="B1004" s="70">
        <v>76.42</v>
      </c>
      <c r="C1004" s="70">
        <v>5970.84</v>
      </c>
      <c r="D1004" s="62">
        <f t="shared" si="30"/>
        <v>-6.758513127111984E-3</v>
      </c>
      <c r="E1004" s="62">
        <f t="shared" si="31"/>
        <v>-1.1055735815118284E-2</v>
      </c>
    </row>
    <row r="1005" spans="1:5" x14ac:dyDescent="0.35">
      <c r="A1005" s="69">
        <v>45656</v>
      </c>
      <c r="B1005" s="70">
        <v>74.650000000000006</v>
      </c>
      <c r="C1005" s="70">
        <v>5906.94</v>
      </c>
      <c r="D1005" s="62">
        <f t="shared" si="30"/>
        <v>-2.3161476053389113E-2</v>
      </c>
      <c r="E1005" s="62">
        <f t="shared" si="31"/>
        <v>-1.0702011777237464E-2</v>
      </c>
    </row>
    <row r="1006" spans="1:5" x14ac:dyDescent="0.35">
      <c r="A1006" s="69">
        <v>45657</v>
      </c>
      <c r="B1006" s="70">
        <v>75.67</v>
      </c>
      <c r="C1006" s="70">
        <v>5881.63</v>
      </c>
      <c r="D1006" s="62">
        <f t="shared" si="30"/>
        <v>1.3663764233087688E-2</v>
      </c>
      <c r="E1006" s="62">
        <f t="shared" si="31"/>
        <v>-4.2847904329482763E-3</v>
      </c>
    </row>
  </sheetData>
  <mergeCells count="1">
    <mergeCell ref="D1:E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607F-6585-4913-B21B-EDCF5AA44069}">
  <dimension ref="A1:O210"/>
  <sheetViews>
    <sheetView zoomScale="145" zoomScaleNormal="145" workbookViewId="0">
      <selection activeCell="G25" sqref="G25"/>
    </sheetView>
  </sheetViews>
  <sheetFormatPr defaultColWidth="10.90625" defaultRowHeight="14.5" x14ac:dyDescent="0.35"/>
  <cols>
    <col min="1" max="3" width="10.90625" style="5"/>
    <col min="7" max="7" width="19.90625" customWidth="1"/>
    <col min="8" max="8" width="12.81640625" bestFit="1" customWidth="1"/>
    <col min="9" max="9" width="13.54296875" bestFit="1" customWidth="1"/>
    <col min="11" max="11" width="12.26953125" bestFit="1" customWidth="1"/>
    <col min="12" max="12" width="12.81640625" bestFit="1" customWidth="1"/>
    <col min="13" max="13" width="12.26953125" bestFit="1" customWidth="1"/>
    <col min="14" max="14" width="12.81640625" bestFit="1" customWidth="1"/>
    <col min="15" max="15" width="12.26953125" bestFit="1" customWidth="1"/>
  </cols>
  <sheetData>
    <row r="1" spans="1:15" x14ac:dyDescent="0.35">
      <c r="A1" s="66" t="s">
        <v>67</v>
      </c>
      <c r="B1" s="66" t="s">
        <v>0</v>
      </c>
      <c r="C1" s="66" t="s">
        <v>1</v>
      </c>
      <c r="D1" s="166" t="s">
        <v>87</v>
      </c>
      <c r="E1" s="166"/>
      <c r="G1" t="s">
        <v>88</v>
      </c>
    </row>
    <row r="2" spans="1:15" ht="15" thickBot="1" x14ac:dyDescent="0.4">
      <c r="A2" s="67">
        <v>44197</v>
      </c>
      <c r="B2" s="68">
        <v>141.47</v>
      </c>
      <c r="C2" s="68">
        <v>3756.07</v>
      </c>
      <c r="D2" s="61" t="s">
        <v>0</v>
      </c>
      <c r="E2" s="61" t="s">
        <v>1</v>
      </c>
    </row>
    <row r="3" spans="1:15" x14ac:dyDescent="0.35">
      <c r="A3" s="67">
        <v>44204</v>
      </c>
      <c r="B3" s="68">
        <v>146.35</v>
      </c>
      <c r="C3" s="68">
        <v>3824.68</v>
      </c>
      <c r="D3" s="62">
        <f>(B3-B2)/B2</f>
        <v>3.4494945924931047E-2</v>
      </c>
      <c r="E3" s="62">
        <f>(C3-C2)/C2</f>
        <v>1.826643273421413E-2</v>
      </c>
      <c r="G3" s="74" t="s">
        <v>89</v>
      </c>
      <c r="H3" s="74"/>
    </row>
    <row r="4" spans="1:15" x14ac:dyDescent="0.35">
      <c r="A4" s="67">
        <v>44211</v>
      </c>
      <c r="B4" s="68">
        <v>140.72</v>
      </c>
      <c r="C4" s="68">
        <v>3768.25</v>
      </c>
      <c r="D4" s="62">
        <f t="shared" ref="D4:D67" si="0">(B4-B3)/B3</f>
        <v>-3.8469422617013978E-2</v>
      </c>
      <c r="E4" s="62">
        <f t="shared" ref="E4:E67" si="1">(C4-C3)/C3</f>
        <v>-1.4754175512722591E-2</v>
      </c>
      <c r="G4" s="71" t="s">
        <v>90</v>
      </c>
      <c r="H4" s="71">
        <v>0.53637102925566371</v>
      </c>
      <c r="I4" s="3" t="s">
        <v>117</v>
      </c>
    </row>
    <row r="5" spans="1:15" x14ac:dyDescent="0.35">
      <c r="A5" s="67">
        <v>44218</v>
      </c>
      <c r="B5" s="68">
        <v>139.35</v>
      </c>
      <c r="C5" s="68">
        <v>3841.47</v>
      </c>
      <c r="D5" s="62">
        <f t="shared" si="0"/>
        <v>-9.7356452529846829E-3</v>
      </c>
      <c r="E5" s="62">
        <f t="shared" si="1"/>
        <v>1.9430770251442925E-2</v>
      </c>
      <c r="G5" s="71" t="s">
        <v>91</v>
      </c>
      <c r="H5" s="71">
        <v>0.28769388102478011</v>
      </c>
      <c r="I5" t="s">
        <v>135</v>
      </c>
    </row>
    <row r="6" spans="1:15" x14ac:dyDescent="0.35">
      <c r="A6" s="67">
        <v>44225</v>
      </c>
      <c r="B6" s="68">
        <v>133.59</v>
      </c>
      <c r="C6" s="68">
        <v>3714.24</v>
      </c>
      <c r="D6" s="62">
        <f t="shared" si="0"/>
        <v>-4.1334768568353004E-2</v>
      </c>
      <c r="E6" s="62">
        <f t="shared" si="1"/>
        <v>-3.312013369881843E-2</v>
      </c>
      <c r="G6" s="71" t="s">
        <v>92</v>
      </c>
      <c r="H6" s="71">
        <v>0.28423608433072567</v>
      </c>
    </row>
    <row r="7" spans="1:15" x14ac:dyDescent="0.35">
      <c r="A7" s="67">
        <v>44232</v>
      </c>
      <c r="B7" s="68">
        <v>145.11000000000001</v>
      </c>
      <c r="C7" s="68">
        <v>3886.83</v>
      </c>
      <c r="D7" s="62">
        <f t="shared" si="0"/>
        <v>8.6233999550864665E-2</v>
      </c>
      <c r="E7" s="62">
        <f t="shared" si="1"/>
        <v>4.6467110364435293E-2</v>
      </c>
      <c r="G7" s="71" t="s">
        <v>93</v>
      </c>
      <c r="H7" s="71">
        <v>3.8392882580502559E-2</v>
      </c>
    </row>
    <row r="8" spans="1:15" ht="15" thickBot="1" x14ac:dyDescent="0.4">
      <c r="A8" s="67">
        <v>44239</v>
      </c>
      <c r="B8" s="68">
        <v>142.12</v>
      </c>
      <c r="C8" s="68">
        <v>3934.83</v>
      </c>
      <c r="D8" s="62">
        <f t="shared" si="0"/>
        <v>-2.0605058231686367E-2</v>
      </c>
      <c r="E8" s="62">
        <f t="shared" si="1"/>
        <v>1.2349395265550591E-2</v>
      </c>
      <c r="G8" s="72" t="s">
        <v>94</v>
      </c>
      <c r="H8" s="72">
        <v>208</v>
      </c>
    </row>
    <row r="9" spans="1:15" x14ac:dyDescent="0.35">
      <c r="A9" s="67">
        <v>44246</v>
      </c>
      <c r="B9" s="68">
        <v>142.02000000000001</v>
      </c>
      <c r="C9" s="68">
        <v>3906.71</v>
      </c>
      <c r="D9" s="62">
        <f t="shared" si="0"/>
        <v>-7.0363073459044686E-4</v>
      </c>
      <c r="E9" s="62">
        <f t="shared" si="1"/>
        <v>-7.1464332639529261E-3</v>
      </c>
    </row>
    <row r="10" spans="1:15" ht="15" thickBot="1" x14ac:dyDescent="0.4">
      <c r="A10" s="67">
        <v>44253</v>
      </c>
      <c r="B10" s="68">
        <v>134.78</v>
      </c>
      <c r="C10" s="68">
        <v>3811.15</v>
      </c>
      <c r="D10" s="62">
        <f t="shared" si="0"/>
        <v>-5.0978735389381837E-2</v>
      </c>
      <c r="E10" s="62">
        <f t="shared" si="1"/>
        <v>-2.4460479533930071E-2</v>
      </c>
      <c r="G10" t="s">
        <v>95</v>
      </c>
    </row>
    <row r="11" spans="1:15" x14ac:dyDescent="0.35">
      <c r="A11" s="67">
        <v>44260</v>
      </c>
      <c r="B11" s="68">
        <v>133.35</v>
      </c>
      <c r="C11" s="68">
        <v>3841.94</v>
      </c>
      <c r="D11" s="62">
        <f t="shared" si="0"/>
        <v>-1.0609882771924668E-2</v>
      </c>
      <c r="E11" s="62">
        <f t="shared" si="1"/>
        <v>8.0789263083321204E-3</v>
      </c>
      <c r="G11" s="73"/>
      <c r="H11" s="73" t="s">
        <v>100</v>
      </c>
      <c r="I11" s="73" t="s">
        <v>101</v>
      </c>
      <c r="J11" s="73" t="s">
        <v>102</v>
      </c>
      <c r="K11" s="73" t="s">
        <v>103</v>
      </c>
      <c r="L11" s="73" t="s">
        <v>104</v>
      </c>
    </row>
    <row r="12" spans="1:15" x14ac:dyDescent="0.35">
      <c r="A12" s="67">
        <v>44267</v>
      </c>
      <c r="B12" s="68">
        <v>140.44999999999999</v>
      </c>
      <c r="C12" s="68">
        <v>3943.34</v>
      </c>
      <c r="D12" s="62">
        <f t="shared" si="0"/>
        <v>5.324334458192722E-2</v>
      </c>
      <c r="E12" s="62">
        <f t="shared" si="1"/>
        <v>2.6392916078856018E-2</v>
      </c>
      <c r="G12" s="71" t="s">
        <v>96</v>
      </c>
      <c r="H12" s="71">
        <v>1</v>
      </c>
      <c r="I12" s="71">
        <v>0.12264013263290863</v>
      </c>
      <c r="J12" s="71">
        <v>0.12264013263290863</v>
      </c>
      <c r="K12" s="71">
        <v>83.201502713984766</v>
      </c>
      <c r="L12" s="71">
        <v>6.8337016135047829E-17</v>
      </c>
    </row>
    <row r="13" spans="1:15" x14ac:dyDescent="0.35">
      <c r="A13" s="67">
        <v>44274</v>
      </c>
      <c r="B13" s="68">
        <v>137.49</v>
      </c>
      <c r="C13" s="68">
        <v>3913.1</v>
      </c>
      <c r="D13" s="62">
        <f t="shared" si="0"/>
        <v>-2.1075115699537059E-2</v>
      </c>
      <c r="E13" s="62">
        <f t="shared" si="1"/>
        <v>-7.6686260885442887E-3</v>
      </c>
      <c r="G13" s="71" t="s">
        <v>97</v>
      </c>
      <c r="H13" s="71">
        <v>206</v>
      </c>
      <c r="I13" s="71">
        <v>0.30364676716509292</v>
      </c>
      <c r="J13" s="71">
        <v>1.4740134328402568E-3</v>
      </c>
      <c r="K13" s="71"/>
      <c r="L13" s="71"/>
    </row>
    <row r="14" spans="1:15" ht="15" thickBot="1" x14ac:dyDescent="0.4">
      <c r="A14" s="67">
        <v>44281</v>
      </c>
      <c r="B14" s="68">
        <v>132.99</v>
      </c>
      <c r="C14" s="68">
        <v>3974.54</v>
      </c>
      <c r="D14" s="62">
        <f t="shared" si="0"/>
        <v>-3.2729653065677503E-2</v>
      </c>
      <c r="E14" s="62">
        <f t="shared" si="1"/>
        <v>1.570110653957222E-2</v>
      </c>
      <c r="G14" s="72" t="s">
        <v>98</v>
      </c>
      <c r="H14" s="72">
        <v>207</v>
      </c>
      <c r="I14" s="72">
        <v>0.42628689979800155</v>
      </c>
      <c r="J14" s="72"/>
      <c r="K14" s="72"/>
      <c r="L14" s="72"/>
    </row>
    <row r="15" spans="1:15" ht="15" thickBot="1" x14ac:dyDescent="0.4">
      <c r="A15" s="67">
        <v>44288</v>
      </c>
      <c r="B15" s="68">
        <v>132.53</v>
      </c>
      <c r="C15" s="68">
        <v>4019.87</v>
      </c>
      <c r="D15" s="62">
        <f t="shared" si="0"/>
        <v>-3.4589066847131957E-3</v>
      </c>
      <c r="E15" s="62">
        <f t="shared" si="1"/>
        <v>1.1405093419615837E-2</v>
      </c>
    </row>
    <row r="16" spans="1:15" x14ac:dyDescent="0.35">
      <c r="A16" s="67">
        <v>44295</v>
      </c>
      <c r="B16" s="68">
        <v>135.44999999999999</v>
      </c>
      <c r="C16" s="68">
        <v>4128.8</v>
      </c>
      <c r="D16" s="62">
        <f t="shared" si="0"/>
        <v>2.2032747302497453E-2</v>
      </c>
      <c r="E16" s="62">
        <f t="shared" si="1"/>
        <v>2.7097891225338205E-2</v>
      </c>
      <c r="G16" s="73"/>
      <c r="H16" s="73" t="s">
        <v>105</v>
      </c>
      <c r="I16" s="73" t="s">
        <v>93</v>
      </c>
      <c r="J16" s="73" t="s">
        <v>106</v>
      </c>
      <c r="K16" s="73" t="s">
        <v>107</v>
      </c>
      <c r="L16" s="73" t="s">
        <v>108</v>
      </c>
      <c r="M16" s="73" t="s">
        <v>109</v>
      </c>
      <c r="N16" s="73" t="s">
        <v>110</v>
      </c>
      <c r="O16" s="73" t="s">
        <v>111</v>
      </c>
    </row>
    <row r="17" spans="1:15" x14ac:dyDescent="0.35">
      <c r="A17" s="67">
        <v>44302</v>
      </c>
      <c r="B17" s="68">
        <v>134.31</v>
      </c>
      <c r="C17" s="68">
        <v>4185.47</v>
      </c>
      <c r="D17" s="62">
        <f t="shared" si="0"/>
        <v>-8.4163898117385495E-3</v>
      </c>
      <c r="E17" s="62">
        <f t="shared" si="1"/>
        <v>1.3725537686494883E-2</v>
      </c>
      <c r="G17" s="71" t="s">
        <v>99</v>
      </c>
      <c r="H17" s="71">
        <v>-4.6380926485023516E-3</v>
      </c>
      <c r="I17" s="71">
        <v>2.6786970426551427E-3</v>
      </c>
      <c r="J17" s="71">
        <v>-1.7314733897287029</v>
      </c>
      <c r="K17" s="71">
        <v>8.486448559267841E-2</v>
      </c>
      <c r="L17" s="71">
        <v>-9.919268881401877E-3</v>
      </c>
      <c r="M17" s="71">
        <v>6.4308358439717304E-4</v>
      </c>
      <c r="N17" s="71">
        <v>-9.919268881401877E-3</v>
      </c>
      <c r="O17" s="71">
        <v>6.4308358439717304E-4</v>
      </c>
    </row>
    <row r="18" spans="1:15" ht="15" thickBot="1" x14ac:dyDescent="0.4">
      <c r="A18" s="67">
        <v>44309</v>
      </c>
      <c r="B18" s="68">
        <v>130.19</v>
      </c>
      <c r="C18" s="68">
        <v>4180.17</v>
      </c>
      <c r="D18" s="62">
        <f t="shared" si="0"/>
        <v>-3.0675303402576164E-2</v>
      </c>
      <c r="E18" s="62">
        <f t="shared" si="1"/>
        <v>-1.2662855067651141E-3</v>
      </c>
      <c r="G18" s="72" t="s">
        <v>112</v>
      </c>
      <c r="H18" s="80">
        <v>1.0984572542765321</v>
      </c>
      <c r="I18" s="72">
        <v>0.12042525544272402</v>
      </c>
      <c r="J18" s="75">
        <v>9.1214857733806021</v>
      </c>
      <c r="K18" s="72">
        <v>6.8337016135049789E-17</v>
      </c>
      <c r="L18" s="72">
        <v>0.86103324299133888</v>
      </c>
      <c r="M18" s="72">
        <v>1.3358812655617252</v>
      </c>
      <c r="N18" s="72">
        <v>0.86103324299133888</v>
      </c>
      <c r="O18" s="72">
        <v>1.3358812655617252</v>
      </c>
    </row>
    <row r="19" spans="1:15" x14ac:dyDescent="0.35">
      <c r="A19" s="67">
        <v>44316</v>
      </c>
      <c r="B19" s="68">
        <v>132.62</v>
      </c>
      <c r="C19" s="68">
        <v>4181.17</v>
      </c>
      <c r="D19" s="62">
        <f t="shared" si="0"/>
        <v>1.8665028035947513E-2</v>
      </c>
      <c r="E19" s="62">
        <f t="shared" si="1"/>
        <v>2.3922472052572024E-4</v>
      </c>
      <c r="H19" t="s">
        <v>133</v>
      </c>
      <c r="J19" t="s">
        <v>128</v>
      </c>
    </row>
    <row r="20" spans="1:15" x14ac:dyDescent="0.35">
      <c r="A20" s="67">
        <v>44323</v>
      </c>
      <c r="B20" s="68">
        <v>137.81</v>
      </c>
      <c r="C20" s="68">
        <v>4232.6000000000004</v>
      </c>
      <c r="D20" s="62">
        <f t="shared" si="0"/>
        <v>3.913436887347306E-2</v>
      </c>
      <c r="E20" s="62">
        <f t="shared" si="1"/>
        <v>1.2300384820516815E-2</v>
      </c>
      <c r="H20" t="s">
        <v>130</v>
      </c>
      <c r="J20" t="s">
        <v>129</v>
      </c>
    </row>
    <row r="21" spans="1:15" x14ac:dyDescent="0.35">
      <c r="A21" s="67">
        <v>44330</v>
      </c>
      <c r="B21" s="68">
        <v>135.93</v>
      </c>
      <c r="C21" s="68">
        <v>4173.8500000000004</v>
      </c>
      <c r="D21" s="62">
        <f t="shared" si="0"/>
        <v>-1.3641970829402768E-2</v>
      </c>
      <c r="E21" s="62">
        <f t="shared" si="1"/>
        <v>-1.3880357227236214E-2</v>
      </c>
      <c r="H21" t="s">
        <v>131</v>
      </c>
    </row>
    <row r="22" spans="1:15" x14ac:dyDescent="0.35">
      <c r="A22" s="67">
        <v>44337</v>
      </c>
      <c r="B22" s="68">
        <v>132.66</v>
      </c>
      <c r="C22" s="68">
        <v>4155.8599999999997</v>
      </c>
      <c r="D22" s="62">
        <f t="shared" si="0"/>
        <v>-2.4056499668947327E-2</v>
      </c>
      <c r="E22" s="62">
        <f t="shared" si="1"/>
        <v>-4.3101692681818205E-3</v>
      </c>
      <c r="H22" t="s">
        <v>132</v>
      </c>
    </row>
    <row r="23" spans="1:15" x14ac:dyDescent="0.35">
      <c r="A23" s="67">
        <v>44344</v>
      </c>
      <c r="B23" s="68">
        <v>136.46</v>
      </c>
      <c r="C23" s="68">
        <v>4204.1099999999997</v>
      </c>
      <c r="D23" s="62">
        <f t="shared" si="0"/>
        <v>2.8644655510327237E-2</v>
      </c>
      <c r="E23" s="62">
        <f t="shared" si="1"/>
        <v>1.1610111986448053E-2</v>
      </c>
    </row>
    <row r="24" spans="1:15" x14ac:dyDescent="0.35">
      <c r="A24" s="67">
        <v>44351</v>
      </c>
      <c r="B24" s="68">
        <v>133.74</v>
      </c>
      <c r="C24" s="68">
        <v>4229.8900000000003</v>
      </c>
      <c r="D24" s="62">
        <f t="shared" si="0"/>
        <v>-1.9932580976110205E-2</v>
      </c>
      <c r="E24" s="62">
        <f t="shared" si="1"/>
        <v>6.1320945455757957E-3</v>
      </c>
    </row>
    <row r="25" spans="1:15" x14ac:dyDescent="0.35">
      <c r="A25" s="67">
        <v>44358</v>
      </c>
      <c r="B25" s="68">
        <v>131.94</v>
      </c>
      <c r="C25" s="68">
        <v>4247.4399999999996</v>
      </c>
      <c r="D25" s="62">
        <f t="shared" si="0"/>
        <v>-1.3458950201884336E-2</v>
      </c>
      <c r="E25" s="62">
        <f t="shared" si="1"/>
        <v>4.149044064975513E-3</v>
      </c>
    </row>
    <row r="26" spans="1:15" x14ac:dyDescent="0.35">
      <c r="A26" s="67">
        <v>44365</v>
      </c>
      <c r="B26" s="68">
        <v>128.41</v>
      </c>
      <c r="C26" s="68">
        <v>4166.45</v>
      </c>
      <c r="D26" s="62">
        <f t="shared" si="0"/>
        <v>-2.6754585417614076E-2</v>
      </c>
      <c r="E26" s="62">
        <f t="shared" si="1"/>
        <v>-1.9067956227751256E-2</v>
      </c>
    </row>
    <row r="27" spans="1:15" x14ac:dyDescent="0.35">
      <c r="A27" s="67">
        <v>44372</v>
      </c>
      <c r="B27" s="68">
        <v>154.35</v>
      </c>
      <c r="C27" s="68">
        <v>4280.7</v>
      </c>
      <c r="D27" s="62">
        <f t="shared" si="0"/>
        <v>0.20200918931547385</v>
      </c>
      <c r="E27" s="62">
        <f t="shared" si="1"/>
        <v>2.7421425914147538E-2</v>
      </c>
      <c r="G27" s="92" t="s">
        <v>165</v>
      </c>
    </row>
    <row r="28" spans="1:15" x14ac:dyDescent="0.35">
      <c r="A28" s="67">
        <v>44379</v>
      </c>
      <c r="B28" s="68">
        <v>159.74</v>
      </c>
      <c r="C28" s="68">
        <v>4352.34</v>
      </c>
      <c r="D28" s="62">
        <f t="shared" si="0"/>
        <v>3.4920634920635019E-2</v>
      </c>
      <c r="E28" s="62">
        <f t="shared" si="1"/>
        <v>1.6735580629336402E-2</v>
      </c>
    </row>
    <row r="29" spans="1:15" x14ac:dyDescent="0.35">
      <c r="A29" s="67">
        <v>44386</v>
      </c>
      <c r="B29" s="68">
        <v>161</v>
      </c>
      <c r="C29" s="68">
        <v>4369.55</v>
      </c>
      <c r="D29" s="62">
        <f t="shared" si="0"/>
        <v>7.8878177037685661E-3</v>
      </c>
      <c r="E29" s="62">
        <f t="shared" si="1"/>
        <v>3.9541947550053615E-3</v>
      </c>
      <c r="G29" t="s">
        <v>163</v>
      </c>
    </row>
    <row r="30" spans="1:15" x14ac:dyDescent="0.35">
      <c r="A30" s="67">
        <v>44393</v>
      </c>
      <c r="B30" s="68">
        <v>159.85</v>
      </c>
      <c r="C30" s="68">
        <v>4327.16</v>
      </c>
      <c r="D30" s="62">
        <f t="shared" si="0"/>
        <v>-7.1428571428571782E-3</v>
      </c>
      <c r="E30" s="62">
        <f t="shared" si="1"/>
        <v>-9.7012278152213208E-3</v>
      </c>
      <c r="G30" t="s">
        <v>143</v>
      </c>
      <c r="H30" s="85">
        <f>AVERAGE(E3:E210)</f>
        <v>2.4747145071983118E-3</v>
      </c>
      <c r="I30" t="s">
        <v>145</v>
      </c>
    </row>
    <row r="31" spans="1:15" x14ac:dyDescent="0.35">
      <c r="A31" s="67">
        <v>44400</v>
      </c>
      <c r="B31" s="68">
        <v>166.36</v>
      </c>
      <c r="C31" s="68">
        <v>4411.79</v>
      </c>
      <c r="D31" s="62">
        <f t="shared" si="0"/>
        <v>4.0725680325305096E-2</v>
      </c>
      <c r="E31" s="62">
        <f t="shared" si="1"/>
        <v>1.955786243171043E-2</v>
      </c>
      <c r="I31" t="s">
        <v>144</v>
      </c>
    </row>
    <row r="32" spans="1:15" x14ac:dyDescent="0.35">
      <c r="A32" s="67">
        <v>44407</v>
      </c>
      <c r="B32" s="68">
        <v>167.51</v>
      </c>
      <c r="C32" s="68">
        <v>4395.26</v>
      </c>
      <c r="D32" s="62">
        <f t="shared" si="0"/>
        <v>6.9127194037026758E-3</v>
      </c>
      <c r="E32" s="62">
        <f t="shared" si="1"/>
        <v>-3.7467785184697698E-3</v>
      </c>
    </row>
    <row r="33" spans="1:9" x14ac:dyDescent="0.35">
      <c r="A33" s="67">
        <v>44414</v>
      </c>
      <c r="B33" s="68">
        <v>172.8</v>
      </c>
      <c r="C33" s="68">
        <v>4436.5200000000004</v>
      </c>
      <c r="D33" s="62">
        <f t="shared" si="0"/>
        <v>3.1580204166915531E-2</v>
      </c>
      <c r="E33" s="62">
        <f t="shared" si="1"/>
        <v>9.3873855016541035E-3</v>
      </c>
      <c r="H33" s="86">
        <f>H30*52</f>
        <v>0.12868515437431222</v>
      </c>
      <c r="I33" s="3" t="s">
        <v>146</v>
      </c>
    </row>
    <row r="34" spans="1:9" x14ac:dyDescent="0.35">
      <c r="A34" s="67">
        <v>44421</v>
      </c>
      <c r="B34" s="68">
        <v>171.69</v>
      </c>
      <c r="C34" s="68">
        <v>4468</v>
      </c>
      <c r="D34" s="62">
        <f t="shared" si="0"/>
        <v>-6.4236111111111898E-3</v>
      </c>
      <c r="E34" s="62">
        <f t="shared" si="1"/>
        <v>7.0956515467076806E-3</v>
      </c>
    </row>
    <row r="35" spans="1:9" x14ac:dyDescent="0.35">
      <c r="A35" s="67">
        <v>44428</v>
      </c>
      <c r="B35" s="68">
        <v>167.79</v>
      </c>
      <c r="C35" s="68">
        <v>4441.67</v>
      </c>
      <c r="D35" s="62">
        <f t="shared" si="0"/>
        <v>-2.2715359077406988E-2</v>
      </c>
      <c r="E35" s="62">
        <f t="shared" si="1"/>
        <v>-5.8930170098477905E-3</v>
      </c>
      <c r="G35" t="s">
        <v>164</v>
      </c>
    </row>
    <row r="36" spans="1:9" x14ac:dyDescent="0.35">
      <c r="A36" s="67">
        <v>44435</v>
      </c>
      <c r="B36" s="68">
        <v>167.58</v>
      </c>
      <c r="C36" s="68">
        <v>4509.37</v>
      </c>
      <c r="D36" s="62">
        <f t="shared" si="0"/>
        <v>-1.25156445556934E-3</v>
      </c>
      <c r="E36" s="62">
        <f t="shared" si="1"/>
        <v>1.5242014827756186E-2</v>
      </c>
      <c r="G36" t="s">
        <v>147</v>
      </c>
      <c r="H36" s="87">
        <f>C210</f>
        <v>5970.84</v>
      </c>
    </row>
    <row r="37" spans="1:9" x14ac:dyDescent="0.35">
      <c r="A37" s="67">
        <v>44442</v>
      </c>
      <c r="B37" s="68">
        <v>163.29</v>
      </c>
      <c r="C37" s="68">
        <v>4535.43</v>
      </c>
      <c r="D37" s="62">
        <f t="shared" si="0"/>
        <v>-2.5599713569638503E-2</v>
      </c>
      <c r="E37" s="62">
        <f t="shared" si="1"/>
        <v>5.7790777869193262E-3</v>
      </c>
      <c r="G37" t="s">
        <v>148</v>
      </c>
      <c r="H37" s="87">
        <v>5711.5</v>
      </c>
      <c r="I37" s="88" t="s">
        <v>149</v>
      </c>
    </row>
    <row r="38" spans="1:9" x14ac:dyDescent="0.35">
      <c r="A38" s="67">
        <v>44449</v>
      </c>
      <c r="B38" s="68">
        <v>163.59</v>
      </c>
      <c r="C38" s="68">
        <v>4458.58</v>
      </c>
      <c r="D38" s="62">
        <f t="shared" si="0"/>
        <v>1.8372221201543963E-3</v>
      </c>
      <c r="E38" s="62">
        <f t="shared" si="1"/>
        <v>-1.6944369111638886E-2</v>
      </c>
      <c r="H38" s="91">
        <f>(H37-H36)/H36</f>
        <v>-4.3434424637069514E-2</v>
      </c>
      <c r="I38" t="s">
        <v>159</v>
      </c>
    </row>
    <row r="39" spans="1:9" x14ac:dyDescent="0.35">
      <c r="A39" s="67">
        <v>44456</v>
      </c>
      <c r="B39" s="68">
        <v>156.41999999999999</v>
      </c>
      <c r="C39" s="68">
        <v>4432.99</v>
      </c>
      <c r="D39" s="62">
        <f t="shared" si="0"/>
        <v>-4.3829084907390521E-2</v>
      </c>
      <c r="E39" s="62">
        <f t="shared" si="1"/>
        <v>-5.7394955344527059E-3</v>
      </c>
    </row>
    <row r="40" spans="1:9" x14ac:dyDescent="0.35">
      <c r="A40" s="67">
        <v>44463</v>
      </c>
      <c r="B40" s="68">
        <v>149.59</v>
      </c>
      <c r="C40" s="68">
        <v>4455.4799999999996</v>
      </c>
      <c r="D40" s="62">
        <f t="shared" si="0"/>
        <v>-4.3664493031581542E-2</v>
      </c>
      <c r="E40" s="62">
        <f t="shared" si="1"/>
        <v>5.0733252274423766E-3</v>
      </c>
      <c r="G40" t="s">
        <v>161</v>
      </c>
    </row>
    <row r="41" spans="1:9" x14ac:dyDescent="0.35">
      <c r="A41" s="67">
        <v>44470</v>
      </c>
      <c r="B41" s="68">
        <v>147.06</v>
      </c>
      <c r="C41" s="68">
        <v>4357.04</v>
      </c>
      <c r="D41" s="62">
        <f t="shared" si="0"/>
        <v>-1.6912895247008498E-2</v>
      </c>
      <c r="E41" s="62">
        <f t="shared" si="1"/>
        <v>-2.209414024975976E-2</v>
      </c>
      <c r="G41" t="s">
        <v>162</v>
      </c>
    </row>
    <row r="42" spans="1:9" x14ac:dyDescent="0.35">
      <c r="A42" s="67">
        <v>44477</v>
      </c>
      <c r="B42" s="68">
        <v>152.47999999999999</v>
      </c>
      <c r="C42" s="68">
        <v>4391.34</v>
      </c>
      <c r="D42" s="62">
        <f t="shared" si="0"/>
        <v>3.6855705154358681E-2</v>
      </c>
      <c r="E42" s="62">
        <f t="shared" si="1"/>
        <v>7.8723169858436418E-3</v>
      </c>
    </row>
    <row r="43" spans="1:9" x14ac:dyDescent="0.35">
      <c r="A43" s="67">
        <v>44484</v>
      </c>
      <c r="B43" s="68">
        <v>158.01</v>
      </c>
      <c r="C43" s="68">
        <v>4471.37</v>
      </c>
      <c r="D43" s="62">
        <f t="shared" si="0"/>
        <v>3.6267051416579231E-2</v>
      </c>
      <c r="E43" s="62">
        <f t="shared" si="1"/>
        <v>1.8224505504014662E-2</v>
      </c>
    </row>
    <row r="44" spans="1:9" x14ac:dyDescent="0.35">
      <c r="A44" s="67">
        <v>44491</v>
      </c>
      <c r="B44" s="68">
        <v>163.47999999999999</v>
      </c>
      <c r="C44" s="68">
        <v>4544.8999999999996</v>
      </c>
      <c r="D44" s="62">
        <f t="shared" si="0"/>
        <v>3.4618062147965312E-2</v>
      </c>
      <c r="E44" s="62">
        <f t="shared" si="1"/>
        <v>1.6444624354504268E-2</v>
      </c>
    </row>
    <row r="45" spans="1:9" x14ac:dyDescent="0.35">
      <c r="A45" s="67">
        <v>44498</v>
      </c>
      <c r="B45" s="68">
        <v>167.29</v>
      </c>
      <c r="C45" s="68">
        <v>4605.38</v>
      </c>
      <c r="D45" s="62">
        <f t="shared" si="0"/>
        <v>2.330560313188159E-2</v>
      </c>
      <c r="E45" s="62">
        <f t="shared" si="1"/>
        <v>1.330722348126482E-2</v>
      </c>
    </row>
    <row r="46" spans="1:9" x14ac:dyDescent="0.35">
      <c r="A46" s="67">
        <v>44505</v>
      </c>
      <c r="B46" s="68">
        <v>177.51</v>
      </c>
      <c r="C46" s="68">
        <v>4697.53</v>
      </c>
      <c r="D46" s="62">
        <f t="shared" si="0"/>
        <v>6.1091517723713309E-2</v>
      </c>
      <c r="E46" s="62">
        <f t="shared" si="1"/>
        <v>2.0009206623557586E-2</v>
      </c>
      <c r="G46" t="s">
        <v>160</v>
      </c>
      <c r="I46" t="s">
        <v>151</v>
      </c>
    </row>
    <row r="47" spans="1:9" x14ac:dyDescent="0.35">
      <c r="A47" s="67">
        <v>44512</v>
      </c>
      <c r="B47" s="68">
        <v>169.09</v>
      </c>
      <c r="C47" s="68">
        <v>4682.8500000000004</v>
      </c>
      <c r="D47" s="62">
        <f t="shared" si="0"/>
        <v>-4.7433947383245946E-2</v>
      </c>
      <c r="E47" s="62">
        <f t="shared" si="1"/>
        <v>-3.1250465670255184E-3</v>
      </c>
      <c r="G47" t="s">
        <v>150</v>
      </c>
      <c r="H47" s="87">
        <f>H37</f>
        <v>5711.5</v>
      </c>
      <c r="I47" t="s">
        <v>158</v>
      </c>
    </row>
    <row r="48" spans="1:9" x14ac:dyDescent="0.35">
      <c r="A48" s="67">
        <v>44519</v>
      </c>
      <c r="B48" s="68">
        <v>174.88</v>
      </c>
      <c r="C48" s="68">
        <v>4697.96</v>
      </c>
      <c r="D48" s="62">
        <f t="shared" si="0"/>
        <v>3.4242119581288026E-2</v>
      </c>
      <c r="E48" s="62">
        <f t="shared" si="1"/>
        <v>3.2266675208472771E-3</v>
      </c>
      <c r="G48" t="s">
        <v>152</v>
      </c>
      <c r="H48" s="87">
        <v>5800.5</v>
      </c>
      <c r="I48" t="s">
        <v>157</v>
      </c>
    </row>
    <row r="49" spans="1:9" x14ac:dyDescent="0.35">
      <c r="A49" s="67">
        <v>44526</v>
      </c>
      <c r="B49" s="68">
        <v>168.02</v>
      </c>
      <c r="C49" s="68">
        <v>4594.62</v>
      </c>
      <c r="D49" s="62">
        <f t="shared" si="0"/>
        <v>-3.9226898444647676E-2</v>
      </c>
      <c r="E49" s="62">
        <f t="shared" si="1"/>
        <v>-2.1996781581792978E-2</v>
      </c>
      <c r="H49" s="89">
        <f>H48-H47</f>
        <v>89</v>
      </c>
      <c r="I49" t="s">
        <v>153</v>
      </c>
    </row>
    <row r="50" spans="1:9" x14ac:dyDescent="0.35">
      <c r="A50" s="67">
        <v>44533</v>
      </c>
      <c r="B50" s="68">
        <v>170.24</v>
      </c>
      <c r="C50" s="68">
        <v>4538.43</v>
      </c>
      <c r="D50" s="62">
        <f t="shared" si="0"/>
        <v>1.3212712772289005E-2</v>
      </c>
      <c r="E50" s="62">
        <f t="shared" si="1"/>
        <v>-1.2229520613238875E-2</v>
      </c>
      <c r="H50" s="90">
        <v>50</v>
      </c>
      <c r="I50" t="s">
        <v>154</v>
      </c>
    </row>
    <row r="51" spans="1:9" x14ac:dyDescent="0.35">
      <c r="A51" s="67">
        <v>44540</v>
      </c>
      <c r="B51" s="68">
        <v>169.06</v>
      </c>
      <c r="C51" s="68">
        <v>4712.0200000000004</v>
      </c>
      <c r="D51" s="62">
        <f t="shared" si="0"/>
        <v>-6.9313909774436485E-3</v>
      </c>
      <c r="E51" s="62">
        <f t="shared" si="1"/>
        <v>3.8248909865305873E-2</v>
      </c>
      <c r="H51">
        <v>10</v>
      </c>
      <c r="I51" t="s">
        <v>155</v>
      </c>
    </row>
    <row r="52" spans="1:9" x14ac:dyDescent="0.35">
      <c r="A52" s="67">
        <v>44547</v>
      </c>
      <c r="B52" s="68">
        <v>161.36000000000001</v>
      </c>
      <c r="C52" s="68">
        <v>4620.6400000000003</v>
      </c>
      <c r="D52" s="62">
        <f t="shared" si="0"/>
        <v>-4.5545960014196078E-2</v>
      </c>
      <c r="E52" s="62">
        <f t="shared" si="1"/>
        <v>-1.9392956736176862E-2</v>
      </c>
      <c r="H52" s="87">
        <f>H49*H50*H51</f>
        <v>44500</v>
      </c>
      <c r="I52" t="s">
        <v>156</v>
      </c>
    </row>
    <row r="53" spans="1:9" x14ac:dyDescent="0.35">
      <c r="A53" s="67">
        <v>44554</v>
      </c>
      <c r="B53" s="68">
        <v>165.67</v>
      </c>
      <c r="C53" s="68">
        <v>4725.79</v>
      </c>
      <c r="D53" s="62">
        <f t="shared" si="0"/>
        <v>2.6710461080812924E-2</v>
      </c>
      <c r="E53" s="62">
        <f t="shared" si="1"/>
        <v>2.2756587831988563E-2</v>
      </c>
    </row>
    <row r="54" spans="1:9" x14ac:dyDescent="0.35">
      <c r="A54" s="67">
        <v>44561</v>
      </c>
      <c r="B54" s="68">
        <v>166.67</v>
      </c>
      <c r="C54" s="68">
        <v>4766.18</v>
      </c>
      <c r="D54" s="62">
        <f t="shared" si="0"/>
        <v>6.0360958532021496E-3</v>
      </c>
      <c r="E54" s="62">
        <f t="shared" si="1"/>
        <v>8.5467191728791012E-3</v>
      </c>
    </row>
    <row r="55" spans="1:9" x14ac:dyDescent="0.35">
      <c r="A55" s="67">
        <v>44568</v>
      </c>
      <c r="B55" s="68">
        <v>156.97</v>
      </c>
      <c r="C55" s="68">
        <v>4677.03</v>
      </c>
      <c r="D55" s="62">
        <f t="shared" si="0"/>
        <v>-5.8198836023279472E-2</v>
      </c>
      <c r="E55" s="62">
        <f t="shared" si="1"/>
        <v>-1.8704706914132604E-2</v>
      </c>
    </row>
    <row r="56" spans="1:9" x14ac:dyDescent="0.35">
      <c r="A56" s="67">
        <v>44575</v>
      </c>
      <c r="B56" s="68">
        <v>148.18</v>
      </c>
      <c r="C56" s="68">
        <v>4662.8500000000004</v>
      </c>
      <c r="D56" s="62">
        <f t="shared" si="0"/>
        <v>-5.5997961393896872E-2</v>
      </c>
      <c r="E56" s="62">
        <f t="shared" si="1"/>
        <v>-3.0318385813217752E-3</v>
      </c>
    </row>
    <row r="57" spans="1:9" x14ac:dyDescent="0.35">
      <c r="A57" s="67">
        <v>44582</v>
      </c>
      <c r="B57" s="68">
        <v>142.94999999999999</v>
      </c>
      <c r="C57" s="68">
        <v>4397.9399999999996</v>
      </c>
      <c r="D57" s="62">
        <f t="shared" si="0"/>
        <v>-3.5294911594007411E-2</v>
      </c>
      <c r="E57" s="62">
        <f t="shared" si="1"/>
        <v>-5.681289340210402E-2</v>
      </c>
    </row>
    <row r="58" spans="1:9" x14ac:dyDescent="0.35">
      <c r="A58" s="67">
        <v>44589</v>
      </c>
      <c r="B58" s="68">
        <v>145.91</v>
      </c>
      <c r="C58" s="68">
        <v>4431.8500000000004</v>
      </c>
      <c r="D58" s="62">
        <f t="shared" si="0"/>
        <v>2.0706540748513524E-2</v>
      </c>
      <c r="E58" s="62">
        <f t="shared" si="1"/>
        <v>7.7104280640483422E-3</v>
      </c>
    </row>
    <row r="59" spans="1:9" x14ac:dyDescent="0.35">
      <c r="A59" s="67">
        <v>44596</v>
      </c>
      <c r="B59" s="68">
        <v>145.38999999999999</v>
      </c>
      <c r="C59" s="68">
        <v>4500.53</v>
      </c>
      <c r="D59" s="62">
        <f t="shared" si="0"/>
        <v>-3.5638407237338788E-3</v>
      </c>
      <c r="E59" s="62">
        <f t="shared" si="1"/>
        <v>1.5496914381127378E-2</v>
      </c>
    </row>
    <row r="60" spans="1:9" x14ac:dyDescent="0.35">
      <c r="A60" s="67">
        <v>44603</v>
      </c>
      <c r="B60" s="68">
        <v>140.18</v>
      </c>
      <c r="C60" s="68">
        <v>4418.6400000000003</v>
      </c>
      <c r="D60" s="62">
        <f t="shared" si="0"/>
        <v>-3.5834651626659192E-2</v>
      </c>
      <c r="E60" s="62">
        <f t="shared" si="1"/>
        <v>-1.8195634736353147E-2</v>
      </c>
    </row>
    <row r="61" spans="1:9" x14ac:dyDescent="0.35">
      <c r="A61" s="67">
        <v>44610</v>
      </c>
      <c r="B61" s="68">
        <v>142.94999999999999</v>
      </c>
      <c r="C61" s="68">
        <v>4348.87</v>
      </c>
      <c r="D61" s="62">
        <f t="shared" si="0"/>
        <v>1.9760308175203179E-2</v>
      </c>
      <c r="E61" s="62">
        <f t="shared" si="1"/>
        <v>-1.5789926312168547E-2</v>
      </c>
    </row>
    <row r="62" spans="1:9" x14ac:dyDescent="0.35">
      <c r="A62" s="67">
        <v>44617</v>
      </c>
      <c r="B62" s="68">
        <v>138.80000000000001</v>
      </c>
      <c r="C62" s="68">
        <v>4384.6499999999996</v>
      </c>
      <c r="D62" s="62">
        <f t="shared" si="0"/>
        <v>-2.9031129765652169E-2</v>
      </c>
      <c r="E62" s="62">
        <f t="shared" si="1"/>
        <v>8.2274245953545978E-3</v>
      </c>
    </row>
    <row r="63" spans="1:9" x14ac:dyDescent="0.35">
      <c r="A63" s="67">
        <v>44624</v>
      </c>
      <c r="B63" s="68">
        <v>131.18</v>
      </c>
      <c r="C63" s="68">
        <v>4328.87</v>
      </c>
      <c r="D63" s="62">
        <f t="shared" si="0"/>
        <v>-5.4899135446685905E-2</v>
      </c>
      <c r="E63" s="62">
        <f t="shared" si="1"/>
        <v>-1.2721653951854709E-2</v>
      </c>
    </row>
    <row r="64" spans="1:9" x14ac:dyDescent="0.35">
      <c r="A64" s="67">
        <v>44631</v>
      </c>
      <c r="B64" s="68">
        <v>122.63</v>
      </c>
      <c r="C64" s="68">
        <v>4204.3100000000004</v>
      </c>
      <c r="D64" s="62">
        <f t="shared" si="0"/>
        <v>-6.5177618539411578E-2</v>
      </c>
      <c r="E64" s="62">
        <f t="shared" si="1"/>
        <v>-2.8774252865066286E-2</v>
      </c>
    </row>
    <row r="65" spans="1:5" x14ac:dyDescent="0.35">
      <c r="A65" s="67">
        <v>44638</v>
      </c>
      <c r="B65" s="68">
        <v>131.24</v>
      </c>
      <c r="C65" s="68">
        <v>4463.12</v>
      </c>
      <c r="D65" s="62">
        <f t="shared" si="0"/>
        <v>7.0211204436108732E-2</v>
      </c>
      <c r="E65" s="62">
        <f t="shared" si="1"/>
        <v>6.1558258073262789E-2</v>
      </c>
    </row>
    <row r="66" spans="1:5" x14ac:dyDescent="0.35">
      <c r="A66" s="67">
        <v>44645</v>
      </c>
      <c r="B66" s="68">
        <v>133.69999999999999</v>
      </c>
      <c r="C66" s="68">
        <v>4543.0600000000004</v>
      </c>
      <c r="D66" s="62">
        <f t="shared" si="0"/>
        <v>1.8744285278878232E-2</v>
      </c>
      <c r="E66" s="62">
        <f t="shared" si="1"/>
        <v>1.7911236982200908E-2</v>
      </c>
    </row>
    <row r="67" spans="1:5" x14ac:dyDescent="0.35">
      <c r="A67" s="67">
        <v>44652</v>
      </c>
      <c r="B67" s="68">
        <v>133.52000000000001</v>
      </c>
      <c r="C67" s="68">
        <v>4545.8599999999997</v>
      </c>
      <c r="D67" s="62">
        <f t="shared" si="0"/>
        <v>-1.3462976813760539E-3</v>
      </c>
      <c r="E67" s="62">
        <f t="shared" si="1"/>
        <v>6.1632467984118022E-4</v>
      </c>
    </row>
    <row r="68" spans="1:5" x14ac:dyDescent="0.35">
      <c r="A68" s="67">
        <v>44659</v>
      </c>
      <c r="B68" s="68">
        <v>128.15</v>
      </c>
      <c r="C68" s="68">
        <v>4488.28</v>
      </c>
      <c r="D68" s="62">
        <f t="shared" ref="D68:D131" si="2">(B68-B67)/B67</f>
        <v>-4.0218693828639934E-2</v>
      </c>
      <c r="E68" s="62">
        <f t="shared" ref="E68:E131" si="3">(C68-C67)/C67</f>
        <v>-1.2666470150862528E-2</v>
      </c>
    </row>
    <row r="69" spans="1:5" x14ac:dyDescent="0.35">
      <c r="A69" s="67">
        <v>44666</v>
      </c>
      <c r="B69" s="68">
        <v>133.46</v>
      </c>
      <c r="C69" s="68">
        <v>4392.59</v>
      </c>
      <c r="D69" s="62">
        <f t="shared" si="2"/>
        <v>4.1435817401482652E-2</v>
      </c>
      <c r="E69" s="62">
        <f t="shared" si="3"/>
        <v>-2.1319971124796049E-2</v>
      </c>
    </row>
    <row r="70" spans="1:5" x14ac:dyDescent="0.35">
      <c r="A70" s="67">
        <v>44673</v>
      </c>
      <c r="B70" s="68">
        <v>129.07</v>
      </c>
      <c r="C70" s="68">
        <v>4271.78</v>
      </c>
      <c r="D70" s="62">
        <f t="shared" si="2"/>
        <v>-3.289375093661033E-2</v>
      </c>
      <c r="E70" s="62">
        <f t="shared" si="3"/>
        <v>-2.750313596306516E-2</v>
      </c>
    </row>
    <row r="71" spans="1:5" x14ac:dyDescent="0.35">
      <c r="A71" s="67">
        <v>44680</v>
      </c>
      <c r="B71" s="68">
        <v>124.7</v>
      </c>
      <c r="C71" s="68">
        <v>4131.93</v>
      </c>
      <c r="D71" s="62">
        <f t="shared" si="2"/>
        <v>-3.3857596652978932E-2</v>
      </c>
      <c r="E71" s="62">
        <f t="shared" si="3"/>
        <v>-3.2738109172288712E-2</v>
      </c>
    </row>
    <row r="72" spans="1:5" x14ac:dyDescent="0.35">
      <c r="A72" s="67">
        <v>44687</v>
      </c>
      <c r="B72" s="68">
        <v>114.49</v>
      </c>
      <c r="C72" s="68">
        <v>4123.34</v>
      </c>
      <c r="D72" s="62">
        <f t="shared" si="2"/>
        <v>-8.1876503608660847E-2</v>
      </c>
      <c r="E72" s="62">
        <f t="shared" si="3"/>
        <v>-2.0789316372736579E-3</v>
      </c>
    </row>
    <row r="73" spans="1:5" x14ac:dyDescent="0.35">
      <c r="A73" s="67">
        <v>44694</v>
      </c>
      <c r="B73" s="68">
        <v>113.01</v>
      </c>
      <c r="C73" s="68">
        <v>4023.89</v>
      </c>
      <c r="D73" s="62">
        <f t="shared" si="2"/>
        <v>-1.2926893178443444E-2</v>
      </c>
      <c r="E73" s="62">
        <f t="shared" si="3"/>
        <v>-2.4118796897660701E-2</v>
      </c>
    </row>
    <row r="74" spans="1:5" x14ac:dyDescent="0.35">
      <c r="A74" s="67">
        <v>44701</v>
      </c>
      <c r="B74" s="68">
        <v>108</v>
      </c>
      <c r="C74" s="68">
        <v>3901.36</v>
      </c>
      <c r="D74" s="62">
        <f t="shared" si="2"/>
        <v>-4.4332359968144455E-2</v>
      </c>
      <c r="E74" s="62">
        <f t="shared" si="3"/>
        <v>-3.0450633590878417E-2</v>
      </c>
    </row>
    <row r="75" spans="1:5" x14ac:dyDescent="0.35">
      <c r="A75" s="67">
        <v>44708</v>
      </c>
      <c r="B75" s="68">
        <v>115.99</v>
      </c>
      <c r="C75" s="68">
        <v>4158.24</v>
      </c>
      <c r="D75" s="62">
        <f t="shared" si="2"/>
        <v>7.398148148148144E-2</v>
      </c>
      <c r="E75" s="62">
        <f t="shared" si="3"/>
        <v>6.5843705784649362E-2</v>
      </c>
    </row>
    <row r="76" spans="1:5" x14ac:dyDescent="0.35">
      <c r="A76" s="67">
        <v>44715</v>
      </c>
      <c r="B76" s="68">
        <v>120.95</v>
      </c>
      <c r="C76" s="68">
        <v>4108.54</v>
      </c>
      <c r="D76" s="62">
        <f t="shared" si="2"/>
        <v>4.2762307095439329E-2</v>
      </c>
      <c r="E76" s="62">
        <f t="shared" si="3"/>
        <v>-1.1952172072799987E-2</v>
      </c>
    </row>
    <row r="77" spans="1:5" x14ac:dyDescent="0.35">
      <c r="A77" s="67">
        <v>44722</v>
      </c>
      <c r="B77" s="68">
        <v>114.73</v>
      </c>
      <c r="C77" s="68">
        <v>3900.86</v>
      </c>
      <c r="D77" s="62">
        <f t="shared" si="2"/>
        <v>-5.1426209177346E-2</v>
      </c>
      <c r="E77" s="62">
        <f t="shared" si="3"/>
        <v>-5.0548369980577004E-2</v>
      </c>
    </row>
    <row r="78" spans="1:5" x14ac:dyDescent="0.35">
      <c r="A78" s="67">
        <v>44729</v>
      </c>
      <c r="B78" s="68">
        <v>107.34</v>
      </c>
      <c r="C78" s="68">
        <v>3674.84</v>
      </c>
      <c r="D78" s="62">
        <f t="shared" si="2"/>
        <v>-6.4412097969144946E-2</v>
      </c>
      <c r="E78" s="62">
        <f t="shared" si="3"/>
        <v>-5.7941069405208073E-2</v>
      </c>
    </row>
    <row r="79" spans="1:5" x14ac:dyDescent="0.35">
      <c r="A79" s="67">
        <v>44736</v>
      </c>
      <c r="B79" s="68">
        <v>112.91</v>
      </c>
      <c r="C79" s="68">
        <v>3911.74</v>
      </c>
      <c r="D79" s="62">
        <f t="shared" si="2"/>
        <v>5.1891186882802247E-2</v>
      </c>
      <c r="E79" s="62">
        <f t="shared" si="3"/>
        <v>6.4465391690522483E-2</v>
      </c>
    </row>
    <row r="80" spans="1:5" x14ac:dyDescent="0.35">
      <c r="A80" s="67">
        <v>44743</v>
      </c>
      <c r="B80" s="68">
        <v>101.18</v>
      </c>
      <c r="C80" s="68">
        <v>3825.33</v>
      </c>
      <c r="D80" s="62">
        <f t="shared" si="2"/>
        <v>-0.10388805243113976</v>
      </c>
      <c r="E80" s="62">
        <f t="shared" si="3"/>
        <v>-2.2089913951336197E-2</v>
      </c>
    </row>
    <row r="81" spans="1:5" x14ac:dyDescent="0.35">
      <c r="A81" s="67">
        <v>44750</v>
      </c>
      <c r="B81" s="68">
        <v>107.93</v>
      </c>
      <c r="C81" s="68">
        <v>3899.38</v>
      </c>
      <c r="D81" s="62">
        <f t="shared" si="2"/>
        <v>6.6712789088752708E-2</v>
      </c>
      <c r="E81" s="62">
        <f t="shared" si="3"/>
        <v>1.9357807038869898E-2</v>
      </c>
    </row>
    <row r="82" spans="1:5" x14ac:dyDescent="0.35">
      <c r="A82" s="67">
        <v>44757</v>
      </c>
      <c r="B82" s="68">
        <v>104.7</v>
      </c>
      <c r="C82" s="68">
        <v>3863.16</v>
      </c>
      <c r="D82" s="62">
        <f t="shared" si="2"/>
        <v>-2.9926804410265948E-2</v>
      </c>
      <c r="E82" s="62">
        <f t="shared" si="3"/>
        <v>-9.2886561453359908E-3</v>
      </c>
    </row>
    <row r="83" spans="1:5" x14ac:dyDescent="0.35">
      <c r="A83" s="67">
        <v>44764</v>
      </c>
      <c r="B83" s="68">
        <v>109.12</v>
      </c>
      <c r="C83" s="68">
        <v>3961.63</v>
      </c>
      <c r="D83" s="62">
        <f t="shared" si="2"/>
        <v>4.2215854823304692E-2</v>
      </c>
      <c r="E83" s="62">
        <f t="shared" si="3"/>
        <v>2.5489495646051488E-2</v>
      </c>
    </row>
    <row r="84" spans="1:5" x14ac:dyDescent="0.35">
      <c r="A84" s="67">
        <v>44771</v>
      </c>
      <c r="B84" s="68">
        <v>114.92</v>
      </c>
      <c r="C84" s="68">
        <v>4130.29</v>
      </c>
      <c r="D84" s="62">
        <f t="shared" si="2"/>
        <v>5.3152492668621674E-2</v>
      </c>
      <c r="E84" s="62">
        <f t="shared" si="3"/>
        <v>4.2573385197507051E-2</v>
      </c>
    </row>
    <row r="85" spans="1:5" x14ac:dyDescent="0.35">
      <c r="A85" s="67">
        <v>44778</v>
      </c>
      <c r="B85" s="68">
        <v>113.87</v>
      </c>
      <c r="C85" s="68">
        <v>4145.1899999999996</v>
      </c>
      <c r="D85" s="62">
        <f t="shared" si="2"/>
        <v>-9.1367908109989317E-3</v>
      </c>
      <c r="E85" s="62">
        <f t="shared" si="3"/>
        <v>3.6074948732412581E-3</v>
      </c>
    </row>
    <row r="86" spans="1:5" x14ac:dyDescent="0.35">
      <c r="A86" s="67">
        <v>44785</v>
      </c>
      <c r="B86" s="68">
        <v>116.07</v>
      </c>
      <c r="C86" s="68">
        <v>4280.1499999999996</v>
      </c>
      <c r="D86" s="62">
        <f t="shared" si="2"/>
        <v>1.932027750944049E-2</v>
      </c>
      <c r="E86" s="62">
        <f t="shared" si="3"/>
        <v>3.2558218079267787E-2</v>
      </c>
    </row>
    <row r="87" spans="1:5" x14ac:dyDescent="0.35">
      <c r="A87" s="67">
        <v>44792</v>
      </c>
      <c r="B87" s="68">
        <v>113.16</v>
      </c>
      <c r="C87" s="68">
        <v>4228.4799999999996</v>
      </c>
      <c r="D87" s="62">
        <f t="shared" si="2"/>
        <v>-2.5071077797880561E-2</v>
      </c>
      <c r="E87" s="62">
        <f t="shared" si="3"/>
        <v>-1.2072006822190829E-2</v>
      </c>
    </row>
    <row r="88" spans="1:5" x14ac:dyDescent="0.35">
      <c r="A88" s="67">
        <v>44799</v>
      </c>
      <c r="B88" s="68">
        <v>108.28</v>
      </c>
      <c r="C88" s="68">
        <v>4057.66</v>
      </c>
      <c r="D88" s="62">
        <f t="shared" si="2"/>
        <v>-4.3124779073877656E-2</v>
      </c>
      <c r="E88" s="62">
        <f t="shared" si="3"/>
        <v>-4.0397495080974656E-2</v>
      </c>
    </row>
    <row r="89" spans="1:5" x14ac:dyDescent="0.35">
      <c r="A89" s="67">
        <v>44806</v>
      </c>
      <c r="B89" s="68">
        <v>105.74</v>
      </c>
      <c r="C89" s="68">
        <v>3924.26</v>
      </c>
      <c r="D89" s="62">
        <f t="shared" si="2"/>
        <v>-2.3457702253417125E-2</v>
      </c>
      <c r="E89" s="62">
        <f t="shared" si="3"/>
        <v>-3.2876091146128467E-2</v>
      </c>
    </row>
    <row r="90" spans="1:5" x14ac:dyDescent="0.35">
      <c r="A90" s="67">
        <v>44813</v>
      </c>
      <c r="B90" s="68">
        <v>110.97</v>
      </c>
      <c r="C90" s="68">
        <v>4067.36</v>
      </c>
      <c r="D90" s="62">
        <f t="shared" si="2"/>
        <v>4.9460941933043352E-2</v>
      </c>
      <c r="E90" s="62">
        <f t="shared" si="3"/>
        <v>3.6465473745368529E-2</v>
      </c>
    </row>
    <row r="91" spans="1:5" x14ac:dyDescent="0.35">
      <c r="A91" s="67">
        <v>44820</v>
      </c>
      <c r="B91" s="68">
        <v>104.12</v>
      </c>
      <c r="C91" s="68">
        <v>3873.33</v>
      </c>
      <c r="D91" s="62">
        <f t="shared" si="2"/>
        <v>-6.1728395061728343E-2</v>
      </c>
      <c r="E91" s="62">
        <f t="shared" si="3"/>
        <v>-4.770416191337875E-2</v>
      </c>
    </row>
    <row r="92" spans="1:5" x14ac:dyDescent="0.35">
      <c r="A92" s="67">
        <v>44827</v>
      </c>
      <c r="B92" s="68">
        <v>97.02</v>
      </c>
      <c r="C92" s="68">
        <v>3693.23</v>
      </c>
      <c r="D92" s="62">
        <f t="shared" si="2"/>
        <v>-6.8190549366116099E-2</v>
      </c>
      <c r="E92" s="62">
        <f t="shared" si="3"/>
        <v>-4.6497458259430496E-2</v>
      </c>
    </row>
    <row r="93" spans="1:5" x14ac:dyDescent="0.35">
      <c r="A93" s="67">
        <v>44834</v>
      </c>
      <c r="B93" s="68">
        <v>83.12</v>
      </c>
      <c r="C93" s="68">
        <v>3585.62</v>
      </c>
      <c r="D93" s="62">
        <f t="shared" si="2"/>
        <v>-0.14326942898371461</v>
      </c>
      <c r="E93" s="62">
        <f t="shared" si="3"/>
        <v>-2.9137096796029525E-2</v>
      </c>
    </row>
    <row r="94" spans="1:5" x14ac:dyDescent="0.35">
      <c r="A94" s="67">
        <v>44841</v>
      </c>
      <c r="B94" s="68">
        <v>87.16</v>
      </c>
      <c r="C94" s="68">
        <v>3639.66</v>
      </c>
      <c r="D94" s="62">
        <f t="shared" si="2"/>
        <v>4.8604427333974874E-2</v>
      </c>
      <c r="E94" s="62">
        <f t="shared" si="3"/>
        <v>1.5071312632124979E-2</v>
      </c>
    </row>
    <row r="95" spans="1:5" x14ac:dyDescent="0.35">
      <c r="A95" s="67">
        <v>44848</v>
      </c>
      <c r="B95" s="68">
        <v>87.55</v>
      </c>
      <c r="C95" s="68">
        <v>3583.07</v>
      </c>
      <c r="D95" s="62">
        <f t="shared" si="2"/>
        <v>4.4745296007342884E-3</v>
      </c>
      <c r="E95" s="62">
        <f t="shared" si="3"/>
        <v>-1.5548155596951279E-2</v>
      </c>
    </row>
    <row r="96" spans="1:5" x14ac:dyDescent="0.35">
      <c r="A96" s="67">
        <v>44855</v>
      </c>
      <c r="B96" s="68">
        <v>88.5</v>
      </c>
      <c r="C96" s="68">
        <v>3752.75</v>
      </c>
      <c r="D96" s="62">
        <f t="shared" si="2"/>
        <v>1.0850942318675076E-2</v>
      </c>
      <c r="E96" s="62">
        <f t="shared" si="3"/>
        <v>4.7356038257695167E-2</v>
      </c>
    </row>
    <row r="97" spans="1:5" x14ac:dyDescent="0.35">
      <c r="A97" s="67">
        <v>44862</v>
      </c>
      <c r="B97" s="68">
        <v>93.83</v>
      </c>
      <c r="C97" s="68">
        <v>3901.06</v>
      </c>
      <c r="D97" s="62">
        <f t="shared" si="2"/>
        <v>6.0225988700564954E-2</v>
      </c>
      <c r="E97" s="62">
        <f t="shared" si="3"/>
        <v>3.9520351742055808E-2</v>
      </c>
    </row>
    <row r="98" spans="1:5" x14ac:dyDescent="0.35">
      <c r="A98" s="67">
        <v>44869</v>
      </c>
      <c r="B98" s="68">
        <v>95.79</v>
      </c>
      <c r="C98" s="68">
        <v>3770.55</v>
      </c>
      <c r="D98" s="62">
        <f t="shared" si="2"/>
        <v>2.0888841521901395E-2</v>
      </c>
      <c r="E98" s="62">
        <f t="shared" si="3"/>
        <v>-3.345500966403997E-2</v>
      </c>
    </row>
    <row r="99" spans="1:5" x14ac:dyDescent="0.35">
      <c r="A99" s="67">
        <v>44876</v>
      </c>
      <c r="B99" s="68">
        <v>106.09</v>
      </c>
      <c r="C99" s="68">
        <v>3992.93</v>
      </c>
      <c r="D99" s="62">
        <f t="shared" si="2"/>
        <v>0.10752688172043007</v>
      </c>
      <c r="E99" s="62">
        <f t="shared" si="3"/>
        <v>5.8978133163596728E-2</v>
      </c>
    </row>
    <row r="100" spans="1:5" x14ac:dyDescent="0.35">
      <c r="A100" s="67">
        <v>44883</v>
      </c>
      <c r="B100" s="68">
        <v>105.42</v>
      </c>
      <c r="C100" s="68">
        <v>3965.34</v>
      </c>
      <c r="D100" s="62">
        <f t="shared" si="2"/>
        <v>-6.3153925911961697E-3</v>
      </c>
      <c r="E100" s="62">
        <f t="shared" si="3"/>
        <v>-6.9097129175817486E-3</v>
      </c>
    </row>
    <row r="101" spans="1:5" x14ac:dyDescent="0.35">
      <c r="A101" s="67">
        <v>44890</v>
      </c>
      <c r="B101" s="68">
        <v>105.96</v>
      </c>
      <c r="C101" s="68">
        <v>4026.12</v>
      </c>
      <c r="D101" s="62">
        <f t="shared" si="2"/>
        <v>5.1223676721683931E-3</v>
      </c>
      <c r="E101" s="62">
        <f t="shared" si="3"/>
        <v>1.5327815521493678E-2</v>
      </c>
    </row>
    <row r="102" spans="1:5" x14ac:dyDescent="0.35">
      <c r="A102" s="67">
        <v>44897</v>
      </c>
      <c r="B102" s="68">
        <v>112.2</v>
      </c>
      <c r="C102" s="68">
        <v>4071.7</v>
      </c>
      <c r="D102" s="62">
        <f t="shared" si="2"/>
        <v>5.8890147225368152E-2</v>
      </c>
      <c r="E102" s="62">
        <f t="shared" si="3"/>
        <v>1.1321073390758329E-2</v>
      </c>
    </row>
    <row r="103" spans="1:5" x14ac:dyDescent="0.35">
      <c r="A103" s="67">
        <v>44904</v>
      </c>
      <c r="B103" s="68">
        <v>109.42</v>
      </c>
      <c r="C103" s="68">
        <v>3934.38</v>
      </c>
      <c r="D103" s="62">
        <f t="shared" si="2"/>
        <v>-2.4777183600713022E-2</v>
      </c>
      <c r="E103" s="62">
        <f t="shared" si="3"/>
        <v>-3.3725470933516646E-2</v>
      </c>
    </row>
    <row r="104" spans="1:5" x14ac:dyDescent="0.35">
      <c r="A104" s="67">
        <v>44911</v>
      </c>
      <c r="B104" s="68">
        <v>105.95</v>
      </c>
      <c r="C104" s="68">
        <v>3852.36</v>
      </c>
      <c r="D104" s="62">
        <f t="shared" si="2"/>
        <v>-3.1712666788521283E-2</v>
      </c>
      <c r="E104" s="62">
        <f t="shared" si="3"/>
        <v>-2.0846994952190685E-2</v>
      </c>
    </row>
    <row r="105" spans="1:5" x14ac:dyDescent="0.35">
      <c r="A105" s="67">
        <v>44918</v>
      </c>
      <c r="B105" s="68">
        <v>116.25</v>
      </c>
      <c r="C105" s="68">
        <v>3844.82</v>
      </c>
      <c r="D105" s="62">
        <f t="shared" si="2"/>
        <v>9.7215667767814984E-2</v>
      </c>
      <c r="E105" s="62">
        <f t="shared" si="3"/>
        <v>-1.957241794640159E-3</v>
      </c>
    </row>
    <row r="106" spans="1:5" x14ac:dyDescent="0.35">
      <c r="A106" s="67">
        <v>44925</v>
      </c>
      <c r="B106" s="68">
        <v>117.01</v>
      </c>
      <c r="C106" s="68">
        <v>3839.5</v>
      </c>
      <c r="D106" s="62">
        <f t="shared" si="2"/>
        <v>6.5376344086021942E-3</v>
      </c>
      <c r="E106" s="62">
        <f t="shared" si="3"/>
        <v>-1.3836798601755513E-3</v>
      </c>
    </row>
    <row r="107" spans="1:5" x14ac:dyDescent="0.35">
      <c r="A107" s="67">
        <v>44932</v>
      </c>
      <c r="B107" s="68">
        <v>124.53</v>
      </c>
      <c r="C107" s="68">
        <v>3895.08</v>
      </c>
      <c r="D107" s="62">
        <f t="shared" si="2"/>
        <v>6.4268011281087056E-2</v>
      </c>
      <c r="E107" s="62">
        <f t="shared" si="3"/>
        <v>1.4475843208751121E-2</v>
      </c>
    </row>
    <row r="108" spans="1:5" x14ac:dyDescent="0.35">
      <c r="A108" s="67">
        <v>44939</v>
      </c>
      <c r="B108" s="68">
        <v>128.85</v>
      </c>
      <c r="C108" s="68">
        <v>3999.09</v>
      </c>
      <c r="D108" s="62">
        <f t="shared" si="2"/>
        <v>3.4690436039508499E-2</v>
      </c>
      <c r="E108" s="62">
        <f t="shared" si="3"/>
        <v>2.6702917526726079E-2</v>
      </c>
    </row>
    <row r="109" spans="1:5" x14ac:dyDescent="0.35">
      <c r="A109" s="67">
        <v>44946</v>
      </c>
      <c r="B109" s="68">
        <v>126.62</v>
      </c>
      <c r="C109" s="68">
        <v>3972.61</v>
      </c>
      <c r="D109" s="62">
        <f t="shared" si="2"/>
        <v>-1.7306946061311525E-2</v>
      </c>
      <c r="E109" s="62">
        <f t="shared" si="3"/>
        <v>-6.6215063927043448E-3</v>
      </c>
    </row>
    <row r="110" spans="1:5" x14ac:dyDescent="0.35">
      <c r="A110" s="67">
        <v>44953</v>
      </c>
      <c r="B110" s="68">
        <v>127.53</v>
      </c>
      <c r="C110" s="68">
        <v>4070.56</v>
      </c>
      <c r="D110" s="62">
        <f t="shared" si="2"/>
        <v>7.1868583162217389E-3</v>
      </c>
      <c r="E110" s="62">
        <f t="shared" si="3"/>
        <v>2.4656334248768397E-2</v>
      </c>
    </row>
    <row r="111" spans="1:5" x14ac:dyDescent="0.35">
      <c r="A111" s="67">
        <v>44960</v>
      </c>
      <c r="B111" s="68">
        <v>127.61</v>
      </c>
      <c r="C111" s="68">
        <v>4136.4799999999996</v>
      </c>
      <c r="D111" s="62">
        <f t="shared" si="2"/>
        <v>6.2730337959694422E-4</v>
      </c>
      <c r="E111" s="62">
        <f t="shared" si="3"/>
        <v>1.6194331983805575E-2</v>
      </c>
    </row>
    <row r="112" spans="1:5" x14ac:dyDescent="0.35">
      <c r="A112" s="67">
        <v>44967</v>
      </c>
      <c r="B112" s="68">
        <v>122.23</v>
      </c>
      <c r="C112" s="68">
        <v>4090.46</v>
      </c>
      <c r="D112" s="62">
        <f t="shared" si="2"/>
        <v>-4.2159705352245086E-2</v>
      </c>
      <c r="E112" s="62">
        <f t="shared" si="3"/>
        <v>-1.1125401307391678E-2</v>
      </c>
    </row>
    <row r="113" spans="1:5" x14ac:dyDescent="0.35">
      <c r="A113" s="67">
        <v>44974</v>
      </c>
      <c r="B113" s="68">
        <v>124.84</v>
      </c>
      <c r="C113" s="68">
        <v>4079.09</v>
      </c>
      <c r="D113" s="62">
        <f t="shared" si="2"/>
        <v>2.1353186615397198E-2</v>
      </c>
      <c r="E113" s="62">
        <f t="shared" si="3"/>
        <v>-2.779638475868213E-3</v>
      </c>
    </row>
    <row r="114" spans="1:5" x14ac:dyDescent="0.35">
      <c r="A114" s="67">
        <v>44981</v>
      </c>
      <c r="B114" s="68">
        <v>118.04</v>
      </c>
      <c r="C114" s="68">
        <v>3970.04</v>
      </c>
      <c r="D114" s="62">
        <f t="shared" si="2"/>
        <v>-5.4469721243191258E-2</v>
      </c>
      <c r="E114" s="62">
        <f t="shared" si="3"/>
        <v>-2.6733903885425469E-2</v>
      </c>
    </row>
    <row r="115" spans="1:5" x14ac:dyDescent="0.35">
      <c r="A115" s="67">
        <v>44988</v>
      </c>
      <c r="B115" s="68">
        <v>120.94</v>
      </c>
      <c r="C115" s="68">
        <v>4045.64</v>
      </c>
      <c r="D115" s="62">
        <f t="shared" si="2"/>
        <v>2.4567943070145641E-2</v>
      </c>
      <c r="E115" s="62">
        <f t="shared" si="3"/>
        <v>1.9042629293407599E-2</v>
      </c>
    </row>
    <row r="116" spans="1:5" x14ac:dyDescent="0.35">
      <c r="A116" s="67">
        <v>44995</v>
      </c>
      <c r="B116" s="68">
        <v>117.49</v>
      </c>
      <c r="C116" s="68">
        <v>3861.59</v>
      </c>
      <c r="D116" s="62">
        <f t="shared" si="2"/>
        <v>-2.8526542086985306E-2</v>
      </c>
      <c r="E116" s="62">
        <f t="shared" si="3"/>
        <v>-4.5493420076922253E-2</v>
      </c>
    </row>
    <row r="117" spans="1:5" x14ac:dyDescent="0.35">
      <c r="A117" s="67">
        <v>45002</v>
      </c>
      <c r="B117" s="68">
        <v>120.39</v>
      </c>
      <c r="C117" s="68">
        <v>3916.64</v>
      </c>
      <c r="D117" s="62">
        <f t="shared" si="2"/>
        <v>2.4682951740573715E-2</v>
      </c>
      <c r="E117" s="62">
        <f t="shared" si="3"/>
        <v>1.4255785829153204E-2</v>
      </c>
    </row>
    <row r="118" spans="1:5" x14ac:dyDescent="0.35">
      <c r="A118" s="67">
        <v>45009</v>
      </c>
      <c r="B118" s="68">
        <v>120.71</v>
      </c>
      <c r="C118" s="68">
        <v>3970.99</v>
      </c>
      <c r="D118" s="62">
        <f t="shared" si="2"/>
        <v>2.65802807542149E-3</v>
      </c>
      <c r="E118" s="62">
        <f t="shared" si="3"/>
        <v>1.3876690224273845E-2</v>
      </c>
    </row>
    <row r="119" spans="1:5" x14ac:dyDescent="0.35">
      <c r="A119" s="67">
        <v>45016</v>
      </c>
      <c r="B119" s="68">
        <v>122.64</v>
      </c>
      <c r="C119" s="68">
        <v>4109.3100000000004</v>
      </c>
      <c r="D119" s="62">
        <f t="shared" si="2"/>
        <v>1.5988733327810513E-2</v>
      </c>
      <c r="E119" s="62">
        <f t="shared" si="3"/>
        <v>3.4832623602678581E-2</v>
      </c>
    </row>
    <row r="120" spans="1:5" x14ac:dyDescent="0.35">
      <c r="A120" s="67">
        <v>45023</v>
      </c>
      <c r="B120" s="68">
        <v>120.22</v>
      </c>
      <c r="C120" s="68">
        <v>4105.0200000000004</v>
      </c>
      <c r="D120" s="62">
        <f t="shared" si="2"/>
        <v>-1.9732550554468375E-2</v>
      </c>
      <c r="E120" s="62">
        <f t="shared" si="3"/>
        <v>-1.0439708856231249E-3</v>
      </c>
    </row>
    <row r="121" spans="1:5" x14ac:dyDescent="0.35">
      <c r="A121" s="67">
        <v>45030</v>
      </c>
      <c r="B121" s="68">
        <v>125.95</v>
      </c>
      <c r="C121" s="68">
        <v>4137.6400000000003</v>
      </c>
      <c r="D121" s="62">
        <f t="shared" si="2"/>
        <v>4.7662618532690104E-2</v>
      </c>
      <c r="E121" s="62">
        <f t="shared" si="3"/>
        <v>7.9463681053928824E-3</v>
      </c>
    </row>
    <row r="122" spans="1:5" x14ac:dyDescent="0.35">
      <c r="A122" s="67">
        <v>45037</v>
      </c>
      <c r="B122" s="68">
        <v>125.53</v>
      </c>
      <c r="C122" s="68">
        <v>4133.5200000000004</v>
      </c>
      <c r="D122" s="62">
        <f t="shared" si="2"/>
        <v>-3.3346566097657935E-3</v>
      </c>
      <c r="E122" s="62">
        <f t="shared" si="3"/>
        <v>-9.95736700147884E-4</v>
      </c>
    </row>
    <row r="123" spans="1:5" x14ac:dyDescent="0.35">
      <c r="A123" s="67">
        <v>45044</v>
      </c>
      <c r="B123" s="68">
        <v>126.72</v>
      </c>
      <c r="C123" s="68">
        <v>4169.4799999999996</v>
      </c>
      <c r="D123" s="62">
        <f t="shared" si="2"/>
        <v>9.47980562415357E-3</v>
      </c>
      <c r="E123" s="62">
        <f t="shared" si="3"/>
        <v>8.6996071145171959E-3</v>
      </c>
    </row>
    <row r="124" spans="1:5" x14ac:dyDescent="0.35">
      <c r="A124" s="67">
        <v>45051</v>
      </c>
      <c r="B124" s="68">
        <v>126.59</v>
      </c>
      <c r="C124" s="68">
        <v>4136.25</v>
      </c>
      <c r="D124" s="62">
        <f t="shared" si="2"/>
        <v>-1.0258838383838025E-3</v>
      </c>
      <c r="E124" s="62">
        <f t="shared" si="3"/>
        <v>-7.9698187783607474E-3</v>
      </c>
    </row>
    <row r="125" spans="1:5" x14ac:dyDescent="0.35">
      <c r="A125" s="67">
        <v>45058</v>
      </c>
      <c r="B125" s="68">
        <v>120.21</v>
      </c>
      <c r="C125" s="68">
        <v>4124.08</v>
      </c>
      <c r="D125" s="62">
        <f t="shared" si="2"/>
        <v>-5.0398925665534479E-2</v>
      </c>
      <c r="E125" s="62">
        <f t="shared" si="3"/>
        <v>-2.9422786340284248E-3</v>
      </c>
    </row>
    <row r="126" spans="1:5" x14ac:dyDescent="0.35">
      <c r="A126" s="67">
        <v>45065</v>
      </c>
      <c r="B126" s="68">
        <v>114.76</v>
      </c>
      <c r="C126" s="68">
        <v>4191.9799999999996</v>
      </c>
      <c r="D126" s="62">
        <f t="shared" si="2"/>
        <v>-4.533732634556184E-2</v>
      </c>
      <c r="E126" s="62">
        <f t="shared" si="3"/>
        <v>1.646427809353835E-2</v>
      </c>
    </row>
    <row r="127" spans="1:5" x14ac:dyDescent="0.35">
      <c r="A127" s="67">
        <v>45072</v>
      </c>
      <c r="B127" s="68">
        <v>107.51</v>
      </c>
      <c r="C127" s="68">
        <v>4205.45</v>
      </c>
      <c r="D127" s="62">
        <f t="shared" si="2"/>
        <v>-6.317532241199024E-2</v>
      </c>
      <c r="E127" s="62">
        <f t="shared" si="3"/>
        <v>3.2132786893067848E-3</v>
      </c>
    </row>
    <row r="128" spans="1:5" x14ac:dyDescent="0.35">
      <c r="A128" s="67">
        <v>45079</v>
      </c>
      <c r="B128" s="68">
        <v>107.78</v>
      </c>
      <c r="C128" s="68">
        <v>4282.37</v>
      </c>
      <c r="D128" s="62">
        <f t="shared" si="2"/>
        <v>2.5113942889033207E-3</v>
      </c>
      <c r="E128" s="62">
        <f t="shared" si="3"/>
        <v>1.8290551546207914E-2</v>
      </c>
    </row>
    <row r="129" spans="1:5" x14ac:dyDescent="0.35">
      <c r="A129" s="67">
        <v>45086</v>
      </c>
      <c r="B129" s="68">
        <v>105.86</v>
      </c>
      <c r="C129" s="68">
        <v>4298.8599999999997</v>
      </c>
      <c r="D129" s="62">
        <f t="shared" si="2"/>
        <v>-1.7814065689367244E-2</v>
      </c>
      <c r="E129" s="62">
        <f t="shared" si="3"/>
        <v>3.8506714739734733E-3</v>
      </c>
    </row>
    <row r="130" spans="1:5" x14ac:dyDescent="0.35">
      <c r="A130" s="67">
        <v>45093</v>
      </c>
      <c r="B130" s="68">
        <v>113.59</v>
      </c>
      <c r="C130" s="68">
        <v>4409.59</v>
      </c>
      <c r="D130" s="62">
        <f t="shared" si="2"/>
        <v>7.3020971093897644E-2</v>
      </c>
      <c r="E130" s="62">
        <f t="shared" si="3"/>
        <v>2.5757991653601299E-2</v>
      </c>
    </row>
    <row r="131" spans="1:5" x14ac:dyDescent="0.35">
      <c r="A131" s="67">
        <v>45100</v>
      </c>
      <c r="B131" s="68">
        <v>109.52</v>
      </c>
      <c r="C131" s="68">
        <v>4348.33</v>
      </c>
      <c r="D131" s="62">
        <f t="shared" si="2"/>
        <v>-3.5830618892508208E-2</v>
      </c>
      <c r="E131" s="62">
        <f t="shared" si="3"/>
        <v>-1.3892448050725854E-2</v>
      </c>
    </row>
    <row r="132" spans="1:5" x14ac:dyDescent="0.35">
      <c r="A132" s="67">
        <v>45107</v>
      </c>
      <c r="B132" s="68">
        <v>110.37</v>
      </c>
      <c r="C132" s="68">
        <v>4450.38</v>
      </c>
      <c r="D132" s="62">
        <f t="shared" ref="D132:D195" si="4">(B132-B131)/B131</f>
        <v>7.7611395178963528E-3</v>
      </c>
      <c r="E132" s="62">
        <f t="shared" ref="E132:E195" si="5">(C132-C131)/C131</f>
        <v>2.3468779968401705E-2</v>
      </c>
    </row>
    <row r="133" spans="1:5" x14ac:dyDescent="0.35">
      <c r="A133" s="67">
        <v>45114</v>
      </c>
      <c r="B133" s="68">
        <v>104.46</v>
      </c>
      <c r="C133" s="68">
        <v>4398.95</v>
      </c>
      <c r="D133" s="62">
        <f t="shared" si="4"/>
        <v>-5.3547159554226786E-2</v>
      </c>
      <c r="E133" s="62">
        <f t="shared" si="5"/>
        <v>-1.155631653926188E-2</v>
      </c>
    </row>
    <row r="134" spans="1:5" x14ac:dyDescent="0.35">
      <c r="A134" s="67">
        <v>45121</v>
      </c>
      <c r="B134" s="68">
        <v>107.95</v>
      </c>
      <c r="C134" s="68">
        <v>4505.42</v>
      </c>
      <c r="D134" s="62">
        <f t="shared" si="4"/>
        <v>3.3409917671836202E-2</v>
      </c>
      <c r="E134" s="62">
        <f t="shared" si="5"/>
        <v>2.4203503108696452E-2</v>
      </c>
    </row>
    <row r="135" spans="1:5" x14ac:dyDescent="0.35">
      <c r="A135" s="67">
        <v>45128</v>
      </c>
      <c r="B135" s="68">
        <v>109.06</v>
      </c>
      <c r="C135" s="68">
        <v>4536.34</v>
      </c>
      <c r="D135" s="62">
        <f t="shared" si="4"/>
        <v>1.0282538212135242E-2</v>
      </c>
      <c r="E135" s="62">
        <f t="shared" si="5"/>
        <v>6.862845195342515E-3</v>
      </c>
    </row>
    <row r="136" spans="1:5" x14ac:dyDescent="0.35">
      <c r="A136" s="67">
        <v>45135</v>
      </c>
      <c r="B136" s="68">
        <v>108.62</v>
      </c>
      <c r="C136" s="68">
        <v>4582.2299999999996</v>
      </c>
      <c r="D136" s="62">
        <f t="shared" si="4"/>
        <v>-4.0344764349898926E-3</v>
      </c>
      <c r="E136" s="62">
        <f t="shared" si="5"/>
        <v>1.0116084773187066E-2</v>
      </c>
    </row>
    <row r="137" spans="1:5" x14ac:dyDescent="0.35">
      <c r="A137" s="67">
        <v>45142</v>
      </c>
      <c r="B137" s="68">
        <v>108.81</v>
      </c>
      <c r="C137" s="68">
        <v>4478.03</v>
      </c>
      <c r="D137" s="62">
        <f t="shared" si="4"/>
        <v>1.7492174553489018E-3</v>
      </c>
      <c r="E137" s="62">
        <f t="shared" si="5"/>
        <v>-2.2740019597444875E-2</v>
      </c>
    </row>
    <row r="138" spans="1:5" x14ac:dyDescent="0.35">
      <c r="A138" s="67">
        <v>45149</v>
      </c>
      <c r="B138" s="68">
        <v>108.09</v>
      </c>
      <c r="C138" s="68">
        <v>4464.05</v>
      </c>
      <c r="D138" s="62">
        <f t="shared" si="4"/>
        <v>-6.6170388751033808E-3</v>
      </c>
      <c r="E138" s="62">
        <f t="shared" si="5"/>
        <v>-3.1219085178079567E-3</v>
      </c>
    </row>
    <row r="139" spans="1:5" x14ac:dyDescent="0.35">
      <c r="A139" s="67">
        <v>45156</v>
      </c>
      <c r="B139" s="68">
        <v>104.81</v>
      </c>
      <c r="C139" s="68">
        <v>4369.71</v>
      </c>
      <c r="D139" s="62">
        <f t="shared" si="4"/>
        <v>-3.0345082801369237E-2</v>
      </c>
      <c r="E139" s="62">
        <f t="shared" si="5"/>
        <v>-2.1133275836964224E-2</v>
      </c>
    </row>
    <row r="140" spans="1:5" x14ac:dyDescent="0.35">
      <c r="A140" s="67">
        <v>45163</v>
      </c>
      <c r="B140" s="68">
        <v>98.84</v>
      </c>
      <c r="C140" s="68">
        <v>4405.71</v>
      </c>
      <c r="D140" s="62">
        <f t="shared" si="4"/>
        <v>-5.6960213720064864E-2</v>
      </c>
      <c r="E140" s="62">
        <f t="shared" si="5"/>
        <v>8.2385329918919104E-3</v>
      </c>
    </row>
    <row r="141" spans="1:5" x14ac:dyDescent="0.35">
      <c r="A141" s="67">
        <v>45170</v>
      </c>
      <c r="B141" s="68">
        <v>102.36</v>
      </c>
      <c r="C141" s="68">
        <v>4515.7700000000004</v>
      </c>
      <c r="D141" s="62">
        <f t="shared" si="4"/>
        <v>3.5613112100364185E-2</v>
      </c>
      <c r="E141" s="62">
        <f t="shared" si="5"/>
        <v>2.4981217556307701E-2</v>
      </c>
    </row>
    <row r="142" spans="1:5" x14ac:dyDescent="0.35">
      <c r="A142" s="67">
        <v>45177</v>
      </c>
      <c r="B142" s="68">
        <v>97.67</v>
      </c>
      <c r="C142" s="68">
        <v>4457.49</v>
      </c>
      <c r="D142" s="62">
        <f t="shared" si="4"/>
        <v>-4.5818679171551364E-2</v>
      </c>
      <c r="E142" s="62">
        <f t="shared" si="5"/>
        <v>-1.2905883160568551E-2</v>
      </c>
    </row>
    <row r="143" spans="1:5" x14ac:dyDescent="0.35">
      <c r="A143" s="67">
        <v>45184</v>
      </c>
      <c r="B143" s="68">
        <v>96.26</v>
      </c>
      <c r="C143" s="68">
        <v>4450.32</v>
      </c>
      <c r="D143" s="62">
        <f t="shared" si="4"/>
        <v>-1.443636735947575E-2</v>
      </c>
      <c r="E143" s="62">
        <f t="shared" si="5"/>
        <v>-1.6085285665251236E-3</v>
      </c>
    </row>
    <row r="144" spans="1:5" x14ac:dyDescent="0.35">
      <c r="A144" s="67">
        <v>45191</v>
      </c>
      <c r="B144" s="68">
        <v>90.85</v>
      </c>
      <c r="C144" s="68">
        <v>4320.0600000000004</v>
      </c>
      <c r="D144" s="62">
        <f t="shared" si="4"/>
        <v>-5.6201953043839709E-2</v>
      </c>
      <c r="E144" s="62">
        <f t="shared" si="5"/>
        <v>-2.9269805317370282E-2</v>
      </c>
    </row>
    <row r="145" spans="1:5" x14ac:dyDescent="0.35">
      <c r="A145" s="67">
        <v>45198</v>
      </c>
      <c r="B145" s="68">
        <v>95.62</v>
      </c>
      <c r="C145" s="68">
        <v>4288.05</v>
      </c>
      <c r="D145" s="62">
        <f t="shared" si="4"/>
        <v>5.2504127682994062E-2</v>
      </c>
      <c r="E145" s="62">
        <f t="shared" si="5"/>
        <v>-7.4096193108429548E-3</v>
      </c>
    </row>
    <row r="146" spans="1:5" x14ac:dyDescent="0.35">
      <c r="A146" s="67">
        <v>45205</v>
      </c>
      <c r="B146" s="68">
        <v>97.11</v>
      </c>
      <c r="C146" s="68">
        <v>4308.5</v>
      </c>
      <c r="D146" s="62">
        <f t="shared" si="4"/>
        <v>1.558251411838522E-2</v>
      </c>
      <c r="E146" s="62">
        <f t="shared" si="5"/>
        <v>4.7690675248655721E-3</v>
      </c>
    </row>
    <row r="147" spans="1:5" x14ac:dyDescent="0.35">
      <c r="A147" s="67">
        <v>45212</v>
      </c>
      <c r="B147" s="68">
        <v>99.91</v>
      </c>
      <c r="C147" s="68">
        <v>4327.78</v>
      </c>
      <c r="D147" s="62">
        <f t="shared" si="4"/>
        <v>2.883328184533001E-2</v>
      </c>
      <c r="E147" s="62">
        <f t="shared" si="5"/>
        <v>4.4748752466054883E-3</v>
      </c>
    </row>
    <row r="148" spans="1:5" x14ac:dyDescent="0.35">
      <c r="A148" s="67">
        <v>45219</v>
      </c>
      <c r="B148" s="68">
        <v>102.67</v>
      </c>
      <c r="C148" s="68">
        <v>4224.16</v>
      </c>
      <c r="D148" s="62">
        <f t="shared" si="4"/>
        <v>2.7624862376138575E-2</v>
      </c>
      <c r="E148" s="62">
        <f t="shared" si="5"/>
        <v>-2.394299155687209E-2</v>
      </c>
    </row>
    <row r="149" spans="1:5" x14ac:dyDescent="0.35">
      <c r="A149" s="67">
        <v>45226</v>
      </c>
      <c r="B149" s="68">
        <v>97.98</v>
      </c>
      <c r="C149" s="68">
        <v>4117.37</v>
      </c>
      <c r="D149" s="62">
        <f t="shared" si="4"/>
        <v>-4.5680335054056664E-2</v>
      </c>
      <c r="E149" s="62">
        <f t="shared" si="5"/>
        <v>-2.5280765880080294E-2</v>
      </c>
    </row>
    <row r="150" spans="1:5" x14ac:dyDescent="0.35">
      <c r="A150" s="67">
        <v>45233</v>
      </c>
      <c r="B150" s="68">
        <v>107.06</v>
      </c>
      <c r="C150" s="68">
        <v>4358.34</v>
      </c>
      <c r="D150" s="62">
        <f t="shared" si="4"/>
        <v>9.2671973872218802E-2</v>
      </c>
      <c r="E150" s="62">
        <f t="shared" si="5"/>
        <v>5.8525223625761166E-2</v>
      </c>
    </row>
    <row r="151" spans="1:5" x14ac:dyDescent="0.35">
      <c r="A151" s="67">
        <v>45240</v>
      </c>
      <c r="B151" s="68">
        <v>106.11</v>
      </c>
      <c r="C151" s="68">
        <v>4415.24</v>
      </c>
      <c r="D151" s="62">
        <f t="shared" si="4"/>
        <v>-8.8735288623202208E-3</v>
      </c>
      <c r="E151" s="62">
        <f t="shared" si="5"/>
        <v>1.3055429360719822E-2</v>
      </c>
    </row>
    <row r="152" spans="1:5" x14ac:dyDescent="0.35">
      <c r="A152" s="67">
        <v>45247</v>
      </c>
      <c r="B152" s="68">
        <v>105.96</v>
      </c>
      <c r="C152" s="68">
        <v>4514.0200000000004</v>
      </c>
      <c r="D152" s="62">
        <f t="shared" si="4"/>
        <v>-1.4136273678258947E-3</v>
      </c>
      <c r="E152" s="62">
        <f t="shared" si="5"/>
        <v>2.237250976164391E-2</v>
      </c>
    </row>
    <row r="153" spans="1:5" x14ac:dyDescent="0.35">
      <c r="A153" s="67">
        <v>45254</v>
      </c>
      <c r="B153" s="68">
        <v>107.64</v>
      </c>
      <c r="C153" s="68">
        <v>4559.34</v>
      </c>
      <c r="D153" s="62">
        <f t="shared" si="4"/>
        <v>1.5855039637599159E-2</v>
      </c>
      <c r="E153" s="62">
        <f t="shared" si="5"/>
        <v>1.003983145843388E-2</v>
      </c>
    </row>
    <row r="154" spans="1:5" x14ac:dyDescent="0.35">
      <c r="A154" s="67">
        <v>45261</v>
      </c>
      <c r="B154" s="68">
        <v>113.48</v>
      </c>
      <c r="C154" s="68">
        <v>4594.63</v>
      </c>
      <c r="D154" s="62">
        <f t="shared" si="4"/>
        <v>5.4254923820141243E-2</v>
      </c>
      <c r="E154" s="62">
        <f t="shared" si="5"/>
        <v>7.7401553733654352E-3</v>
      </c>
    </row>
    <row r="155" spans="1:5" x14ac:dyDescent="0.35">
      <c r="A155" s="67">
        <v>45268</v>
      </c>
      <c r="B155" s="68">
        <v>115.91</v>
      </c>
      <c r="C155" s="68">
        <v>4604.37</v>
      </c>
      <c r="D155" s="62">
        <f t="shared" si="4"/>
        <v>2.1413464927740506E-2</v>
      </c>
      <c r="E155" s="62">
        <f t="shared" si="5"/>
        <v>2.119866017502994E-3</v>
      </c>
    </row>
    <row r="156" spans="1:5" x14ac:dyDescent="0.35">
      <c r="A156" s="67">
        <v>45275</v>
      </c>
      <c r="B156" s="68">
        <v>121.55</v>
      </c>
      <c r="C156" s="68">
        <v>4719.1899999999996</v>
      </c>
      <c r="D156" s="62">
        <f t="shared" si="4"/>
        <v>4.8658441894573384E-2</v>
      </c>
      <c r="E156" s="62">
        <f t="shared" si="5"/>
        <v>2.4937179244934642E-2</v>
      </c>
    </row>
    <row r="157" spans="1:5" x14ac:dyDescent="0.35">
      <c r="A157" s="67">
        <v>45282</v>
      </c>
      <c r="B157" s="68">
        <v>108.04</v>
      </c>
      <c r="C157" s="68">
        <v>4754.63</v>
      </c>
      <c r="D157" s="62">
        <f t="shared" si="4"/>
        <v>-0.11114767585355813</v>
      </c>
      <c r="E157" s="62">
        <f t="shared" si="5"/>
        <v>7.5097633280288593E-3</v>
      </c>
    </row>
    <row r="158" spans="1:5" x14ac:dyDescent="0.35">
      <c r="A158" s="67">
        <v>45289</v>
      </c>
      <c r="B158" s="68">
        <v>108.57</v>
      </c>
      <c r="C158" s="68">
        <v>4769.83</v>
      </c>
      <c r="D158" s="62">
        <f t="shared" si="4"/>
        <v>4.9055905220287566E-3</v>
      </c>
      <c r="E158" s="62">
        <f t="shared" si="5"/>
        <v>3.1968838795026779E-3</v>
      </c>
    </row>
    <row r="159" spans="1:5" x14ac:dyDescent="0.35">
      <c r="A159" s="67">
        <v>45296</v>
      </c>
      <c r="B159" s="68">
        <v>102.08</v>
      </c>
      <c r="C159" s="68">
        <v>4697.24</v>
      </c>
      <c r="D159" s="62">
        <f t="shared" si="4"/>
        <v>-5.9777102330293777E-2</v>
      </c>
      <c r="E159" s="62">
        <f t="shared" si="5"/>
        <v>-1.5218571731068014E-2</v>
      </c>
    </row>
    <row r="160" spans="1:5" x14ac:dyDescent="0.35">
      <c r="A160" s="67">
        <v>45303</v>
      </c>
      <c r="B160" s="68">
        <v>105.06</v>
      </c>
      <c r="C160" s="68">
        <v>4783.83</v>
      </c>
      <c r="D160" s="62">
        <f t="shared" si="4"/>
        <v>2.9192789968652075E-2</v>
      </c>
      <c r="E160" s="62">
        <f t="shared" si="5"/>
        <v>1.8434229462407744E-2</v>
      </c>
    </row>
    <row r="161" spans="1:5" x14ac:dyDescent="0.35">
      <c r="A161" s="67">
        <v>45310</v>
      </c>
      <c r="B161" s="68">
        <v>101.78</v>
      </c>
      <c r="C161" s="68">
        <v>4839.8100000000004</v>
      </c>
      <c r="D161" s="62">
        <f t="shared" si="4"/>
        <v>-3.1220255092328203E-2</v>
      </c>
      <c r="E161" s="62">
        <f t="shared" si="5"/>
        <v>1.1701920845849555E-2</v>
      </c>
    </row>
    <row r="162" spans="1:5" x14ac:dyDescent="0.35">
      <c r="A162" s="67">
        <v>45317</v>
      </c>
      <c r="B162" s="68">
        <v>102.75</v>
      </c>
      <c r="C162" s="68">
        <v>4890.97</v>
      </c>
      <c r="D162" s="62">
        <f t="shared" si="4"/>
        <v>9.5303595991353789E-3</v>
      </c>
      <c r="E162" s="62">
        <f t="shared" si="5"/>
        <v>1.0570662897923648E-2</v>
      </c>
    </row>
    <row r="163" spans="1:5" x14ac:dyDescent="0.35">
      <c r="A163" s="67">
        <v>45324</v>
      </c>
      <c r="B163" s="68">
        <v>100.71</v>
      </c>
      <c r="C163" s="68">
        <v>4958.6099999999997</v>
      </c>
      <c r="D163" s="62">
        <f t="shared" si="4"/>
        <v>-1.9854014598540207E-2</v>
      </c>
      <c r="E163" s="62">
        <f t="shared" si="5"/>
        <v>1.3829567549995075E-2</v>
      </c>
    </row>
    <row r="164" spans="1:5" x14ac:dyDescent="0.35">
      <c r="A164" s="67">
        <v>45331</v>
      </c>
      <c r="B164" s="68">
        <v>104.5</v>
      </c>
      <c r="C164" s="68">
        <v>5026.6099999999997</v>
      </c>
      <c r="D164" s="62">
        <f t="shared" si="4"/>
        <v>3.7632807069804451E-2</v>
      </c>
      <c r="E164" s="62">
        <f t="shared" si="5"/>
        <v>1.3713520522888472E-2</v>
      </c>
    </row>
    <row r="165" spans="1:5" x14ac:dyDescent="0.35">
      <c r="A165" s="67">
        <v>45338</v>
      </c>
      <c r="B165" s="68">
        <v>103.51</v>
      </c>
      <c r="C165" s="68">
        <v>5005.57</v>
      </c>
      <c r="D165" s="62">
        <f t="shared" si="4"/>
        <v>-9.4736842105262661E-3</v>
      </c>
      <c r="E165" s="62">
        <f t="shared" si="5"/>
        <v>-4.1857235791119595E-3</v>
      </c>
    </row>
    <row r="166" spans="1:5" x14ac:dyDescent="0.35">
      <c r="A166" s="67">
        <v>45345</v>
      </c>
      <c r="B166" s="68">
        <v>105.63</v>
      </c>
      <c r="C166" s="68">
        <v>5088.8</v>
      </c>
      <c r="D166" s="62">
        <f t="shared" si="4"/>
        <v>2.0481112935948124E-2</v>
      </c>
      <c r="E166" s="62">
        <f t="shared" si="5"/>
        <v>1.662747699063253E-2</v>
      </c>
    </row>
    <row r="167" spans="1:5" x14ac:dyDescent="0.35">
      <c r="A167" s="67">
        <v>45352</v>
      </c>
      <c r="B167" s="68">
        <v>101.88</v>
      </c>
      <c r="C167" s="68">
        <v>5137.08</v>
      </c>
      <c r="D167" s="62">
        <f t="shared" si="4"/>
        <v>-3.5501278046009659E-2</v>
      </c>
      <c r="E167" s="62">
        <f t="shared" si="5"/>
        <v>9.4875019650997768E-3</v>
      </c>
    </row>
    <row r="168" spans="1:5" x14ac:dyDescent="0.35">
      <c r="A168" s="67">
        <v>45359</v>
      </c>
      <c r="B168" s="68">
        <v>99.16</v>
      </c>
      <c r="C168" s="68">
        <v>5123.6899999999996</v>
      </c>
      <c r="D168" s="62">
        <f t="shared" si="4"/>
        <v>-2.6698076168040822E-2</v>
      </c>
      <c r="E168" s="62">
        <f t="shared" si="5"/>
        <v>-2.6065391233931197E-3</v>
      </c>
    </row>
    <row r="169" spans="1:5" x14ac:dyDescent="0.35">
      <c r="A169" s="67">
        <v>45366</v>
      </c>
      <c r="B169" s="68">
        <v>99.64</v>
      </c>
      <c r="C169" s="68">
        <v>5117.09</v>
      </c>
      <c r="D169" s="62">
        <f t="shared" si="4"/>
        <v>4.840661557079508E-3</v>
      </c>
      <c r="E169" s="62">
        <f t="shared" si="5"/>
        <v>-1.288134137701433E-3</v>
      </c>
    </row>
    <row r="170" spans="1:5" x14ac:dyDescent="0.35">
      <c r="A170" s="67">
        <v>45373</v>
      </c>
      <c r="B170" s="68">
        <v>93.86</v>
      </c>
      <c r="C170" s="68">
        <v>5234.18</v>
      </c>
      <c r="D170" s="62">
        <f t="shared" si="4"/>
        <v>-5.8008831794460064E-2</v>
      </c>
      <c r="E170" s="62">
        <f t="shared" si="5"/>
        <v>2.2882145907146472E-2</v>
      </c>
    </row>
    <row r="171" spans="1:5" x14ac:dyDescent="0.35">
      <c r="A171" s="67">
        <v>45380</v>
      </c>
      <c r="B171" s="68">
        <v>93.98</v>
      </c>
      <c r="C171" s="68">
        <v>5254.35</v>
      </c>
      <c r="D171" s="62">
        <f t="shared" si="4"/>
        <v>1.2784998934583906E-3</v>
      </c>
      <c r="E171" s="62">
        <f t="shared" si="5"/>
        <v>3.8535166922039499E-3</v>
      </c>
    </row>
    <row r="172" spans="1:5" x14ac:dyDescent="0.35">
      <c r="A172" s="67">
        <v>45387</v>
      </c>
      <c r="B172" s="68">
        <v>88.84</v>
      </c>
      <c r="C172" s="68">
        <v>5204.34</v>
      </c>
      <c r="D172" s="62">
        <f t="shared" si="4"/>
        <v>-5.4692487763353906E-2</v>
      </c>
      <c r="E172" s="62">
        <f t="shared" si="5"/>
        <v>-9.5178280853007915E-3</v>
      </c>
    </row>
    <row r="173" spans="1:5" x14ac:dyDescent="0.35">
      <c r="A173" s="67">
        <v>45394</v>
      </c>
      <c r="B173" s="68">
        <v>92</v>
      </c>
      <c r="C173" s="68">
        <v>5123.41</v>
      </c>
      <c r="D173" s="62">
        <f t="shared" si="4"/>
        <v>3.5569563259792845E-2</v>
      </c>
      <c r="E173" s="62">
        <f t="shared" si="5"/>
        <v>-1.5550482866223247E-2</v>
      </c>
    </row>
    <row r="174" spans="1:5" x14ac:dyDescent="0.35">
      <c r="A174" s="67">
        <v>45401</v>
      </c>
      <c r="B174" s="68">
        <v>94.53</v>
      </c>
      <c r="C174" s="68">
        <v>4967.2299999999996</v>
      </c>
      <c r="D174" s="62">
        <f t="shared" si="4"/>
        <v>2.7500000000000014E-2</v>
      </c>
      <c r="E174" s="62">
        <f t="shared" si="5"/>
        <v>-3.0483603693633791E-2</v>
      </c>
    </row>
    <row r="175" spans="1:5" x14ac:dyDescent="0.35">
      <c r="A175" s="67">
        <v>45408</v>
      </c>
      <c r="B175" s="68">
        <v>94.12</v>
      </c>
      <c r="C175" s="68">
        <v>5099.96</v>
      </c>
      <c r="D175" s="62">
        <f t="shared" si="4"/>
        <v>-4.3372474346767857E-3</v>
      </c>
      <c r="E175" s="62">
        <f t="shared" si="5"/>
        <v>2.6721130287907041E-2</v>
      </c>
    </row>
    <row r="176" spans="1:5" x14ac:dyDescent="0.35">
      <c r="A176" s="67">
        <v>45415</v>
      </c>
      <c r="B176" s="68">
        <v>92.15</v>
      </c>
      <c r="C176" s="68">
        <v>5127.79</v>
      </c>
      <c r="D176" s="62">
        <f t="shared" si="4"/>
        <v>-2.0930726731831693E-2</v>
      </c>
      <c r="E176" s="62">
        <f t="shared" si="5"/>
        <v>5.4569055443571962E-3</v>
      </c>
    </row>
    <row r="177" spans="1:5" x14ac:dyDescent="0.35">
      <c r="A177" s="67">
        <v>45422</v>
      </c>
      <c r="B177" s="68">
        <v>90.94</v>
      </c>
      <c r="C177" s="68">
        <v>5222.68</v>
      </c>
      <c r="D177" s="62">
        <f t="shared" si="4"/>
        <v>-1.3130765056972414E-2</v>
      </c>
      <c r="E177" s="62">
        <f t="shared" si="5"/>
        <v>1.8505047983634341E-2</v>
      </c>
    </row>
    <row r="178" spans="1:5" x14ac:dyDescent="0.35">
      <c r="A178" s="67">
        <v>45429</v>
      </c>
      <c r="B178" s="68">
        <v>92.18</v>
      </c>
      <c r="C178" s="68">
        <v>5303.27</v>
      </c>
      <c r="D178" s="62">
        <f t="shared" si="4"/>
        <v>1.3635363976248175E-2</v>
      </c>
      <c r="E178" s="62">
        <f t="shared" si="5"/>
        <v>1.5430775004403896E-2</v>
      </c>
    </row>
    <row r="179" spans="1:5" s="2" customFormat="1" x14ac:dyDescent="0.35">
      <c r="A179" s="67">
        <v>45436</v>
      </c>
      <c r="B179" s="68">
        <v>91.75</v>
      </c>
      <c r="C179" s="68">
        <v>5304.72</v>
      </c>
      <c r="D179" s="62">
        <f t="shared" si="4"/>
        <v>-4.6647862876980561E-3</v>
      </c>
      <c r="E179" s="62">
        <f t="shared" si="5"/>
        <v>2.7341621301570882E-4</v>
      </c>
    </row>
    <row r="180" spans="1:5" x14ac:dyDescent="0.35">
      <c r="A180" s="67">
        <v>45443</v>
      </c>
      <c r="B180" s="68">
        <v>95.05</v>
      </c>
      <c r="C180" s="68">
        <v>5277.51</v>
      </c>
      <c r="D180" s="62">
        <f t="shared" si="4"/>
        <v>3.5967302452316045E-2</v>
      </c>
      <c r="E180" s="62">
        <f t="shared" si="5"/>
        <v>-5.1293941998823752E-3</v>
      </c>
    </row>
    <row r="181" spans="1:5" x14ac:dyDescent="0.35">
      <c r="A181" s="67">
        <v>45450</v>
      </c>
      <c r="B181" s="68">
        <v>96.55</v>
      </c>
      <c r="C181" s="68">
        <v>5346.99</v>
      </c>
      <c r="D181" s="62">
        <f t="shared" si="4"/>
        <v>1.5781167806417674E-2</v>
      </c>
      <c r="E181" s="62">
        <f t="shared" si="5"/>
        <v>1.3165299544671551E-2</v>
      </c>
    </row>
    <row r="182" spans="1:5" x14ac:dyDescent="0.35">
      <c r="A182" s="67">
        <v>45457</v>
      </c>
      <c r="B182" s="68">
        <v>93.39</v>
      </c>
      <c r="C182" s="68">
        <v>5431.6</v>
      </c>
      <c r="D182" s="62">
        <f t="shared" si="4"/>
        <v>-3.2729155877783495E-2</v>
      </c>
      <c r="E182" s="62">
        <f t="shared" si="5"/>
        <v>1.5823856038631189E-2</v>
      </c>
    </row>
    <row r="183" spans="1:5" x14ac:dyDescent="0.35">
      <c r="A183" s="67">
        <v>45464</v>
      </c>
      <c r="B183" s="68">
        <v>97.18</v>
      </c>
      <c r="C183" s="68">
        <v>5464.62</v>
      </c>
      <c r="D183" s="62">
        <f t="shared" si="4"/>
        <v>4.0582503480030049E-2</v>
      </c>
      <c r="E183" s="62">
        <f t="shared" si="5"/>
        <v>6.0792400029456373E-3</v>
      </c>
    </row>
    <row r="184" spans="1:5" x14ac:dyDescent="0.35">
      <c r="A184" s="67">
        <v>45471</v>
      </c>
      <c r="B184" s="68">
        <v>75.37</v>
      </c>
      <c r="C184" s="68">
        <v>5460.48</v>
      </c>
      <c r="D184" s="62">
        <f t="shared" si="4"/>
        <v>-0.22442889483432807</v>
      </c>
      <c r="E184" s="62">
        <f t="shared" si="5"/>
        <v>-7.5760071148594545E-4</v>
      </c>
    </row>
    <row r="185" spans="1:5" x14ac:dyDescent="0.35">
      <c r="A185" s="67">
        <v>45478</v>
      </c>
      <c r="B185" s="68">
        <v>75.430000000000007</v>
      </c>
      <c r="C185" s="68">
        <v>5567.19</v>
      </c>
      <c r="D185" s="62">
        <f t="shared" si="4"/>
        <v>7.960727079740251E-4</v>
      </c>
      <c r="E185" s="62">
        <f t="shared" si="5"/>
        <v>1.954223804500704E-2</v>
      </c>
    </row>
    <row r="186" spans="1:5" x14ac:dyDescent="0.35">
      <c r="A186" s="67">
        <v>45485</v>
      </c>
      <c r="B186" s="68">
        <v>73.42</v>
      </c>
      <c r="C186" s="68">
        <v>5615.35</v>
      </c>
      <c r="D186" s="62">
        <f t="shared" si="4"/>
        <v>-2.6647222590481308E-2</v>
      </c>
      <c r="E186" s="62">
        <f t="shared" si="5"/>
        <v>8.6506837381157761E-3</v>
      </c>
    </row>
    <row r="187" spans="1:5" x14ac:dyDescent="0.35">
      <c r="A187" s="67">
        <v>45492</v>
      </c>
      <c r="B187" s="68">
        <v>72.7</v>
      </c>
      <c r="C187" s="68">
        <v>5505</v>
      </c>
      <c r="D187" s="62">
        <f t="shared" si="4"/>
        <v>-9.8065922092072846E-3</v>
      </c>
      <c r="E187" s="62">
        <f t="shared" si="5"/>
        <v>-1.9651491002341859E-2</v>
      </c>
    </row>
    <row r="188" spans="1:5" x14ac:dyDescent="0.35">
      <c r="A188" s="67">
        <v>45499</v>
      </c>
      <c r="B188" s="68">
        <v>72.56</v>
      </c>
      <c r="C188" s="68">
        <v>5459.1</v>
      </c>
      <c r="D188" s="62">
        <f t="shared" si="4"/>
        <v>-1.9257221458046845E-3</v>
      </c>
      <c r="E188" s="62">
        <f t="shared" si="5"/>
        <v>-8.337874659400479E-3</v>
      </c>
    </row>
    <row r="189" spans="1:5" x14ac:dyDescent="0.35">
      <c r="A189" s="67">
        <v>45506</v>
      </c>
      <c r="B189" s="68">
        <v>74.010000000000005</v>
      </c>
      <c r="C189" s="68">
        <v>5346.56</v>
      </c>
      <c r="D189" s="62">
        <f t="shared" si="4"/>
        <v>1.998346196251382E-2</v>
      </c>
      <c r="E189" s="62">
        <f t="shared" si="5"/>
        <v>-2.0615119708376831E-2</v>
      </c>
    </row>
    <row r="190" spans="1:5" x14ac:dyDescent="0.35">
      <c r="A190" s="67">
        <v>45513</v>
      </c>
      <c r="B190" s="68">
        <v>74.34</v>
      </c>
      <c r="C190" s="68">
        <v>5344.16</v>
      </c>
      <c r="D190" s="62">
        <f t="shared" si="4"/>
        <v>4.458856911228189E-3</v>
      </c>
      <c r="E190" s="62">
        <f t="shared" si="5"/>
        <v>-4.4888676083323583E-4</v>
      </c>
    </row>
    <row r="191" spans="1:5" x14ac:dyDescent="0.35">
      <c r="A191" s="67">
        <v>45520</v>
      </c>
      <c r="B191" s="68">
        <v>83.23</v>
      </c>
      <c r="C191" s="68">
        <v>5554.25</v>
      </c>
      <c r="D191" s="62">
        <f t="shared" si="4"/>
        <v>0.11958568738229755</v>
      </c>
      <c r="E191" s="62">
        <f t="shared" si="5"/>
        <v>3.9312071494865451E-2</v>
      </c>
    </row>
    <row r="192" spans="1:5" x14ac:dyDescent="0.35">
      <c r="A192" s="67">
        <v>45527</v>
      </c>
      <c r="B192" s="68">
        <v>84.05</v>
      </c>
      <c r="C192" s="68">
        <v>5634.61</v>
      </c>
      <c r="D192" s="62">
        <f t="shared" si="4"/>
        <v>9.8522167487683898E-3</v>
      </c>
      <c r="E192" s="62">
        <f t="shared" si="5"/>
        <v>1.4468200027006288E-2</v>
      </c>
    </row>
    <row r="193" spans="1:5" x14ac:dyDescent="0.35">
      <c r="A193" s="67">
        <v>45534</v>
      </c>
      <c r="B193" s="68">
        <v>83.32</v>
      </c>
      <c r="C193" s="68">
        <v>5648.4</v>
      </c>
      <c r="D193" s="62">
        <f t="shared" si="4"/>
        <v>-8.6853063652588217E-3</v>
      </c>
      <c r="E193" s="62">
        <f t="shared" si="5"/>
        <v>2.4473743524396478E-3</v>
      </c>
    </row>
    <row r="194" spans="1:5" x14ac:dyDescent="0.35">
      <c r="A194" s="67">
        <v>45541</v>
      </c>
      <c r="B194" s="68">
        <v>80.63</v>
      </c>
      <c r="C194" s="68">
        <v>5408.42</v>
      </c>
      <c r="D194" s="62">
        <f t="shared" si="4"/>
        <v>-3.2285165626500217E-2</v>
      </c>
      <c r="E194" s="62">
        <f t="shared" si="5"/>
        <v>-4.2486367820975778E-2</v>
      </c>
    </row>
    <row r="195" spans="1:5" x14ac:dyDescent="0.35">
      <c r="A195" s="67">
        <v>45548</v>
      </c>
      <c r="B195" s="68">
        <v>79.010000000000005</v>
      </c>
      <c r="C195" s="68">
        <v>5626.02</v>
      </c>
      <c r="D195" s="62">
        <f t="shared" si="4"/>
        <v>-2.0091777254123658E-2</v>
      </c>
      <c r="E195" s="62">
        <f t="shared" si="5"/>
        <v>4.0233561742616213E-2</v>
      </c>
    </row>
    <row r="196" spans="1:5" x14ac:dyDescent="0.35">
      <c r="A196" s="67">
        <v>45555</v>
      </c>
      <c r="B196" s="68">
        <v>86.52</v>
      </c>
      <c r="C196" s="68">
        <v>5702.55</v>
      </c>
      <c r="D196" s="62">
        <f t="shared" ref="D196:D210" si="6">(B196-B195)/B195</f>
        <v>9.5051259334261368E-2</v>
      </c>
      <c r="E196" s="62">
        <f t="shared" ref="E196:E210" si="7">(C196-C195)/C195</f>
        <v>1.3602866680175282E-2</v>
      </c>
    </row>
    <row r="197" spans="1:5" x14ac:dyDescent="0.35">
      <c r="A197" s="67">
        <v>45562</v>
      </c>
      <c r="B197" s="68">
        <v>89.44</v>
      </c>
      <c r="C197" s="68">
        <v>5738.17</v>
      </c>
      <c r="D197" s="62">
        <f t="shared" si="6"/>
        <v>3.3749422098936686E-2</v>
      </c>
      <c r="E197" s="62">
        <f t="shared" si="7"/>
        <v>6.2463283969452065E-3</v>
      </c>
    </row>
    <row r="198" spans="1:5" x14ac:dyDescent="0.35">
      <c r="A198" s="67">
        <v>45569</v>
      </c>
      <c r="B198" s="68">
        <v>82.25</v>
      </c>
      <c r="C198" s="68">
        <v>5751.07</v>
      </c>
      <c r="D198" s="62">
        <f t="shared" si="6"/>
        <v>-8.0389087656529495E-2</v>
      </c>
      <c r="E198" s="62">
        <f t="shared" si="7"/>
        <v>2.2481034894399495E-3</v>
      </c>
    </row>
    <row r="199" spans="1:5" x14ac:dyDescent="0.35">
      <c r="A199" s="67">
        <v>45576</v>
      </c>
      <c r="B199" s="68">
        <v>82.15</v>
      </c>
      <c r="C199" s="68">
        <v>5815.03</v>
      </c>
      <c r="D199" s="62">
        <f t="shared" si="6"/>
        <v>-1.215805471124551E-3</v>
      </c>
      <c r="E199" s="62">
        <f t="shared" si="7"/>
        <v>1.1121408711770165E-2</v>
      </c>
    </row>
    <row r="200" spans="1:5" x14ac:dyDescent="0.35">
      <c r="A200" s="67">
        <v>45583</v>
      </c>
      <c r="B200" s="68">
        <v>82.92</v>
      </c>
      <c r="C200" s="68">
        <v>5864.67</v>
      </c>
      <c r="D200" s="62">
        <f t="shared" si="6"/>
        <v>9.3730979914789531E-3</v>
      </c>
      <c r="E200" s="62">
        <f t="shared" si="7"/>
        <v>8.5364993817745281E-3</v>
      </c>
    </row>
    <row r="201" spans="1:5" x14ac:dyDescent="0.35">
      <c r="A201" s="67">
        <v>45590</v>
      </c>
      <c r="B201" s="68">
        <v>78.849999999999994</v>
      </c>
      <c r="C201" s="68">
        <v>5808.12</v>
      </c>
      <c r="D201" s="62">
        <f t="shared" si="6"/>
        <v>-4.9083453931500327E-2</v>
      </c>
      <c r="E201" s="62">
        <f t="shared" si="7"/>
        <v>-9.6424862780003281E-3</v>
      </c>
    </row>
    <row r="202" spans="1:5" x14ac:dyDescent="0.35">
      <c r="A202" s="67">
        <v>45597</v>
      </c>
      <c r="B202" s="68">
        <v>78.06</v>
      </c>
      <c r="C202" s="68">
        <v>5728.8</v>
      </c>
      <c r="D202" s="62">
        <f t="shared" si="6"/>
        <v>-1.0019023462270033E-2</v>
      </c>
      <c r="E202" s="62">
        <f t="shared" si="7"/>
        <v>-1.365674262928447E-2</v>
      </c>
    </row>
    <row r="203" spans="1:5" x14ac:dyDescent="0.35">
      <c r="A203" s="67">
        <v>45604</v>
      </c>
      <c r="B203" s="68">
        <v>75.88</v>
      </c>
      <c r="C203" s="68">
        <v>5995.54</v>
      </c>
      <c r="D203" s="62">
        <f t="shared" si="6"/>
        <v>-2.7927235459902725E-2</v>
      </c>
      <c r="E203" s="62">
        <f t="shared" si="7"/>
        <v>4.6561234464460234E-2</v>
      </c>
    </row>
    <row r="204" spans="1:5" x14ac:dyDescent="0.35">
      <c r="A204" s="67">
        <v>45611</v>
      </c>
      <c r="B204" s="68">
        <v>76.66</v>
      </c>
      <c r="C204" s="68">
        <v>5870.62</v>
      </c>
      <c r="D204" s="62">
        <f t="shared" si="6"/>
        <v>1.0279388508170811E-2</v>
      </c>
      <c r="E204" s="62">
        <f t="shared" si="7"/>
        <v>-2.0835487712532994E-2</v>
      </c>
    </row>
    <row r="205" spans="1:5" x14ac:dyDescent="0.35">
      <c r="A205" s="67">
        <v>45618</v>
      </c>
      <c r="B205" s="68">
        <v>77.400000000000006</v>
      </c>
      <c r="C205" s="68">
        <v>5969.34</v>
      </c>
      <c r="D205" s="62">
        <f t="shared" si="6"/>
        <v>9.6530133055049462E-3</v>
      </c>
      <c r="E205" s="62">
        <f t="shared" si="7"/>
        <v>1.6815941076070373E-2</v>
      </c>
    </row>
    <row r="206" spans="1:5" x14ac:dyDescent="0.35">
      <c r="A206" s="67">
        <v>45625</v>
      </c>
      <c r="B206" s="68">
        <v>78.77</v>
      </c>
      <c r="C206" s="68">
        <v>6032.38</v>
      </c>
      <c r="D206" s="62">
        <f t="shared" si="6"/>
        <v>1.770025839793269E-2</v>
      </c>
      <c r="E206" s="62">
        <f t="shared" si="7"/>
        <v>1.0560631493598951E-2</v>
      </c>
    </row>
    <row r="207" spans="1:5" x14ac:dyDescent="0.35">
      <c r="A207" s="67">
        <v>45632</v>
      </c>
      <c r="B207" s="68">
        <v>78.89</v>
      </c>
      <c r="C207" s="68">
        <v>6090.27</v>
      </c>
      <c r="D207" s="62">
        <f t="shared" si="6"/>
        <v>1.5234226228260067E-3</v>
      </c>
      <c r="E207" s="62">
        <f t="shared" si="7"/>
        <v>9.5965439842981247E-3</v>
      </c>
    </row>
    <row r="208" spans="1:5" x14ac:dyDescent="0.35">
      <c r="A208" s="67">
        <v>45639</v>
      </c>
      <c r="B208" s="68">
        <v>77.25</v>
      </c>
      <c r="C208" s="68">
        <v>6051.09</v>
      </c>
      <c r="D208" s="62">
        <f t="shared" si="6"/>
        <v>-2.0788439599442269E-2</v>
      </c>
      <c r="E208" s="62">
        <f t="shared" si="7"/>
        <v>-6.4332123206360782E-3</v>
      </c>
    </row>
    <row r="209" spans="1:5" x14ac:dyDescent="0.35">
      <c r="A209" s="67">
        <v>45646</v>
      </c>
      <c r="B209" s="68">
        <v>76.94</v>
      </c>
      <c r="C209" s="68">
        <v>5930.85</v>
      </c>
      <c r="D209" s="62">
        <f t="shared" si="6"/>
        <v>-4.0129449838187999E-3</v>
      </c>
      <c r="E209" s="62">
        <f t="shared" si="7"/>
        <v>-1.9870800136834815E-2</v>
      </c>
    </row>
    <row r="210" spans="1:5" x14ac:dyDescent="0.35">
      <c r="A210" s="67">
        <v>45653</v>
      </c>
      <c r="B210" s="68">
        <v>76.42</v>
      </c>
      <c r="C210" s="68">
        <v>5970.84</v>
      </c>
      <c r="D210" s="62">
        <f t="shared" si="6"/>
        <v>-6.758513127111984E-3</v>
      </c>
      <c r="E210" s="62">
        <f t="shared" si="7"/>
        <v>6.7427097296339951E-3</v>
      </c>
    </row>
  </sheetData>
  <mergeCells count="1">
    <mergeCell ref="D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B050E-11A0-4A96-8944-A6403D9BCFF3}">
  <dimension ref="A1:O53"/>
  <sheetViews>
    <sheetView zoomScale="160" zoomScaleNormal="160" workbookViewId="0">
      <selection activeCell="C20" sqref="C20"/>
    </sheetView>
  </sheetViews>
  <sheetFormatPr defaultColWidth="10.90625" defaultRowHeight="14.5" x14ac:dyDescent="0.35"/>
  <cols>
    <col min="7" max="7" width="17.26953125" bestFit="1" customWidth="1"/>
    <col min="8" max="8" width="12.6328125" bestFit="1" customWidth="1"/>
    <col min="9" max="9" width="13.54296875" bestFit="1" customWidth="1"/>
  </cols>
  <sheetData>
    <row r="1" spans="1:15" x14ac:dyDescent="0.35">
      <c r="A1" s="65" t="s">
        <v>67</v>
      </c>
      <c r="B1" s="65" t="s">
        <v>0</v>
      </c>
      <c r="C1" s="65" t="s">
        <v>1</v>
      </c>
      <c r="D1" s="166" t="s">
        <v>87</v>
      </c>
      <c r="E1" s="166"/>
      <c r="G1" t="s">
        <v>88</v>
      </c>
    </row>
    <row r="2" spans="1:15" ht="15" thickBot="1" x14ac:dyDescent="0.4">
      <c r="A2" s="63">
        <v>44227</v>
      </c>
      <c r="B2" s="64">
        <v>133.59</v>
      </c>
      <c r="C2" s="64">
        <v>3714.24</v>
      </c>
      <c r="D2" s="61" t="s">
        <v>0</v>
      </c>
      <c r="E2" s="61" t="s">
        <v>1</v>
      </c>
    </row>
    <row r="3" spans="1:15" x14ac:dyDescent="0.35">
      <c r="A3" s="63">
        <v>44255</v>
      </c>
      <c r="B3" s="64">
        <v>134.78</v>
      </c>
      <c r="C3" s="64">
        <v>3811.15</v>
      </c>
      <c r="D3" s="62">
        <f>(B3-B2)/B2</f>
        <v>8.9078523841604734E-3</v>
      </c>
      <c r="E3" s="62">
        <f>(C3-C2)/C2</f>
        <v>2.6091474971999741E-2</v>
      </c>
      <c r="G3" s="74" t="s">
        <v>89</v>
      </c>
      <c r="H3" s="74"/>
    </row>
    <row r="4" spans="1:15" x14ac:dyDescent="0.35">
      <c r="A4" s="63">
        <v>44286</v>
      </c>
      <c r="B4" s="64">
        <v>132.88999999999999</v>
      </c>
      <c r="C4" s="64">
        <v>3972.89</v>
      </c>
      <c r="D4" s="62">
        <f t="shared" ref="D4:D53" si="0">(B4-B3)/B3</f>
        <v>-1.4022852055201178E-2</v>
      </c>
      <c r="E4" s="62">
        <f t="shared" ref="E4:E53" si="1">(C4-C3)/C3</f>
        <v>4.2438634008107733E-2</v>
      </c>
      <c r="G4" s="71" t="s">
        <v>90</v>
      </c>
      <c r="H4" s="71">
        <v>0.61924067638830049</v>
      </c>
      <c r="I4" s="83" t="s">
        <v>117</v>
      </c>
    </row>
    <row r="5" spans="1:15" x14ac:dyDescent="0.35">
      <c r="A5" s="63">
        <v>44316</v>
      </c>
      <c r="B5" s="64">
        <v>132.62</v>
      </c>
      <c r="C5" s="64">
        <v>4181.17</v>
      </c>
      <c r="D5" s="62">
        <f t="shared" si="0"/>
        <v>-2.0317555873277287E-3</v>
      </c>
      <c r="E5" s="62">
        <f t="shared" si="1"/>
        <v>5.2425312555847307E-2</v>
      </c>
      <c r="G5" s="71" t="s">
        <v>91</v>
      </c>
      <c r="H5" s="71">
        <v>0.38345901529383991</v>
      </c>
      <c r="I5" s="83" t="s">
        <v>134</v>
      </c>
    </row>
    <row r="6" spans="1:15" x14ac:dyDescent="0.35">
      <c r="A6" s="63">
        <v>44347</v>
      </c>
      <c r="B6" s="64">
        <v>136.46</v>
      </c>
      <c r="C6" s="64">
        <v>4204.1099999999997</v>
      </c>
      <c r="D6" s="62">
        <f t="shared" si="0"/>
        <v>2.895490876187606E-2</v>
      </c>
      <c r="E6" s="62">
        <f t="shared" si="1"/>
        <v>5.4865025818131288E-3</v>
      </c>
      <c r="G6" s="71" t="s">
        <v>92</v>
      </c>
      <c r="H6" s="71">
        <v>0.37087654621820404</v>
      </c>
    </row>
    <row r="7" spans="1:15" x14ac:dyDescent="0.35">
      <c r="A7" s="63">
        <v>44377</v>
      </c>
      <c r="B7" s="64">
        <v>154.49</v>
      </c>
      <c r="C7" s="64">
        <v>4297.5</v>
      </c>
      <c r="D7" s="62">
        <f t="shared" si="0"/>
        <v>0.13212663051443646</v>
      </c>
      <c r="E7" s="62">
        <f t="shared" si="1"/>
        <v>2.221397632316955E-2</v>
      </c>
      <c r="G7" s="71" t="s">
        <v>93</v>
      </c>
      <c r="H7" s="71">
        <v>7.4001556022690124E-2</v>
      </c>
    </row>
    <row r="8" spans="1:15" ht="15" thickBot="1" x14ac:dyDescent="0.4">
      <c r="A8" s="63">
        <v>44408</v>
      </c>
      <c r="B8" s="64">
        <v>167.51</v>
      </c>
      <c r="C8" s="64">
        <v>4395.26</v>
      </c>
      <c r="D8" s="62">
        <f t="shared" si="0"/>
        <v>8.4277299501585745E-2</v>
      </c>
      <c r="E8" s="62">
        <f t="shared" si="1"/>
        <v>2.2748109365910464E-2</v>
      </c>
      <c r="G8" s="72" t="s">
        <v>94</v>
      </c>
      <c r="H8" s="72">
        <v>51</v>
      </c>
    </row>
    <row r="9" spans="1:15" x14ac:dyDescent="0.35">
      <c r="A9" s="63">
        <v>44439</v>
      </c>
      <c r="B9" s="64">
        <v>164.74</v>
      </c>
      <c r="C9" s="64">
        <v>4522.68</v>
      </c>
      <c r="D9" s="62">
        <f t="shared" si="0"/>
        <v>-1.6536326189481119E-2</v>
      </c>
      <c r="E9" s="62">
        <f t="shared" si="1"/>
        <v>2.8990321391681052E-2</v>
      </c>
    </row>
    <row r="10" spans="1:15" ht="15" thickBot="1" x14ac:dyDescent="0.4">
      <c r="A10" s="63">
        <v>44469</v>
      </c>
      <c r="B10" s="64">
        <v>145.22999999999999</v>
      </c>
      <c r="C10" s="64">
        <v>4307.54</v>
      </c>
      <c r="D10" s="62">
        <f t="shared" si="0"/>
        <v>-0.11842903969891962</v>
      </c>
      <c r="E10" s="62">
        <f t="shared" si="1"/>
        <v>-4.7569140421166278E-2</v>
      </c>
      <c r="G10" t="s">
        <v>95</v>
      </c>
    </row>
    <row r="11" spans="1:15" x14ac:dyDescent="0.35">
      <c r="A11" s="63">
        <v>44500</v>
      </c>
      <c r="B11" s="64">
        <v>167.29</v>
      </c>
      <c r="C11" s="64">
        <v>4605.38</v>
      </c>
      <c r="D11" s="62">
        <f t="shared" si="0"/>
        <v>0.15189699097982512</v>
      </c>
      <c r="E11" s="62">
        <f t="shared" si="1"/>
        <v>6.9143873301234615E-2</v>
      </c>
      <c r="G11" s="73"/>
      <c r="H11" s="73" t="s">
        <v>100</v>
      </c>
      <c r="I11" s="73" t="s">
        <v>101</v>
      </c>
      <c r="J11" s="73" t="s">
        <v>102</v>
      </c>
      <c r="K11" s="73" t="s">
        <v>103</v>
      </c>
      <c r="L11" s="73" t="s">
        <v>104</v>
      </c>
    </row>
    <row r="12" spans="1:15" x14ac:dyDescent="0.35">
      <c r="A12" s="63">
        <v>44530</v>
      </c>
      <c r="B12" s="64">
        <v>169.24</v>
      </c>
      <c r="C12" s="64">
        <v>4567</v>
      </c>
      <c r="D12" s="62">
        <f t="shared" si="0"/>
        <v>1.1656405045131312E-2</v>
      </c>
      <c r="E12" s="62">
        <f t="shared" si="1"/>
        <v>-8.3337314184714628E-3</v>
      </c>
      <c r="G12" s="71" t="s">
        <v>96</v>
      </c>
      <c r="H12" s="71">
        <v>1</v>
      </c>
      <c r="I12" s="71">
        <v>0.16689171762329913</v>
      </c>
      <c r="J12" s="71">
        <v>0.16689171762329913</v>
      </c>
      <c r="K12" s="71">
        <v>30.475657280680409</v>
      </c>
      <c r="L12" s="71">
        <v>1.2707195210712227E-6</v>
      </c>
    </row>
    <row r="13" spans="1:15" x14ac:dyDescent="0.35">
      <c r="A13" s="63">
        <v>44561</v>
      </c>
      <c r="B13" s="64">
        <v>166.67</v>
      </c>
      <c r="C13" s="64">
        <v>4766.18</v>
      </c>
      <c r="D13" s="62">
        <f t="shared" si="0"/>
        <v>-1.518553533443643E-2</v>
      </c>
      <c r="E13" s="62">
        <f t="shared" si="1"/>
        <v>4.3612874972629799E-2</v>
      </c>
      <c r="G13" s="71" t="s">
        <v>97</v>
      </c>
      <c r="H13" s="71">
        <v>49</v>
      </c>
      <c r="I13" s="71">
        <v>0.26833528439518795</v>
      </c>
      <c r="J13" s="71">
        <v>5.4762302937793458E-3</v>
      </c>
      <c r="K13" s="71"/>
      <c r="L13" s="71"/>
    </row>
    <row r="14" spans="1:15" ht="15" thickBot="1" x14ac:dyDescent="0.4">
      <c r="A14" s="63">
        <v>44592</v>
      </c>
      <c r="B14" s="64">
        <v>148.07</v>
      </c>
      <c r="C14" s="64">
        <v>4515.55</v>
      </c>
      <c r="D14" s="62">
        <f t="shared" si="0"/>
        <v>-0.11159776804463908</v>
      </c>
      <c r="E14" s="62">
        <f t="shared" si="1"/>
        <v>-5.2585089106999758E-2</v>
      </c>
      <c r="G14" s="72" t="s">
        <v>98</v>
      </c>
      <c r="H14" s="72">
        <v>50</v>
      </c>
      <c r="I14" s="72">
        <v>0.43522700201848707</v>
      </c>
      <c r="J14" s="72"/>
      <c r="K14" s="72"/>
      <c r="L14" s="72"/>
    </row>
    <row r="15" spans="1:15" ht="15" thickBot="1" x14ac:dyDescent="0.4">
      <c r="A15" s="63">
        <v>44620</v>
      </c>
      <c r="B15" s="64">
        <v>136.55000000000001</v>
      </c>
      <c r="C15" s="64">
        <v>4373.9399999999996</v>
      </c>
      <c r="D15" s="62">
        <f t="shared" si="0"/>
        <v>-7.7801040048625536E-2</v>
      </c>
      <c r="E15" s="62">
        <f t="shared" si="1"/>
        <v>-3.136052086678269E-2</v>
      </c>
    </row>
    <row r="16" spans="1:15" x14ac:dyDescent="0.35">
      <c r="A16" s="63">
        <v>44651</v>
      </c>
      <c r="B16" s="64">
        <v>134.56</v>
      </c>
      <c r="C16" s="64">
        <v>4530.41</v>
      </c>
      <c r="D16" s="62">
        <f t="shared" si="0"/>
        <v>-1.4573416331014347E-2</v>
      </c>
      <c r="E16" s="62">
        <f t="shared" si="1"/>
        <v>3.5773238773279988E-2</v>
      </c>
      <c r="G16" s="73"/>
      <c r="H16" s="73" t="s">
        <v>105</v>
      </c>
      <c r="I16" s="73" t="s">
        <v>93</v>
      </c>
      <c r="J16" s="73" t="s">
        <v>106</v>
      </c>
      <c r="K16" s="73" t="s">
        <v>107</v>
      </c>
      <c r="L16" s="73" t="s">
        <v>108</v>
      </c>
      <c r="M16" s="73" t="s">
        <v>109</v>
      </c>
      <c r="N16" s="73" t="s">
        <v>110</v>
      </c>
      <c r="O16" s="73" t="s">
        <v>111</v>
      </c>
    </row>
    <row r="17" spans="1:15" x14ac:dyDescent="0.35">
      <c r="A17" s="63">
        <v>44681</v>
      </c>
      <c r="B17" s="64">
        <v>124.7</v>
      </c>
      <c r="C17" s="64">
        <v>4131.93</v>
      </c>
      <c r="D17" s="62">
        <f t="shared" si="0"/>
        <v>-7.3275862068965511E-2</v>
      </c>
      <c r="E17" s="62">
        <f t="shared" si="1"/>
        <v>-8.7956719149039395E-2</v>
      </c>
      <c r="G17" s="71" t="s">
        <v>99</v>
      </c>
      <c r="H17" s="71">
        <v>-2.3654205031865411E-2</v>
      </c>
      <c r="I17" s="71">
        <v>1.0563019667086488E-2</v>
      </c>
      <c r="J17" s="71">
        <v>-2.2393411900547711</v>
      </c>
      <c r="K17" s="71">
        <v>2.9705697721453386E-2</v>
      </c>
      <c r="L17" s="71">
        <v>-4.4881387784151558E-2</v>
      </c>
      <c r="M17" s="71">
        <v>-2.4270222795792669E-3</v>
      </c>
      <c r="N17" s="71">
        <v>-4.4881387784151558E-2</v>
      </c>
      <c r="O17" s="71">
        <v>-2.4270222795792669E-3</v>
      </c>
    </row>
    <row r="18" spans="1:15" ht="15" thickBot="1" x14ac:dyDescent="0.4">
      <c r="A18" s="63">
        <v>44712</v>
      </c>
      <c r="B18" s="64">
        <v>118.85</v>
      </c>
      <c r="C18" s="64">
        <v>4132.1499999999996</v>
      </c>
      <c r="D18" s="62">
        <f t="shared" si="0"/>
        <v>-4.6912590216519716E-2</v>
      </c>
      <c r="E18" s="62">
        <f t="shared" si="1"/>
        <v>5.3243883608711947E-5</v>
      </c>
      <c r="G18" s="72" t="s">
        <v>112</v>
      </c>
      <c r="H18" s="80">
        <v>1.2545550959781373</v>
      </c>
      <c r="I18" s="72">
        <v>0.22725486978333348</v>
      </c>
      <c r="J18" s="75">
        <v>5.5204761824212598</v>
      </c>
      <c r="K18" s="72">
        <v>1.2707195210712183E-6</v>
      </c>
      <c r="L18" s="72">
        <v>0.79786933714452069</v>
      </c>
      <c r="M18" s="72">
        <v>1.7112408548117539</v>
      </c>
      <c r="N18" s="72">
        <v>0.79786933714452069</v>
      </c>
      <c r="O18" s="72">
        <v>1.7112408548117539</v>
      </c>
    </row>
    <row r="19" spans="1:15" x14ac:dyDescent="0.35">
      <c r="A19" s="63">
        <v>44742</v>
      </c>
      <c r="B19" s="64">
        <v>102.2</v>
      </c>
      <c r="C19" s="64">
        <v>3785.38</v>
      </c>
      <c r="D19" s="62">
        <f t="shared" si="0"/>
        <v>-0.14009255363904075</v>
      </c>
      <c r="E19" s="62">
        <f t="shared" si="1"/>
        <v>-8.391999322386641E-2</v>
      </c>
      <c r="H19" t="s">
        <v>137</v>
      </c>
      <c r="J19" t="s">
        <v>136</v>
      </c>
    </row>
    <row r="20" spans="1:15" x14ac:dyDescent="0.35">
      <c r="A20" s="63">
        <v>44773</v>
      </c>
      <c r="B20" s="64">
        <v>114.92</v>
      </c>
      <c r="C20" s="64">
        <v>4130.29</v>
      </c>
      <c r="D20" s="62">
        <f t="shared" si="0"/>
        <v>0.12446183953033267</v>
      </c>
      <c r="E20" s="62">
        <f t="shared" si="1"/>
        <v>9.1116347632205968E-2</v>
      </c>
      <c r="H20" t="s">
        <v>138</v>
      </c>
    </row>
    <row r="21" spans="1:15" x14ac:dyDescent="0.35">
      <c r="A21" s="63">
        <v>44804</v>
      </c>
      <c r="B21" s="64">
        <v>106.45</v>
      </c>
      <c r="C21" s="64">
        <v>3955</v>
      </c>
      <c r="D21" s="62">
        <f t="shared" si="0"/>
        <v>-7.3703445875391571E-2</v>
      </c>
      <c r="E21" s="62">
        <f t="shared" si="1"/>
        <v>-4.2440119216810436E-2</v>
      </c>
      <c r="H21" t="s">
        <v>139</v>
      </c>
    </row>
    <row r="22" spans="1:15" x14ac:dyDescent="0.35">
      <c r="A22" s="63">
        <v>44834</v>
      </c>
      <c r="B22" s="64">
        <v>83.12</v>
      </c>
      <c r="C22" s="64">
        <v>3585.62</v>
      </c>
      <c r="D22" s="62">
        <f t="shared" si="0"/>
        <v>-0.2191639267261625</v>
      </c>
      <c r="E22" s="62">
        <f t="shared" si="1"/>
        <v>-9.3395701643489287E-2</v>
      </c>
      <c r="H22" t="s">
        <v>141</v>
      </c>
    </row>
    <row r="23" spans="1:15" x14ac:dyDescent="0.35">
      <c r="A23" s="63">
        <v>44865</v>
      </c>
      <c r="B23" s="64">
        <v>92.68</v>
      </c>
      <c r="C23" s="64">
        <v>3871.98</v>
      </c>
      <c r="D23" s="62">
        <f t="shared" si="0"/>
        <v>0.11501443695861407</v>
      </c>
      <c r="E23" s="62">
        <f t="shared" si="1"/>
        <v>7.9863454576893297E-2</v>
      </c>
    </row>
    <row r="24" spans="1:15" x14ac:dyDescent="0.35">
      <c r="A24" s="63">
        <v>44895</v>
      </c>
      <c r="B24" s="64">
        <v>109.69</v>
      </c>
      <c r="C24" s="64">
        <v>4080.11</v>
      </c>
      <c r="D24" s="62">
        <f t="shared" si="0"/>
        <v>0.18353474320241681</v>
      </c>
      <c r="E24" s="62">
        <f t="shared" si="1"/>
        <v>5.375286029369989E-2</v>
      </c>
    </row>
    <row r="25" spans="1:15" x14ac:dyDescent="0.35">
      <c r="A25" s="63">
        <v>44926</v>
      </c>
      <c r="B25" s="64">
        <v>117.01</v>
      </c>
      <c r="C25" s="64">
        <v>3839.5</v>
      </c>
      <c r="D25" s="62">
        <f t="shared" si="0"/>
        <v>6.6733521743094243E-2</v>
      </c>
      <c r="E25" s="62">
        <f t="shared" si="1"/>
        <v>-5.897144929916108E-2</v>
      </c>
    </row>
    <row r="26" spans="1:15" x14ac:dyDescent="0.35">
      <c r="A26" s="63">
        <v>44957</v>
      </c>
      <c r="B26" s="64">
        <v>127.33</v>
      </c>
      <c r="C26" s="64">
        <v>4076.6</v>
      </c>
      <c r="D26" s="62">
        <f t="shared" si="0"/>
        <v>8.8197589949576896E-2</v>
      </c>
      <c r="E26" s="62">
        <f t="shared" si="1"/>
        <v>6.1752832400052068E-2</v>
      </c>
    </row>
    <row r="27" spans="1:15" x14ac:dyDescent="0.35">
      <c r="A27" s="63">
        <v>44985</v>
      </c>
      <c r="B27" s="64">
        <v>118.79</v>
      </c>
      <c r="C27" s="64">
        <v>3970.15</v>
      </c>
      <c r="D27" s="62">
        <f t="shared" si="0"/>
        <v>-6.7069818581638199E-2</v>
      </c>
      <c r="E27" s="62">
        <f t="shared" si="1"/>
        <v>-2.6112446646715356E-2</v>
      </c>
    </row>
    <row r="28" spans="1:15" x14ac:dyDescent="0.35">
      <c r="A28" s="63">
        <v>45016</v>
      </c>
      <c r="B28" s="64">
        <v>122.64</v>
      </c>
      <c r="C28" s="64">
        <v>4109.3100000000004</v>
      </c>
      <c r="D28" s="62">
        <f t="shared" si="0"/>
        <v>3.2410135533293999E-2</v>
      </c>
      <c r="E28" s="62">
        <f t="shared" si="1"/>
        <v>3.5051572358727079E-2</v>
      </c>
    </row>
    <row r="29" spans="1:15" x14ac:dyDescent="0.35">
      <c r="A29" s="63">
        <v>45046</v>
      </c>
      <c r="B29" s="64">
        <v>126.72</v>
      </c>
      <c r="C29" s="64">
        <v>4169.4799999999996</v>
      </c>
      <c r="D29" s="62">
        <f t="shared" si="0"/>
        <v>3.326810176125243E-2</v>
      </c>
      <c r="E29" s="62">
        <f t="shared" si="1"/>
        <v>1.4642360882970416E-2</v>
      </c>
    </row>
    <row r="30" spans="1:15" x14ac:dyDescent="0.35">
      <c r="A30" s="63">
        <v>45077</v>
      </c>
      <c r="B30" s="64">
        <v>105.26</v>
      </c>
      <c r="C30" s="64">
        <v>4179.83</v>
      </c>
      <c r="D30" s="62">
        <f t="shared" si="0"/>
        <v>-0.16934974747474743</v>
      </c>
      <c r="E30" s="62">
        <f t="shared" si="1"/>
        <v>2.4823239348792572E-3</v>
      </c>
    </row>
    <row r="31" spans="1:15" x14ac:dyDescent="0.35">
      <c r="A31" s="63">
        <v>45107</v>
      </c>
      <c r="B31" s="64">
        <v>110.37</v>
      </c>
      <c r="C31" s="64">
        <v>4450.38</v>
      </c>
      <c r="D31" s="62">
        <f t="shared" si="0"/>
        <v>4.8546456393691803E-2</v>
      </c>
      <c r="E31" s="62">
        <f t="shared" si="1"/>
        <v>6.4727512841431398E-2</v>
      </c>
    </row>
    <row r="32" spans="1:15" x14ac:dyDescent="0.35">
      <c r="A32" s="63">
        <v>45138</v>
      </c>
      <c r="B32" s="64">
        <v>110.39</v>
      </c>
      <c r="C32" s="64">
        <v>4588.96</v>
      </c>
      <c r="D32" s="62">
        <f t="shared" si="0"/>
        <v>1.8120866177399674E-4</v>
      </c>
      <c r="E32" s="62">
        <f t="shared" si="1"/>
        <v>3.1138913980379185E-2</v>
      </c>
    </row>
    <row r="33" spans="1:5" x14ac:dyDescent="0.35">
      <c r="A33" s="63">
        <v>45169</v>
      </c>
      <c r="B33" s="64">
        <v>101.71</v>
      </c>
      <c r="C33" s="64">
        <v>4507.66</v>
      </c>
      <c r="D33" s="62">
        <f t="shared" si="0"/>
        <v>-7.8630310716550467E-2</v>
      </c>
      <c r="E33" s="62">
        <f t="shared" si="1"/>
        <v>-1.7716432481433741E-2</v>
      </c>
    </row>
    <row r="34" spans="1:5" s="2" customFormat="1" x14ac:dyDescent="0.35">
      <c r="A34" s="63">
        <v>45199</v>
      </c>
      <c r="B34" s="64">
        <v>95.62</v>
      </c>
      <c r="C34" s="64">
        <v>4288.05</v>
      </c>
      <c r="D34" s="62">
        <f t="shared" si="0"/>
        <v>-5.9876118375774161E-2</v>
      </c>
      <c r="E34" s="62">
        <f t="shared" si="1"/>
        <v>-4.8719291162155016E-2</v>
      </c>
    </row>
    <row r="35" spans="1:5" x14ac:dyDescent="0.35">
      <c r="A35" s="63">
        <v>45230</v>
      </c>
      <c r="B35" s="64">
        <v>102.77</v>
      </c>
      <c r="C35" s="64">
        <v>4193.8</v>
      </c>
      <c r="D35" s="62">
        <f t="shared" si="0"/>
        <v>7.4775151641915824E-2</v>
      </c>
      <c r="E35" s="62">
        <f t="shared" si="1"/>
        <v>-2.1979687736850082E-2</v>
      </c>
    </row>
    <row r="36" spans="1:5" x14ac:dyDescent="0.35">
      <c r="A36" s="63">
        <v>45260</v>
      </c>
      <c r="B36" s="64">
        <v>110.27</v>
      </c>
      <c r="C36" s="64">
        <v>4567.8</v>
      </c>
      <c r="D36" s="62">
        <f t="shared" si="0"/>
        <v>7.2978495669942592E-2</v>
      </c>
      <c r="E36" s="62">
        <f t="shared" si="1"/>
        <v>8.9179264628737653E-2</v>
      </c>
    </row>
    <row r="37" spans="1:5" x14ac:dyDescent="0.35">
      <c r="A37" s="63">
        <v>45291</v>
      </c>
      <c r="B37" s="64">
        <v>108.57</v>
      </c>
      <c r="C37" s="64">
        <v>4769.83</v>
      </c>
      <c r="D37" s="62">
        <f t="shared" si="0"/>
        <v>-1.5416704452707018E-2</v>
      </c>
      <c r="E37" s="62">
        <f t="shared" si="1"/>
        <v>4.4229169403213746E-2</v>
      </c>
    </row>
    <row r="38" spans="1:5" x14ac:dyDescent="0.35">
      <c r="A38" s="63">
        <v>45322</v>
      </c>
      <c r="B38" s="64">
        <v>101.53</v>
      </c>
      <c r="C38" s="64">
        <v>4845.6499999999996</v>
      </c>
      <c r="D38" s="62">
        <f t="shared" si="0"/>
        <v>-6.4842958459979672E-2</v>
      </c>
      <c r="E38" s="62">
        <f t="shared" si="1"/>
        <v>1.5895744712075631E-2</v>
      </c>
    </row>
    <row r="39" spans="1:5" x14ac:dyDescent="0.35">
      <c r="A39" s="63">
        <v>45351</v>
      </c>
      <c r="B39" s="64">
        <v>103.93</v>
      </c>
      <c r="C39" s="64">
        <v>5096.2700000000004</v>
      </c>
      <c r="D39" s="62">
        <f t="shared" si="0"/>
        <v>2.3638333497488482E-2</v>
      </c>
      <c r="E39" s="62">
        <f t="shared" si="1"/>
        <v>5.1720615397315289E-2</v>
      </c>
    </row>
    <row r="40" spans="1:5" x14ac:dyDescent="0.35">
      <c r="A40" s="63">
        <v>45382</v>
      </c>
      <c r="B40" s="64">
        <v>93.98</v>
      </c>
      <c r="C40" s="64">
        <v>5254.35</v>
      </c>
      <c r="D40" s="62">
        <f t="shared" si="0"/>
        <v>-9.5737515635523934E-2</v>
      </c>
      <c r="E40" s="62">
        <f t="shared" si="1"/>
        <v>3.1018764704381814E-2</v>
      </c>
    </row>
    <row r="41" spans="1:5" x14ac:dyDescent="0.35">
      <c r="A41" s="63">
        <v>45412</v>
      </c>
      <c r="B41" s="64">
        <v>92.26</v>
      </c>
      <c r="C41" s="64">
        <v>5035.6899999999996</v>
      </c>
      <c r="D41" s="62">
        <f t="shared" si="0"/>
        <v>-1.8301766333262384E-2</v>
      </c>
      <c r="E41" s="62">
        <f t="shared" si="1"/>
        <v>-4.1615042774082567E-2</v>
      </c>
    </row>
    <row r="42" spans="1:5" x14ac:dyDescent="0.35">
      <c r="A42" s="63">
        <v>45443</v>
      </c>
      <c r="B42" s="64">
        <v>95.05</v>
      </c>
      <c r="C42" s="64">
        <v>5277.51</v>
      </c>
      <c r="D42" s="62">
        <f t="shared" si="0"/>
        <v>3.0240624322566571E-2</v>
      </c>
      <c r="E42" s="62">
        <f t="shared" si="1"/>
        <v>4.8021224499522536E-2</v>
      </c>
    </row>
    <row r="43" spans="1:5" x14ac:dyDescent="0.35">
      <c r="A43" s="63">
        <v>45473</v>
      </c>
      <c r="B43" s="64">
        <v>75.37</v>
      </c>
      <c r="C43" s="64">
        <v>5460.48</v>
      </c>
      <c r="D43" s="62">
        <f t="shared" si="0"/>
        <v>-0.20704892162019983</v>
      </c>
      <c r="E43" s="62">
        <f t="shared" si="1"/>
        <v>3.4669759034089816E-2</v>
      </c>
    </row>
    <row r="44" spans="1:5" x14ac:dyDescent="0.35">
      <c r="A44" s="63">
        <v>45504</v>
      </c>
      <c r="B44" s="64">
        <v>74.86</v>
      </c>
      <c r="C44" s="64">
        <v>5522.3</v>
      </c>
      <c r="D44" s="62">
        <f t="shared" si="0"/>
        <v>-6.7666180177790242E-3</v>
      </c>
      <c r="E44" s="62">
        <f t="shared" si="1"/>
        <v>1.1321349038912444E-2</v>
      </c>
    </row>
    <row r="45" spans="1:5" x14ac:dyDescent="0.35">
      <c r="A45" s="63">
        <v>45535</v>
      </c>
      <c r="B45" s="64">
        <v>83.32</v>
      </c>
      <c r="C45" s="64">
        <v>5648.4</v>
      </c>
      <c r="D45" s="62">
        <f t="shared" si="0"/>
        <v>0.11301095378038997</v>
      </c>
      <c r="E45" s="62">
        <f t="shared" si="1"/>
        <v>2.2834688445031861E-2</v>
      </c>
    </row>
    <row r="46" spans="1:5" x14ac:dyDescent="0.35">
      <c r="A46" s="63">
        <v>45565</v>
      </c>
      <c r="B46" s="64">
        <v>88.4</v>
      </c>
      <c r="C46" s="64">
        <v>5762.48</v>
      </c>
      <c r="D46" s="62">
        <f t="shared" si="0"/>
        <v>6.0969755160825888E-2</v>
      </c>
      <c r="E46" s="62">
        <f t="shared" si="1"/>
        <v>2.0196869910063014E-2</v>
      </c>
    </row>
    <row r="47" spans="1:5" x14ac:dyDescent="0.35">
      <c r="A47" s="63">
        <v>45596</v>
      </c>
      <c r="B47" s="64">
        <v>77.13</v>
      </c>
      <c r="C47" s="64">
        <v>5705.45</v>
      </c>
      <c r="D47" s="62">
        <f t="shared" si="0"/>
        <v>-0.12748868778280553</v>
      </c>
      <c r="E47" s="62">
        <f t="shared" si="1"/>
        <v>-9.896780552817494E-3</v>
      </c>
    </row>
    <row r="48" spans="1:5" x14ac:dyDescent="0.35">
      <c r="A48" s="63">
        <v>45626</v>
      </c>
      <c r="B48" s="64">
        <v>78.77</v>
      </c>
      <c r="C48" s="64">
        <v>6032.38</v>
      </c>
      <c r="D48" s="62">
        <f t="shared" si="0"/>
        <v>2.1262803059769228E-2</v>
      </c>
      <c r="E48" s="62">
        <f t="shared" si="1"/>
        <v>5.7301352215863834E-2</v>
      </c>
    </row>
    <row r="49" spans="1:5" x14ac:dyDescent="0.35">
      <c r="A49" s="63">
        <v>45657</v>
      </c>
      <c r="B49" s="64">
        <v>75.67</v>
      </c>
      <c r="C49" s="64">
        <v>5881.63</v>
      </c>
      <c r="D49" s="62">
        <f t="shared" si="0"/>
        <v>-3.935508442300361E-2</v>
      </c>
      <c r="E49" s="62">
        <f t="shared" si="1"/>
        <v>-2.4990136563014929E-2</v>
      </c>
    </row>
    <row r="50" spans="1:5" x14ac:dyDescent="0.35">
      <c r="A50" s="63">
        <v>45688</v>
      </c>
      <c r="B50" s="64">
        <v>76.900000000000006</v>
      </c>
      <c r="C50" s="64">
        <v>6040.53</v>
      </c>
      <c r="D50" s="62">
        <f t="shared" si="0"/>
        <v>1.6254790537861819E-2</v>
      </c>
      <c r="E50" s="62">
        <f t="shared" si="1"/>
        <v>2.7016320305765517E-2</v>
      </c>
    </row>
    <row r="51" spans="1:5" x14ac:dyDescent="0.35">
      <c r="A51" s="63">
        <v>45716</v>
      </c>
      <c r="B51" s="64">
        <v>79.430000000000007</v>
      </c>
      <c r="C51" s="64">
        <v>5954.5</v>
      </c>
      <c r="D51" s="62">
        <f t="shared" si="0"/>
        <v>3.2899869960988308E-2</v>
      </c>
      <c r="E51" s="62">
        <f t="shared" si="1"/>
        <v>-1.4242127760312381E-2</v>
      </c>
    </row>
    <row r="52" spans="1:5" x14ac:dyDescent="0.35">
      <c r="A52" s="63">
        <v>45747</v>
      </c>
      <c r="B52" s="64">
        <v>63.48</v>
      </c>
      <c r="C52" s="64">
        <v>5611.85</v>
      </c>
      <c r="D52" s="62">
        <f t="shared" si="0"/>
        <v>-0.20080574090394068</v>
      </c>
      <c r="E52" s="62">
        <f t="shared" si="1"/>
        <v>-5.7544714081786824E-2</v>
      </c>
    </row>
    <row r="53" spans="1:5" x14ac:dyDescent="0.35">
      <c r="A53" s="63">
        <v>45777</v>
      </c>
      <c r="B53" s="64">
        <v>56.4</v>
      </c>
      <c r="C53" s="64">
        <v>5569.06</v>
      </c>
      <c r="D53" s="62">
        <f t="shared" si="0"/>
        <v>-0.11153119092627597</v>
      </c>
      <c r="E53" s="62">
        <f t="shared" si="1"/>
        <v>-7.6249365182604594E-3</v>
      </c>
    </row>
  </sheetData>
  <mergeCells count="1">
    <mergeCell ref="D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51D29-C870-4829-ACB5-112A64186409}">
  <dimension ref="A1"/>
  <sheetViews>
    <sheetView tabSelected="1" zoomScaleNormal="100" workbookViewId="0">
      <selection activeCell="H98" sqref="H98"/>
    </sheetView>
  </sheetViews>
  <sheetFormatPr defaultColWidth="10.90625"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0859A-8A48-433A-8166-7ECAEA7F8397}">
  <dimension ref="A1:S37"/>
  <sheetViews>
    <sheetView zoomScale="145" zoomScaleNormal="145" workbookViewId="0">
      <selection activeCell="L8" sqref="L8"/>
    </sheetView>
  </sheetViews>
  <sheetFormatPr defaultColWidth="10.90625" defaultRowHeight="14.5" x14ac:dyDescent="0.35"/>
  <cols>
    <col min="1" max="1" width="13.08984375" bestFit="1" customWidth="1"/>
    <col min="2" max="2" width="18.08984375" customWidth="1"/>
    <col min="3" max="3" width="17.36328125" customWidth="1"/>
    <col min="5" max="5" width="10" customWidth="1"/>
    <col min="6" max="6" width="13" customWidth="1"/>
    <col min="7" max="7" width="12.7265625" customWidth="1"/>
    <col min="8" max="8" width="3.90625" customWidth="1"/>
    <col min="9" max="9" width="13.81640625" customWidth="1"/>
    <col min="11" max="11" width="17.26953125" bestFit="1" customWidth="1"/>
    <col min="12" max="12" width="16.7265625" customWidth="1"/>
    <col min="14" max="14" width="18.6328125" customWidth="1"/>
    <col min="15" max="15" width="3.6328125" customWidth="1"/>
    <col min="16" max="16" width="18" customWidth="1"/>
    <col min="19" max="19" width="15.6328125" customWidth="1"/>
  </cols>
  <sheetData>
    <row r="1" spans="1:19" ht="15.5" x14ac:dyDescent="0.35">
      <c r="I1" s="4" t="s">
        <v>182</v>
      </c>
      <c r="P1" s="3" t="s">
        <v>177</v>
      </c>
    </row>
    <row r="2" spans="1:19" ht="15.5" x14ac:dyDescent="0.35">
      <c r="B2" s="4" t="s">
        <v>2</v>
      </c>
      <c r="I2" s="130" t="s">
        <v>201</v>
      </c>
      <c r="J2" s="58"/>
      <c r="K2" s="58"/>
      <c r="L2" s="58"/>
      <c r="M2" s="79" t="s">
        <v>205</v>
      </c>
      <c r="P2" s="79" t="s">
        <v>179</v>
      </c>
    </row>
    <row r="3" spans="1:19" ht="15.5" x14ac:dyDescent="0.35">
      <c r="B3" s="4"/>
      <c r="I3" s="131" t="s">
        <v>204</v>
      </c>
      <c r="J3" s="21"/>
      <c r="K3" s="21"/>
      <c r="L3" s="21"/>
      <c r="M3" s="79" t="s">
        <v>206</v>
      </c>
      <c r="P3" s="79"/>
    </row>
    <row r="4" spans="1:19" ht="15.5" x14ac:dyDescent="0.35">
      <c r="B4" s="4"/>
      <c r="I4" s="131" t="s">
        <v>246</v>
      </c>
      <c r="J4" s="21"/>
      <c r="K4" s="21"/>
      <c r="L4" s="21"/>
      <c r="M4" s="79"/>
      <c r="P4" s="79"/>
    </row>
    <row r="5" spans="1:19" ht="15.5" x14ac:dyDescent="0.35">
      <c r="B5" s="4"/>
      <c r="I5" s="131" t="s">
        <v>247</v>
      </c>
      <c r="J5" s="21"/>
      <c r="K5" s="21"/>
      <c r="L5" s="21"/>
      <c r="M5" s="79" t="s">
        <v>248</v>
      </c>
      <c r="P5" s="79"/>
    </row>
    <row r="6" spans="1:19" ht="15.5" x14ac:dyDescent="0.35">
      <c r="B6" s="4"/>
      <c r="I6" s="131" t="s">
        <v>249</v>
      </c>
      <c r="J6" s="21"/>
      <c r="K6" s="21"/>
      <c r="L6" s="21"/>
      <c r="M6" s="79" t="s">
        <v>248</v>
      </c>
      <c r="P6" s="79"/>
    </row>
    <row r="7" spans="1:19" ht="29" x14ac:dyDescent="0.35">
      <c r="I7" s="3" t="s">
        <v>202</v>
      </c>
      <c r="L7" s="88"/>
      <c r="N7" s="103" t="s">
        <v>170</v>
      </c>
      <c r="R7" s="103" t="s">
        <v>170</v>
      </c>
    </row>
    <row r="8" spans="1:19" ht="50" customHeight="1" x14ac:dyDescent="0.35">
      <c r="B8" s="165" t="s">
        <v>3</v>
      </c>
      <c r="C8" s="6" t="s">
        <v>4</v>
      </c>
      <c r="D8" s="6" t="s">
        <v>5</v>
      </c>
      <c r="E8" s="82" t="s">
        <v>125</v>
      </c>
      <c r="F8" s="82" t="s">
        <v>126</v>
      </c>
      <c r="I8" s="6" t="s">
        <v>11</v>
      </c>
      <c r="J8" s="103" t="s">
        <v>203</v>
      </c>
      <c r="K8" s="103" t="s">
        <v>250</v>
      </c>
      <c r="L8" s="132" t="s">
        <v>207</v>
      </c>
      <c r="M8" s="6" t="s">
        <v>13</v>
      </c>
      <c r="N8" s="6" t="s">
        <v>14</v>
      </c>
      <c r="P8" s="6" t="s">
        <v>12</v>
      </c>
      <c r="Q8" s="6" t="s">
        <v>68</v>
      </c>
      <c r="R8" s="6" t="s">
        <v>13</v>
      </c>
      <c r="S8" s="6" t="s">
        <v>14</v>
      </c>
    </row>
    <row r="9" spans="1:19" x14ac:dyDescent="0.35">
      <c r="B9" s="98" t="s">
        <v>167</v>
      </c>
      <c r="C9" s="99">
        <f>daily_prices!H18</f>
        <v>1.1179370120775876</v>
      </c>
      <c r="D9" s="99">
        <f>daily_prices!I18</f>
        <v>5.2126023710385022E-2</v>
      </c>
      <c r="E9" s="99">
        <f>C9-D9</f>
        <v>1.0658109883672024</v>
      </c>
      <c r="F9" s="99">
        <f>C9+D9</f>
        <v>1.1700630357879727</v>
      </c>
      <c r="I9" s="50">
        <v>2026</v>
      </c>
      <c r="J9" s="10">
        <v>2.375E-2</v>
      </c>
      <c r="K9" s="11">
        <v>1000000000</v>
      </c>
      <c r="L9" s="10">
        <v>4.4696E-2</v>
      </c>
      <c r="M9" s="12">
        <f>+K9/$K$17</f>
        <v>0.14283673760891302</v>
      </c>
      <c r="N9" s="13">
        <f>L9*M9</f>
        <v>6.3842308241679763E-3</v>
      </c>
      <c r="P9" s="5" t="s">
        <v>178</v>
      </c>
      <c r="Q9" s="5" t="s">
        <v>178</v>
      </c>
      <c r="R9" s="5" t="s">
        <v>178</v>
      </c>
      <c r="S9" s="5" t="s">
        <v>178</v>
      </c>
    </row>
    <row r="10" spans="1:19" x14ac:dyDescent="0.35">
      <c r="A10" s="84" t="s">
        <v>142</v>
      </c>
      <c r="B10" s="3" t="s">
        <v>166</v>
      </c>
      <c r="C10" s="100">
        <f>weekly_prices!H18</f>
        <v>1.0984572542765321</v>
      </c>
      <c r="D10" s="7">
        <f>weekly_prices!I18</f>
        <v>0.12042525544272402</v>
      </c>
      <c r="E10" s="7">
        <f t="shared" ref="E10:E11" si="0">C10-D10</f>
        <v>0.97803199883380809</v>
      </c>
      <c r="F10" s="7">
        <f t="shared" ref="F10:F11" si="1">C10+D10</f>
        <v>1.2188825097192562</v>
      </c>
      <c r="I10" s="50">
        <v>2027</v>
      </c>
      <c r="J10" s="10">
        <v>2.75E-2</v>
      </c>
      <c r="K10" s="11">
        <v>1000000000</v>
      </c>
      <c r="L10" s="10">
        <v>4.3595000000000002E-2</v>
      </c>
      <c r="M10" s="12">
        <f t="shared" ref="M10:M16" si="2">+K10/$K$17</f>
        <v>0.14283673760891302</v>
      </c>
      <c r="N10" s="13">
        <f t="shared" ref="N10:N16" si="3">L10*M10</f>
        <v>6.2269675760605638E-3</v>
      </c>
      <c r="P10" s="105" t="s">
        <v>178</v>
      </c>
      <c r="Q10" s="105" t="s">
        <v>178</v>
      </c>
      <c r="R10" s="105" t="s">
        <v>178</v>
      </c>
      <c r="S10" s="105" t="s">
        <v>178</v>
      </c>
    </row>
    <row r="11" spans="1:19" x14ac:dyDescent="0.35">
      <c r="B11" t="s">
        <v>168</v>
      </c>
      <c r="C11" s="7">
        <f>monthly_prices!H18</f>
        <v>1.2545550959781373</v>
      </c>
      <c r="D11" s="7">
        <f>monthly_prices!I18</f>
        <v>0.22725486978333348</v>
      </c>
      <c r="E11" s="7">
        <f t="shared" si="0"/>
        <v>1.0273002261948039</v>
      </c>
      <c r="F11" s="7">
        <f t="shared" si="1"/>
        <v>1.4818099657614707</v>
      </c>
      <c r="I11" s="50">
        <v>2030</v>
      </c>
      <c r="J11" s="10">
        <v>2.8500000000000001E-2</v>
      </c>
      <c r="K11" s="11">
        <v>1500000000</v>
      </c>
      <c r="L11" s="10">
        <v>4.7504999999999999E-2</v>
      </c>
      <c r="M11" s="12">
        <f t="shared" si="2"/>
        <v>0.21425510641336951</v>
      </c>
      <c r="N11" s="13">
        <f t="shared" si="3"/>
        <v>1.0178188830167119E-2</v>
      </c>
      <c r="P11" s="105" t="s">
        <v>178</v>
      </c>
      <c r="Q11" s="105" t="s">
        <v>178</v>
      </c>
      <c r="R11" s="105" t="s">
        <v>178</v>
      </c>
      <c r="S11" s="105" t="s">
        <v>178</v>
      </c>
    </row>
    <row r="12" spans="1:19" x14ac:dyDescent="0.35">
      <c r="I12" s="50">
        <v>2040</v>
      </c>
      <c r="J12" s="10">
        <v>3.2500000000000001E-2</v>
      </c>
      <c r="K12" s="11">
        <v>1000000000</v>
      </c>
      <c r="L12" s="10">
        <v>5.4550000000000001E-2</v>
      </c>
      <c r="M12" s="12">
        <f t="shared" si="2"/>
        <v>0.14283673760891302</v>
      </c>
      <c r="N12" s="13">
        <f t="shared" si="3"/>
        <v>7.7917440365662055E-3</v>
      </c>
      <c r="P12" s="27">
        <f>+K12</f>
        <v>1000000000</v>
      </c>
      <c r="Q12" s="28">
        <f>+L12</f>
        <v>5.4550000000000001E-2</v>
      </c>
      <c r="R12" s="1">
        <f>+P12/$P$17</f>
        <v>0.28563267637817769</v>
      </c>
      <c r="S12" s="28">
        <f>+Q12*R12</f>
        <v>1.5581262496429594E-2</v>
      </c>
    </row>
    <row r="13" spans="1:19" ht="25" customHeight="1" x14ac:dyDescent="0.35">
      <c r="B13" s="93" t="s">
        <v>6</v>
      </c>
      <c r="C13" s="97">
        <v>4.5497000000000003E-2</v>
      </c>
      <c r="D13" s="94" t="s">
        <v>69</v>
      </c>
      <c r="E13" s="167" t="s">
        <v>169</v>
      </c>
      <c r="F13" s="167"/>
      <c r="G13" s="167"/>
      <c r="I13" s="50">
        <v>2043</v>
      </c>
      <c r="J13" s="10">
        <v>3.6249999999999998E-2</v>
      </c>
      <c r="K13" s="51">
        <v>500000</v>
      </c>
      <c r="L13" s="52">
        <v>5.5773000000000003E-2</v>
      </c>
      <c r="M13" s="12">
        <f t="shared" si="2"/>
        <v>7.141836880445651E-5</v>
      </c>
      <c r="N13" s="13">
        <f t="shared" si="3"/>
        <v>3.9832166833309534E-6</v>
      </c>
      <c r="P13" s="27">
        <f t="shared" ref="P13:P16" si="4">+K13</f>
        <v>500000</v>
      </c>
      <c r="Q13" s="28">
        <f t="shared" ref="Q13:Q16" si="5">+L13</f>
        <v>5.5773000000000003E-2</v>
      </c>
      <c r="R13" s="1">
        <f t="shared" ref="R13:R16" si="6">+P13/$P$17</f>
        <v>1.4281633818908883E-4</v>
      </c>
      <c r="S13" s="28">
        <f t="shared" ref="S13:S16" si="7">+Q13*R13</f>
        <v>7.9652956298200515E-6</v>
      </c>
    </row>
    <row r="14" spans="1:19" ht="65" customHeight="1" x14ac:dyDescent="0.35">
      <c r="B14" s="93" t="s">
        <v>7</v>
      </c>
      <c r="C14" s="95">
        <f>weekly_prices!H33</f>
        <v>0.12868515437431222</v>
      </c>
      <c r="D14" s="94" t="s">
        <v>8</v>
      </c>
      <c r="E14" s="168" t="s">
        <v>191</v>
      </c>
      <c r="F14" s="168"/>
      <c r="G14" s="168"/>
      <c r="I14" s="50">
        <v>2045</v>
      </c>
      <c r="J14" s="53">
        <v>3.875</v>
      </c>
      <c r="K14" s="11">
        <v>1000000000</v>
      </c>
      <c r="L14" s="54">
        <v>5.5823999999999999E-2</v>
      </c>
      <c r="M14" s="12">
        <f t="shared" si="2"/>
        <v>0.14283673760891302</v>
      </c>
      <c r="N14" s="13">
        <f t="shared" si="3"/>
        <v>7.9737180402799611E-3</v>
      </c>
      <c r="P14" s="27">
        <f t="shared" si="4"/>
        <v>1000000000</v>
      </c>
      <c r="Q14" s="28">
        <f t="shared" si="5"/>
        <v>5.5823999999999999E-2</v>
      </c>
      <c r="R14" s="1">
        <f t="shared" si="6"/>
        <v>0.28563267637817769</v>
      </c>
      <c r="S14" s="28">
        <f t="shared" si="7"/>
        <v>1.594515852613539E-2</v>
      </c>
    </row>
    <row r="15" spans="1:19" x14ac:dyDescent="0.35">
      <c r="B15" s="93" t="s">
        <v>9</v>
      </c>
      <c r="C15" s="96">
        <f>C14-C13</f>
        <v>8.3188154374312206E-2</v>
      </c>
      <c r="D15" s="93"/>
      <c r="I15" s="50">
        <v>2046</v>
      </c>
      <c r="J15" s="10">
        <v>3.3750000000000002E-2</v>
      </c>
      <c r="K15" s="11">
        <v>500000</v>
      </c>
      <c r="L15" s="54">
        <v>5.5409E-2</v>
      </c>
      <c r="M15" s="12">
        <f t="shared" si="2"/>
        <v>7.141836880445651E-5</v>
      </c>
      <c r="N15" s="13">
        <f t="shared" si="3"/>
        <v>3.9572203970861307E-6</v>
      </c>
      <c r="P15" s="27">
        <f t="shared" si="4"/>
        <v>500000</v>
      </c>
      <c r="Q15" s="28">
        <f t="shared" si="5"/>
        <v>5.5409E-2</v>
      </c>
      <c r="R15" s="1">
        <f t="shared" si="6"/>
        <v>1.4281633818908883E-4</v>
      </c>
      <c r="S15" s="28">
        <f t="shared" si="7"/>
        <v>7.9133104827192231E-6</v>
      </c>
    </row>
    <row r="16" spans="1:19" ht="19" customHeight="1" x14ac:dyDescent="0.35">
      <c r="B16" s="93" t="s">
        <v>10</v>
      </c>
      <c r="C16" s="115" t="s">
        <v>189</v>
      </c>
      <c r="D16" s="93"/>
      <c r="E16" s="114" t="s">
        <v>190</v>
      </c>
      <c r="I16" s="50">
        <v>2050</v>
      </c>
      <c r="J16" s="10">
        <v>3.3750000000000002E-2</v>
      </c>
      <c r="K16" s="11">
        <v>1500000000</v>
      </c>
      <c r="L16" s="13">
        <v>5.5562E-2</v>
      </c>
      <c r="M16" s="12">
        <f t="shared" si="2"/>
        <v>0.21425510641336951</v>
      </c>
      <c r="N16" s="13">
        <f t="shared" si="3"/>
        <v>1.1904442222539637E-2</v>
      </c>
      <c r="P16" s="27">
        <f t="shared" si="4"/>
        <v>1500000000</v>
      </c>
      <c r="Q16" s="28">
        <f t="shared" si="5"/>
        <v>5.5562E-2</v>
      </c>
      <c r="R16" s="1">
        <f t="shared" si="6"/>
        <v>0.42844901456726647</v>
      </c>
      <c r="S16" s="28">
        <f t="shared" si="7"/>
        <v>2.3805484147386459E-2</v>
      </c>
    </row>
    <row r="17" spans="1:19" s="94" customFormat="1" ht="48" x14ac:dyDescent="0.35">
      <c r="A17" s="113" t="s">
        <v>188</v>
      </c>
      <c r="B17" s="112" t="s">
        <v>251</v>
      </c>
      <c r="C17" s="101">
        <f>C13+(C10*C15)</f>
        <v>0.13687563164233926</v>
      </c>
      <c r="E17" s="102">
        <f>C13+(1*C15)</f>
        <v>0.12868515437431222</v>
      </c>
      <c r="F17" s="169" t="s">
        <v>252</v>
      </c>
      <c r="G17" s="169"/>
      <c r="K17" s="108">
        <f>+SUM(K9:K16)</f>
        <v>7001000000</v>
      </c>
      <c r="M17" s="109">
        <f>+SUM(M9:M16)</f>
        <v>1</v>
      </c>
      <c r="N17" s="110">
        <f>+SUM(N9:N16)</f>
        <v>5.0467231966861884E-2</v>
      </c>
      <c r="P17" s="108">
        <f>+SUM(P12:P16)</f>
        <v>3501000000</v>
      </c>
      <c r="S17" s="110">
        <f>+SUM(S12:S16)</f>
        <v>5.5347783776063982E-2</v>
      </c>
    </row>
    <row r="18" spans="1:19" ht="42" x14ac:dyDescent="0.35">
      <c r="N18" s="107" t="s">
        <v>171</v>
      </c>
      <c r="Q18" s="107" t="s">
        <v>180</v>
      </c>
      <c r="S18" s="107" t="s">
        <v>181</v>
      </c>
    </row>
    <row r="19" spans="1:19" x14ac:dyDescent="0.35">
      <c r="B19" s="3" t="s">
        <v>45</v>
      </c>
      <c r="K19" s="55">
        <f>7000/11983</f>
        <v>0.58416089460068432</v>
      </c>
      <c r="N19" s="107" t="s">
        <v>172</v>
      </c>
    </row>
    <row r="20" spans="1:19" ht="42" x14ac:dyDescent="0.35">
      <c r="C20" t="s">
        <v>175</v>
      </c>
      <c r="N20" s="107" t="s">
        <v>173</v>
      </c>
      <c r="S20" s="107" t="s">
        <v>173</v>
      </c>
    </row>
    <row r="21" spans="1:19" x14ac:dyDescent="0.35">
      <c r="B21" t="s">
        <v>15</v>
      </c>
      <c r="C21" s="14">
        <f>'[1]Capital Structure Summary'!$N$18</f>
        <v>11983</v>
      </c>
      <c r="D21" t="s">
        <v>16</v>
      </c>
      <c r="E21" s="5" t="s">
        <v>19</v>
      </c>
      <c r="F21" s="1">
        <f>C21/$C$23</f>
        <v>0.45367811305039185</v>
      </c>
      <c r="G21" s="111" t="s">
        <v>186</v>
      </c>
      <c r="I21" s="2" t="s">
        <v>44</v>
      </c>
      <c r="J21" s="20">
        <f>+N17</f>
        <v>5.0467231966861884E-2</v>
      </c>
      <c r="K21" t="s">
        <v>174</v>
      </c>
    </row>
    <row r="22" spans="1:19" x14ac:dyDescent="0.35">
      <c r="B22" t="s">
        <v>17</v>
      </c>
      <c r="C22" s="15">
        <f>'[1]Capital Structure Summary'!$N$19</f>
        <v>14430</v>
      </c>
      <c r="D22" t="s">
        <v>16</v>
      </c>
      <c r="E22" s="5" t="s">
        <v>20</v>
      </c>
      <c r="F22" s="1">
        <f>C22/$C$23</f>
        <v>0.54632188694960815</v>
      </c>
      <c r="G22" s="111" t="s">
        <v>187</v>
      </c>
      <c r="I22" s="29" t="s">
        <v>43</v>
      </c>
      <c r="J22" s="30">
        <f>+S17</f>
        <v>5.5347783776063982E-2</v>
      </c>
      <c r="K22" s="27"/>
    </row>
    <row r="23" spans="1:19" x14ac:dyDescent="0.35">
      <c r="B23" t="s">
        <v>18</v>
      </c>
      <c r="C23" s="16">
        <f>SUM(C21:C22)</f>
        <v>26413</v>
      </c>
      <c r="E23" s="5" t="s">
        <v>25</v>
      </c>
      <c r="F23" s="8">
        <f>'[1]Income Statement'!$H$85</f>
        <v>0.149253</v>
      </c>
    </row>
    <row r="24" spans="1:19" x14ac:dyDescent="0.35">
      <c r="C24" s="16"/>
      <c r="E24" s="5"/>
      <c r="F24" s="8"/>
    </row>
    <row r="26" spans="1:19" x14ac:dyDescent="0.35">
      <c r="E26" s="19" t="s">
        <v>26</v>
      </c>
      <c r="F26" s="20">
        <f>J21*F21*(1-F23) + C17*F22</f>
        <v>9.4256753361715739E-2</v>
      </c>
      <c r="G26" s="104" t="s">
        <v>176</v>
      </c>
      <c r="I26" t="s">
        <v>21</v>
      </c>
    </row>
    <row r="27" spans="1:19" x14ac:dyDescent="0.35">
      <c r="B27" s="3" t="s">
        <v>66</v>
      </c>
      <c r="E27" s="5"/>
      <c r="I27" t="s">
        <v>22</v>
      </c>
      <c r="J27" s="17">
        <v>4623</v>
      </c>
      <c r="K27" s="17">
        <v>4886</v>
      </c>
      <c r="L27" s="17">
        <v>4325</v>
      </c>
      <c r="M27" s="17">
        <v>4801</v>
      </c>
    </row>
    <row r="28" spans="1:19" ht="33" customHeight="1" x14ac:dyDescent="0.35">
      <c r="B28" t="s">
        <v>46</v>
      </c>
      <c r="C28" s="27"/>
      <c r="E28" s="5" t="s">
        <v>19</v>
      </c>
      <c r="F28" s="56">
        <v>0.45</v>
      </c>
      <c r="G28" s="168" t="s">
        <v>208</v>
      </c>
      <c r="I28" t="s">
        <v>23</v>
      </c>
      <c r="J28" s="18">
        <v>863</v>
      </c>
      <c r="K28" s="18">
        <v>646</v>
      </c>
      <c r="L28" s="18">
        <v>2392</v>
      </c>
      <c r="M28" s="18">
        <v>772</v>
      </c>
    </row>
    <row r="29" spans="1:19" ht="33" customHeight="1" x14ac:dyDescent="0.35">
      <c r="B29" t="s">
        <v>47</v>
      </c>
      <c r="C29" s="16"/>
      <c r="E29" s="5" t="s">
        <v>20</v>
      </c>
      <c r="F29" s="56">
        <v>0.55000000000000004</v>
      </c>
      <c r="G29" s="168"/>
      <c r="I29" t="s">
        <v>24</v>
      </c>
      <c r="J29" s="1">
        <f>J28/J27</f>
        <v>0.18667531905688947</v>
      </c>
      <c r="K29" s="1">
        <f t="shared" ref="K29:M29" si="8">K28/K27</f>
        <v>0.13221449038067951</v>
      </c>
      <c r="L29" s="1">
        <f t="shared" si="8"/>
        <v>0.55306358381502885</v>
      </c>
      <c r="M29" s="1">
        <f t="shared" si="8"/>
        <v>0.16079983336804832</v>
      </c>
    </row>
    <row r="30" spans="1:19" x14ac:dyDescent="0.35">
      <c r="B30" t="s">
        <v>48</v>
      </c>
      <c r="C30" s="27"/>
      <c r="E30" s="5" t="s">
        <v>25</v>
      </c>
      <c r="F30" s="8">
        <f>F23</f>
        <v>0.149253</v>
      </c>
      <c r="G30" s="107"/>
    </row>
    <row r="32" spans="1:19" x14ac:dyDescent="0.35">
      <c r="E32" s="32" t="s">
        <v>49</v>
      </c>
      <c r="F32" s="33">
        <f>J22*F28*(1-F30) +E17*F29</f>
        <v>9.196596735773252E-2</v>
      </c>
    </row>
    <row r="35" spans="6:6" x14ac:dyDescent="0.35">
      <c r="F35" t="s">
        <v>183</v>
      </c>
    </row>
    <row r="36" spans="6:6" x14ac:dyDescent="0.35">
      <c r="F36" t="s">
        <v>184</v>
      </c>
    </row>
    <row r="37" spans="6:6" x14ac:dyDescent="0.35">
      <c r="F37" t="s">
        <v>185</v>
      </c>
    </row>
  </sheetData>
  <mergeCells count="4">
    <mergeCell ref="E13:G13"/>
    <mergeCell ref="E14:G14"/>
    <mergeCell ref="F17:G17"/>
    <mergeCell ref="G28:G29"/>
  </mergeCells>
  <hyperlinks>
    <hyperlink ref="I2" r:id="rId1" xr:uid="{1A690A4B-284B-4B5C-A5E8-435C7DD6CD7A}"/>
    <hyperlink ref="I3" r:id="rId2" xr:uid="{0E1D1D15-8A7D-49EF-9BEC-453CF4DF466B}"/>
    <hyperlink ref="L8" r:id="rId3" display="YTM" xr:uid="{ADD4901F-91D8-4D4A-8882-29CBB21CC583}"/>
  </hyperlinks>
  <pageMargins left="0.7" right="0.7" top="0.75" bottom="0.75" header="0.3" footer="0.3"/>
  <pageSetup orientation="portrait" r:id="rId4"/>
  <drawing r:id="rId5"/>
  <legacyDrawing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7C0A1-E1E9-484B-887B-D0CB37BABBBD}">
  <dimension ref="A1:U45"/>
  <sheetViews>
    <sheetView zoomScale="130" zoomScaleNormal="130" workbookViewId="0">
      <pane xSplit="3" ySplit="2" topLeftCell="D3" activePane="bottomRight" state="frozen"/>
      <selection pane="topRight" activeCell="D1" sqref="D1"/>
      <selection pane="bottomLeft" activeCell="A3" sqref="A3"/>
      <selection pane="bottomRight" activeCell="J6" sqref="J6"/>
    </sheetView>
  </sheetViews>
  <sheetFormatPr defaultColWidth="10.90625" defaultRowHeight="14.5" x14ac:dyDescent="0.35"/>
  <cols>
    <col min="1" max="1" width="15.7265625" customWidth="1"/>
    <col min="2" max="2" width="41.81640625" customWidth="1"/>
    <col min="3" max="3" width="13.08984375" customWidth="1"/>
    <col min="4" max="4" width="11.81640625" bestFit="1" customWidth="1"/>
    <col min="9" max="9" width="3.6328125" customWidth="1"/>
    <col min="10" max="10" width="17.26953125" customWidth="1"/>
    <col min="11" max="11" width="9.7265625" customWidth="1"/>
    <col min="12" max="12" width="13.36328125" customWidth="1"/>
    <col min="15" max="15" width="19.36328125" customWidth="1"/>
    <col min="17" max="17" width="11.7265625" bestFit="1" customWidth="1"/>
    <col min="18" max="18" width="44.08984375" style="57" bestFit="1" customWidth="1"/>
    <col min="19" max="19" width="11.7265625" bestFit="1" customWidth="1"/>
  </cols>
  <sheetData>
    <row r="1" spans="1:21" ht="15.5" thickTop="1" thickBot="1" x14ac:dyDescent="0.4">
      <c r="C1" s="171" t="s">
        <v>245</v>
      </c>
      <c r="D1" s="172"/>
      <c r="E1" s="172"/>
      <c r="F1" s="172"/>
      <c r="G1" s="172"/>
      <c r="H1" s="172"/>
      <c r="I1" s="172"/>
      <c r="J1" s="172"/>
      <c r="K1" s="172"/>
      <c r="L1" s="173"/>
    </row>
    <row r="2" spans="1:21" ht="15.5" thickTop="1" thickBot="1" x14ac:dyDescent="0.4">
      <c r="C2" s="162" t="s">
        <v>197</v>
      </c>
      <c r="D2" s="162">
        <v>1</v>
      </c>
      <c r="E2" s="162">
        <v>2</v>
      </c>
      <c r="F2" s="162">
        <v>3</v>
      </c>
      <c r="G2" s="162">
        <v>4</v>
      </c>
      <c r="H2" s="162">
        <v>5</v>
      </c>
      <c r="L2" s="163" t="s">
        <v>82</v>
      </c>
      <c r="M2" t="s">
        <v>83</v>
      </c>
    </row>
    <row r="3" spans="1:21" ht="36.5" customHeight="1" thickTop="1" x14ac:dyDescent="0.35">
      <c r="A3" s="106" t="s">
        <v>193</v>
      </c>
      <c r="B3" s="120" t="s">
        <v>200</v>
      </c>
      <c r="C3" s="121">
        <f>'[1]Income Statement'!$H$33*(1-WACC!F23)</f>
        <v>5745.9452380000002</v>
      </c>
      <c r="D3" s="129">
        <f>C3*(1+$C$21)</f>
        <v>5826.870980192708</v>
      </c>
      <c r="E3" s="129">
        <f>D3*(1+$C$21)</f>
        <v>5908.9364784182662</v>
      </c>
      <c r="F3" s="129">
        <f>E3*(1+$C$21)</f>
        <v>5992.1577849707819</v>
      </c>
      <c r="G3" s="129">
        <f>F3*(1+$C$21)</f>
        <v>6076.5511782244494</v>
      </c>
      <c r="H3" s="129">
        <f>G3*(1+$C$21)</f>
        <v>6162.1331658176605</v>
      </c>
      <c r="L3" s="16">
        <f>H3*(1+K21)</f>
        <v>6306.9432952143761</v>
      </c>
    </row>
    <row r="4" spans="1:21" ht="15" thickBot="1" x14ac:dyDescent="0.4">
      <c r="A4" s="174" t="s">
        <v>192</v>
      </c>
      <c r="B4" s="122" t="s">
        <v>27</v>
      </c>
      <c r="C4" s="124">
        <f>ABS('[1]Cash Flow'!$K$31)</f>
        <v>864</v>
      </c>
    </row>
    <row r="5" spans="1:21" x14ac:dyDescent="0.35">
      <c r="A5" s="175"/>
      <c r="B5" s="123" t="s">
        <v>28</v>
      </c>
      <c r="C5" s="125">
        <f>'[1]Cash Flow'!$K$19</f>
        <v>93</v>
      </c>
      <c r="O5" s="136" t="s">
        <v>70</v>
      </c>
      <c r="P5" s="137"/>
      <c r="Q5" s="137"/>
      <c r="R5" s="138"/>
      <c r="S5" s="137"/>
      <c r="T5" s="137"/>
      <c r="U5" s="139"/>
    </row>
    <row r="6" spans="1:21" x14ac:dyDescent="0.35">
      <c r="A6" s="176"/>
      <c r="B6" s="126" t="s">
        <v>29</v>
      </c>
      <c r="C6" s="127">
        <f>C4-C5</f>
        <v>771</v>
      </c>
      <c r="O6" s="140" t="s">
        <v>195</v>
      </c>
      <c r="P6" s="116" t="s">
        <v>209</v>
      </c>
      <c r="Q6" s="116"/>
      <c r="R6" s="133" t="s">
        <v>214</v>
      </c>
      <c r="S6" s="116"/>
      <c r="T6" s="116"/>
      <c r="U6" s="141"/>
    </row>
    <row r="7" spans="1:21" ht="14.5" customHeight="1" x14ac:dyDescent="0.35">
      <c r="A7" s="177" t="s">
        <v>194</v>
      </c>
      <c r="B7" s="117" t="s">
        <v>30</v>
      </c>
      <c r="C7" s="154">
        <f>'[1]Cash Flow'!$K$25</f>
        <v>-818</v>
      </c>
      <c r="E7" s="26"/>
      <c r="O7" s="140" t="s">
        <v>196</v>
      </c>
      <c r="P7" s="116" t="s">
        <v>211</v>
      </c>
      <c r="Q7" s="116"/>
      <c r="R7" s="133"/>
      <c r="S7" s="116"/>
      <c r="T7" s="116"/>
      <c r="U7" s="141"/>
    </row>
    <row r="8" spans="1:21" x14ac:dyDescent="0.35">
      <c r="A8" s="177"/>
      <c r="B8" s="117" t="s">
        <v>31</v>
      </c>
      <c r="C8" s="154">
        <f>'[1]Cash Flow'!$K$26</f>
        <v>1041</v>
      </c>
      <c r="O8" s="140" t="s">
        <v>210</v>
      </c>
      <c r="P8" s="116"/>
      <c r="Q8" s="116"/>
      <c r="R8" s="133"/>
      <c r="S8" s="116"/>
      <c r="T8" s="116"/>
      <c r="U8" s="141"/>
    </row>
    <row r="9" spans="1:21" x14ac:dyDescent="0.35">
      <c r="A9" s="177"/>
      <c r="B9" s="117" t="s">
        <v>32</v>
      </c>
      <c r="C9" s="154">
        <f>'[1]Cash Flow'!$K$27</f>
        <v>622</v>
      </c>
      <c r="O9" s="140"/>
      <c r="P9" s="116"/>
      <c r="Q9" s="116"/>
      <c r="R9" s="133"/>
      <c r="S9" s="116"/>
      <c r="T9" s="116"/>
      <c r="U9" s="141"/>
    </row>
    <row r="10" spans="1:21" x14ac:dyDescent="0.35">
      <c r="A10" s="178"/>
      <c r="B10" s="118" t="s">
        <v>33</v>
      </c>
      <c r="C10" s="119">
        <f>(C7+C8)-C9</f>
        <v>-399</v>
      </c>
      <c r="D10" s="26"/>
      <c r="O10" s="146" t="s">
        <v>71</v>
      </c>
      <c r="P10" s="116"/>
      <c r="Q10" s="148" t="s">
        <v>212</v>
      </c>
      <c r="R10" s="147" t="s">
        <v>73</v>
      </c>
      <c r="S10" s="148" t="s">
        <v>212</v>
      </c>
      <c r="T10" s="116"/>
      <c r="U10" s="141"/>
    </row>
    <row r="11" spans="1:21" x14ac:dyDescent="0.35">
      <c r="B11" s="22" t="s">
        <v>40</v>
      </c>
      <c r="C11" s="25">
        <f>(C6+C10)/C3</f>
        <v>6.4741306189246353E-2</v>
      </c>
      <c r="D11" s="26"/>
      <c r="J11" s="29" t="s">
        <v>51</v>
      </c>
      <c r="K11" s="34">
        <f>K21/K20</f>
        <v>0.25552930801661505</v>
      </c>
      <c r="O11" s="140" t="s">
        <v>75</v>
      </c>
      <c r="P11" s="116"/>
      <c r="Q11" s="135">
        <v>800000</v>
      </c>
      <c r="R11" s="134" t="s">
        <v>76</v>
      </c>
      <c r="S11" s="135">
        <v>200000</v>
      </c>
      <c r="T11" s="116"/>
      <c r="U11" s="141"/>
    </row>
    <row r="12" spans="1:21" x14ac:dyDescent="0.35">
      <c r="B12" s="22" t="s">
        <v>42</v>
      </c>
      <c r="C12" s="128"/>
      <c r="D12" s="14">
        <f>$C$11*D3</f>
        <v>377.23923825389011</v>
      </c>
      <c r="E12" s="14">
        <f>$C$11*E3</f>
        <v>382.55226580208404</v>
      </c>
      <c r="F12" s="14">
        <f>$C$11*F3</f>
        <v>387.94012189106962</v>
      </c>
      <c r="G12" s="14">
        <f>$C$11*G3</f>
        <v>393.40386040405474</v>
      </c>
      <c r="H12" s="14">
        <f>$C$11*H3</f>
        <v>398.94455006711115</v>
      </c>
      <c r="L12" s="16">
        <f>L3*K11</f>
        <v>1611.6088559261595</v>
      </c>
      <c r="O12" s="140" t="s">
        <v>72</v>
      </c>
      <c r="P12" s="116"/>
      <c r="Q12" s="135">
        <v>-100000</v>
      </c>
      <c r="R12" s="134"/>
      <c r="S12" s="135"/>
      <c r="T12" s="116"/>
      <c r="U12" s="141"/>
    </row>
    <row r="13" spans="1:21" x14ac:dyDescent="0.35">
      <c r="B13" s="23" t="s">
        <v>34</v>
      </c>
      <c r="C13" s="24">
        <f>C3-C6-C10</f>
        <v>5373.9452380000002</v>
      </c>
      <c r="D13" s="36">
        <f>D3-D12</f>
        <v>5449.6317419388179</v>
      </c>
      <c r="E13" s="36">
        <f>E3-E12</f>
        <v>5526.3842126161826</v>
      </c>
      <c r="F13" s="36">
        <f>F3-F12</f>
        <v>5604.2176630797121</v>
      </c>
      <c r="G13" s="36">
        <f>G3-G12</f>
        <v>5683.1473178203942</v>
      </c>
      <c r="H13" s="36">
        <f>H3-H12</f>
        <v>5763.1886157505496</v>
      </c>
      <c r="L13" s="35">
        <f>L3-L12</f>
        <v>4695.3344392882163</v>
      </c>
      <c r="O13" s="140" t="s">
        <v>74</v>
      </c>
      <c r="P13" s="116"/>
      <c r="Q13" s="135">
        <f>Q11+Q12</f>
        <v>700000</v>
      </c>
      <c r="R13" s="134" t="s">
        <v>77</v>
      </c>
      <c r="S13" s="135">
        <f>S11+S12</f>
        <v>200000</v>
      </c>
      <c r="T13" s="116"/>
      <c r="U13" s="141"/>
    </row>
    <row r="14" spans="1:21" x14ac:dyDescent="0.35">
      <c r="D14" s="8"/>
      <c r="O14" s="140"/>
      <c r="P14" s="116"/>
      <c r="Q14" s="149" t="s">
        <v>216</v>
      </c>
      <c r="R14" s="133"/>
      <c r="S14" s="150" t="s">
        <v>215</v>
      </c>
      <c r="T14" s="116"/>
      <c r="U14" s="141"/>
    </row>
    <row r="15" spans="1:21" x14ac:dyDescent="0.35">
      <c r="B15" s="21" t="s">
        <v>199</v>
      </c>
      <c r="D15" s="8"/>
      <c r="J15" s="29" t="s">
        <v>35</v>
      </c>
      <c r="O15" s="140"/>
      <c r="P15" s="116"/>
      <c r="Q15" s="116"/>
      <c r="R15" s="133"/>
      <c r="S15" s="116"/>
      <c r="T15" s="116"/>
      <c r="U15" s="141"/>
    </row>
    <row r="16" spans="1:21" x14ac:dyDescent="0.35">
      <c r="B16" t="s">
        <v>37</v>
      </c>
      <c r="C16" s="16">
        <f>WACC!C21</f>
        <v>11983</v>
      </c>
      <c r="D16" s="9"/>
      <c r="O16" s="140" t="s">
        <v>78</v>
      </c>
      <c r="P16" s="116"/>
      <c r="Q16" s="116"/>
      <c r="R16" s="133" t="s">
        <v>217</v>
      </c>
      <c r="S16" s="135">
        <f>Q13-S13</f>
        <v>500000</v>
      </c>
      <c r="T16" s="116" t="s">
        <v>218</v>
      </c>
      <c r="U16" s="141"/>
    </row>
    <row r="17" spans="2:21" x14ac:dyDescent="0.35">
      <c r="B17" t="s">
        <v>36</v>
      </c>
      <c r="C17" s="16">
        <f>WACC!C22</f>
        <v>14430</v>
      </c>
      <c r="O17" s="140" t="s">
        <v>213</v>
      </c>
      <c r="P17" s="116"/>
      <c r="Q17" s="116"/>
      <c r="R17" s="133"/>
      <c r="S17" s="116"/>
      <c r="T17" s="116"/>
      <c r="U17" s="141"/>
    </row>
    <row r="18" spans="2:21" x14ac:dyDescent="0.35">
      <c r="B18" t="s">
        <v>38</v>
      </c>
      <c r="C18" s="16">
        <f>SUM(C16:C17)</f>
        <v>26413</v>
      </c>
      <c r="O18" s="140"/>
      <c r="P18" s="116"/>
      <c r="Q18" s="116"/>
      <c r="R18" s="151" t="s">
        <v>220</v>
      </c>
      <c r="S18" s="116" t="s">
        <v>79</v>
      </c>
      <c r="T18" s="116"/>
      <c r="U18" s="141"/>
    </row>
    <row r="19" spans="2:21" ht="15" thickBot="1" x14ac:dyDescent="0.4">
      <c r="B19" t="s">
        <v>198</v>
      </c>
      <c r="C19" s="16">
        <f>C3</f>
        <v>5745.9452380000002</v>
      </c>
      <c r="O19" s="142"/>
      <c r="P19" s="143"/>
      <c r="Q19" s="143"/>
      <c r="R19" s="144"/>
      <c r="S19" s="143" t="s">
        <v>80</v>
      </c>
      <c r="T19" s="143"/>
      <c r="U19" s="145"/>
    </row>
    <row r="20" spans="2:21" x14ac:dyDescent="0.35">
      <c r="B20" s="21" t="s">
        <v>39</v>
      </c>
      <c r="C20" s="25">
        <f>C19/C18</f>
        <v>0.21754231772233371</v>
      </c>
      <c r="J20" s="29" t="s">
        <v>49</v>
      </c>
      <c r="K20" s="34">
        <f>WACC!F32</f>
        <v>9.196596735773252E-2</v>
      </c>
    </row>
    <row r="21" spans="2:21" x14ac:dyDescent="0.35">
      <c r="B21" s="21" t="s">
        <v>41</v>
      </c>
      <c r="C21" s="25">
        <f>C11*C20</f>
        <v>1.4083973800779919E-2</v>
      </c>
      <c r="J21" s="29" t="s">
        <v>50</v>
      </c>
      <c r="K21" s="31">
        <v>2.35E-2</v>
      </c>
      <c r="L21" t="s">
        <v>84</v>
      </c>
    </row>
    <row r="22" spans="2:21" ht="15" thickBot="1" x14ac:dyDescent="0.4">
      <c r="L22" t="s">
        <v>228</v>
      </c>
    </row>
    <row r="23" spans="2:21" x14ac:dyDescent="0.35">
      <c r="G23" s="37" t="s">
        <v>52</v>
      </c>
      <c r="H23" s="24">
        <f>L13/(K20-K21)</f>
        <v>68579.100252176984</v>
      </c>
      <c r="I23" s="179" t="s">
        <v>230</v>
      </c>
      <c r="J23" s="179"/>
      <c r="K23" s="179"/>
      <c r="O23" s="153" t="s">
        <v>222</v>
      </c>
      <c r="P23" s="137"/>
      <c r="Q23" s="137"/>
      <c r="R23" s="138"/>
      <c r="S23" s="137"/>
      <c r="T23" s="137"/>
      <c r="U23" s="139"/>
    </row>
    <row r="24" spans="2:21" x14ac:dyDescent="0.35">
      <c r="B24" s="37" t="s">
        <v>53</v>
      </c>
      <c r="C24" s="1">
        <f>WACC!F26</f>
        <v>9.4256753361715739E-2</v>
      </c>
      <c r="G24" s="37"/>
      <c r="O24" s="152" t="s">
        <v>227</v>
      </c>
      <c r="P24" s="116"/>
      <c r="Q24" s="116"/>
      <c r="R24" s="133"/>
      <c r="S24" s="116"/>
      <c r="T24" s="116"/>
      <c r="U24" s="141"/>
    </row>
    <row r="25" spans="2:21" x14ac:dyDescent="0.35">
      <c r="B25" s="37" t="s">
        <v>55</v>
      </c>
      <c r="D25" s="16">
        <f>D13/(1+$C$24)^D2</f>
        <v>4980.2130306226181</v>
      </c>
      <c r="E25" s="16">
        <f>E13/(1+$C$24)^E2</f>
        <v>4615.3283541113979</v>
      </c>
      <c r="F25" s="16">
        <f>F13/(1+$C$24)^F2</f>
        <v>4277.1776398491884</v>
      </c>
      <c r="G25" s="16">
        <f>G13/(1+$C$24)^G2</f>
        <v>3963.8021737996401</v>
      </c>
      <c r="H25" s="16">
        <f>H13/(1+$C$24)^H2</f>
        <v>3673.3867507950272</v>
      </c>
      <c r="O25" s="152" t="s">
        <v>224</v>
      </c>
      <c r="P25" s="116"/>
      <c r="Q25" s="116"/>
      <c r="R25" s="133"/>
      <c r="S25" s="116"/>
      <c r="T25" s="116"/>
      <c r="U25" s="141"/>
    </row>
    <row r="26" spans="2:21" ht="22.5" customHeight="1" thickBot="1" x14ac:dyDescent="0.4">
      <c r="B26" s="37" t="s">
        <v>49</v>
      </c>
      <c r="C26" s="8">
        <f>WACC!F32</f>
        <v>9.196596735773252E-2</v>
      </c>
      <c r="D26" s="38"/>
      <c r="E26" s="38"/>
      <c r="F26" s="38"/>
      <c r="G26" s="38"/>
      <c r="H26" s="39">
        <f>H23/(1+C26)^H2</f>
        <v>44171.91898918595</v>
      </c>
      <c r="I26" s="170" t="s">
        <v>229</v>
      </c>
      <c r="J26" s="170"/>
      <c r="K26" s="170"/>
      <c r="L26" s="170"/>
      <c r="M26" s="170"/>
      <c r="O26" s="155" t="s">
        <v>223</v>
      </c>
      <c r="P26" s="143"/>
      <c r="Q26" s="143"/>
      <c r="R26" s="144"/>
      <c r="S26" s="143"/>
      <c r="T26" s="143"/>
      <c r="U26" s="145"/>
    </row>
    <row r="27" spans="2:21" ht="15" thickBot="1" x14ac:dyDescent="0.4">
      <c r="D27" s="16">
        <f>D25+D26</f>
        <v>4980.2130306226181</v>
      </c>
      <c r="E27" s="16">
        <f t="shared" ref="E27:H27" si="0">E25+E26</f>
        <v>4615.3283541113979</v>
      </c>
      <c r="F27" s="16">
        <f t="shared" si="0"/>
        <v>4277.1776398491884</v>
      </c>
      <c r="G27" s="16">
        <f t="shared" si="0"/>
        <v>3963.8021737996401</v>
      </c>
      <c r="H27" s="16">
        <f t="shared" si="0"/>
        <v>47845.305739980977</v>
      </c>
      <c r="I27" s="78"/>
      <c r="J27" s="78"/>
    </row>
    <row r="28" spans="2:21" x14ac:dyDescent="0.35">
      <c r="B28" s="40" t="s">
        <v>54</v>
      </c>
      <c r="C28" s="41">
        <f>SUM(D27:H27)</f>
        <v>65681.826938363825</v>
      </c>
      <c r="D28" s="79" t="s">
        <v>231</v>
      </c>
      <c r="O28" s="157" t="s">
        <v>219</v>
      </c>
      <c r="P28" s="137"/>
      <c r="Q28" s="137"/>
      <c r="R28" s="138"/>
      <c r="S28" s="137"/>
      <c r="T28" s="137"/>
      <c r="U28" s="139"/>
    </row>
    <row r="29" spans="2:21" x14ac:dyDescent="0.35">
      <c r="O29" s="152" t="s">
        <v>221</v>
      </c>
      <c r="P29" s="116"/>
      <c r="Q29" s="116"/>
      <c r="R29" s="133"/>
      <c r="S29" s="116"/>
      <c r="T29" s="116"/>
      <c r="U29" s="141"/>
    </row>
    <row r="30" spans="2:21" x14ac:dyDescent="0.35">
      <c r="B30" t="s">
        <v>232</v>
      </c>
      <c r="O30" s="140"/>
      <c r="P30" s="116"/>
      <c r="Q30" s="116"/>
      <c r="R30" s="133"/>
      <c r="S30" s="116"/>
      <c r="T30" s="116"/>
      <c r="U30" s="141"/>
    </row>
    <row r="31" spans="2:21" x14ac:dyDescent="0.35">
      <c r="B31" t="s">
        <v>233</v>
      </c>
      <c r="C31" s="44">
        <f>C28</f>
        <v>65681.826938363825</v>
      </c>
      <c r="O31" s="159" t="s">
        <v>226</v>
      </c>
      <c r="P31" s="116"/>
      <c r="Q31" s="116"/>
      <c r="R31" s="133"/>
      <c r="S31" s="116"/>
      <c r="T31" s="116"/>
      <c r="U31" s="141"/>
    </row>
    <row r="32" spans="2:21" x14ac:dyDescent="0.35">
      <c r="B32" s="42" t="s">
        <v>56</v>
      </c>
      <c r="C32" s="45">
        <f>'[1]Balance Sheet'!$K$19</f>
        <v>11582</v>
      </c>
      <c r="D32" s="79" t="s">
        <v>234</v>
      </c>
      <c r="O32" s="156" t="s">
        <v>225</v>
      </c>
      <c r="P32" s="116"/>
      <c r="Q32" s="116"/>
      <c r="R32" s="133"/>
      <c r="S32" s="116"/>
      <c r="T32" s="116"/>
      <c r="U32" s="141"/>
    </row>
    <row r="33" spans="2:21" ht="15" thickBot="1" x14ac:dyDescent="0.4">
      <c r="B33" s="42" t="s">
        <v>57</v>
      </c>
      <c r="C33" s="44">
        <f>-C16</f>
        <v>-11983</v>
      </c>
      <c r="D33" s="79" t="s">
        <v>235</v>
      </c>
      <c r="O33" s="158" t="s">
        <v>81</v>
      </c>
      <c r="P33" s="143"/>
      <c r="Q33" s="143"/>
      <c r="R33" s="144"/>
      <c r="S33" s="143"/>
      <c r="T33" s="143"/>
      <c r="U33" s="145"/>
    </row>
    <row r="34" spans="2:21" x14ac:dyDescent="0.35">
      <c r="B34" s="42" t="s">
        <v>58</v>
      </c>
      <c r="C34" s="15">
        <v>0</v>
      </c>
    </row>
    <row r="35" spans="2:21" x14ac:dyDescent="0.35">
      <c r="B35" s="46" t="s">
        <v>59</v>
      </c>
      <c r="C35" s="48">
        <f>SUM(C31:C34)</f>
        <v>65280.826938363825</v>
      </c>
    </row>
    <row r="36" spans="2:21" x14ac:dyDescent="0.35">
      <c r="B36" t="s">
        <v>236</v>
      </c>
      <c r="C36" s="14">
        <f>'[1]Key Stats'!$B$47</f>
        <v>1475.990487</v>
      </c>
    </row>
    <row r="37" spans="2:21" x14ac:dyDescent="0.35">
      <c r="B37" s="46" t="s">
        <v>60</v>
      </c>
      <c r="C37" s="47">
        <f>C35/C36</f>
        <v>44.228487590763059</v>
      </c>
      <c r="D37" t="s">
        <v>239</v>
      </c>
    </row>
    <row r="38" spans="2:21" x14ac:dyDescent="0.35">
      <c r="B38" t="s">
        <v>61</v>
      </c>
      <c r="C38" s="43">
        <f>monthly_prices!B49</f>
        <v>75.67</v>
      </c>
      <c r="D38" s="59" t="s">
        <v>86</v>
      </c>
      <c r="E38" s="60" t="s">
        <v>237</v>
      </c>
      <c r="F38" s="161" t="s">
        <v>240</v>
      </c>
    </row>
    <row r="39" spans="2:21" ht="26" customHeight="1" x14ac:dyDescent="0.35">
      <c r="B39" t="s">
        <v>85</v>
      </c>
      <c r="C39" s="1">
        <f>(C38/C37)-1</f>
        <v>0.71088825600727468</v>
      </c>
      <c r="D39" s="160" t="s">
        <v>238</v>
      </c>
      <c r="E39" s="170" t="s">
        <v>242</v>
      </c>
      <c r="F39" s="170"/>
      <c r="G39" s="170"/>
    </row>
    <row r="40" spans="2:21" x14ac:dyDescent="0.35">
      <c r="B40" t="s">
        <v>62</v>
      </c>
      <c r="E40" s="79"/>
    </row>
    <row r="41" spans="2:21" x14ac:dyDescent="0.35">
      <c r="B41" s="164" t="s">
        <v>63</v>
      </c>
      <c r="C41" s="48">
        <f>C3/C36</f>
        <v>3.8929419183986922</v>
      </c>
      <c r="D41" s="79" t="s">
        <v>241</v>
      </c>
    </row>
    <row r="42" spans="2:21" ht="33" customHeight="1" x14ac:dyDescent="0.35">
      <c r="B42" s="164" t="s">
        <v>64</v>
      </c>
      <c r="C42" s="49">
        <f>C38/C41</f>
        <v>19.437741837958324</v>
      </c>
      <c r="D42" s="170" t="s">
        <v>243</v>
      </c>
      <c r="E42" s="170"/>
      <c r="F42" s="170"/>
      <c r="G42" s="170"/>
    </row>
    <row r="43" spans="2:21" x14ac:dyDescent="0.35">
      <c r="B43" s="164" t="s">
        <v>65</v>
      </c>
      <c r="C43" s="46">
        <f>[1]Multiples!$AH$60</f>
        <v>8.39</v>
      </c>
    </row>
    <row r="45" spans="2:21" x14ac:dyDescent="0.35">
      <c r="B45" s="58" t="s">
        <v>244</v>
      </c>
    </row>
  </sheetData>
  <mergeCells count="7">
    <mergeCell ref="E39:G39"/>
    <mergeCell ref="D42:G42"/>
    <mergeCell ref="C1:L1"/>
    <mergeCell ref="A4:A6"/>
    <mergeCell ref="A7:A10"/>
    <mergeCell ref="I26:M26"/>
    <mergeCell ref="I23:K23"/>
  </mergeCells>
  <pageMargins left="0.7" right="0.7" top="0.75" bottom="0.75" header="0.3" footer="0.3"/>
  <pageSetup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daily_prices</vt:lpstr>
      <vt:lpstr>weekly_prices</vt:lpstr>
      <vt:lpstr>monthly_prices</vt:lpstr>
      <vt:lpstr>Nike_bond</vt:lpstr>
      <vt:lpstr>WACC</vt:lpstr>
      <vt:lpstr>FCFF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Cuauhtémoc Téllez Gaytán</dc:creator>
  <cp:lastModifiedBy>Enrique Garcia</cp:lastModifiedBy>
  <dcterms:created xsi:type="dcterms:W3CDTF">2019-10-26T00:04:22Z</dcterms:created>
  <dcterms:modified xsi:type="dcterms:W3CDTF">2025-05-06T06:39:32Z</dcterms:modified>
</cp:coreProperties>
</file>