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15390" windowHeight="4110"/>
  </bookViews>
  <sheets>
    <sheet name="Pt 1 and 2" sheetId="4" r:id="rId1"/>
    <sheet name="Pt 3" sheetId="22" r:id="rId2"/>
    <sheet name="Pt 4 Allocation" sheetId="8" r:id="rId3"/>
    <sheet name="Pt 5 Rebate Calculation" sheetId="10" r:id="rId4"/>
    <sheet name="Pt 6 Rebate Report" sheetId="16" r:id="rId5"/>
    <sheet name="Attestation" sheetId="24" r:id="rId6"/>
    <sheet name="Tables" sheetId="11" r:id="rId7"/>
  </sheets>
  <externalReferences>
    <externalReference r:id="rId8"/>
  </externalReferences>
  <definedNames>
    <definedName name="_xlnm.Print_Area" localSheetId="0">'Pt 1 and 2'!$A$1:$AO$154</definedName>
    <definedName name="_xlnm.Print_Area" localSheetId="3">'Pt 5 Rebate Calculation'!$B$1:$AJ$62</definedName>
    <definedName name="_xlnm.Print_Titles" localSheetId="0">'Pt 1 and 2'!$B:$D,'Pt 1 and 2'!$1:$13</definedName>
    <definedName name="_xlnm.Print_Titles" localSheetId="1">'Pt 3'!$B:$D,'Pt 3'!$1:$11</definedName>
    <definedName name="_xlnm.Print_Titles" localSheetId="3">'Pt 5 Rebate Calculation'!$B:$D,'Pt 5 Rebate Calculation'!$1:$13</definedName>
  </definedNames>
  <calcPr calcId="125725"/>
</workbook>
</file>

<file path=xl/calcChain.xml><?xml version="1.0" encoding="utf-8"?>
<calcChain xmlns="http://schemas.openxmlformats.org/spreadsheetml/2006/main">
  <c r="AJ31" i="10"/>
  <c r="AF31"/>
  <c r="AB31"/>
  <c r="X31"/>
  <c r="P31"/>
  <c r="L31"/>
  <c r="H31"/>
  <c r="T31"/>
  <c r="C27" i="16"/>
  <c r="C26"/>
  <c r="C18"/>
  <c r="C72" i="4"/>
  <c r="D15" i="10"/>
  <c r="Y49" i="4"/>
  <c r="W49"/>
  <c r="U49"/>
  <c r="AI49"/>
  <c r="AH49"/>
  <c r="AF49"/>
  <c r="AD49"/>
  <c r="AC49"/>
  <c r="AA49"/>
  <c r="S49"/>
  <c r="R49"/>
  <c r="P49"/>
  <c r="N49"/>
  <c r="M49"/>
  <c r="K49"/>
  <c r="H49"/>
  <c r="I49"/>
  <c r="F49"/>
  <c r="T147"/>
  <c r="R111"/>
  <c r="M111"/>
  <c r="E25" i="10" l="1"/>
  <c r="D49" i="4" l="1"/>
  <c r="U117" l="1"/>
  <c r="W117"/>
  <c r="L21"/>
  <c r="O21" s="1"/>
  <c r="L22"/>
  <c r="O22" s="1"/>
  <c r="O31"/>
  <c r="O32"/>
  <c r="O33"/>
  <c r="L43"/>
  <c r="O43" s="1"/>
  <c r="L45"/>
  <c r="L46"/>
  <c r="O46" s="1"/>
  <c r="L47"/>
  <c r="O47"/>
  <c r="L48"/>
  <c r="O48" s="1"/>
  <c r="K52"/>
  <c r="L52" s="1"/>
  <c r="M52"/>
  <c r="N52"/>
  <c r="K53"/>
  <c r="L53" s="1"/>
  <c r="M53"/>
  <c r="N53"/>
  <c r="K54"/>
  <c r="L54" s="1"/>
  <c r="M54"/>
  <c r="N54"/>
  <c r="K55"/>
  <c r="L55" s="1"/>
  <c r="M55"/>
  <c r="N55"/>
  <c r="K56"/>
  <c r="L56" s="1"/>
  <c r="M56"/>
  <c r="N56"/>
  <c r="K60"/>
  <c r="M60"/>
  <c r="N60"/>
  <c r="K61"/>
  <c r="L61" s="1"/>
  <c r="M61"/>
  <c r="N61"/>
  <c r="L62"/>
  <c r="O62" s="1"/>
  <c r="L63"/>
  <c r="O63" s="1"/>
  <c r="L65"/>
  <c r="O65" s="1"/>
  <c r="L66"/>
  <c r="O66" s="1"/>
  <c r="L67"/>
  <c r="O67" s="1"/>
  <c r="L70"/>
  <c r="O70" s="1"/>
  <c r="L78"/>
  <c r="O78" s="1"/>
  <c r="L79"/>
  <c r="O79" s="1"/>
  <c r="L80"/>
  <c r="O80" s="1"/>
  <c r="L81"/>
  <c r="O81" s="1"/>
  <c r="K82"/>
  <c r="M82"/>
  <c r="N82"/>
  <c r="D142"/>
  <c r="D141"/>
  <c r="C24" i="16"/>
  <c r="G68" i="4"/>
  <c r="J68" s="1"/>
  <c r="D69"/>
  <c r="C23" i="16"/>
  <c r="C21"/>
  <c r="C20"/>
  <c r="L49" i="4" l="1"/>
  <c r="O45"/>
  <c r="O49" s="1"/>
  <c r="K69"/>
  <c r="M69"/>
  <c r="O55"/>
  <c r="M57"/>
  <c r="O61"/>
  <c r="O56"/>
  <c r="O54"/>
  <c r="N57"/>
  <c r="O53"/>
  <c r="O52"/>
  <c r="L57"/>
  <c r="L82"/>
  <c r="O82" s="1"/>
  <c r="K57"/>
  <c r="N69"/>
  <c r="L60"/>
  <c r="D140"/>
  <c r="O57" l="1"/>
  <c r="O60"/>
  <c r="L69"/>
  <c r="O69" s="1"/>
  <c r="C25" i="16"/>
  <c r="D38" i="10"/>
  <c r="D37"/>
  <c r="AJ20"/>
  <c r="AF20"/>
  <c r="AB20"/>
  <c r="X20"/>
  <c r="T20"/>
  <c r="Z149" i="4"/>
  <c r="Y149"/>
  <c r="Y152" s="1"/>
  <c r="Z133"/>
  <c r="Z132"/>
  <c r="Z122"/>
  <c r="Z121"/>
  <c r="Y120"/>
  <c r="Z119"/>
  <c r="Z118"/>
  <c r="Y117"/>
  <c r="Y111"/>
  <c r="Z110"/>
  <c r="Z109"/>
  <c r="Z111" s="1"/>
  <c r="Z108"/>
  <c r="X149"/>
  <c r="W149"/>
  <c r="W152" s="1"/>
  <c r="X133"/>
  <c r="X132"/>
  <c r="X122"/>
  <c r="X121"/>
  <c r="W120"/>
  <c r="X119"/>
  <c r="X118"/>
  <c r="W111"/>
  <c r="X110"/>
  <c r="X109"/>
  <c r="X108"/>
  <c r="V149"/>
  <c r="U149"/>
  <c r="U152" s="1"/>
  <c r="V133"/>
  <c r="V132"/>
  <c r="V122"/>
  <c r="V121"/>
  <c r="U120"/>
  <c r="V119"/>
  <c r="V118"/>
  <c r="U111"/>
  <c r="V110"/>
  <c r="V109"/>
  <c r="V108"/>
  <c r="AM149"/>
  <c r="AL149"/>
  <c r="AK149"/>
  <c r="AM120"/>
  <c r="AM20" s="1"/>
  <c r="AL120"/>
  <c r="AK120"/>
  <c r="AM117"/>
  <c r="AL117"/>
  <c r="AK117"/>
  <c r="AM111"/>
  <c r="AL111"/>
  <c r="AK111"/>
  <c r="AJ151"/>
  <c r="AJ150"/>
  <c r="AI149"/>
  <c r="AI153" s="1"/>
  <c r="AI30" s="1"/>
  <c r="AH149"/>
  <c r="AH153" s="1"/>
  <c r="AH30" s="1"/>
  <c r="AG149"/>
  <c r="AF149"/>
  <c r="AF152" s="1"/>
  <c r="AJ148"/>
  <c r="AJ147"/>
  <c r="AJ146"/>
  <c r="AJ144"/>
  <c r="AJ141"/>
  <c r="AJ140"/>
  <c r="AJ137"/>
  <c r="AJ136"/>
  <c r="AG133"/>
  <c r="AJ133" s="1"/>
  <c r="AG132"/>
  <c r="AJ130"/>
  <c r="AJ128"/>
  <c r="AJ127"/>
  <c r="AG122"/>
  <c r="AJ122" s="1"/>
  <c r="AG121"/>
  <c r="AJ121" s="1"/>
  <c r="AI120"/>
  <c r="AH120"/>
  <c r="AF120"/>
  <c r="AG119"/>
  <c r="AJ119" s="1"/>
  <c r="AG118"/>
  <c r="AJ118" s="1"/>
  <c r="AF117"/>
  <c r="AJ115"/>
  <c r="AJ114"/>
  <c r="AI111"/>
  <c r="AH111"/>
  <c r="AF111"/>
  <c r="AG110"/>
  <c r="AJ110" s="1"/>
  <c r="AG109"/>
  <c r="AG108"/>
  <c r="AE151"/>
  <c r="AE150"/>
  <c r="AD149"/>
  <c r="AD153" s="1"/>
  <c r="AD30" s="1"/>
  <c r="AC149"/>
  <c r="AC153" s="1"/>
  <c r="AC30" s="1"/>
  <c r="AB149"/>
  <c r="AA149"/>
  <c r="AA152" s="1"/>
  <c r="AE148"/>
  <c r="AE147"/>
  <c r="AE146"/>
  <c r="AE144"/>
  <c r="AE141"/>
  <c r="AE140"/>
  <c r="AE137"/>
  <c r="AE136"/>
  <c r="AB133"/>
  <c r="AE133" s="1"/>
  <c r="AB132"/>
  <c r="AE130"/>
  <c r="AE128"/>
  <c r="AE127"/>
  <c r="AB122"/>
  <c r="AE122" s="1"/>
  <c r="AB121"/>
  <c r="AE121" s="1"/>
  <c r="AD120"/>
  <c r="AC120"/>
  <c r="AA120"/>
  <c r="AB119"/>
  <c r="AE119" s="1"/>
  <c r="AB118"/>
  <c r="AE118" s="1"/>
  <c r="AA117"/>
  <c r="AE115"/>
  <c r="AE114"/>
  <c r="AD111"/>
  <c r="AC111"/>
  <c r="AA111"/>
  <c r="AB110"/>
  <c r="AE110" s="1"/>
  <c r="AB109"/>
  <c r="AB108"/>
  <c r="T151"/>
  <c r="T150"/>
  <c r="S149"/>
  <c r="S153" s="1"/>
  <c r="S30" s="1"/>
  <c r="R149"/>
  <c r="R153" s="1"/>
  <c r="R30" s="1"/>
  <c r="Q149"/>
  <c r="P149"/>
  <c r="P152" s="1"/>
  <c r="T148"/>
  <c r="T146"/>
  <c r="T144"/>
  <c r="T141"/>
  <c r="T140"/>
  <c r="T137"/>
  <c r="T136"/>
  <c r="Q133"/>
  <c r="T133" s="1"/>
  <c r="Q132"/>
  <c r="T132" s="1"/>
  <c r="T130"/>
  <c r="T128"/>
  <c r="T127"/>
  <c r="Q122"/>
  <c r="T122" s="1"/>
  <c r="Q121"/>
  <c r="T121" s="1"/>
  <c r="S120"/>
  <c r="R120"/>
  <c r="P120"/>
  <c r="Q119"/>
  <c r="T119" s="1"/>
  <c r="Q118"/>
  <c r="T118" s="1"/>
  <c r="P117"/>
  <c r="T115"/>
  <c r="T114"/>
  <c r="S111"/>
  <c r="P111"/>
  <c r="Q110"/>
  <c r="T110" s="1"/>
  <c r="Q109"/>
  <c r="Q108"/>
  <c r="T108" s="1"/>
  <c r="O151"/>
  <c r="O150"/>
  <c r="N149"/>
  <c r="N153" s="1"/>
  <c r="N30" s="1"/>
  <c r="M149"/>
  <c r="M153" s="1"/>
  <c r="M30" s="1"/>
  <c r="L149"/>
  <c r="K149"/>
  <c r="O148"/>
  <c r="O147"/>
  <c r="O146"/>
  <c r="O144"/>
  <c r="O141"/>
  <c r="O140"/>
  <c r="O137"/>
  <c r="O136"/>
  <c r="L133"/>
  <c r="O133" s="1"/>
  <c r="L132"/>
  <c r="O130"/>
  <c r="O128"/>
  <c r="O127"/>
  <c r="L122"/>
  <c r="O122" s="1"/>
  <c r="L121"/>
  <c r="O121" s="1"/>
  <c r="N120"/>
  <c r="N20" s="1"/>
  <c r="N23" s="1"/>
  <c r="M120"/>
  <c r="M20" s="1"/>
  <c r="M23" s="1"/>
  <c r="K120"/>
  <c r="K20" s="1"/>
  <c r="K23" s="1"/>
  <c r="K27" s="1"/>
  <c r="L119"/>
  <c r="O119" s="1"/>
  <c r="L118"/>
  <c r="O118" s="1"/>
  <c r="K117"/>
  <c r="O115"/>
  <c r="O114"/>
  <c r="N111"/>
  <c r="K111"/>
  <c r="L110"/>
  <c r="O110" s="1"/>
  <c r="L109"/>
  <c r="L108"/>
  <c r="AO151"/>
  <c r="AO150"/>
  <c r="AO148"/>
  <c r="AO147"/>
  <c r="AO146"/>
  <c r="AO145"/>
  <c r="AO144"/>
  <c r="AO143"/>
  <c r="AO142"/>
  <c r="AO141"/>
  <c r="AO139"/>
  <c r="AO138"/>
  <c r="AO137"/>
  <c r="AO135"/>
  <c r="AO134"/>
  <c r="AO133"/>
  <c r="AO132"/>
  <c r="AO131"/>
  <c r="AO130"/>
  <c r="AO129"/>
  <c r="AO128"/>
  <c r="AO122"/>
  <c r="AO121"/>
  <c r="AO119"/>
  <c r="AO118"/>
  <c r="AO116"/>
  <c r="AO115"/>
  <c r="AO113"/>
  <c r="AO112"/>
  <c r="AO110"/>
  <c r="AO109"/>
  <c r="AO108"/>
  <c r="AO126"/>
  <c r="J114"/>
  <c r="AM49"/>
  <c r="AM23"/>
  <c r="AM27" s="1"/>
  <c r="AL49"/>
  <c r="AK49"/>
  <c r="AK20"/>
  <c r="AK23" s="1"/>
  <c r="AK27" s="1"/>
  <c r="Z48"/>
  <c r="Z47"/>
  <c r="Z46"/>
  <c r="Z45"/>
  <c r="Z43"/>
  <c r="Z49" s="1"/>
  <c r="Z22"/>
  <c r="Z21"/>
  <c r="Y20"/>
  <c r="Y23" s="1"/>
  <c r="Y27" s="1"/>
  <c r="X48"/>
  <c r="X47"/>
  <c r="X46"/>
  <c r="X45"/>
  <c r="X43"/>
  <c r="X49" s="1"/>
  <c r="X22"/>
  <c r="X21"/>
  <c r="W20"/>
  <c r="W23" s="1"/>
  <c r="W27" s="1"/>
  <c r="V48"/>
  <c r="V47"/>
  <c r="V46"/>
  <c r="V45"/>
  <c r="V43"/>
  <c r="V49" s="1"/>
  <c r="V22"/>
  <c r="V21"/>
  <c r="U20"/>
  <c r="U23" s="1"/>
  <c r="U27" s="1"/>
  <c r="AG48"/>
  <c r="AJ48" s="1"/>
  <c r="AG47"/>
  <c r="AJ47" s="1"/>
  <c r="AG46"/>
  <c r="AJ46" s="1"/>
  <c r="AG45"/>
  <c r="AJ45" s="1"/>
  <c r="AG43"/>
  <c r="AG49" s="1"/>
  <c r="AJ33"/>
  <c r="AJ32"/>
  <c r="AJ31"/>
  <c r="AG22"/>
  <c r="AJ22" s="1"/>
  <c r="AG21"/>
  <c r="AJ21" s="1"/>
  <c r="AI20"/>
  <c r="AI23" s="1"/>
  <c r="AH20"/>
  <c r="AH23" s="1"/>
  <c r="AF20"/>
  <c r="AF23" s="1"/>
  <c r="AF27" s="1"/>
  <c r="AB48"/>
  <c r="AE48" s="1"/>
  <c r="AB47"/>
  <c r="AE47" s="1"/>
  <c r="AB46"/>
  <c r="AE46" s="1"/>
  <c r="AB45"/>
  <c r="AE45" s="1"/>
  <c r="AB43"/>
  <c r="AE33"/>
  <c r="AE32"/>
  <c r="AE31"/>
  <c r="AB22"/>
  <c r="AE22" s="1"/>
  <c r="AB21"/>
  <c r="AE21" s="1"/>
  <c r="AD20"/>
  <c r="AD23" s="1"/>
  <c r="AC20"/>
  <c r="AC23" s="1"/>
  <c r="AA20"/>
  <c r="AA23" s="1"/>
  <c r="AA27" s="1"/>
  <c r="Q48"/>
  <c r="T48" s="1"/>
  <c r="Q47"/>
  <c r="T47" s="1"/>
  <c r="Q46"/>
  <c r="T46" s="1"/>
  <c r="Q45"/>
  <c r="T45" s="1"/>
  <c r="Q43"/>
  <c r="T33"/>
  <c r="T32"/>
  <c r="T31"/>
  <c r="Q22"/>
  <c r="T22" s="1"/>
  <c r="Q21"/>
  <c r="T21" s="1"/>
  <c r="S20"/>
  <c r="S23" s="1"/>
  <c r="R20"/>
  <c r="R23" s="1"/>
  <c r="P20"/>
  <c r="P23" s="1"/>
  <c r="P27" s="1"/>
  <c r="V70"/>
  <c r="V67"/>
  <c r="V66"/>
  <c r="V65"/>
  <c r="V63"/>
  <c r="V62"/>
  <c r="X70"/>
  <c r="X67"/>
  <c r="X66"/>
  <c r="X65"/>
  <c r="X63"/>
  <c r="X62"/>
  <c r="Z70"/>
  <c r="Z67"/>
  <c r="Z66"/>
  <c r="Z65"/>
  <c r="Z63"/>
  <c r="Z62"/>
  <c r="AG70"/>
  <c r="AJ70" s="1"/>
  <c r="AG67"/>
  <c r="AJ67" s="1"/>
  <c r="AG66"/>
  <c r="AJ66" s="1"/>
  <c r="AG65"/>
  <c r="AJ65" s="1"/>
  <c r="AG63"/>
  <c r="AJ63" s="1"/>
  <c r="AG62"/>
  <c r="AB70"/>
  <c r="AE70" s="1"/>
  <c r="AB67"/>
  <c r="AE67" s="1"/>
  <c r="AB66"/>
  <c r="AE66" s="1"/>
  <c r="AB65"/>
  <c r="AE65" s="1"/>
  <c r="AB63"/>
  <c r="AE63" s="1"/>
  <c r="AB62"/>
  <c r="Q70"/>
  <c r="T70" s="1"/>
  <c r="Q67"/>
  <c r="T67" s="1"/>
  <c r="Q66"/>
  <c r="T66" s="1"/>
  <c r="Q65"/>
  <c r="T65" s="1"/>
  <c r="Q63"/>
  <c r="T63" s="1"/>
  <c r="Q62"/>
  <c r="AO81"/>
  <c r="AO80"/>
  <c r="AO79"/>
  <c r="AO78"/>
  <c r="AC56"/>
  <c r="AC55"/>
  <c r="I56"/>
  <c r="I55"/>
  <c r="I54"/>
  <c r="AO70"/>
  <c r="AO67"/>
  <c r="AO66"/>
  <c r="AO65"/>
  <c r="AO63"/>
  <c r="AO62"/>
  <c r="AO48"/>
  <c r="AO47"/>
  <c r="AO46"/>
  <c r="AO45"/>
  <c r="AO43"/>
  <c r="AO33"/>
  <c r="AO32"/>
  <c r="AO31"/>
  <c r="AO21"/>
  <c r="AO22"/>
  <c r="AO24"/>
  <c r="AO25"/>
  <c r="AB49" l="1"/>
  <c r="Q49"/>
  <c r="K152"/>
  <c r="K30" s="1"/>
  <c r="P30"/>
  <c r="U30"/>
  <c r="AA30"/>
  <c r="AM152"/>
  <c r="AM30" s="1"/>
  <c r="AM40" s="1"/>
  <c r="AF30"/>
  <c r="AL152"/>
  <c r="AL30" s="1"/>
  <c r="AL40" s="1"/>
  <c r="W30"/>
  <c r="AB120"/>
  <c r="AK152"/>
  <c r="AK30" s="1"/>
  <c r="AK40" s="1"/>
  <c r="O149"/>
  <c r="AB153"/>
  <c r="AB30" s="1"/>
  <c r="AE30" s="1"/>
  <c r="Q111"/>
  <c r="T111" s="1"/>
  <c r="AB111"/>
  <c r="AE111" s="1"/>
  <c r="V111"/>
  <c r="L111"/>
  <c r="O111" s="1"/>
  <c r="L153"/>
  <c r="L30" s="1"/>
  <c r="O30" s="1"/>
  <c r="AE149"/>
  <c r="X111"/>
  <c r="Z153"/>
  <c r="Z30" s="1"/>
  <c r="Q153"/>
  <c r="Q30" s="1"/>
  <c r="T30" s="1"/>
  <c r="T149"/>
  <c r="T153" s="1"/>
  <c r="AG111"/>
  <c r="AJ111" s="1"/>
  <c r="AG153"/>
  <c r="AG30" s="1"/>
  <c r="AJ30" s="1"/>
  <c r="V153"/>
  <c r="V30" s="1"/>
  <c r="Q120"/>
  <c r="T120" s="1"/>
  <c r="AG120"/>
  <c r="AJ120" s="1"/>
  <c r="AJ149"/>
  <c r="X153"/>
  <c r="X30" s="1"/>
  <c r="Z120"/>
  <c r="Z20" s="1"/>
  <c r="Z23" s="1"/>
  <c r="AA23" i="10" s="1"/>
  <c r="L120" i="4"/>
  <c r="T109"/>
  <c r="V120"/>
  <c r="V20" s="1"/>
  <c r="V23" s="1"/>
  <c r="S23" i="10" s="1"/>
  <c r="X120" i="4"/>
  <c r="X20" s="1"/>
  <c r="X23" s="1"/>
  <c r="W23" i="10" s="1"/>
  <c r="AL20" i="4"/>
  <c r="AL23" s="1"/>
  <c r="AL27" s="1"/>
  <c r="AJ108"/>
  <c r="AJ109"/>
  <c r="AJ132"/>
  <c r="AE120"/>
  <c r="AB20"/>
  <c r="AE108"/>
  <c r="AE109"/>
  <c r="AE132"/>
  <c r="O108"/>
  <c r="O109"/>
  <c r="O132"/>
  <c r="O153" s="1"/>
  <c r="AJ43"/>
  <c r="AJ49" s="1"/>
  <c r="AE43"/>
  <c r="AE49" s="1"/>
  <c r="T43"/>
  <c r="T49" s="1"/>
  <c r="AJ62"/>
  <c r="AE62"/>
  <c r="T62"/>
  <c r="AO73"/>
  <c r="AO39"/>
  <c r="AO38"/>
  <c r="AO37"/>
  <c r="AO36"/>
  <c r="AO35"/>
  <c r="AO34"/>
  <c r="AO26"/>
  <c r="K40" l="1"/>
  <c r="K72" s="1"/>
  <c r="K15" i="10"/>
  <c r="Q20" i="4"/>
  <c r="U40"/>
  <c r="S15" i="10"/>
  <c r="AE153" i="4"/>
  <c r="AF40"/>
  <c r="AI15" i="10"/>
  <c r="P40" i="4"/>
  <c r="O15" i="10"/>
  <c r="W40" i="4"/>
  <c r="W15" i="10"/>
  <c r="AA40" i="4"/>
  <c r="AE15" i="10"/>
  <c r="O120" i="4"/>
  <c r="L20"/>
  <c r="AG20"/>
  <c r="AJ20" s="1"/>
  <c r="AJ23" s="1"/>
  <c r="AI23" i="10" s="1"/>
  <c r="AJ153" i="4"/>
  <c r="AB23"/>
  <c r="AE20"/>
  <c r="AE23" s="1"/>
  <c r="AE23" i="10" s="1"/>
  <c r="C76" i="4"/>
  <c r="D20"/>
  <c r="D30"/>
  <c r="Q23" l="1"/>
  <c r="T20"/>
  <c r="T23" s="1"/>
  <c r="O23" i="10" s="1"/>
  <c r="AG23" i="4"/>
  <c r="L23"/>
  <c r="O20"/>
  <c r="O23" s="1"/>
  <c r="K23" i="10" s="1"/>
  <c r="D66" i="4"/>
  <c r="J151" l="1"/>
  <c r="J150"/>
  <c r="I149"/>
  <c r="I153" s="1"/>
  <c r="H149"/>
  <c r="H153" s="1"/>
  <c r="G149"/>
  <c r="F149"/>
  <c r="F152" s="1"/>
  <c r="J148"/>
  <c r="J147"/>
  <c r="J146"/>
  <c r="J144"/>
  <c r="J141"/>
  <c r="J140"/>
  <c r="J137"/>
  <c r="J136"/>
  <c r="G133"/>
  <c r="J133" s="1"/>
  <c r="G132"/>
  <c r="J132" s="1"/>
  <c r="J130"/>
  <c r="J128"/>
  <c r="J127"/>
  <c r="AO152" l="1"/>
  <c r="AO149"/>
  <c r="Y30"/>
  <c r="G153"/>
  <c r="J149"/>
  <c r="J153" s="1"/>
  <c r="Y40" l="1"/>
  <c r="AA15" i="10"/>
  <c r="D143" i="4"/>
  <c r="M45" i="22" l="1"/>
  <c r="L45"/>
  <c r="K45"/>
  <c r="J45"/>
  <c r="I45"/>
  <c r="H45"/>
  <c r="G45"/>
  <c r="F45"/>
  <c r="M40"/>
  <c r="L40"/>
  <c r="K40"/>
  <c r="J40"/>
  <c r="I40"/>
  <c r="H40"/>
  <c r="G40"/>
  <c r="F40"/>
  <c r="M29"/>
  <c r="L29"/>
  <c r="K29"/>
  <c r="J29"/>
  <c r="I29"/>
  <c r="H29"/>
  <c r="G29"/>
  <c r="F29"/>
  <c r="M24"/>
  <c r="L24"/>
  <c r="K24"/>
  <c r="J24"/>
  <c r="I24"/>
  <c r="H24"/>
  <c r="G24"/>
  <c r="F24"/>
  <c r="G19"/>
  <c r="H19"/>
  <c r="I19"/>
  <c r="J19"/>
  <c r="K19"/>
  <c r="L19"/>
  <c r="M19"/>
  <c r="M53" s="1"/>
  <c r="F19"/>
  <c r="L53" l="1"/>
  <c r="K53"/>
  <c r="J53"/>
  <c r="I53"/>
  <c r="H53"/>
  <c r="G53"/>
  <c r="F53"/>
  <c r="D45" i="10"/>
  <c r="D24"/>
  <c r="D20"/>
  <c r="AI61" i="4"/>
  <c r="AI60"/>
  <c r="AH61"/>
  <c r="AH60"/>
  <c r="AD61"/>
  <c r="AD60"/>
  <c r="AC61"/>
  <c r="AC60"/>
  <c r="R61"/>
  <c r="S61"/>
  <c r="S60"/>
  <c r="R60"/>
  <c r="I60"/>
  <c r="I61"/>
  <c r="H61"/>
  <c r="H60"/>
  <c r="AI56"/>
  <c r="AI55"/>
  <c r="AI54"/>
  <c r="AI53"/>
  <c r="AI52"/>
  <c r="AH56"/>
  <c r="AH55"/>
  <c r="AH54"/>
  <c r="AH53"/>
  <c r="AH52"/>
  <c r="AD56"/>
  <c r="AD55"/>
  <c r="AD54"/>
  <c r="AD53"/>
  <c r="AC54"/>
  <c r="AC53"/>
  <c r="AD52"/>
  <c r="AC52"/>
  <c r="R56"/>
  <c r="R55"/>
  <c r="R54"/>
  <c r="R53"/>
  <c r="S56"/>
  <c r="S55"/>
  <c r="S54"/>
  <c r="S53"/>
  <c r="S52"/>
  <c r="R52"/>
  <c r="H56"/>
  <c r="H55"/>
  <c r="H54"/>
  <c r="I53"/>
  <c r="H53"/>
  <c r="I52"/>
  <c r="H52"/>
  <c r="N43" i="22"/>
  <c r="N44"/>
  <c r="N38"/>
  <c r="N39"/>
  <c r="N27"/>
  <c r="N28"/>
  <c r="N22"/>
  <c r="N23"/>
  <c r="N17"/>
  <c r="N18"/>
  <c r="N26"/>
  <c r="D23" i="10"/>
  <c r="D23" i="4"/>
  <c r="G65"/>
  <c r="J65" s="1"/>
  <c r="G66"/>
  <c r="J66" s="1"/>
  <c r="G67"/>
  <c r="J67" s="1"/>
  <c r="D65"/>
  <c r="AD69" l="1"/>
  <c r="S69"/>
  <c r="H69"/>
  <c r="R69"/>
  <c r="AC69"/>
  <c r="AH69"/>
  <c r="I69"/>
  <c r="AI69"/>
  <c r="AC57"/>
  <c r="N29" i="22"/>
  <c r="G45" i="4"/>
  <c r="J45" s="1"/>
  <c r="G46"/>
  <c r="J46" s="1"/>
  <c r="G47"/>
  <c r="J47" s="1"/>
  <c r="AN61"/>
  <c r="AN60"/>
  <c r="AN56"/>
  <c r="AN55"/>
  <c r="AN54"/>
  <c r="AN53"/>
  <c r="AN52"/>
  <c r="AM61"/>
  <c r="AM60"/>
  <c r="AM56"/>
  <c r="AM55"/>
  <c r="AM54"/>
  <c r="AM53"/>
  <c r="AM52"/>
  <c r="AL61"/>
  <c r="AL60"/>
  <c r="AL56"/>
  <c r="AL55"/>
  <c r="AL54"/>
  <c r="AL53"/>
  <c r="AL52"/>
  <c r="AK61"/>
  <c r="AK60"/>
  <c r="AK56"/>
  <c r="AK55"/>
  <c r="AK54"/>
  <c r="AK53"/>
  <c r="AK52"/>
  <c r="AF61"/>
  <c r="AF60"/>
  <c r="AF56"/>
  <c r="AF55"/>
  <c r="AF54"/>
  <c r="AF53"/>
  <c r="AF52"/>
  <c r="AA61"/>
  <c r="AA60"/>
  <c r="AA56"/>
  <c r="AA55"/>
  <c r="AA54"/>
  <c r="AA53"/>
  <c r="AA52"/>
  <c r="Y61"/>
  <c r="Y60"/>
  <c r="Y56"/>
  <c r="Y55"/>
  <c r="Y54"/>
  <c r="Y53"/>
  <c r="Y52"/>
  <c r="W61"/>
  <c r="W60"/>
  <c r="W56"/>
  <c r="W55"/>
  <c r="W54"/>
  <c r="W53"/>
  <c r="W52"/>
  <c r="U61"/>
  <c r="U60"/>
  <c r="U56"/>
  <c r="U55"/>
  <c r="U54"/>
  <c r="U53"/>
  <c r="U52"/>
  <c r="P61"/>
  <c r="P60"/>
  <c r="P56"/>
  <c r="P55"/>
  <c r="P54"/>
  <c r="P53"/>
  <c r="P52"/>
  <c r="F61"/>
  <c r="F60"/>
  <c r="F56"/>
  <c r="F55"/>
  <c r="F54"/>
  <c r="F53"/>
  <c r="F52"/>
  <c r="P69" l="1"/>
  <c r="AA69"/>
  <c r="AM69"/>
  <c r="F69"/>
  <c r="AL69"/>
  <c r="AF69"/>
  <c r="AN69"/>
  <c r="AK69"/>
  <c r="Y69"/>
  <c r="AO53"/>
  <c r="W69"/>
  <c r="U69"/>
  <c r="AO52"/>
  <c r="AO55"/>
  <c r="AO56"/>
  <c r="AO54"/>
  <c r="AO61"/>
  <c r="AO60"/>
  <c r="U57"/>
  <c r="AF57"/>
  <c r="AK57"/>
  <c r="Y57"/>
  <c r="P57"/>
  <c r="W57"/>
  <c r="AA57"/>
  <c r="AL57"/>
  <c r="AM57"/>
  <c r="AN57"/>
  <c r="N34" i="22"/>
  <c r="N51"/>
  <c r="N50"/>
  <c r="N49"/>
  <c r="N48"/>
  <c r="N42"/>
  <c r="N45" s="1"/>
  <c r="N37"/>
  <c r="N40" s="1"/>
  <c r="N33"/>
  <c r="N32"/>
  <c r="N21"/>
  <c r="N24" s="1"/>
  <c r="N16"/>
  <c r="N19" s="1"/>
  <c r="I120" i="4"/>
  <c r="H120"/>
  <c r="F120"/>
  <c r="AO120" s="1"/>
  <c r="F117"/>
  <c r="AO117" s="1"/>
  <c r="I111"/>
  <c r="H111"/>
  <c r="F111"/>
  <c r="AO111" s="1"/>
  <c r="D117"/>
  <c r="D122"/>
  <c r="D121"/>
  <c r="D111"/>
  <c r="D120"/>
  <c r="D127"/>
  <c r="D153" s="1"/>
  <c r="G22"/>
  <c r="J22" s="1"/>
  <c r="G21"/>
  <c r="J21" s="1"/>
  <c r="G70"/>
  <c r="J70" s="1"/>
  <c r="AA72" l="1"/>
  <c r="P72"/>
  <c r="AL72"/>
  <c r="AK72"/>
  <c r="Y72"/>
  <c r="W72"/>
  <c r="U72"/>
  <c r="AM72"/>
  <c r="AF72"/>
  <c r="N53" i="22"/>
  <c r="D126" i="4"/>
  <c r="D152" s="1"/>
  <c r="G122"/>
  <c r="J122" s="1"/>
  <c r="G121"/>
  <c r="J121" s="1"/>
  <c r="G108"/>
  <c r="Z79"/>
  <c r="Z80"/>
  <c r="Z81"/>
  <c r="Z78"/>
  <c r="I15" i="16" s="1"/>
  <c r="Z61" i="4"/>
  <c r="Z60"/>
  <c r="Z56"/>
  <c r="Z55"/>
  <c r="Z54"/>
  <c r="Z53"/>
  <c r="Z52"/>
  <c r="X56"/>
  <c r="X55"/>
  <c r="X54"/>
  <c r="X53"/>
  <c r="X52"/>
  <c r="X61"/>
  <c r="X60"/>
  <c r="X81"/>
  <c r="X80"/>
  <c r="X79"/>
  <c r="X78"/>
  <c r="H15" i="16" s="1"/>
  <c r="V81" i="4"/>
  <c r="V79"/>
  <c r="V78"/>
  <c r="G15" i="16" s="1"/>
  <c r="V61" i="4"/>
  <c r="V60"/>
  <c r="V56"/>
  <c r="V55"/>
  <c r="V54"/>
  <c r="V53"/>
  <c r="V52"/>
  <c r="AG56"/>
  <c r="AG55"/>
  <c r="AG54"/>
  <c r="AG53"/>
  <c r="AG52"/>
  <c r="AB56"/>
  <c r="AB55"/>
  <c r="AB54"/>
  <c r="AB53"/>
  <c r="AB52"/>
  <c r="Q56"/>
  <c r="Q55"/>
  <c r="Q54"/>
  <c r="Q53"/>
  <c r="Q52"/>
  <c r="AG61"/>
  <c r="AG60"/>
  <c r="AB61"/>
  <c r="AB60"/>
  <c r="Q61"/>
  <c r="Q60"/>
  <c r="AG81"/>
  <c r="AG80"/>
  <c r="AG79"/>
  <c r="AG78"/>
  <c r="AB81"/>
  <c r="AB80"/>
  <c r="AB79"/>
  <c r="AB78"/>
  <c r="Q81"/>
  <c r="Q80"/>
  <c r="Q79"/>
  <c r="Q78"/>
  <c r="G109"/>
  <c r="G110"/>
  <c r="G118"/>
  <c r="G119"/>
  <c r="G79"/>
  <c r="G78"/>
  <c r="G81"/>
  <c r="G61"/>
  <c r="G62"/>
  <c r="G63"/>
  <c r="G60"/>
  <c r="G56"/>
  <c r="G55"/>
  <c r="G54"/>
  <c r="G53"/>
  <c r="G52"/>
  <c r="G48"/>
  <c r="G43"/>
  <c r="G49" l="1"/>
  <c r="AG69"/>
  <c r="AJ69" s="1"/>
  <c r="Q69"/>
  <c r="T69" s="1"/>
  <c r="G69"/>
  <c r="AB69"/>
  <c r="AE69" s="1"/>
  <c r="X69"/>
  <c r="Z69"/>
  <c r="V69"/>
  <c r="G120"/>
  <c r="G111"/>
  <c r="J111" s="1"/>
  <c r="D46" i="10" l="1"/>
  <c r="D44"/>
  <c r="D32"/>
  <c r="D151" i="4" l="1"/>
  <c r="D150"/>
  <c r="D149"/>
  <c r="J115"/>
  <c r="AG82"/>
  <c r="AG57"/>
  <c r="AJ81"/>
  <c r="AJ80"/>
  <c r="AJ79"/>
  <c r="AJ78"/>
  <c r="K15" i="16" s="1"/>
  <c r="AJ61" i="4"/>
  <c r="AJ60"/>
  <c r="AJ56"/>
  <c r="AJ55"/>
  <c r="AJ54"/>
  <c r="AJ53"/>
  <c r="AJ52"/>
  <c r="AE81"/>
  <c r="AE80"/>
  <c r="AE79"/>
  <c r="AE78"/>
  <c r="J15" i="16" s="1"/>
  <c r="AE61" i="4"/>
  <c r="AE60"/>
  <c r="AE56"/>
  <c r="AE55"/>
  <c r="AE54"/>
  <c r="AE53"/>
  <c r="AE52"/>
  <c r="AB82"/>
  <c r="AB57"/>
  <c r="Z82"/>
  <c r="Z57"/>
  <c r="X82"/>
  <c r="X57"/>
  <c r="V82"/>
  <c r="V57"/>
  <c r="T81"/>
  <c r="T80"/>
  <c r="T79"/>
  <c r="T78"/>
  <c r="F15" i="16" s="1"/>
  <c r="T61" i="4"/>
  <c r="T60"/>
  <c r="T56"/>
  <c r="T55"/>
  <c r="T54"/>
  <c r="T53"/>
  <c r="T52"/>
  <c r="Q82"/>
  <c r="Q57"/>
  <c r="E15" i="16"/>
  <c r="J32" i="4"/>
  <c r="J33"/>
  <c r="J31"/>
  <c r="J48"/>
  <c r="J43"/>
  <c r="J56"/>
  <c r="J55"/>
  <c r="J54"/>
  <c r="J53"/>
  <c r="J52"/>
  <c r="J63"/>
  <c r="J62"/>
  <c r="J61"/>
  <c r="J60"/>
  <c r="J79"/>
  <c r="J78"/>
  <c r="D15" i="16" s="1"/>
  <c r="J81" i="4"/>
  <c r="J109"/>
  <c r="J110"/>
  <c r="J118"/>
  <c r="J119"/>
  <c r="I20"/>
  <c r="I23" s="1"/>
  <c r="G20"/>
  <c r="G23" s="1"/>
  <c r="G82"/>
  <c r="G57"/>
  <c r="AC82"/>
  <c r="AI57"/>
  <c r="AH57"/>
  <c r="AD57"/>
  <c r="S57"/>
  <c r="R57"/>
  <c r="I57"/>
  <c r="H57"/>
  <c r="F57"/>
  <c r="AN49"/>
  <c r="F20"/>
  <c r="H20"/>
  <c r="H23" s="1"/>
  <c r="D144"/>
  <c r="D145"/>
  <c r="D28" i="10"/>
  <c r="D17"/>
  <c r="AH25"/>
  <c r="AG25"/>
  <c r="AD25"/>
  <c r="AC25"/>
  <c r="Z25"/>
  <c r="Y25"/>
  <c r="V25"/>
  <c r="U25"/>
  <c r="R25"/>
  <c r="Q25"/>
  <c r="N25"/>
  <c r="M25"/>
  <c r="J25"/>
  <c r="I25"/>
  <c r="F25"/>
  <c r="D25"/>
  <c r="D39"/>
  <c r="D40"/>
  <c r="D19"/>
  <c r="AH19"/>
  <c r="AG19"/>
  <c r="AD19"/>
  <c r="AC19"/>
  <c r="Z19"/>
  <c r="Y19"/>
  <c r="V19"/>
  <c r="U19"/>
  <c r="R19"/>
  <c r="Q19"/>
  <c r="N19"/>
  <c r="M19"/>
  <c r="J19"/>
  <c r="I19"/>
  <c r="F19"/>
  <c r="E19"/>
  <c r="J49" i="4" l="1"/>
  <c r="AO57"/>
  <c r="AO69"/>
  <c r="F23"/>
  <c r="AO20"/>
  <c r="AO49"/>
  <c r="F30"/>
  <c r="G15" i="10" s="1"/>
  <c r="I30" i="4"/>
  <c r="G30"/>
  <c r="H30"/>
  <c r="AJ57"/>
  <c r="AE57"/>
  <c r="T57"/>
  <c r="J57"/>
  <c r="J108"/>
  <c r="J69"/>
  <c r="J20"/>
  <c r="J23" s="1"/>
  <c r="G23" i="10" s="1"/>
  <c r="J120" i="4"/>
  <c r="F27" l="1"/>
  <c r="AO23"/>
  <c r="AO30"/>
  <c r="F40"/>
  <c r="AO40" s="1"/>
  <c r="H23" i="10"/>
  <c r="J30" i="4"/>
  <c r="K16" i="10"/>
  <c r="F72" i="4" l="1"/>
  <c r="AO72" s="1"/>
  <c r="AO76" s="1"/>
  <c r="AO27"/>
  <c r="G16" i="10"/>
  <c r="H16" s="1"/>
  <c r="AJ18"/>
  <c r="AF18"/>
  <c r="AB18"/>
  <c r="X18"/>
  <c r="T18"/>
  <c r="P18"/>
  <c r="L18"/>
  <c r="H18"/>
  <c r="AN82" i="4"/>
  <c r="AM82"/>
  <c r="AL82"/>
  <c r="AK82"/>
  <c r="AI82"/>
  <c r="AH82"/>
  <c r="AF82"/>
  <c r="AD82"/>
  <c r="AE82" s="1"/>
  <c r="AA82"/>
  <c r="Y82"/>
  <c r="W82"/>
  <c r="U82"/>
  <c r="S28" i="10" s="1"/>
  <c r="S82" i="4"/>
  <c r="R82"/>
  <c r="P82"/>
  <c r="I82"/>
  <c r="H82"/>
  <c r="F82"/>
  <c r="C75"/>
  <c r="D60"/>
  <c r="D57"/>
  <c r="AO82" l="1"/>
  <c r="T82"/>
  <c r="O28" i="10" s="1"/>
  <c r="AJ82" i="4"/>
  <c r="AI28" i="10" s="1"/>
  <c r="J82" i="4"/>
  <c r="G28" i="10" s="1"/>
  <c r="K28"/>
  <c r="AE28"/>
  <c r="AA28"/>
  <c r="W28"/>
  <c r="G17"/>
  <c r="H17" s="1"/>
  <c r="AA17"/>
  <c r="AB17" s="1"/>
  <c r="T28"/>
  <c r="W17"/>
  <c r="X17" s="1"/>
  <c r="O17"/>
  <c r="P17" s="1"/>
  <c r="K17"/>
  <c r="L17" s="1"/>
  <c r="AE24"/>
  <c r="AF24" s="1"/>
  <c r="O24"/>
  <c r="P24" s="1"/>
  <c r="AI24"/>
  <c r="AJ24" s="1"/>
  <c r="W24"/>
  <c r="X24" s="1"/>
  <c r="S24"/>
  <c r="T24" s="1"/>
  <c r="G24"/>
  <c r="H24" s="1"/>
  <c r="AA24"/>
  <c r="AB24" s="1"/>
  <c r="K24"/>
  <c r="L24" s="1"/>
  <c r="AE17"/>
  <c r="AF17" s="1"/>
  <c r="S17"/>
  <c r="T17" s="1"/>
  <c r="AI17"/>
  <c r="AJ17" s="1"/>
  <c r="T38" l="1"/>
  <c r="T37"/>
  <c r="T46"/>
  <c r="G24" i="16" s="1"/>
  <c r="T29" i="10"/>
  <c r="T32"/>
  <c r="T35"/>
  <c r="X28"/>
  <c r="AB28"/>
  <c r="AB37" s="1"/>
  <c r="L28"/>
  <c r="H28"/>
  <c r="H37" s="1"/>
  <c r="P28"/>
  <c r="AJ28"/>
  <c r="AJ37" s="1"/>
  <c r="G25"/>
  <c r="H25" s="1"/>
  <c r="H15"/>
  <c r="AF28"/>
  <c r="AF37" s="1"/>
  <c r="L23"/>
  <c r="K25"/>
  <c r="L46" l="1"/>
  <c r="E24" i="16" s="1"/>
  <c r="L37" i="10"/>
  <c r="X38"/>
  <c r="X37"/>
  <c r="T39"/>
  <c r="T40" s="1"/>
  <c r="G13" i="16"/>
  <c r="H45" i="10"/>
  <c r="L25"/>
  <c r="L45"/>
  <c r="AF46"/>
  <c r="J24" i="16" s="1"/>
  <c r="X46" i="10"/>
  <c r="H24" i="16" s="1"/>
  <c r="AJ46" i="10"/>
  <c r="K24" i="16" s="1"/>
  <c r="AB46" i="10"/>
  <c r="I24" i="16" s="1"/>
  <c r="H35" i="10"/>
  <c r="P35"/>
  <c r="X32"/>
  <c r="X35"/>
  <c r="AF32"/>
  <c r="AF35"/>
  <c r="AF38"/>
  <c r="AJ35"/>
  <c r="AJ32"/>
  <c r="AJ38"/>
  <c r="AB29"/>
  <c r="AB38"/>
  <c r="AB32"/>
  <c r="AB35"/>
  <c r="L32"/>
  <c r="L35"/>
  <c r="X29"/>
  <c r="AJ29"/>
  <c r="L29"/>
  <c r="P29"/>
  <c r="G19"/>
  <c r="H19" s="1"/>
  <c r="AF29"/>
  <c r="E13" i="16" l="1"/>
  <c r="AJ39" i="10"/>
  <c r="AJ40" s="1"/>
  <c r="AB39"/>
  <c r="AB40" s="1"/>
  <c r="L39"/>
  <c r="L40" s="1"/>
  <c r="AF39"/>
  <c r="AF40" s="1"/>
  <c r="X39"/>
  <c r="X40" s="1"/>
  <c r="J13" i="16"/>
  <c r="K13"/>
  <c r="H13"/>
  <c r="I13"/>
  <c r="H29" i="10"/>
  <c r="L15" l="1"/>
  <c r="O16"/>
  <c r="P15"/>
  <c r="P23"/>
  <c r="O25"/>
  <c r="P32"/>
  <c r="H32"/>
  <c r="P25" l="1"/>
  <c r="P45"/>
  <c r="S16"/>
  <c r="T15"/>
  <c r="AA16"/>
  <c r="AB15"/>
  <c r="AE16"/>
  <c r="AF15"/>
  <c r="K19"/>
  <c r="L19" s="1"/>
  <c r="L16"/>
  <c r="W16"/>
  <c r="X15"/>
  <c r="AI16"/>
  <c r="AJ15"/>
  <c r="O19"/>
  <c r="P19" s="1"/>
  <c r="P37" s="1"/>
  <c r="P16"/>
  <c r="P39" l="1"/>
  <c r="P40" s="1"/>
  <c r="P44" s="1"/>
  <c r="P46" s="1"/>
  <c r="F24" i="16" s="1"/>
  <c r="L44" i="10"/>
  <c r="W19"/>
  <c r="X19" s="1"/>
  <c r="X16"/>
  <c r="AE19"/>
  <c r="AF19" s="1"/>
  <c r="AF16"/>
  <c r="S19"/>
  <c r="T19" s="1"/>
  <c r="T16"/>
  <c r="AI19"/>
  <c r="AJ19" s="1"/>
  <c r="AJ16"/>
  <c r="AA19"/>
  <c r="AB19" s="1"/>
  <c r="AB16"/>
  <c r="F13" i="16" l="1"/>
  <c r="T23" i="10"/>
  <c r="S25"/>
  <c r="T25" l="1"/>
  <c r="T45"/>
  <c r="T44"/>
  <c r="X23" l="1"/>
  <c r="W25"/>
  <c r="X25" l="1"/>
  <c r="X45"/>
  <c r="X44"/>
  <c r="AB23" l="1"/>
  <c r="AA25"/>
  <c r="AB25" l="1"/>
  <c r="AB45"/>
  <c r="AB44"/>
  <c r="AE25" l="1"/>
  <c r="AF23"/>
  <c r="AF25" l="1"/>
  <c r="AF45"/>
  <c r="AF44"/>
  <c r="AJ23" l="1"/>
  <c r="AI25"/>
  <c r="AJ25" l="1"/>
  <c r="AJ45"/>
  <c r="AJ44"/>
  <c r="H39" l="1"/>
  <c r="H40" s="1"/>
  <c r="H44" s="1"/>
  <c r="H46" s="1"/>
  <c r="D24" i="16" s="1"/>
  <c r="D13" l="1"/>
</calcChain>
</file>

<file path=xl/sharedStrings.xml><?xml version="1.0" encoding="utf-8"?>
<sst xmlns="http://schemas.openxmlformats.org/spreadsheetml/2006/main" count="1814" uniqueCount="367">
  <si>
    <t>10.</t>
  </si>
  <si>
    <t>Department of Health and Human Services</t>
  </si>
  <si>
    <t>1.</t>
  </si>
  <si>
    <t>Premium:</t>
  </si>
  <si>
    <t>2.</t>
  </si>
  <si>
    <t>3.</t>
  </si>
  <si>
    <t>4.</t>
  </si>
  <si>
    <t>5.</t>
  </si>
  <si>
    <t>8.</t>
  </si>
  <si>
    <t>Income from fees of uninsured plans</t>
  </si>
  <si>
    <t>Number of covered lives</t>
  </si>
  <si>
    <t>Number of groups</t>
  </si>
  <si>
    <t>Claims</t>
  </si>
  <si>
    <t>Pt 2, Ln 2.2</t>
  </si>
  <si>
    <t>Pt 2, Ln 2.4</t>
  </si>
  <si>
    <t>Pt 2, Ln 2.6</t>
  </si>
  <si>
    <t>Pt 2, Ln 2.7</t>
  </si>
  <si>
    <t>Pt 2, Ln 2.13</t>
  </si>
  <si>
    <t>Pt 2, Ln 2.14</t>
  </si>
  <si>
    <t>Pt 1, Ln 2.3</t>
  </si>
  <si>
    <t>Pt 1, Ln 2.4</t>
  </si>
  <si>
    <t>Pt 2, Ln 1.1</t>
  </si>
  <si>
    <t>Pt 2, Ln 1.2</t>
  </si>
  <si>
    <t>Pt 2, Ln 1.3</t>
  </si>
  <si>
    <t>Pt 2, Ln 1.9</t>
  </si>
  <si>
    <t>Pt 2, Ln 1.10</t>
  </si>
  <si>
    <t>Pt 1, Ln 1.2</t>
  </si>
  <si>
    <t>Pt 1, Ln 1.3</t>
  </si>
  <si>
    <t>Pt 1, Ln 1.5</t>
  </si>
  <si>
    <t>Pt 1, Ln 1.6</t>
  </si>
  <si>
    <t>Pt 1, Ln 1.7</t>
  </si>
  <si>
    <t>Pt 1, Ln 6.1</t>
  </si>
  <si>
    <t>Pt 1, Ln 6.2</t>
  </si>
  <si>
    <t>Pt 1, Ln 6.3</t>
  </si>
  <si>
    <t>Pt 1, Ln 8.1</t>
  </si>
  <si>
    <t>Pt 1, Ln 8.2</t>
  </si>
  <si>
    <t>Pt 1, Ln 10.1</t>
  </si>
  <si>
    <t>Pt 1, Ln 10.2</t>
  </si>
  <si>
    <t>Pt 1, Ln 10.3</t>
  </si>
  <si>
    <t>Pt 1, Ln 10.4</t>
  </si>
  <si>
    <t>Pt 1, Ln 16</t>
  </si>
  <si>
    <t>Pt 1, Ln 12</t>
  </si>
  <si>
    <t>Pt 1, Ln 13</t>
  </si>
  <si>
    <t>Pt 1, Ln 15</t>
  </si>
  <si>
    <t>Pt 1 Other, Ln 1</t>
  </si>
  <si>
    <t>Pt 1 Other, Ln 2</t>
  </si>
  <si>
    <t>Pt 1 Other, Ln 3</t>
  </si>
  <si>
    <t>Pt 1 Other, Ln 4</t>
  </si>
  <si>
    <t>Pt 1, Ln 4</t>
  </si>
  <si>
    <t>Pt 2, Ln 3</t>
  </si>
  <si>
    <t>6.</t>
  </si>
  <si>
    <t>7.</t>
  </si>
  <si>
    <t>Non-Claims Costs:</t>
  </si>
  <si>
    <t>CY</t>
  </si>
  <si>
    <t>Total</t>
  </si>
  <si>
    <t>Credibility Adjustment</t>
  </si>
  <si>
    <t>Base credibility factor</t>
  </si>
  <si>
    <t>Rebate Calculation</t>
  </si>
  <si>
    <t>Deductible factor</t>
  </si>
  <si>
    <t>Table 1</t>
  </si>
  <si>
    <t>Life Years</t>
  </si>
  <si>
    <t>Table 2</t>
  </si>
  <si>
    <t>Deductible Factors</t>
  </si>
  <si>
    <t>Base Credibility Adjustment Factors</t>
  </si>
  <si>
    <t>Medical Loss Ratio Reporting Form</t>
  </si>
  <si>
    <t>XXX</t>
  </si>
  <si>
    <t>9.</t>
  </si>
  <si>
    <t>Individual</t>
  </si>
  <si>
    <t>Small Group</t>
  </si>
  <si>
    <t>Large Group</t>
  </si>
  <si>
    <t>Grand Total</t>
  </si>
  <si>
    <t>Pt 2, Ln 2.11a</t>
  </si>
  <si>
    <t>Pt 2, Ln 2.11b</t>
  </si>
  <si>
    <t>Pt 2, Ln 2.11c</t>
  </si>
  <si>
    <t>Pt 2, Ln 2.12a</t>
  </si>
  <si>
    <t>Pt 2, Ln 2.12b</t>
  </si>
  <si>
    <t>Business in the State of:</t>
  </si>
  <si>
    <t>Alaska</t>
  </si>
  <si>
    <t>Alabama</t>
  </si>
  <si>
    <t>Arkansas</t>
  </si>
  <si>
    <t>American Samoa</t>
  </si>
  <si>
    <t>Arizona</t>
  </si>
  <si>
    <t>California</t>
  </si>
  <si>
    <t>Colorado</t>
  </si>
  <si>
    <t>Connecticut</t>
  </si>
  <si>
    <t>District of Columbia</t>
  </si>
  <si>
    <t>Delaware</t>
  </si>
  <si>
    <t>Florida</t>
  </si>
  <si>
    <t>Georgia</t>
  </si>
  <si>
    <t>Guam</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</si>
  <si>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</si>
  <si>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</si>
  <si>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</si>
  <si>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</si>
  <si>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</si>
  <si>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</si>
  <si>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</si>
  <si>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</si>
  <si>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</si>
  <si>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</si>
  <si>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</si>
  <si>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</si>
  <si>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</si>
  <si>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</si>
  <si>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</si>
  <si>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</si>
  <si>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</si>
  <si>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</si>
  <si>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</si>
  <si>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</si>
  <si>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</si>
  <si>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</si>
  <si>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</si>
  <si>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</si>
  <si>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</si>
  <si>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</si>
  <si>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</si>
  <si>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</si>
  <si>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Puerto Rico</t>
  </si>
  <si>
    <t>Rhode Island</t>
  </si>
  <si>
    <t>South Carolina</t>
  </si>
  <si>
    <t>South Dakota</t>
  </si>
  <si>
    <t>Tennessee</t>
  </si>
  <si>
    <t>Texas</t>
  </si>
  <si>
    <t>Utah</t>
  </si>
  <si>
    <t>Virginia</t>
  </si>
  <si>
    <t>Vermont</t>
  </si>
  <si>
    <t>Washington</t>
  </si>
  <si>
    <t>Wisconsin</t>
  </si>
  <si>
    <t>West Virginia</t>
  </si>
  <si>
    <t>Wyoming</t>
  </si>
  <si>
    <t>NAIC Group Code:</t>
  </si>
  <si>
    <t>Reporting Years</t>
  </si>
  <si>
    <t>Improve Health Outcomes</t>
  </si>
  <si>
    <t>Expatriate</t>
  </si>
  <si>
    <t>PY2</t>
  </si>
  <si>
    <t>PY1</t>
  </si>
  <si>
    <t>Detailed Description of Expense Allocation Methods</t>
  </si>
  <si>
    <t>Deferred CY (Subtract)</t>
  </si>
  <si>
    <t>Pt 1, Ln 2.2</t>
  </si>
  <si>
    <t>Uninsured Plans</t>
  </si>
  <si>
    <t>11.</t>
  </si>
  <si>
    <t xml:space="preserve">  </t>
  </si>
  <si>
    <t>Activites to prevent hospital readmission</t>
  </si>
  <si>
    <t>Improve patient safety and reduce medical errors</t>
  </si>
  <si>
    <t>Wellness and health promotion activities</t>
  </si>
  <si>
    <t>Health Information Technology expenses related to health improvement</t>
  </si>
  <si>
    <t>Pt 1, Ln 6.4</t>
  </si>
  <si>
    <t>Pt 1, Ln 6.5</t>
  </si>
  <si>
    <t>Pt 1, Ln 6.6</t>
  </si>
  <si>
    <t>Pt 1, Ln 1.4</t>
  </si>
  <si>
    <t>Pt 1, Ln 14</t>
  </si>
  <si>
    <t>Pt 2, Ln 2.8</t>
  </si>
  <si>
    <t>Other Business</t>
  </si>
  <si>
    <t>Part 1</t>
  </si>
  <si>
    <t>NAIC Company Code:</t>
  </si>
  <si>
    <t>Part 2</t>
  </si>
  <si>
    <t>Deferred PY (Add)</t>
  </si>
  <si>
    <t>Pt 2, Ln 2.9</t>
  </si>
  <si>
    <t>2.10</t>
  </si>
  <si>
    <t>"Mini-Med"</t>
  </si>
  <si>
    <t>Aggregate 2% Rule</t>
  </si>
  <si>
    <t>Direct premium written</t>
  </si>
  <si>
    <t>Unearned premium prior year</t>
  </si>
  <si>
    <t>Unearned premium current year</t>
  </si>
  <si>
    <t>Premium balances written off</t>
  </si>
  <si>
    <t>Group conversion charges</t>
  </si>
  <si>
    <t>Federal high risk pools</t>
  </si>
  <si>
    <t>State high risk pools</t>
  </si>
  <si>
    <t>Direct claim liability current year</t>
  </si>
  <si>
    <t>Direct claim reserves current year</t>
  </si>
  <si>
    <t>Direct contract reserves current year</t>
  </si>
  <si>
    <t>Direct contract reserves prior year</t>
  </si>
  <si>
    <t>All other claims adjustment expenses</t>
  </si>
  <si>
    <t>Direct sales salaries and benefits</t>
  </si>
  <si>
    <t>Agents and brokers fees and commissions</t>
  </si>
  <si>
    <t>Other general and administrative expenses</t>
  </si>
  <si>
    <t>Federal taxes and assessments</t>
  </si>
  <si>
    <t>State insurance, premium and other taxes</t>
  </si>
  <si>
    <t>Regulatory authority licenses and fees</t>
  </si>
  <si>
    <t>NAIC Supp. Health Care Exhibit Line</t>
  </si>
  <si>
    <t>Pharmaceutical rebates 
(informational only; already excluded from adjusted incurred claims above)</t>
  </si>
  <si>
    <t>State stop loss, market stabilization and claim/census based assessments 
(informational only; already excluded from adjusted incurred claims above)</t>
  </si>
  <si>
    <t>Net investment and other gain / (loss)</t>
  </si>
  <si>
    <t>Average Health Plan Deductible</t>
  </si>
  <si>
    <t>Table 3</t>
  </si>
  <si>
    <t>State and Territory Names</t>
  </si>
  <si>
    <t>Table 4</t>
  </si>
  <si>
    <t>Federal and State Taxes and Licensing or Regulatory Fees</t>
  </si>
  <si>
    <t>Cost containment expenses not included in quality improvement expenses</t>
  </si>
  <si>
    <t>Other taxes</t>
  </si>
  <si>
    <t>Description of Expense Element (by Type)</t>
  </si>
  <si>
    <t>Number of life-years</t>
  </si>
  <si>
    <t>Average deductible</t>
  </si>
  <si>
    <t>Medical Loss Ratio Numerator</t>
  </si>
  <si>
    <t>Medical Loss Ratio Denominator</t>
  </si>
  <si>
    <t>Other Health Business</t>
  </si>
  <si>
    <t>Parts 1 and 2 - Data Development</t>
  </si>
  <si>
    <t>Contingent benefit and lawsuit reserves</t>
  </si>
  <si>
    <t>1.10</t>
  </si>
  <si>
    <t>Pt 2, Ln 1.5</t>
  </si>
  <si>
    <t>Pt 2, Ln 1.7</t>
  </si>
  <si>
    <t>Pt 3, Col 7, Ln 1.11/ 2.11/3.11/5.11/6.11</t>
  </si>
  <si>
    <t>Part 6 - Rebate Disbursement Report</t>
  </si>
  <si>
    <t>Part 4 - Expense Allocation Methodology Report</t>
  </si>
  <si>
    <t>Part 5 - MLR and Rebate Calculation</t>
  </si>
  <si>
    <t>Cost Containment Expenses</t>
  </si>
  <si>
    <t>Other Claims Adjustment Expenses</t>
  </si>
  <si>
    <t>General Administrative Expenses</t>
  </si>
  <si>
    <t>Member months</t>
  </si>
  <si>
    <t>MLR Calculation</t>
  </si>
  <si>
    <t>Preliminary MLR</t>
  </si>
  <si>
    <t>MLR standard</t>
  </si>
  <si>
    <t>Is experience credible?</t>
  </si>
  <si>
    <t>Part 3 - Expense Allocation Report</t>
  </si>
  <si>
    <t>Company Name:</t>
  </si>
  <si>
    <t>Blended rate adjustment</t>
  </si>
  <si>
    <t>Direct claim liability prior year</t>
  </si>
  <si>
    <t>Direct claim reserves prior year</t>
  </si>
  <si>
    <t>Pt 2, Ln 2.10</t>
  </si>
  <si>
    <t>Pt 2, Ln 2.3</t>
  </si>
  <si>
    <t>Pt 2, Ln 2.5</t>
  </si>
  <si>
    <t>Claims paid</t>
  </si>
  <si>
    <t>Pt 2, Ln 2.1</t>
  </si>
  <si>
    <t>Prescription drugs 
(informational only; already included in adjusted incurred claims above)</t>
  </si>
  <si>
    <t>Pt 1, Ln 1.1</t>
  </si>
  <si>
    <t>Pt 2, Ln 1.4</t>
  </si>
  <si>
    <t>Pt 2, Ln 1.6</t>
  </si>
  <si>
    <t>Reserve for experience rating refunds (rate credits) prior year</t>
  </si>
  <si>
    <t>Reserve for experience rating refunds (rate credits) current year</t>
  </si>
  <si>
    <t>Experience rating refunds (rate credits) paid</t>
  </si>
  <si>
    <t>Pt 2, Ln 1.8</t>
  </si>
  <si>
    <t>Improving Health Care Quality Expenses Incurred:</t>
  </si>
  <si>
    <t>Improving Health Care Quality Expenses</t>
  </si>
  <si>
    <t>Claims Adjustment Expenses</t>
  </si>
  <si>
    <t>Total 
Expenses</t>
  </si>
  <si>
    <t>HIT Expenses</t>
  </si>
  <si>
    <t>Table 5</t>
  </si>
  <si>
    <t>Yes/No</t>
  </si>
  <si>
    <t>Yes</t>
  </si>
  <si>
    <t>No</t>
  </si>
  <si>
    <t>Uninsured / Self-funded plans</t>
  </si>
  <si>
    <t>Aggregate 2% rule</t>
  </si>
  <si>
    <t>Other health business</t>
  </si>
  <si>
    <t>Government program plans</t>
  </si>
  <si>
    <t>Large group</t>
  </si>
  <si>
    <t>Small group</t>
  </si>
  <si>
    <t>Government Program Plans</t>
  </si>
  <si>
    <t xml:space="preserve">  3.2 b   State premium taxes </t>
  </si>
  <si>
    <t xml:space="preserve">  3.2 c   Community Benefit Expenditures</t>
  </si>
  <si>
    <t xml:space="preserve">  3.2 a   State income, excise, business, and other taxes excluded from premium</t>
  </si>
  <si>
    <t>Other Indicators or information:</t>
  </si>
  <si>
    <t>NEW</t>
  </si>
  <si>
    <t>Attestation Statement</t>
  </si>
  <si>
    <t>____________________________ </t>
  </si>
  <si>
    <t>Chief Executive Officer/President</t>
  </si>
  <si>
    <t>____________________________  </t>
  </si>
  <si>
    <t>Chief Financial Officer</t>
  </si>
  <si>
    <t>Premium</t>
  </si>
  <si>
    <t>AmBest Number:</t>
  </si>
  <si>
    <t>Medical Loss Ratio Attestation</t>
  </si>
  <si>
    <t>3/31/YY</t>
  </si>
  <si>
    <t>Domiciliary State:</t>
  </si>
  <si>
    <t>Federal EIN :</t>
  </si>
  <si>
    <t>Address:</t>
  </si>
  <si>
    <t xml:space="preserve">Address: </t>
  </si>
  <si>
    <t>Pt 1, Ln 1.11</t>
  </si>
  <si>
    <t>Not-For-Profit</t>
  </si>
  <si>
    <t>Deferred (PY)</t>
  </si>
  <si>
    <t>Deferred (CY)</t>
  </si>
  <si>
    <t>MLR Reporting Year:</t>
  </si>
  <si>
    <t>1.1a</t>
  </si>
  <si>
    <t>1.1b</t>
  </si>
  <si>
    <t>1.1c</t>
  </si>
  <si>
    <t>1.2a</t>
  </si>
  <si>
    <t>1.2b</t>
  </si>
  <si>
    <t>1.2c</t>
  </si>
  <si>
    <t>1.3a</t>
  </si>
  <si>
    <t>1.3b</t>
  </si>
  <si>
    <t>1.3c</t>
  </si>
  <si>
    <t>3.1a</t>
  </si>
  <si>
    <t>3.2a</t>
  </si>
  <si>
    <t>3.1b</t>
  </si>
  <si>
    <t>3.1c</t>
  </si>
  <si>
    <t>3.2b</t>
  </si>
  <si>
    <t>3.2c</t>
  </si>
  <si>
    <t>1.  Incurred Claims</t>
  </si>
  <si>
    <t>2.  Federal and State Taxes and Licensing or Regulatory Fees</t>
  </si>
  <si>
    <t>3.  Quality Improvement Expenses</t>
  </si>
  <si>
    <t>4.  Non-Claims costs</t>
  </si>
  <si>
    <t>Claims:</t>
  </si>
  <si>
    <t>1.1d</t>
  </si>
  <si>
    <t>1.2d</t>
  </si>
  <si>
    <t>1.3d</t>
  </si>
  <si>
    <t>3.1d</t>
  </si>
  <si>
    <t>3.2d</t>
  </si>
  <si>
    <t>2.8a Experience rating refunds with all incurral dates that were paid in the reporting year</t>
  </si>
  <si>
    <t>2.8b Experience rating refunds incurred only in the reporting year and paid in the reporting year and through 3/31 of the following year</t>
  </si>
  <si>
    <t>Incurred medical incentive pool and bonuses</t>
  </si>
  <si>
    <t>DBA / Marketing Name:</t>
  </si>
  <si>
    <t>Total as of 3/31/YY</t>
  </si>
  <si>
    <t>Total as of 12/31/XX</t>
  </si>
  <si>
    <t>Pt 1, Ln 1.9</t>
  </si>
  <si>
    <t>Other adjustments due to MLR calculations Premium</t>
  </si>
  <si>
    <t>Pt 1, Ln 1.10</t>
  </si>
  <si>
    <t>Risk revenue</t>
  </si>
  <si>
    <t>Premium earned including federal and state high risk programs net of reinsurance 
    (Lines 1.4 + 1.5 + 1.6 + 1.7)</t>
  </si>
  <si>
    <t>Other adjustments due to MLR calculation – claims incurred</t>
  </si>
  <si>
    <t>Rebates paid</t>
  </si>
  <si>
    <t>Estimated rebates unpaid at the end of the prior MLR reporting year</t>
  </si>
  <si>
    <t>Fee-for-service and co-pay revenue (net of expenses)</t>
  </si>
  <si>
    <t>Net incurred claims after reinsurance (Line 2.1 + 2.5 + 2.6 + 2.7 – 2.8 + 2.9 – 2.10)</t>
  </si>
  <si>
    <t>Pt 1, Ln 5.1</t>
  </si>
  <si>
    <t>Pt 1, Ln 5.2</t>
  </si>
  <si>
    <t>Pt 1, Ln 5.3</t>
  </si>
  <si>
    <t>Pt 1, Ln 5.4</t>
  </si>
  <si>
    <t>Pt 1, Ln 5.5</t>
  </si>
  <si>
    <t>Pt 1, Ln 5.6</t>
  </si>
  <si>
    <t>Net assumed less ceded reinsurance premium earned 
      (exclude amts reported already included in Line 1.1)</t>
  </si>
  <si>
    <t>Improve health outcomes</t>
  </si>
  <si>
    <t>Health information technology expenses related to health improvement</t>
  </si>
  <si>
    <t>Estimated rebates unpaid at the end of the current MLR reporting year</t>
  </si>
  <si>
    <t>ICD-10 implementation expenses (informational only)</t>
  </si>
  <si>
    <t>Grand Total as of 12/31/XX</t>
  </si>
  <si>
    <t>Pt 2, Ln 1.11</t>
  </si>
  <si>
    <t>1.5a Experience rating refunds with all incurral dates that were paid in the reporting year</t>
  </si>
  <si>
    <t>1.5b Experience rating refunds incurred only in the reporting year and paid in the reporting year and through 3/31 of the following year</t>
  </si>
  <si>
    <t>Adjusted incurred claims for prior year restated as of March 31 following the current MLR reporting year</t>
  </si>
  <si>
    <t>Community Benefit Expenditures (Not for Profit Entities)</t>
  </si>
  <si>
    <t>Amount of unclaimed rebates from prior MLR reporting year</t>
  </si>
  <si>
    <t>Number of policies/certificates</t>
  </si>
  <si>
    <t>Number of policyholders/subscribers owed rebates</t>
  </si>
  <si>
    <t>5.b  Describe disbursement of prior MLR reporting year's unclaimed rebates:</t>
  </si>
  <si>
    <t>Community benefit expenditures (exclude amounts reported already in Line 3.2c)</t>
  </si>
  <si>
    <t>Net assumed less ceded claims incurred
     (exclude amounts reported already included in Line 2.1)</t>
  </si>
  <si>
    <t>Community Benefit Expenditures</t>
  </si>
  <si>
    <t>Not-for-Profit</t>
  </si>
  <si>
    <t>Number of policies / certificates  (from Part 1 Line 11.1)</t>
  </si>
  <si>
    <t>5.a   Description of methods used to locate policyholders/subscribers for prior MLR reporting year's unclaimed rebates:</t>
  </si>
  <si>
    <t>The officers of this reporting issuer being duly sworn, each attest that he/she is the described officer of the reporting issuer, and that this MLR Reporting Form is a full and true statement of all the elements related to the health insurance coverage issued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that are required by Department of Health and Human Services under section 2718 of the Public Health Service Act and implementing regulations.</t>
  </si>
  <si>
    <t>United States Virgin Islands</t>
  </si>
  <si>
    <t>Northern Mariana Islands</t>
  </si>
  <si>
    <t>Company Name</t>
  </si>
  <si>
    <t>Issuer ID:</t>
  </si>
  <si>
    <t>DBA/Marketing Name:</t>
  </si>
  <si>
    <t>MLR rebates paid based on 2011 or 2012 experience</t>
  </si>
  <si>
    <t>Cell Keys:</t>
  </si>
  <si>
    <t>Blank cells require input from issuer</t>
  </si>
  <si>
    <t xml:space="preserve">Grey cells denote calculated cells or no input required - locked down </t>
  </si>
  <si>
    <t xml:space="preserve">Green cells - not pertinent to 2011 MLR - locked down </t>
  </si>
  <si>
    <t>Holding Company</t>
  </si>
  <si>
    <t>Health Insurance Coverage</t>
  </si>
  <si>
    <t>Merge Markets - Ind/SmGrp (MA Only)</t>
  </si>
  <si>
    <t>Pink "XXX" cells require no data input - locked down</t>
  </si>
  <si>
    <t>3.b. Number of subscribers being paid a rebate</t>
  </si>
  <si>
    <t>&lt;$2,500</t>
  </si>
  <si>
    <t>&gt;=$2,500 - &lt;$5,000</t>
  </si>
  <si>
    <t>&gt;=$5,000 - &lt;$10,000</t>
  </si>
  <si>
    <t>&gt;= $10,000</t>
  </si>
  <si>
    <t>Is rebate being paid?</t>
  </si>
  <si>
    <t>PRA Disclosure Statement</t>
  </si>
  <si>
    <t xml:space="preserve">According to the Paperwork Reduction Act of 1995, no persons are required to respond to a collection of information </t>
  </si>
  <si>
    <r>
      <t xml:space="preserve">unless it displays a valid OMB control number.  The valid OMB control number for this information collection is </t>
    </r>
    <r>
      <rPr>
        <b/>
        <sz val="10"/>
        <rFont val="Times New Roman"/>
        <family val="1"/>
      </rPr>
      <t>0938-1164</t>
    </r>
    <r>
      <rPr>
        <sz val="10"/>
        <rFont val="Times New Roman"/>
        <family val="1"/>
      </rPr>
      <t xml:space="preserve">. </t>
    </r>
  </si>
  <si>
    <t>The time required to complete this information collection is estimated to average 669 hours per response, including the time</t>
  </si>
  <si>
    <t xml:space="preserve"> to review instructions, search existing data resources, gather the data needed, and complete and review the information collection. </t>
  </si>
  <si>
    <t>If you have comments concerning the accuracy of the time estimate(s) or suggestions for improving this form,</t>
  </si>
  <si>
    <t xml:space="preserve">please write to: CMS, 7500 Security Boulevard, Attn: PRA Reports Clearance Officer, Mail Stop C4-26-05, Baltimore, Maryland 21244-1850. </t>
  </si>
</sst>
</file>

<file path=xl/styles.xml><?xml version="1.0" encoding="utf-8"?>
<styleSheet xmlns="http://schemas.openxmlformats.org/spreadsheetml/2006/main">
  <numFmts count="1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00"/>
    <numFmt numFmtId="168" formatCode="_(* #,##0.0_);_(* \(#,##0.0\);_(* &quot;-&quot;??_);_(@_)"/>
    <numFmt numFmtId="169" formatCode="_(* #,##0.000_);_(* \(#,##0.000\);_(* &quot;-&quot;??_);_(@_)"/>
    <numFmt numFmtId="170" formatCode="m/d/yy;@"/>
  </numFmts>
  <fonts count="35">
    <font>
      <sz val="10"/>
      <name val="Arial"/>
    </font>
    <font>
      <sz val="10"/>
      <color theme="1"/>
      <name val="Arial"/>
      <family val="2"/>
    </font>
    <font>
      <sz val="10"/>
      <color theme="1"/>
      <name val="Arial"/>
      <family val="2"/>
    </font>
    <font>
      <sz val="10"/>
      <color theme="1"/>
      <name val="Arial"/>
      <family val="2"/>
    </font>
    <font>
      <sz val="11"/>
      <color theme="1"/>
      <name val="Calibri"/>
      <family val="2"/>
      <scheme val="minor"/>
    </font>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sz val="10"/>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8"/>
      <name val="Arial"/>
      <family val="2"/>
    </font>
    <font>
      <sz val="11"/>
      <color theme="1"/>
      <name val="Calibri"/>
      <family val="2"/>
      <scheme val="minor"/>
    </font>
    <font>
      <i/>
      <sz val="10"/>
      <color rgb="FFFF0000"/>
      <name val="Arial"/>
      <family val="2"/>
    </font>
    <font>
      <b/>
      <sz val="10"/>
      <color theme="1"/>
      <name val="Arial"/>
      <family val="2"/>
    </font>
    <font>
      <sz val="11"/>
      <name val="Calibri"/>
      <family val="2"/>
    </font>
    <font>
      <b/>
      <sz val="11"/>
      <name val="Calibri"/>
      <family val="2"/>
    </font>
    <font>
      <sz val="11"/>
      <color rgb="FF000000"/>
      <name val="Calibri"/>
      <family val="2"/>
    </font>
    <font>
      <sz val="10"/>
      <name val="Times New Roman"/>
      <family val="1"/>
    </font>
    <font>
      <b/>
      <sz val="10"/>
      <name val="Times New Roman"/>
      <family val="1"/>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FFFF99"/>
        <bgColor indexed="64"/>
      </patternFill>
    </fill>
  </fills>
  <borders count="1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medium">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style="medium">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hair">
        <color indexed="64"/>
      </left>
      <right style="hair">
        <color indexed="64"/>
      </right>
      <top/>
      <bottom/>
      <diagonal/>
    </border>
    <border>
      <left style="medium">
        <color indexed="64"/>
      </left>
      <right style="hair">
        <color indexed="64"/>
      </right>
      <top style="medium">
        <color indexed="64"/>
      </top>
      <bottom/>
      <diagonal/>
    </border>
    <border>
      <left/>
      <right style="thin">
        <color indexed="64"/>
      </right>
      <top style="medium">
        <color indexed="64"/>
      </top>
      <bottom/>
      <diagonal/>
    </border>
    <border>
      <left style="medium">
        <color indexed="64"/>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hair">
        <color indexed="64"/>
      </right>
      <top/>
      <bottom/>
      <diagonal/>
    </border>
    <border>
      <left style="medium">
        <color indexed="64"/>
      </left>
      <right style="hair">
        <color indexed="64"/>
      </right>
      <top/>
      <bottom style="thin">
        <color indexed="64"/>
      </bottom>
      <diagonal/>
    </border>
    <border>
      <left/>
      <right style="medium">
        <color indexed="64"/>
      </right>
      <top/>
      <bottom style="thin">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bottom style="hair">
        <color indexed="64"/>
      </bottom>
      <diagonal/>
    </border>
    <border>
      <left style="thin">
        <color indexed="64"/>
      </left>
      <right/>
      <top style="medium">
        <color indexed="64"/>
      </top>
      <bottom style="thin">
        <color indexed="64"/>
      </bottom>
      <diagonal/>
    </border>
    <border>
      <left/>
      <right style="medium">
        <color indexed="64"/>
      </right>
      <top style="thin">
        <color indexed="64"/>
      </top>
      <bottom style="hair">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medium">
        <color indexed="64"/>
      </right>
      <top style="hair">
        <color indexed="64"/>
      </top>
      <bottom style="thin">
        <color indexed="64"/>
      </bottom>
      <diagonal/>
    </border>
    <border>
      <left style="medium">
        <color indexed="64"/>
      </left>
      <right style="hair">
        <color indexed="64"/>
      </right>
      <top style="medium">
        <color indexed="64"/>
      </top>
      <bottom style="thin">
        <color indexed="64"/>
      </bottom>
      <diagonal/>
    </border>
    <border>
      <left/>
      <right style="hair">
        <color indexed="64"/>
      </right>
      <top style="medium">
        <color indexed="64"/>
      </top>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right style="hair">
        <color indexed="64"/>
      </right>
      <top/>
      <bottom/>
      <diagonal/>
    </border>
    <border>
      <left/>
      <right style="hair">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top/>
      <bottom/>
      <diagonal/>
    </border>
    <border>
      <left style="thin">
        <color indexed="64"/>
      </left>
      <right/>
      <top style="medium">
        <color indexed="64"/>
      </top>
      <bottom style="medium">
        <color indexed="64"/>
      </bottom>
      <diagonal/>
    </border>
    <border>
      <left style="hair">
        <color indexed="64"/>
      </left>
      <right style="medium">
        <color indexed="64"/>
      </right>
      <top/>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s>
  <cellStyleXfs count="70">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11" fillId="0" borderId="0"/>
    <xf numFmtId="0" fontId="27" fillId="0" borderId="0"/>
    <xf numFmtId="0" fontId="6" fillId="0" borderId="0"/>
    <xf numFmtId="0" fontId="6" fillId="23" borderId="7" applyNumberFormat="0" applyFont="0" applyAlignment="0" applyProtection="0"/>
    <xf numFmtId="0" fontId="20" fillId="20" borderId="8"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6" fillId="23" borderId="31" applyNumberFormat="0" applyFont="0" applyAlignment="0" applyProtection="0"/>
    <xf numFmtId="0" fontId="17" fillId="7" borderId="30" applyNumberFormat="0" applyAlignment="0" applyProtection="0"/>
    <xf numFmtId="0" fontId="9" fillId="20" borderId="30"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4" fillId="0" borderId="0"/>
    <xf numFmtId="9" fontId="5" fillId="0" borderId="0" applyFont="0" applyFill="0" applyBorder="0" applyAlignment="0" applyProtection="0"/>
    <xf numFmtId="9" fontId="5" fillId="0" borderId="0" applyFont="0" applyFill="0" applyBorder="0" applyAlignment="0" applyProtection="0"/>
    <xf numFmtId="0" fontId="20" fillId="20" borderId="32" applyNumberFormat="0" applyAlignment="0" applyProtection="0"/>
    <xf numFmtId="0" fontId="22" fillId="0" borderId="33" applyNumberFormat="0" applyFill="0" applyAlignment="0" applyProtection="0"/>
  </cellStyleXfs>
  <cellXfs count="727">
    <xf numFmtId="0" fontId="0" fillId="0" borderId="0" xfId="0"/>
    <xf numFmtId="0" fontId="25" fillId="0" borderId="0" xfId="0" applyFont="1"/>
    <xf numFmtId="0" fontId="5" fillId="0" borderId="0" xfId="0" applyFont="1" applyBorder="1"/>
    <xf numFmtId="0" fontId="11" fillId="0" borderId="0" xfId="45" applyFill="1"/>
    <xf numFmtId="0" fontId="11" fillId="0" borderId="11" xfId="45" applyFill="1" applyBorder="1" applyAlignment="1">
      <alignment horizontal="center"/>
    </xf>
    <xf numFmtId="0" fontId="11" fillId="0" borderId="20" xfId="45" applyFill="1" applyBorder="1" applyAlignment="1">
      <alignment horizontal="center"/>
    </xf>
    <xf numFmtId="166" fontId="11" fillId="0" borderId="15" xfId="30" applyNumberFormat="1" applyFill="1" applyBorder="1" applyAlignment="1"/>
    <xf numFmtId="165" fontId="11" fillId="0" borderId="18" xfId="52" applyNumberFormat="1" applyFont="1" applyFill="1" applyBorder="1" applyAlignment="1">
      <alignment horizontal="center"/>
    </xf>
    <xf numFmtId="166" fontId="11" fillId="0" borderId="13" xfId="30" applyNumberFormat="1" applyFill="1" applyBorder="1" applyAlignment="1"/>
    <xf numFmtId="165" fontId="11" fillId="0" borderId="21" xfId="52" applyNumberFormat="1" applyFont="1" applyFill="1" applyBorder="1" applyAlignment="1">
      <alignment horizontal="center"/>
    </xf>
    <xf numFmtId="6" fontId="11" fillId="0" borderId="15" xfId="45" applyNumberFormat="1" applyFill="1" applyBorder="1" applyAlignment="1">
      <alignment horizontal="right"/>
    </xf>
    <xf numFmtId="6" fontId="11" fillId="0" borderId="13" xfId="45" applyNumberFormat="1" applyFill="1" applyBorder="1" applyAlignment="1">
      <alignment horizontal="right"/>
    </xf>
    <xf numFmtId="167" fontId="11" fillId="0" borderId="19" xfId="45" applyNumberFormat="1" applyFill="1" applyBorder="1" applyAlignment="1">
      <alignment horizontal="center"/>
    </xf>
    <xf numFmtId="0" fontId="11" fillId="0" borderId="18" xfId="45" applyFill="1" applyBorder="1" applyAlignment="1">
      <alignment horizontal="center"/>
    </xf>
    <xf numFmtId="0" fontId="25" fillId="0" borderId="0" xfId="45" applyFont="1" applyAlignment="1"/>
    <xf numFmtId="0" fontId="11" fillId="0" borderId="0" xfId="45" applyFill="1" applyBorder="1"/>
    <xf numFmtId="0" fontId="5" fillId="0" borderId="0" xfId="0" applyFont="1" applyFill="1" applyBorder="1"/>
    <xf numFmtId="0" fontId="5" fillId="0" borderId="0" xfId="0" applyFont="1"/>
    <xf numFmtId="0" fontId="5" fillId="0" borderId="0" xfId="45" applyFont="1" applyAlignment="1"/>
    <xf numFmtId="164" fontId="5" fillId="0" borderId="0" xfId="35" applyNumberFormat="1" applyFont="1" applyBorder="1" applyAlignment="1"/>
    <xf numFmtId="0" fontId="5" fillId="0" borderId="0" xfId="0" applyFont="1" applyFill="1"/>
    <xf numFmtId="0" fontId="5" fillId="0" borderId="0" xfId="45" applyFont="1" applyBorder="1" applyAlignment="1"/>
    <xf numFmtId="164" fontId="5" fillId="0" borderId="0" xfId="32" applyNumberFormat="1" applyFont="1" applyBorder="1"/>
    <xf numFmtId="0" fontId="5" fillId="0" borderId="0" xfId="0" applyFont="1" applyAlignment="1">
      <alignment horizontal="right"/>
    </xf>
    <xf numFmtId="0" fontId="5" fillId="0" borderId="0" xfId="45" applyFont="1" applyBorder="1" applyAlignment="1">
      <alignment horizontal="left"/>
    </xf>
    <xf numFmtId="0" fontId="5" fillId="0" borderId="0" xfId="45" applyFont="1" applyAlignment="1">
      <alignment horizontal="right"/>
    </xf>
    <xf numFmtId="0" fontId="5" fillId="24" borderId="0" xfId="45" applyFont="1" applyFill="1" applyBorder="1" applyAlignment="1">
      <alignment horizontal="left"/>
    </xf>
    <xf numFmtId="0" fontId="5" fillId="24" borderId="0" xfId="45" applyFont="1" applyFill="1" applyBorder="1" applyAlignment="1">
      <alignment horizontal="right"/>
    </xf>
    <xf numFmtId="0" fontId="5" fillId="0" borderId="0" xfId="0" applyFont="1" applyBorder="1" applyAlignment="1"/>
    <xf numFmtId="0" fontId="5" fillId="0" borderId="0" xfId="0" applyFont="1" applyAlignment="1"/>
    <xf numFmtId="0" fontId="5" fillId="0" borderId="0" xfId="0" applyFont="1" applyAlignment="1">
      <alignment horizontal="center"/>
    </xf>
    <xf numFmtId="0" fontId="5" fillId="0" borderId="22" xfId="0" applyFont="1" applyBorder="1" applyAlignment="1">
      <alignment horizontal="center"/>
    </xf>
    <xf numFmtId="0" fontId="5" fillId="0" borderId="0" xfId="45" applyFont="1" applyBorder="1" applyAlignment="1">
      <alignment horizontal="center"/>
    </xf>
    <xf numFmtId="2" fontId="5" fillId="0" borderId="16" xfId="0" applyNumberFormat="1" applyFont="1" applyFill="1" applyBorder="1" applyAlignment="1">
      <alignment horizontal="right" vertical="top"/>
    </xf>
    <xf numFmtId="49" fontId="5" fillId="0" borderId="14" xfId="0" applyNumberFormat="1" applyFont="1" applyBorder="1" applyAlignment="1">
      <alignment horizontal="right" vertical="top"/>
    </xf>
    <xf numFmtId="0" fontId="5" fillId="0" borderId="15" xfId="0" applyFont="1" applyBorder="1" applyAlignment="1">
      <alignment vertical="top"/>
    </xf>
    <xf numFmtId="49" fontId="5" fillId="0" borderId="15" xfId="0" applyNumberFormat="1" applyFont="1" applyBorder="1" applyAlignment="1">
      <alignment horizontal="right" vertical="top"/>
    </xf>
    <xf numFmtId="0" fontId="5" fillId="0" borderId="16" xfId="0" applyFont="1" applyFill="1" applyBorder="1" applyAlignment="1">
      <alignment vertical="top"/>
    </xf>
    <xf numFmtId="0" fontId="5" fillId="0" borderId="18" xfId="0" applyFont="1" applyFill="1" applyBorder="1" applyAlignment="1">
      <alignment horizontal="left" vertical="top" wrapText="1" indent="1"/>
    </xf>
    <xf numFmtId="0" fontId="5" fillId="0" borderId="18" xfId="0" applyFont="1" applyFill="1" applyBorder="1" applyAlignment="1">
      <alignment horizontal="left" vertical="top" indent="1"/>
    </xf>
    <xf numFmtId="0" fontId="5" fillId="0" borderId="43" xfId="0" applyFont="1" applyBorder="1" applyAlignment="1">
      <alignment horizontal="center" vertical="top" wrapText="1"/>
    </xf>
    <xf numFmtId="0" fontId="5" fillId="0" borderId="16" xfId="0" applyFont="1" applyBorder="1" applyAlignment="1">
      <alignment horizontal="left" vertical="top" indent="1"/>
    </xf>
    <xf numFmtId="0" fontId="5" fillId="0" borderId="18" xfId="0" applyFont="1" applyBorder="1" applyAlignment="1">
      <alignment horizontal="left" vertical="top" indent="1"/>
    </xf>
    <xf numFmtId="49" fontId="5" fillId="0" borderId="44" xfId="0" applyNumberFormat="1" applyFont="1" applyBorder="1" applyAlignment="1">
      <alignment horizontal="right" vertical="top"/>
    </xf>
    <xf numFmtId="0" fontId="5" fillId="0" borderId="34" xfId="0" applyFont="1" applyBorder="1" applyAlignment="1">
      <alignment horizontal="left" vertical="top" indent="1"/>
    </xf>
    <xf numFmtId="0" fontId="5" fillId="0" borderId="36" xfId="0" applyFont="1" applyBorder="1" applyAlignment="1">
      <alignment horizontal="left" vertical="top" indent="1"/>
    </xf>
    <xf numFmtId="0" fontId="5" fillId="0" borderId="21" xfId="0" applyFont="1" applyFill="1" applyBorder="1" applyAlignment="1">
      <alignment horizontal="left" vertical="top" indent="1"/>
    </xf>
    <xf numFmtId="0" fontId="5" fillId="0" borderId="16" xfId="0" applyFont="1" applyBorder="1" applyAlignment="1">
      <alignment vertical="top"/>
    </xf>
    <xf numFmtId="0" fontId="5" fillId="0" borderId="16" xfId="0" applyNumberFormat="1" applyFont="1" applyFill="1" applyBorder="1" applyAlignment="1">
      <alignment vertical="top"/>
    </xf>
    <xf numFmtId="0" fontId="5" fillId="0" borderId="36" xfId="0" applyFont="1" applyBorder="1" applyAlignment="1">
      <alignment vertical="top"/>
    </xf>
    <xf numFmtId="49" fontId="5" fillId="0" borderId="16" xfId="0" applyNumberFormat="1" applyFont="1" applyBorder="1" applyAlignment="1">
      <alignment horizontal="right" vertical="top"/>
    </xf>
    <xf numFmtId="49" fontId="5" fillId="0" borderId="11" xfId="0" applyNumberFormat="1" applyFont="1" applyBorder="1" applyAlignment="1">
      <alignment horizontal="right" vertical="top"/>
    </xf>
    <xf numFmtId="0" fontId="5" fillId="0" borderId="17" xfId="0" applyFont="1" applyBorder="1" applyAlignment="1">
      <alignment vertical="top"/>
    </xf>
    <xf numFmtId="0" fontId="5" fillId="0" borderId="34" xfId="0" applyFont="1" applyFill="1" applyBorder="1" applyAlignment="1">
      <alignment horizontal="left" vertical="top" indent="1"/>
    </xf>
    <xf numFmtId="0" fontId="5" fillId="0" borderId="16" xfId="0" applyFont="1" applyFill="1" applyBorder="1" applyAlignment="1">
      <alignment horizontal="left" vertical="top" indent="1"/>
    </xf>
    <xf numFmtId="0" fontId="5" fillId="0" borderId="17" xfId="0" applyFont="1" applyBorder="1" applyAlignment="1">
      <alignment horizontal="left" vertical="top" indent="1"/>
    </xf>
    <xf numFmtId="49" fontId="5" fillId="0" borderId="13" xfId="0" applyNumberFormat="1" applyFont="1" applyFill="1" applyBorder="1" applyAlignment="1">
      <alignment horizontal="right" vertical="top"/>
    </xf>
    <xf numFmtId="164" fontId="5" fillId="26" borderId="15" xfId="32" applyNumberFormat="1" applyFont="1" applyFill="1" applyBorder="1" applyAlignment="1">
      <alignment vertical="top"/>
    </xf>
    <xf numFmtId="164" fontId="5" fillId="0" borderId="15" xfId="32" applyNumberFormat="1" applyFont="1" applyBorder="1" applyAlignment="1">
      <alignment vertical="top"/>
    </xf>
    <xf numFmtId="164" fontId="5" fillId="0" borderId="15" xfId="32" applyNumberFormat="1" applyFont="1" applyFill="1" applyBorder="1" applyAlignment="1">
      <alignment vertical="top"/>
    </xf>
    <xf numFmtId="164" fontId="5" fillId="26" borderId="43" xfId="32" applyNumberFormat="1" applyFont="1" applyFill="1" applyBorder="1" applyAlignment="1">
      <alignment vertical="top"/>
    </xf>
    <xf numFmtId="0" fontId="5" fillId="0" borderId="45" xfId="0" applyFont="1" applyBorder="1" applyAlignment="1">
      <alignment vertical="top"/>
    </xf>
    <xf numFmtId="166" fontId="5" fillId="0" borderId="15" xfId="28" applyNumberFormat="1" applyFont="1" applyBorder="1" applyAlignment="1">
      <alignment vertical="top"/>
    </xf>
    <xf numFmtId="164" fontId="5" fillId="26" borderId="18" xfId="32" applyNumberFormat="1" applyFont="1" applyFill="1" applyBorder="1" applyAlignment="1">
      <alignment vertical="top"/>
    </xf>
    <xf numFmtId="0" fontId="5" fillId="0" borderId="11" xfId="45" applyFont="1" applyFill="1" applyBorder="1" applyAlignment="1">
      <alignment horizontal="center"/>
    </xf>
    <xf numFmtId="0" fontId="6" fillId="0" borderId="0" xfId="47" applyFont="1" applyFill="1" applyBorder="1" applyAlignment="1">
      <alignment horizontal="center"/>
    </xf>
    <xf numFmtId="0" fontId="6" fillId="0" borderId="44" xfId="47" applyFont="1" applyFill="1" applyBorder="1" applyAlignment="1">
      <alignment wrapText="1"/>
    </xf>
    <xf numFmtId="0" fontId="6" fillId="0" borderId="15" xfId="47" applyFont="1" applyFill="1" applyBorder="1" applyAlignment="1">
      <alignment wrapText="1"/>
    </xf>
    <xf numFmtId="0" fontId="6" fillId="0" borderId="13" xfId="47" applyFont="1" applyFill="1" applyBorder="1" applyAlignment="1">
      <alignment wrapText="1"/>
    </xf>
    <xf numFmtId="0" fontId="5" fillId="0" borderId="0" xfId="45" applyFont="1" applyFill="1"/>
    <xf numFmtId="0" fontId="11" fillId="0" borderId="44" xfId="45" applyNumberFormat="1" applyFill="1" applyBorder="1"/>
    <xf numFmtId="0" fontId="11" fillId="0" borderId="15" xfId="45" applyNumberFormat="1" applyFill="1" applyBorder="1"/>
    <xf numFmtId="0" fontId="11" fillId="0" borderId="13" xfId="45" applyNumberFormat="1" applyFill="1" applyBorder="1"/>
    <xf numFmtId="0" fontId="5" fillId="0" borderId="50" xfId="0" applyFont="1" applyBorder="1" applyAlignment="1">
      <alignment horizontal="center" vertical="top" wrapText="1"/>
    </xf>
    <xf numFmtId="164" fontId="5" fillId="26" borderId="36" xfId="32" applyNumberFormat="1" applyFont="1" applyFill="1" applyBorder="1" applyAlignment="1">
      <alignment vertical="top"/>
    </xf>
    <xf numFmtId="164" fontId="5" fillId="0" borderId="18" xfId="32" applyNumberFormat="1" applyFont="1" applyFill="1" applyBorder="1" applyAlignment="1">
      <alignment vertical="top"/>
    </xf>
    <xf numFmtId="166" fontId="5" fillId="26" borderId="18" xfId="28" applyNumberFormat="1" applyFont="1" applyFill="1" applyBorder="1" applyAlignment="1">
      <alignment vertical="top"/>
    </xf>
    <xf numFmtId="164" fontId="5" fillId="26" borderId="69" xfId="32" applyNumberFormat="1" applyFont="1" applyFill="1" applyBorder="1" applyAlignment="1">
      <alignment vertical="top"/>
    </xf>
    <xf numFmtId="0" fontId="5" fillId="0" borderId="70" xfId="0" applyFont="1" applyBorder="1" applyAlignment="1">
      <alignment horizontal="center" vertical="top" wrapText="1"/>
    </xf>
    <xf numFmtId="0" fontId="5" fillId="0" borderId="71" xfId="0" applyFont="1" applyBorder="1" applyAlignment="1">
      <alignment horizontal="center" vertical="top" wrapText="1"/>
    </xf>
    <xf numFmtId="164" fontId="5" fillId="26" borderId="74" xfId="32" applyNumberFormat="1" applyFont="1" applyFill="1" applyBorder="1" applyAlignment="1">
      <alignment vertical="top"/>
    </xf>
    <xf numFmtId="164" fontId="5" fillId="0" borderId="74" xfId="32" applyNumberFormat="1" applyFont="1" applyBorder="1" applyAlignment="1">
      <alignment vertical="top"/>
    </xf>
    <xf numFmtId="164" fontId="5" fillId="0" borderId="74" xfId="32" applyNumberFormat="1" applyFont="1" applyFill="1" applyBorder="1" applyAlignment="1">
      <alignment vertical="top"/>
    </xf>
    <xf numFmtId="166" fontId="5" fillId="0" borderId="74" xfId="28" applyNumberFormat="1" applyFont="1" applyBorder="1" applyAlignment="1">
      <alignment vertical="top"/>
    </xf>
    <xf numFmtId="166" fontId="5" fillId="26" borderId="74" xfId="28" applyNumberFormat="1" applyFont="1" applyFill="1" applyBorder="1" applyAlignment="1">
      <alignment vertical="top"/>
    </xf>
    <xf numFmtId="0" fontId="5" fillId="0" borderId="76" xfId="0" applyFont="1" applyBorder="1" applyAlignment="1">
      <alignment horizontal="center" vertical="top" wrapText="1"/>
    </xf>
    <xf numFmtId="0" fontId="5" fillId="0" borderId="46" xfId="0" applyFont="1" applyBorder="1" applyAlignment="1">
      <alignment horizontal="center" vertical="top" wrapText="1"/>
    </xf>
    <xf numFmtId="0" fontId="5" fillId="0" borderId="77" xfId="0" applyFont="1" applyBorder="1" applyAlignment="1">
      <alignment horizontal="center" vertical="top" wrapText="1"/>
    </xf>
    <xf numFmtId="0" fontId="5" fillId="0" borderId="78" xfId="0" applyFont="1" applyBorder="1" applyAlignment="1">
      <alignment horizontal="center" vertical="top" wrapText="1"/>
    </xf>
    <xf numFmtId="0" fontId="5" fillId="0" borderId="16" xfId="0" applyFont="1" applyFill="1" applyBorder="1" applyAlignment="1">
      <alignment vertical="top" wrapText="1"/>
    </xf>
    <xf numFmtId="0" fontId="5" fillId="0" borderId="12" xfId="0" applyFont="1" applyFill="1" applyBorder="1" applyAlignment="1">
      <alignment vertical="top"/>
    </xf>
    <xf numFmtId="0" fontId="5" fillId="0" borderId="87" xfId="0" applyFont="1" applyBorder="1" applyAlignment="1">
      <alignment horizontal="center" vertical="top" wrapText="1"/>
    </xf>
    <xf numFmtId="0" fontId="5" fillId="0" borderId="89" xfId="0" applyFont="1" applyBorder="1" applyAlignment="1">
      <alignment horizontal="center" vertical="top" wrapText="1"/>
    </xf>
    <xf numFmtId="0" fontId="5" fillId="0" borderId="90" xfId="0" applyFont="1" applyBorder="1" applyAlignment="1">
      <alignment horizontal="center" vertical="top" wrapText="1"/>
    </xf>
    <xf numFmtId="164" fontId="5" fillId="0" borderId="91" xfId="32" applyNumberFormat="1" applyFont="1" applyBorder="1" applyAlignment="1">
      <alignment vertical="top"/>
    </xf>
    <xf numFmtId="164" fontId="5" fillId="26" borderId="92" xfId="32" applyNumberFormat="1" applyFont="1" applyFill="1" applyBorder="1" applyAlignment="1">
      <alignment vertical="top"/>
    </xf>
    <xf numFmtId="0" fontId="5" fillId="0" borderId="52" xfId="0" applyFont="1" applyBorder="1" applyAlignment="1">
      <alignment horizontal="center" vertical="top" wrapText="1"/>
    </xf>
    <xf numFmtId="164" fontId="5" fillId="26" borderId="81" xfId="32" applyNumberFormat="1" applyFont="1" applyFill="1" applyBorder="1" applyAlignment="1">
      <alignment vertical="top"/>
    </xf>
    <xf numFmtId="164" fontId="5" fillId="26" borderId="48" xfId="32" applyNumberFormat="1" applyFont="1" applyFill="1" applyBorder="1" applyAlignment="1">
      <alignment vertical="top"/>
    </xf>
    <xf numFmtId="164" fontId="5" fillId="0" borderId="81" xfId="32" applyNumberFormat="1" applyFont="1" applyBorder="1" applyAlignment="1">
      <alignment vertical="top"/>
    </xf>
    <xf numFmtId="164" fontId="5" fillId="0" borderId="81" xfId="32" applyNumberFormat="1" applyFont="1" applyFill="1" applyBorder="1" applyAlignment="1">
      <alignment vertical="top"/>
    </xf>
    <xf numFmtId="164" fontId="5" fillId="26" borderId="77" xfId="32" applyNumberFormat="1" applyFont="1" applyFill="1" applyBorder="1" applyAlignment="1">
      <alignment vertical="top"/>
    </xf>
    <xf numFmtId="166" fontId="5" fillId="0" borderId="81" xfId="28" applyNumberFormat="1" applyFont="1" applyBorder="1" applyAlignment="1">
      <alignment vertical="top"/>
    </xf>
    <xf numFmtId="166" fontId="5" fillId="26" borderId="48" xfId="28" applyNumberFormat="1" applyFont="1" applyFill="1" applyBorder="1" applyAlignment="1">
      <alignment vertical="top"/>
    </xf>
    <xf numFmtId="166" fontId="5" fillId="26" borderId="53" xfId="28" applyNumberFormat="1" applyFont="1" applyFill="1" applyBorder="1" applyAlignment="1">
      <alignment vertical="top"/>
    </xf>
    <xf numFmtId="166" fontId="5" fillId="26" borderId="49" xfId="28" applyNumberFormat="1" applyFont="1" applyFill="1" applyBorder="1" applyAlignment="1">
      <alignment vertical="top"/>
    </xf>
    <xf numFmtId="164" fontId="5" fillId="26" borderId="97" xfId="32" applyNumberFormat="1" applyFont="1" applyFill="1" applyBorder="1" applyAlignment="1">
      <alignment vertical="top"/>
    </xf>
    <xf numFmtId="164" fontId="5" fillId="26" borderId="91" xfId="32" applyNumberFormat="1" applyFont="1" applyFill="1" applyBorder="1" applyAlignment="1">
      <alignment vertical="top"/>
    </xf>
    <xf numFmtId="164" fontId="5" fillId="0" borderId="92" xfId="32" applyNumberFormat="1" applyFont="1" applyBorder="1" applyAlignment="1">
      <alignment vertical="top"/>
    </xf>
    <xf numFmtId="164" fontId="5" fillId="0" borderId="92" xfId="32" applyNumberFormat="1" applyFont="1" applyFill="1" applyBorder="1" applyAlignment="1">
      <alignment vertical="top"/>
    </xf>
    <xf numFmtId="164" fontId="5" fillId="0" borderId="90" xfId="32" applyNumberFormat="1" applyFont="1" applyBorder="1" applyAlignment="1">
      <alignment vertical="top"/>
    </xf>
    <xf numFmtId="166" fontId="5" fillId="0" borderId="92" xfId="28" applyNumberFormat="1" applyFont="1" applyBorder="1" applyAlignment="1">
      <alignment vertical="top"/>
    </xf>
    <xf numFmtId="164" fontId="5" fillId="26" borderId="41" xfId="32" applyNumberFormat="1" applyFont="1" applyFill="1" applyBorder="1" applyAlignment="1">
      <alignment horizontal="center" vertical="top"/>
    </xf>
    <xf numFmtId="164" fontId="5" fillId="26" borderId="101" xfId="32" applyNumberFormat="1" applyFont="1" applyFill="1" applyBorder="1" applyAlignment="1">
      <alignment horizontal="center" vertical="top"/>
    </xf>
    <xf numFmtId="166" fontId="5" fillId="26" borderId="41" xfId="28" applyNumberFormat="1" applyFont="1" applyFill="1" applyBorder="1" applyAlignment="1">
      <alignment vertical="top"/>
    </xf>
    <xf numFmtId="166" fontId="5" fillId="26" borderId="38" xfId="28" applyNumberFormat="1" applyFont="1" applyFill="1" applyBorder="1" applyAlignment="1">
      <alignment vertical="top"/>
    </xf>
    <xf numFmtId="0" fontId="5" fillId="0" borderId="103" xfId="0" applyFont="1" applyBorder="1" applyAlignment="1">
      <alignment horizontal="left" indent="2"/>
    </xf>
    <xf numFmtId="0" fontId="5" fillId="0" borderId="105" xfId="0" applyFont="1" applyBorder="1" applyAlignment="1">
      <alignment horizontal="left" indent="2"/>
    </xf>
    <xf numFmtId="0" fontId="5" fillId="0" borderId="95" xfId="0" applyFont="1" applyBorder="1" applyAlignment="1">
      <alignment horizontal="left" indent="2"/>
    </xf>
    <xf numFmtId="0" fontId="5" fillId="0" borderId="93" xfId="0" applyFont="1" applyBorder="1" applyAlignment="1">
      <alignment horizontal="left" indent="2"/>
    </xf>
    <xf numFmtId="0" fontId="5" fillId="0" borderId="103" xfId="0" applyFont="1" applyBorder="1" applyAlignment="1">
      <alignment horizontal="left" indent="3"/>
    </xf>
    <xf numFmtId="166" fontId="5" fillId="26" borderId="84" xfId="28" applyNumberFormat="1" applyFont="1" applyFill="1" applyBorder="1" applyAlignment="1">
      <alignment vertical="top"/>
    </xf>
    <xf numFmtId="166" fontId="5" fillId="26" borderId="85" xfId="28" applyNumberFormat="1" applyFont="1" applyFill="1" applyBorder="1" applyAlignment="1">
      <alignment vertical="top"/>
    </xf>
    <xf numFmtId="166" fontId="5" fillId="26" borderId="54" xfId="28" applyNumberFormat="1" applyFont="1" applyFill="1" applyBorder="1" applyAlignment="1">
      <alignment vertical="top"/>
    </xf>
    <xf numFmtId="166" fontId="5" fillId="26" borderId="55" xfId="28" applyNumberFormat="1" applyFont="1" applyFill="1" applyBorder="1" applyAlignment="1">
      <alignment vertical="top"/>
    </xf>
    <xf numFmtId="0" fontId="25" fillId="26" borderId="22" xfId="0" applyFont="1" applyFill="1" applyBorder="1" applyAlignment="1">
      <alignment horizontal="center"/>
    </xf>
    <xf numFmtId="0" fontId="25" fillId="26" borderId="51" xfId="0" applyFont="1" applyFill="1" applyBorder="1" applyAlignment="1">
      <alignment horizontal="left" indent="1"/>
    </xf>
    <xf numFmtId="0" fontId="5" fillId="0" borderId="103" xfId="0" applyFont="1" applyFill="1" applyBorder="1" applyAlignment="1">
      <alignment horizontal="left" indent="2"/>
    </xf>
    <xf numFmtId="0" fontId="5" fillId="0" borderId="0" xfId="45" applyFont="1" applyFill="1" applyAlignment="1"/>
    <xf numFmtId="168" fontId="5" fillId="0" borderId="0" xfId="45" applyNumberFormat="1" applyFont="1" applyAlignment="1"/>
    <xf numFmtId="0" fontId="5" fillId="0" borderId="0" xfId="45" applyFont="1" applyAlignment="1">
      <alignment horizontal="left"/>
    </xf>
    <xf numFmtId="164" fontId="5" fillId="0" borderId="18" xfId="35" applyNumberFormat="1" applyFont="1" applyFill="1" applyBorder="1" applyAlignment="1">
      <alignment vertical="top"/>
    </xf>
    <xf numFmtId="0" fontId="5" fillId="0" borderId="16" xfId="0" applyFont="1" applyFill="1" applyBorder="1" applyAlignment="1">
      <alignment horizontal="right" vertical="top"/>
    </xf>
    <xf numFmtId="0" fontId="5" fillId="0" borderId="35" xfId="45" applyFont="1" applyBorder="1" applyAlignment="1"/>
    <xf numFmtId="49" fontId="5" fillId="0" borderId="44" xfId="45" applyNumberFormat="1" applyFont="1" applyBorder="1" applyAlignment="1">
      <alignment horizontal="right"/>
    </xf>
    <xf numFmtId="49" fontId="5" fillId="0" borderId="15" xfId="45" applyNumberFormat="1" applyFont="1" applyBorder="1" applyAlignment="1">
      <alignment horizontal="right"/>
    </xf>
    <xf numFmtId="49" fontId="5" fillId="0" borderId="34" xfId="45" applyNumberFormat="1" applyFont="1" applyBorder="1" applyAlignment="1">
      <alignment horizontal="left" vertical="top" indent="1"/>
    </xf>
    <xf numFmtId="169" fontId="5" fillId="26" borderId="18" xfId="45" applyNumberFormat="1" applyFont="1" applyFill="1" applyBorder="1" applyAlignment="1">
      <alignment vertical="top"/>
    </xf>
    <xf numFmtId="165" fontId="5" fillId="26" borderId="18" xfId="53" applyNumberFormat="1" applyFont="1" applyFill="1" applyBorder="1" applyAlignment="1">
      <alignment vertical="top"/>
    </xf>
    <xf numFmtId="164" fontId="5" fillId="26" borderId="74" xfId="32" applyNumberFormat="1" applyFont="1" applyFill="1" applyBorder="1" applyAlignment="1">
      <alignment horizontal="center" vertical="top"/>
    </xf>
    <xf numFmtId="164" fontId="5" fillId="0" borderId="101" xfId="32" applyNumberFormat="1" applyFont="1" applyFill="1" applyBorder="1" applyAlignment="1">
      <alignment horizontal="center" vertical="top"/>
    </xf>
    <xf numFmtId="0" fontId="5" fillId="0" borderId="64" xfId="45" applyFont="1" applyBorder="1" applyAlignment="1">
      <alignment horizontal="center"/>
    </xf>
    <xf numFmtId="0" fontId="5" fillId="0" borderId="66" xfId="45" applyFont="1" applyBorder="1" applyAlignment="1">
      <alignment horizontal="center"/>
    </xf>
    <xf numFmtId="0" fontId="5" fillId="0" borderId="70" xfId="45" applyFont="1" applyBorder="1" applyAlignment="1">
      <alignment horizontal="center"/>
    </xf>
    <xf numFmtId="0" fontId="5" fillId="0" borderId="71" xfId="45" applyFont="1" applyBorder="1" applyAlignment="1">
      <alignment horizontal="center"/>
    </xf>
    <xf numFmtId="0" fontId="5" fillId="0" borderId="50" xfId="45" applyFont="1" applyFill="1" applyBorder="1" applyAlignment="1">
      <alignment horizontal="center"/>
    </xf>
    <xf numFmtId="165" fontId="5" fillId="26" borderId="18" xfId="50" applyNumberFormat="1" applyFont="1" applyFill="1" applyBorder="1" applyAlignment="1">
      <alignment vertical="top"/>
    </xf>
    <xf numFmtId="0" fontId="5" fillId="0" borderId="65" xfId="45" applyFont="1" applyFill="1" applyBorder="1" applyAlignment="1">
      <alignment horizontal="center"/>
    </xf>
    <xf numFmtId="0" fontId="5" fillId="0" borderId="66" xfId="45" applyFont="1" applyFill="1" applyBorder="1" applyAlignment="1">
      <alignment horizontal="center"/>
    </xf>
    <xf numFmtId="0" fontId="5" fillId="0" borderId="70" xfId="45" applyFont="1" applyFill="1" applyBorder="1" applyAlignment="1">
      <alignment horizontal="center"/>
    </xf>
    <xf numFmtId="0" fontId="5" fillId="0" borderId="71" xfId="45" applyFont="1" applyFill="1" applyBorder="1" applyAlignment="1">
      <alignment horizontal="center"/>
    </xf>
    <xf numFmtId="0" fontId="5" fillId="0" borderId="0" xfId="45" applyFont="1" applyFill="1" applyBorder="1" applyAlignment="1">
      <alignment horizontal="left" vertical="top" indent="1"/>
    </xf>
    <xf numFmtId="0" fontId="5" fillId="0" borderId="0" xfId="45" applyFont="1" applyFill="1" applyBorder="1" applyAlignment="1">
      <alignment horizontal="left" vertical="top" wrapText="1" indent="1"/>
    </xf>
    <xf numFmtId="0" fontId="5" fillId="0" borderId="35" xfId="45" applyFont="1" applyFill="1" applyBorder="1" applyAlignment="1">
      <alignment horizontal="left" vertical="top" indent="1"/>
    </xf>
    <xf numFmtId="0" fontId="5" fillId="0" borderId="0" xfId="45" applyFont="1" applyBorder="1" applyAlignment="1">
      <alignment horizontal="left" vertical="top" wrapText="1" indent="1"/>
    </xf>
    <xf numFmtId="0" fontId="5" fillId="0" borderId="112" xfId="45" applyFont="1" applyBorder="1" applyAlignment="1">
      <alignment horizontal="center"/>
    </xf>
    <xf numFmtId="0" fontId="5" fillId="0" borderId="76" xfId="45" applyFont="1" applyFill="1" applyBorder="1" applyAlignment="1">
      <alignment horizontal="center"/>
    </xf>
    <xf numFmtId="0" fontId="5" fillId="0" borderId="46" xfId="45" applyFont="1" applyFill="1" applyBorder="1" applyAlignment="1">
      <alignment horizontal="center"/>
    </xf>
    <xf numFmtId="0" fontId="5" fillId="0" borderId="77" xfId="45" applyFont="1" applyBorder="1" applyAlignment="1">
      <alignment horizontal="center"/>
    </xf>
    <xf numFmtId="0" fontId="5" fillId="0" borderId="78" xfId="45" applyFont="1" applyFill="1" applyBorder="1" applyAlignment="1">
      <alignment horizontal="center"/>
    </xf>
    <xf numFmtId="165" fontId="5" fillId="26" borderId="48" xfId="53" applyNumberFormat="1" applyFont="1" applyFill="1" applyBorder="1" applyAlignment="1">
      <alignment vertical="top"/>
    </xf>
    <xf numFmtId="164" fontId="5" fillId="0" borderId="48" xfId="35" applyNumberFormat="1" applyFont="1" applyFill="1" applyBorder="1" applyAlignment="1">
      <alignment vertical="top"/>
    </xf>
    <xf numFmtId="165" fontId="5" fillId="26" borderId="48" xfId="50" applyNumberFormat="1" applyFont="1" applyFill="1" applyBorder="1" applyAlignment="1">
      <alignment vertical="top"/>
    </xf>
    <xf numFmtId="0" fontId="5" fillId="0" borderId="75" xfId="45" applyFont="1" applyFill="1" applyBorder="1" applyAlignment="1">
      <alignment horizontal="center"/>
    </xf>
    <xf numFmtId="0" fontId="5" fillId="0" borderId="77" xfId="45" applyFont="1" applyFill="1" applyBorder="1" applyAlignment="1">
      <alignment horizontal="center"/>
    </xf>
    <xf numFmtId="166" fontId="5" fillId="0" borderId="81" xfId="28" applyNumberFormat="1" applyFont="1" applyFill="1" applyBorder="1" applyAlignment="1">
      <alignment vertical="top"/>
    </xf>
    <xf numFmtId="0" fontId="25" fillId="0" borderId="0" xfId="0" applyFont="1" applyAlignment="1"/>
    <xf numFmtId="0" fontId="5" fillId="0" borderId="0" xfId="45" applyFont="1" applyFill="1" applyBorder="1" applyAlignment="1">
      <alignment horizontal="right"/>
    </xf>
    <xf numFmtId="0" fontId="5" fillId="0" borderId="0" xfId="0" applyFont="1" applyFill="1" applyAlignment="1">
      <alignment horizontal="right"/>
    </xf>
    <xf numFmtId="0" fontId="5" fillId="0" borderId="0" xfId="0" applyFont="1" applyFill="1" applyAlignment="1"/>
    <xf numFmtId="0" fontId="5" fillId="0" borderId="113" xfId="0" applyFont="1" applyBorder="1" applyAlignment="1">
      <alignment horizontal="center" vertical="top" wrapText="1"/>
    </xf>
    <xf numFmtId="0" fontId="5" fillId="0" borderId="114" xfId="0" applyFont="1" applyBorder="1" applyAlignment="1">
      <alignment horizontal="center" vertical="top" wrapText="1"/>
    </xf>
    <xf numFmtId="164" fontId="5" fillId="0" borderId="117" xfId="32" applyNumberFormat="1" applyFont="1" applyFill="1" applyBorder="1" applyAlignment="1">
      <alignment vertical="top"/>
    </xf>
    <xf numFmtId="164" fontId="5" fillId="26" borderId="117" xfId="32" applyNumberFormat="1" applyFont="1" applyFill="1" applyBorder="1" applyAlignment="1">
      <alignment vertical="top"/>
    </xf>
    <xf numFmtId="166" fontId="5" fillId="26" borderId="118" xfId="28" applyNumberFormat="1" applyFont="1" applyFill="1" applyBorder="1" applyAlignment="1">
      <alignment vertical="top"/>
    </xf>
    <xf numFmtId="0" fontId="5" fillId="0" borderId="18" xfId="0" applyFont="1" applyFill="1" applyBorder="1" applyAlignment="1">
      <alignment horizontal="left" vertical="top" indent="1"/>
    </xf>
    <xf numFmtId="0" fontId="5" fillId="0" borderId="16" xfId="0" applyFont="1" applyFill="1" applyBorder="1" applyAlignment="1">
      <alignment vertical="top"/>
    </xf>
    <xf numFmtId="0" fontId="5" fillId="0" borderId="18" xfId="0" applyFont="1" applyFill="1" applyBorder="1" applyAlignment="1">
      <alignment horizontal="left" vertical="top" indent="1"/>
    </xf>
    <xf numFmtId="0" fontId="5" fillId="0" borderId="0" xfId="64" applyFont="1" applyBorder="1" applyAlignment="1">
      <alignment horizontal="left"/>
    </xf>
    <xf numFmtId="0" fontId="5" fillId="0" borderId="0" xfId="64" applyFont="1" applyBorder="1" applyAlignment="1"/>
    <xf numFmtId="0" fontId="25" fillId="0" borderId="0" xfId="0" applyFont="1" applyFill="1" applyBorder="1" applyAlignment="1">
      <alignment horizontal="center"/>
    </xf>
    <xf numFmtId="0" fontId="5" fillId="0" borderId="0" xfId="64" applyFont="1" applyFill="1" applyBorder="1" applyAlignment="1"/>
    <xf numFmtId="0" fontId="3" fillId="0" borderId="0" xfId="0" applyFont="1"/>
    <xf numFmtId="170" fontId="29" fillId="0" borderId="0" xfId="0" applyNumberFormat="1" applyFont="1" applyAlignment="1">
      <alignment horizontal="left"/>
    </xf>
    <xf numFmtId="0" fontId="3" fillId="0" borderId="0" xfId="0" applyFont="1" applyAlignment="1">
      <alignment horizontal="center" vertical="center"/>
    </xf>
    <xf numFmtId="0" fontId="5" fillId="0" borderId="43" xfId="0" applyFont="1" applyBorder="1" applyAlignment="1">
      <alignment horizontal="center"/>
    </xf>
    <xf numFmtId="49" fontId="3" fillId="0" borderId="34" xfId="0" applyNumberFormat="1" applyFont="1" applyBorder="1" applyAlignment="1">
      <alignment horizontal="right" vertical="top"/>
    </xf>
    <xf numFmtId="49" fontId="3" fillId="0" borderId="16" xfId="0" applyNumberFormat="1" applyFont="1" applyBorder="1" applyAlignment="1">
      <alignment horizontal="right" vertical="top"/>
    </xf>
    <xf numFmtId="49" fontId="3" fillId="0" borderId="12" xfId="0" applyNumberFormat="1" applyFont="1" applyBorder="1" applyAlignment="1">
      <alignment horizontal="right" vertical="top"/>
    </xf>
    <xf numFmtId="0" fontId="3" fillId="0" borderId="16" xfId="0" applyNumberFormat="1" applyFont="1" applyBorder="1" applyAlignment="1">
      <alignment vertical="top"/>
    </xf>
    <xf numFmtId="0" fontId="3" fillId="0" borderId="12" xfId="0" applyNumberFormat="1" applyFont="1" applyBorder="1" applyAlignment="1">
      <alignment vertical="top"/>
    </xf>
    <xf numFmtId="164" fontId="3" fillId="0" borderId="15" xfId="32" applyNumberFormat="1" applyFont="1" applyBorder="1" applyAlignment="1">
      <alignment vertical="top"/>
    </xf>
    <xf numFmtId="164" fontId="3" fillId="0" borderId="18" xfId="32" applyNumberFormat="1" applyFont="1" applyBorder="1" applyAlignment="1">
      <alignment vertical="top"/>
    </xf>
    <xf numFmtId="164" fontId="3" fillId="26" borderId="15" xfId="32" applyNumberFormat="1" applyFont="1" applyFill="1" applyBorder="1" applyAlignment="1">
      <alignment vertical="top"/>
    </xf>
    <xf numFmtId="0" fontId="5" fillId="0" borderId="89" xfId="0" applyFont="1" applyBorder="1" applyAlignment="1">
      <alignment horizontal="center"/>
    </xf>
    <xf numFmtId="0" fontId="5" fillId="0" borderId="90" xfId="0" applyFont="1" applyBorder="1" applyAlignment="1">
      <alignment horizontal="center"/>
    </xf>
    <xf numFmtId="164" fontId="3" fillId="0" borderId="91" xfId="32" applyNumberFormat="1" applyFont="1" applyBorder="1" applyAlignment="1">
      <alignment vertical="top"/>
    </xf>
    <xf numFmtId="164" fontId="3" fillId="0" borderId="48" xfId="32" applyNumberFormat="1" applyFont="1" applyBorder="1" applyAlignment="1">
      <alignment vertical="top"/>
    </xf>
    <xf numFmtId="164" fontId="3" fillId="0" borderId="92" xfId="32" applyNumberFormat="1" applyFont="1" applyBorder="1" applyAlignment="1">
      <alignment vertical="top"/>
    </xf>
    <xf numFmtId="49" fontId="5" fillId="0" borderId="15" xfId="45" applyNumberFormat="1" applyFont="1" applyFill="1" applyBorder="1" applyAlignment="1">
      <alignment horizontal="right"/>
    </xf>
    <xf numFmtId="0" fontId="25" fillId="0" borderId="16" xfId="0" applyNumberFormat="1" applyFont="1" applyFill="1" applyBorder="1" applyAlignment="1">
      <alignment vertical="top"/>
    </xf>
    <xf numFmtId="0" fontId="25" fillId="0" borderId="0" xfId="45" applyFont="1" applyFill="1" applyBorder="1" applyAlignment="1">
      <alignment horizontal="left" vertical="top" indent="1"/>
    </xf>
    <xf numFmtId="0" fontId="5" fillId="0" borderId="16" xfId="0" applyNumberFormat="1" applyFont="1" applyFill="1" applyBorder="1" applyAlignment="1">
      <alignment horizontal="left" vertical="top" indent="1"/>
    </xf>
    <xf numFmtId="165" fontId="25" fillId="26" borderId="18" xfId="53" applyNumberFormat="1" applyFont="1" applyFill="1" applyBorder="1" applyAlignment="1">
      <alignment vertical="top"/>
    </xf>
    <xf numFmtId="165" fontId="25" fillId="26" borderId="48" xfId="53" applyNumberFormat="1" applyFont="1" applyFill="1" applyBorder="1" applyAlignment="1">
      <alignment vertical="top"/>
    </xf>
    <xf numFmtId="164" fontId="5" fillId="26" borderId="18" xfId="35" applyNumberFormat="1" applyFont="1" applyFill="1" applyBorder="1" applyAlignment="1">
      <alignment horizontal="right" vertical="top"/>
    </xf>
    <xf numFmtId="164" fontId="5" fillId="26" borderId="48" xfId="35" applyNumberFormat="1" applyFont="1" applyFill="1" applyBorder="1" applyAlignment="1">
      <alignment horizontal="right" vertical="top"/>
    </xf>
    <xf numFmtId="165" fontId="5" fillId="26" borderId="18" xfId="53" applyNumberFormat="1" applyFont="1" applyFill="1" applyBorder="1" applyAlignment="1">
      <alignment horizontal="right" vertical="top"/>
    </xf>
    <xf numFmtId="165" fontId="5" fillId="26" borderId="48" xfId="53" applyNumberFormat="1" applyFont="1" applyFill="1" applyBorder="1" applyAlignment="1">
      <alignment horizontal="right" vertical="top"/>
    </xf>
    <xf numFmtId="164" fontId="25" fillId="26" borderId="18" xfId="32" applyNumberFormat="1" applyFont="1" applyFill="1" applyBorder="1" applyAlignment="1">
      <alignment vertical="top"/>
    </xf>
    <xf numFmtId="164" fontId="25" fillId="26" borderId="48" xfId="32" applyNumberFormat="1" applyFont="1" applyFill="1" applyBorder="1" applyAlignment="1">
      <alignment vertical="top"/>
    </xf>
    <xf numFmtId="0" fontId="25" fillId="0" borderId="0" xfId="45" applyFont="1" applyFill="1" applyBorder="1" applyAlignment="1">
      <alignment horizontal="left" vertical="top" wrapText="1" indent="1"/>
    </xf>
    <xf numFmtId="164" fontId="3" fillId="26" borderId="91" xfId="32" applyNumberFormat="1" applyFont="1" applyFill="1" applyBorder="1" applyAlignment="1">
      <alignment vertical="top"/>
    </xf>
    <xf numFmtId="164" fontId="3" fillId="26" borderId="18" xfId="32" applyNumberFormat="1" applyFont="1" applyFill="1" applyBorder="1" applyAlignment="1">
      <alignment vertical="top"/>
    </xf>
    <xf numFmtId="164" fontId="5" fillId="26" borderId="91" xfId="32" applyNumberFormat="1" applyFont="1" applyFill="1" applyBorder="1" applyAlignment="1">
      <alignment horizontal="center" vertical="top"/>
    </xf>
    <xf numFmtId="164" fontId="5" fillId="26" borderId="15" xfId="32" applyNumberFormat="1" applyFont="1" applyFill="1" applyBorder="1" applyAlignment="1">
      <alignment horizontal="center" vertical="top"/>
    </xf>
    <xf numFmtId="49" fontId="5" fillId="0" borderId="15" xfId="0" applyNumberFormat="1" applyFont="1" applyFill="1" applyBorder="1" applyAlignment="1">
      <alignment horizontal="right" vertical="top"/>
    </xf>
    <xf numFmtId="0" fontId="5" fillId="0" borderId="16" xfId="0" quotePrefix="1" applyFont="1" applyFill="1" applyBorder="1" applyAlignment="1">
      <alignment horizontal="right" vertical="top"/>
    </xf>
    <xf numFmtId="164" fontId="5" fillId="0" borderId="81" xfId="32" applyNumberFormat="1" applyFont="1" applyFill="1" applyBorder="1" applyAlignment="1">
      <alignment horizontal="center" vertical="top"/>
    </xf>
    <xf numFmtId="164" fontId="5" fillId="26" borderId="117" xfId="32" applyNumberFormat="1" applyFont="1" applyFill="1" applyBorder="1" applyAlignment="1">
      <alignment horizontal="center" vertical="top"/>
    </xf>
    <xf numFmtId="164" fontId="5" fillId="0" borderId="74" xfId="32" applyNumberFormat="1" applyFont="1" applyFill="1" applyBorder="1" applyAlignment="1">
      <alignment horizontal="center" vertical="top"/>
    </xf>
    <xf numFmtId="164" fontId="5" fillId="26" borderId="48" xfId="32" applyNumberFormat="1" applyFont="1" applyFill="1" applyBorder="1" applyAlignment="1">
      <alignment horizontal="center" vertical="top"/>
    </xf>
    <xf numFmtId="164" fontId="5" fillId="26" borderId="81" xfId="32" applyNumberFormat="1" applyFont="1" applyFill="1" applyBorder="1" applyAlignment="1">
      <alignment horizontal="center" vertical="top"/>
    </xf>
    <xf numFmtId="164" fontId="5" fillId="0" borderId="91" xfId="32" applyNumberFormat="1" applyFont="1" applyFill="1" applyBorder="1" applyAlignment="1">
      <alignment horizontal="center" vertical="top"/>
    </xf>
    <xf numFmtId="164" fontId="5" fillId="0" borderId="15" xfId="32" applyNumberFormat="1" applyFont="1" applyFill="1" applyBorder="1" applyAlignment="1">
      <alignment horizontal="center" vertical="top"/>
    </xf>
    <xf numFmtId="164" fontId="5" fillId="0" borderId="117" xfId="32" applyNumberFormat="1" applyFont="1" applyFill="1" applyBorder="1" applyAlignment="1">
      <alignment horizontal="center" vertical="top"/>
    </xf>
    <xf numFmtId="164" fontId="5" fillId="0" borderId="92" xfId="32" applyNumberFormat="1" applyFont="1" applyFill="1" applyBorder="1" applyAlignment="1">
      <alignment horizontal="center" vertical="top"/>
    </xf>
    <xf numFmtId="0" fontId="5" fillId="0" borderId="18" xfId="0" applyFont="1" applyFill="1" applyBorder="1" applyAlignment="1">
      <alignment horizontal="left" vertical="top" indent="1"/>
    </xf>
    <xf numFmtId="0" fontId="5" fillId="0" borderId="36" xfId="0" applyFont="1" applyFill="1" applyBorder="1" applyAlignment="1">
      <alignment vertical="top"/>
    </xf>
    <xf numFmtId="0" fontId="5" fillId="0" borderId="18" xfId="0" applyFont="1" applyFill="1" applyBorder="1" applyAlignment="1">
      <alignment vertical="top"/>
    </xf>
    <xf numFmtId="0" fontId="5" fillId="0" borderId="16" xfId="0" applyFont="1" applyFill="1" applyBorder="1" applyAlignment="1">
      <alignment vertical="top"/>
    </xf>
    <xf numFmtId="49" fontId="2" fillId="0" borderId="44" xfId="0" applyNumberFormat="1" applyFont="1" applyBorder="1" applyAlignment="1">
      <alignment horizontal="right" vertical="top"/>
    </xf>
    <xf numFmtId="49" fontId="3" fillId="0" borderId="13" xfId="0" applyNumberFormat="1" applyFont="1" applyBorder="1" applyAlignment="1">
      <alignment horizontal="right" vertical="top"/>
    </xf>
    <xf numFmtId="0" fontId="3" fillId="0" borderId="87" xfId="0" applyFont="1" applyBorder="1" applyAlignment="1">
      <alignment horizontal="center" wrapText="1"/>
    </xf>
    <xf numFmtId="0" fontId="3" fillId="0" borderId="42" xfId="0" applyFont="1" applyBorder="1" applyAlignment="1">
      <alignment horizontal="center" wrapText="1"/>
    </xf>
    <xf numFmtId="0" fontId="1" fillId="0" borderId="87" xfId="0" applyFont="1" applyBorder="1" applyAlignment="1">
      <alignment horizontal="center" wrapText="1"/>
    </xf>
    <xf numFmtId="0" fontId="1" fillId="0" borderId="88" xfId="0" applyFont="1" applyBorder="1" applyAlignment="1">
      <alignment horizontal="center" wrapText="1"/>
    </xf>
    <xf numFmtId="0" fontId="5" fillId="0" borderId="101" xfId="0" applyFont="1" applyBorder="1" applyAlignment="1">
      <alignment horizontal="center"/>
    </xf>
    <xf numFmtId="164" fontId="3" fillId="0" borderId="41" xfId="32" applyNumberFormat="1" applyFont="1" applyBorder="1" applyAlignment="1">
      <alignment vertical="top"/>
    </xf>
    <xf numFmtId="164" fontId="3" fillId="26" borderId="41" xfId="32" applyNumberFormat="1" applyFont="1" applyFill="1" applyBorder="1" applyAlignment="1">
      <alignment vertical="top"/>
    </xf>
    <xf numFmtId="0" fontId="5" fillId="0" borderId="44" xfId="45" applyFont="1" applyFill="1" applyBorder="1"/>
    <xf numFmtId="0" fontId="5" fillId="0" borderId="13" xfId="45" applyFont="1" applyFill="1" applyBorder="1"/>
    <xf numFmtId="166" fontId="5" fillId="0" borderId="18" xfId="28" applyNumberFormat="1" applyFont="1" applyBorder="1" applyAlignment="1">
      <alignment vertical="top"/>
    </xf>
    <xf numFmtId="0" fontId="5" fillId="0" borderId="16" xfId="0" applyFont="1" applyFill="1" applyBorder="1" applyAlignment="1">
      <alignment horizontal="left" vertical="top" indent="2"/>
    </xf>
    <xf numFmtId="164" fontId="5" fillId="0" borderId="15" xfId="32" applyNumberFormat="1" applyFont="1" applyBorder="1"/>
    <xf numFmtId="0" fontId="5" fillId="0" borderId="44" xfId="45" applyFont="1" applyFill="1" applyBorder="1" applyAlignment="1">
      <alignment horizontal="center"/>
    </xf>
    <xf numFmtId="166" fontId="5" fillId="0" borderId="15" xfId="28" applyNumberFormat="1" applyFont="1" applyBorder="1"/>
    <xf numFmtId="164" fontId="5" fillId="0" borderId="18" xfId="32" applyNumberFormat="1" applyFont="1" applyBorder="1" applyAlignment="1">
      <alignment vertical="top"/>
    </xf>
    <xf numFmtId="0" fontId="5" fillId="25" borderId="51" xfId="45" applyFont="1" applyFill="1" applyBorder="1" applyAlignment="1">
      <alignment horizontal="center"/>
    </xf>
    <xf numFmtId="0" fontId="5" fillId="25" borderId="119" xfId="45" applyFont="1" applyFill="1" applyBorder="1" applyAlignment="1">
      <alignment horizontal="center"/>
    </xf>
    <xf numFmtId="0" fontId="5" fillId="25" borderId="120" xfId="45" applyFont="1" applyFill="1" applyBorder="1" applyAlignment="1">
      <alignment horizontal="center"/>
    </xf>
    <xf numFmtId="0" fontId="5" fillId="0" borderId="97" xfId="45" applyFont="1" applyFill="1" applyBorder="1" applyAlignment="1">
      <alignment horizontal="center"/>
    </xf>
    <xf numFmtId="0" fontId="5" fillId="0" borderId="98" xfId="45" applyFont="1" applyFill="1" applyBorder="1" applyAlignment="1">
      <alignment horizontal="center"/>
    </xf>
    <xf numFmtId="164" fontId="5" fillId="0" borderId="92" xfId="32" applyNumberFormat="1" applyFont="1" applyFill="1" applyBorder="1" applyAlignment="1"/>
    <xf numFmtId="164" fontId="5" fillId="0" borderId="91" xfId="32" applyNumberFormat="1" applyFont="1" applyBorder="1"/>
    <xf numFmtId="164" fontId="5" fillId="0" borderId="92" xfId="32" applyNumberFormat="1" applyFont="1" applyBorder="1"/>
    <xf numFmtId="166" fontId="5" fillId="0" borderId="91" xfId="28" applyNumberFormat="1" applyFont="1" applyBorder="1"/>
    <xf numFmtId="166" fontId="5" fillId="26" borderId="97" xfId="28" applyNumberFormat="1" applyFont="1" applyFill="1" applyBorder="1" applyAlignment="1">
      <alignment horizontal="center" vertical="top"/>
    </xf>
    <xf numFmtId="166" fontId="5" fillId="26" borderId="44" xfId="28" applyNumberFormat="1" applyFont="1" applyFill="1" applyBorder="1" applyAlignment="1">
      <alignment horizontal="center" vertical="top"/>
    </xf>
    <xf numFmtId="166" fontId="5" fillId="26" borderId="98" xfId="28" applyNumberFormat="1" applyFont="1" applyFill="1" applyBorder="1" applyAlignment="1">
      <alignment horizontal="center" vertical="top"/>
    </xf>
    <xf numFmtId="164" fontId="5" fillId="26" borderId="98" xfId="32" applyNumberFormat="1" applyFont="1" applyFill="1" applyBorder="1" applyAlignment="1"/>
    <xf numFmtId="164" fontId="5" fillId="26" borderId="97" xfId="32" applyNumberFormat="1" applyFont="1" applyFill="1" applyBorder="1"/>
    <xf numFmtId="164" fontId="5" fillId="26" borderId="44" xfId="32" applyNumberFormat="1" applyFont="1" applyFill="1" applyBorder="1"/>
    <xf numFmtId="164" fontId="5" fillId="26" borderId="98" xfId="32" applyNumberFormat="1" applyFont="1" applyFill="1" applyBorder="1"/>
    <xf numFmtId="0" fontId="25" fillId="26" borderId="24" xfId="0" applyFont="1" applyFill="1" applyBorder="1" applyAlignment="1">
      <alignment horizontal="center"/>
    </xf>
    <xf numFmtId="164" fontId="5" fillId="26" borderId="15" xfId="32" applyNumberFormat="1" applyFont="1" applyFill="1" applyBorder="1"/>
    <xf numFmtId="164" fontId="5" fillId="26" borderId="16" xfId="32" applyNumberFormat="1" applyFont="1" applyFill="1" applyBorder="1" applyAlignment="1"/>
    <xf numFmtId="164" fontId="5" fillId="26" borderId="91" xfId="32" applyNumberFormat="1" applyFont="1" applyFill="1" applyBorder="1"/>
    <xf numFmtId="164" fontId="5" fillId="26" borderId="16" xfId="32" applyNumberFormat="1" applyFont="1" applyFill="1" applyBorder="1"/>
    <xf numFmtId="0" fontId="5" fillId="0" borderId="47" xfId="0" applyFont="1" applyBorder="1"/>
    <xf numFmtId="0" fontId="5" fillId="0" borderId="24" xfId="0" applyFont="1" applyBorder="1" applyAlignment="1">
      <alignment horizontal="center"/>
    </xf>
    <xf numFmtId="0" fontId="25" fillId="26" borderId="26" xfId="0" applyFont="1" applyFill="1" applyBorder="1" applyAlignment="1">
      <alignment horizontal="left" indent="1"/>
    </xf>
    <xf numFmtId="0" fontId="5" fillId="0" borderId="29" xfId="0" applyFont="1" applyBorder="1" applyAlignment="1">
      <alignment horizontal="left" indent="2"/>
    </xf>
    <xf numFmtId="0" fontId="5" fillId="0" borderId="10" xfId="0" applyFont="1" applyBorder="1" applyAlignment="1">
      <alignment horizontal="left" indent="2"/>
    </xf>
    <xf numFmtId="0" fontId="5" fillId="0" borderId="16" xfId="0" applyFont="1" applyBorder="1"/>
    <xf numFmtId="0" fontId="31" fillId="0" borderId="0" xfId="0" applyFont="1"/>
    <xf numFmtId="0" fontId="30" fillId="0" borderId="0" xfId="0" applyFont="1"/>
    <xf numFmtId="0" fontId="0" fillId="0" borderId="0" xfId="0" applyAlignment="1">
      <alignment horizontal="left" vertical="top"/>
    </xf>
    <xf numFmtId="0" fontId="30" fillId="0" borderId="0" xfId="0" applyFont="1" applyAlignment="1">
      <alignment horizontal="left" vertical="top" wrapText="1"/>
    </xf>
    <xf numFmtId="0" fontId="5" fillId="24" borderId="0" xfId="0" applyFont="1" applyFill="1"/>
    <xf numFmtId="0" fontId="25" fillId="0" borderId="0" xfId="0" applyFont="1" applyFill="1"/>
    <xf numFmtId="0" fontId="5" fillId="0" borderId="0" xfId="45" applyFont="1" applyFill="1" applyBorder="1" applyAlignment="1"/>
    <xf numFmtId="0" fontId="5" fillId="24" borderId="0" xfId="45" applyFont="1" applyFill="1" applyBorder="1" applyAlignment="1"/>
    <xf numFmtId="0" fontId="5" fillId="24" borderId="0" xfId="0" applyFont="1" applyFill="1" applyBorder="1"/>
    <xf numFmtId="0" fontId="5" fillId="0" borderId="0" xfId="45" applyFont="1" applyFill="1" applyBorder="1" applyAlignment="1">
      <alignment horizontal="center"/>
    </xf>
    <xf numFmtId="0" fontId="5" fillId="0" borderId="0" xfId="45" applyFont="1" applyFill="1" applyAlignment="1">
      <alignment horizontal="center"/>
    </xf>
    <xf numFmtId="0" fontId="5" fillId="0" borderId="0" xfId="45" applyFont="1" applyFill="1" applyBorder="1" applyAlignment="1">
      <alignment horizontal="left"/>
    </xf>
    <xf numFmtId="0" fontId="25" fillId="0" borderId="0" xfId="64" applyFont="1" applyFill="1" applyBorder="1" applyAlignment="1">
      <alignment horizontal="center" vertical="center"/>
    </xf>
    <xf numFmtId="0" fontId="25" fillId="0" borderId="0" xfId="45" applyFont="1" applyFill="1" applyBorder="1" applyAlignment="1">
      <alignment horizontal="center" vertical="center"/>
    </xf>
    <xf numFmtId="0" fontId="5" fillId="24" borderId="0" xfId="0" applyFont="1" applyFill="1" applyAlignment="1">
      <alignment horizontal="center"/>
    </xf>
    <xf numFmtId="0" fontId="1" fillId="0" borderId="0" xfId="28" applyNumberFormat="1" applyFont="1" applyBorder="1" applyAlignment="1">
      <alignment horizontal="left" vertical="top" indent="1"/>
    </xf>
    <xf numFmtId="0" fontId="1" fillId="0" borderId="48" xfId="28" applyNumberFormat="1" applyFont="1" applyBorder="1" applyAlignment="1">
      <alignment horizontal="left" vertical="top" indent="1"/>
    </xf>
    <xf numFmtId="0" fontId="5" fillId="26" borderId="45" xfId="0" applyFont="1" applyFill="1" applyBorder="1" applyAlignment="1">
      <alignment vertical="top"/>
    </xf>
    <xf numFmtId="0" fontId="1" fillId="0" borderId="16" xfId="0" applyNumberFormat="1" applyFont="1" applyBorder="1" applyAlignment="1">
      <alignment horizontal="right" vertical="top"/>
    </xf>
    <xf numFmtId="0" fontId="3" fillId="0" borderId="16" xfId="0" applyNumberFormat="1" applyFont="1" applyBorder="1" applyAlignment="1">
      <alignment horizontal="right" vertical="top"/>
    </xf>
    <xf numFmtId="0" fontId="5" fillId="0" borderId="0" xfId="0" applyFont="1" applyFill="1" applyBorder="1" applyAlignment="1">
      <alignment horizontal="left" vertical="top" indent="1"/>
    </xf>
    <xf numFmtId="0" fontId="5" fillId="0" borderId="92" xfId="0" applyFont="1" applyFill="1" applyBorder="1" applyAlignment="1">
      <alignment vertical="top"/>
    </xf>
    <xf numFmtId="0" fontId="1" fillId="0" borderId="0" xfId="28" applyNumberFormat="1" applyFont="1" applyBorder="1" applyAlignment="1">
      <alignment horizontal="left" vertical="top" indent="1"/>
    </xf>
    <xf numFmtId="0" fontId="1" fillId="0" borderId="48" xfId="28" applyNumberFormat="1" applyFont="1" applyBorder="1" applyAlignment="1">
      <alignment horizontal="left" vertical="top" indent="1"/>
    </xf>
    <xf numFmtId="0" fontId="5" fillId="0" borderId="126" xfId="45" applyFont="1" applyFill="1" applyBorder="1" applyAlignment="1"/>
    <xf numFmtId="164" fontId="3" fillId="26" borderId="95" xfId="32" applyNumberFormat="1" applyFont="1" applyFill="1" applyBorder="1" applyAlignment="1">
      <alignment vertical="top"/>
    </xf>
    <xf numFmtId="164" fontId="3" fillId="26" borderId="53" xfId="32" applyNumberFormat="1" applyFont="1" applyFill="1" applyBorder="1" applyAlignment="1">
      <alignment vertical="top"/>
    </xf>
    <xf numFmtId="164" fontId="3" fillId="26" borderId="49" xfId="32" applyNumberFormat="1" applyFont="1" applyFill="1" applyBorder="1" applyAlignment="1">
      <alignment vertical="top"/>
    </xf>
    <xf numFmtId="164" fontId="3" fillId="26" borderId="55" xfId="32" applyNumberFormat="1" applyFont="1" applyFill="1" applyBorder="1" applyAlignment="1">
      <alignment vertical="top"/>
    </xf>
    <xf numFmtId="164" fontId="3" fillId="26" borderId="38" xfId="32" applyNumberFormat="1" applyFont="1" applyFill="1" applyBorder="1" applyAlignment="1">
      <alignment vertical="top"/>
    </xf>
    <xf numFmtId="164" fontId="5" fillId="28" borderId="81" xfId="32" applyNumberFormat="1" applyFont="1" applyFill="1" applyBorder="1" applyAlignment="1">
      <alignment horizontal="center" vertical="top"/>
    </xf>
    <xf numFmtId="164" fontId="5" fillId="28" borderId="117" xfId="32" applyNumberFormat="1" applyFont="1" applyFill="1" applyBorder="1" applyAlignment="1">
      <alignment horizontal="center" vertical="top"/>
    </xf>
    <xf numFmtId="164" fontId="5" fillId="28" borderId="74" xfId="32" applyNumberFormat="1" applyFont="1" applyFill="1" applyBorder="1" applyAlignment="1">
      <alignment horizontal="center" vertical="top"/>
    </xf>
    <xf numFmtId="164" fontId="5" fillId="28" borderId="91" xfId="32" applyNumberFormat="1" applyFont="1" applyFill="1" applyBorder="1" applyAlignment="1">
      <alignment horizontal="center" vertical="top"/>
    </xf>
    <xf numFmtId="164" fontId="5" fillId="28" borderId="15" xfId="32" applyNumberFormat="1" applyFont="1" applyFill="1" applyBorder="1" applyAlignment="1">
      <alignment horizontal="center" vertical="top"/>
    </xf>
    <xf numFmtId="164" fontId="5" fillId="28" borderId="92" xfId="32" applyNumberFormat="1" applyFont="1" applyFill="1" applyBorder="1" applyAlignment="1">
      <alignment horizontal="center" vertical="top"/>
    </xf>
    <xf numFmtId="164" fontId="5" fillId="28" borderId="41" xfId="32" applyNumberFormat="1" applyFont="1" applyFill="1" applyBorder="1" applyAlignment="1">
      <alignment horizontal="center" vertical="top"/>
    </xf>
    <xf numFmtId="164" fontId="5" fillId="28" borderId="91" xfId="32" applyNumberFormat="1" applyFont="1" applyFill="1" applyBorder="1" applyAlignment="1">
      <alignment vertical="top"/>
    </xf>
    <xf numFmtId="164" fontId="5" fillId="28" borderId="15" xfId="32" applyNumberFormat="1" applyFont="1" applyFill="1" applyBorder="1" applyAlignment="1">
      <alignment vertical="top"/>
    </xf>
    <xf numFmtId="0" fontId="5" fillId="28" borderId="34" xfId="0" applyFont="1" applyFill="1" applyBorder="1" applyAlignment="1">
      <alignment vertical="top"/>
    </xf>
    <xf numFmtId="0" fontId="5" fillId="28" borderId="79" xfId="0" applyFont="1" applyFill="1" applyBorder="1" applyAlignment="1">
      <alignment horizontal="center" vertical="top"/>
    </xf>
    <xf numFmtId="0" fontId="5" fillId="28" borderId="115" xfId="0" applyFont="1" applyFill="1" applyBorder="1" applyAlignment="1">
      <alignment horizontal="center" vertical="top"/>
    </xf>
    <xf numFmtId="0" fontId="5" fillId="28" borderId="72" xfId="0" applyFont="1" applyFill="1" applyBorder="1" applyAlignment="1">
      <alignment horizontal="center" vertical="top"/>
    </xf>
    <xf numFmtId="0" fontId="5" fillId="28" borderId="16" xfId="0" applyFont="1" applyFill="1" applyBorder="1" applyAlignment="1">
      <alignment vertical="top"/>
    </xf>
    <xf numFmtId="164" fontId="5" fillId="28" borderId="16" xfId="32" applyNumberFormat="1" applyFont="1" applyFill="1" applyBorder="1" applyAlignment="1">
      <alignment vertical="top"/>
    </xf>
    <xf numFmtId="164" fontId="5" fillId="28" borderId="81" xfId="32" applyNumberFormat="1" applyFont="1" applyFill="1" applyBorder="1" applyAlignment="1">
      <alignment vertical="top"/>
    </xf>
    <xf numFmtId="164" fontId="5" fillId="28" borderId="74" xfId="32" applyNumberFormat="1" applyFont="1" applyFill="1" applyBorder="1" applyAlignment="1">
      <alignment vertical="top"/>
    </xf>
    <xf numFmtId="164" fontId="5" fillId="28" borderId="18" xfId="32" applyNumberFormat="1" applyFont="1" applyFill="1" applyBorder="1" applyAlignment="1">
      <alignment vertical="top"/>
    </xf>
    <xf numFmtId="164" fontId="5" fillId="28" borderId="117" xfId="32" applyNumberFormat="1" applyFont="1" applyFill="1" applyBorder="1" applyAlignment="1">
      <alignment vertical="top"/>
    </xf>
    <xf numFmtId="164" fontId="5" fillId="28" borderId="48" xfId="32" applyNumberFormat="1" applyFont="1" applyFill="1" applyBorder="1" applyAlignment="1">
      <alignment vertical="top"/>
    </xf>
    <xf numFmtId="164" fontId="5" fillId="28" borderId="44" xfId="32" applyNumberFormat="1" applyFont="1" applyFill="1" applyBorder="1" applyAlignment="1">
      <alignment vertical="top"/>
    </xf>
    <xf numFmtId="164" fontId="5" fillId="28" borderId="98" xfId="32" applyNumberFormat="1" applyFont="1" applyFill="1" applyBorder="1" applyAlignment="1">
      <alignment vertical="top"/>
    </xf>
    <xf numFmtId="164" fontId="5" fillId="28" borderId="100" xfId="32" applyNumberFormat="1" applyFont="1" applyFill="1" applyBorder="1" applyAlignment="1">
      <alignment vertical="top"/>
    </xf>
    <xf numFmtId="164" fontId="5" fillId="28" borderId="80" xfId="32" applyNumberFormat="1" applyFont="1" applyFill="1" applyBorder="1" applyAlignment="1">
      <alignment vertical="top"/>
    </xf>
    <xf numFmtId="164" fontId="5" fillId="28" borderId="79" xfId="32" applyNumberFormat="1" applyFont="1" applyFill="1" applyBorder="1" applyAlignment="1">
      <alignment vertical="top"/>
    </xf>
    <xf numFmtId="164" fontId="5" fillId="28" borderId="115" xfId="32" applyNumberFormat="1" applyFont="1" applyFill="1" applyBorder="1" applyAlignment="1">
      <alignment vertical="top"/>
    </xf>
    <xf numFmtId="164" fontId="5" fillId="28" borderId="72" xfId="32" applyNumberFormat="1" applyFont="1" applyFill="1" applyBorder="1" applyAlignment="1">
      <alignment vertical="top"/>
    </xf>
    <xf numFmtId="164" fontId="5" fillId="28" borderId="36" xfId="32" applyNumberFormat="1" applyFont="1" applyFill="1" applyBorder="1" applyAlignment="1">
      <alignment vertical="top"/>
    </xf>
    <xf numFmtId="164" fontId="5" fillId="28" borderId="92" xfId="32" applyNumberFormat="1" applyFont="1" applyFill="1" applyBorder="1" applyAlignment="1">
      <alignment vertical="top"/>
    </xf>
    <xf numFmtId="164" fontId="5" fillId="28" borderId="41" xfId="32" applyNumberFormat="1" applyFont="1" applyFill="1" applyBorder="1" applyAlignment="1">
      <alignment vertical="top"/>
    </xf>
    <xf numFmtId="164" fontId="5" fillId="28" borderId="0" xfId="32" applyNumberFormat="1" applyFont="1" applyFill="1" applyBorder="1" applyAlignment="1">
      <alignment vertical="top"/>
    </xf>
    <xf numFmtId="0" fontId="5" fillId="0" borderId="0" xfId="0" applyFont="1" applyFill="1" applyAlignment="1">
      <alignment horizontal="center"/>
    </xf>
    <xf numFmtId="0" fontId="5" fillId="0" borderId="39" xfId="0" applyFont="1" applyBorder="1" applyAlignment="1">
      <alignment horizontal="center" vertical="top" wrapText="1"/>
    </xf>
    <xf numFmtId="0" fontId="5" fillId="0" borderId="51" xfId="0" applyFont="1" applyBorder="1" applyAlignment="1">
      <alignment horizontal="center" vertical="top" wrapText="1"/>
    </xf>
    <xf numFmtId="0" fontId="5" fillId="0" borderId="17" xfId="0" applyFont="1" applyBorder="1" applyAlignment="1">
      <alignment horizontal="center" vertical="top" wrapText="1"/>
    </xf>
    <xf numFmtId="164" fontId="5" fillId="28" borderId="35" xfId="32" applyNumberFormat="1" applyFont="1" applyFill="1" applyBorder="1" applyAlignment="1">
      <alignment vertical="top"/>
    </xf>
    <xf numFmtId="164" fontId="5" fillId="26" borderId="0" xfId="32" applyNumberFormat="1" applyFont="1" applyFill="1" applyBorder="1" applyAlignment="1">
      <alignment vertical="top"/>
    </xf>
    <xf numFmtId="164" fontId="5" fillId="0" borderId="0" xfId="32" applyNumberFormat="1" applyFont="1" applyFill="1" applyBorder="1" applyAlignment="1">
      <alignment vertical="top"/>
    </xf>
    <xf numFmtId="166" fontId="5" fillId="26" borderId="0" xfId="28" applyNumberFormat="1" applyFont="1" applyFill="1" applyBorder="1" applyAlignment="1">
      <alignment vertical="top"/>
    </xf>
    <xf numFmtId="166" fontId="5" fillId="26" borderId="29" xfId="28" applyNumberFormat="1" applyFont="1" applyFill="1" applyBorder="1" applyAlignment="1">
      <alignment vertical="top"/>
    </xf>
    <xf numFmtId="166" fontId="5" fillId="26" borderId="127" xfId="28" applyNumberFormat="1" applyFont="1" applyFill="1" applyBorder="1" applyAlignment="1">
      <alignment vertical="top"/>
    </xf>
    <xf numFmtId="0" fontId="5" fillId="28" borderId="35" xfId="0" applyFont="1" applyFill="1" applyBorder="1" applyAlignment="1">
      <alignment horizontal="center" vertical="top"/>
    </xf>
    <xf numFmtId="164" fontId="5" fillId="26" borderId="0" xfId="32" applyNumberFormat="1" applyFont="1" applyFill="1" applyBorder="1" applyAlignment="1">
      <alignment horizontal="center" vertical="top"/>
    </xf>
    <xf numFmtId="164" fontId="5" fillId="28" borderId="0" xfId="32" applyNumberFormat="1" applyFont="1" applyFill="1" applyBorder="1" applyAlignment="1">
      <alignment horizontal="center" vertical="top"/>
    </xf>
    <xf numFmtId="164" fontId="5" fillId="26" borderId="127" xfId="32" applyNumberFormat="1" applyFont="1" applyFill="1" applyBorder="1" applyAlignment="1">
      <alignment horizontal="center" vertical="top"/>
    </xf>
    <xf numFmtId="164" fontId="5" fillId="0" borderId="0" xfId="32" applyNumberFormat="1" applyFont="1" applyFill="1" applyBorder="1" applyAlignment="1">
      <alignment horizontal="center" vertical="top"/>
    </xf>
    <xf numFmtId="0" fontId="5" fillId="28" borderId="80" xfId="0" applyFont="1" applyFill="1" applyBorder="1" applyAlignment="1">
      <alignment horizontal="center" vertical="top"/>
    </xf>
    <xf numFmtId="164" fontId="5" fillId="28" borderId="48" xfId="32" applyNumberFormat="1" applyFont="1" applyFill="1" applyBorder="1" applyAlignment="1">
      <alignment horizontal="center" vertical="top"/>
    </xf>
    <xf numFmtId="164" fontId="5" fillId="26" borderId="129" xfId="32" applyNumberFormat="1" applyFont="1" applyFill="1" applyBorder="1" applyAlignment="1">
      <alignment horizontal="center" vertical="top"/>
    </xf>
    <xf numFmtId="164" fontId="5" fillId="26" borderId="16" xfId="32" applyNumberFormat="1" applyFont="1" applyFill="1" applyBorder="1" applyAlignment="1">
      <alignment vertical="top"/>
    </xf>
    <xf numFmtId="164" fontId="5" fillId="26" borderId="99" xfId="32" applyNumberFormat="1" applyFont="1" applyFill="1" applyBorder="1" applyAlignment="1">
      <alignment vertical="top"/>
    </xf>
    <xf numFmtId="164" fontId="5" fillId="26" borderId="45" xfId="32" applyNumberFormat="1" applyFont="1" applyFill="1" applyBorder="1" applyAlignment="1">
      <alignment vertical="top"/>
    </xf>
    <xf numFmtId="0" fontId="5" fillId="0" borderId="130" xfId="0" applyFont="1" applyBorder="1" applyAlignment="1">
      <alignment horizontal="center" vertical="top" wrapText="1"/>
    </xf>
    <xf numFmtId="0" fontId="5" fillId="0" borderId="40" xfId="0" applyFont="1" applyBorder="1" applyAlignment="1">
      <alignment horizontal="center" vertical="top" wrapText="1"/>
    </xf>
    <xf numFmtId="0" fontId="5" fillId="0" borderId="131" xfId="0" applyFont="1" applyBorder="1" applyAlignment="1">
      <alignment horizontal="center" vertical="top" wrapText="1"/>
    </xf>
    <xf numFmtId="0" fontId="5" fillId="0" borderId="34" xfId="45" applyFont="1" applyFill="1" applyBorder="1" applyAlignment="1">
      <alignment horizontal="left" vertical="top" indent="1"/>
    </xf>
    <xf numFmtId="0" fontId="5" fillId="0" borderId="34" xfId="45" applyFont="1" applyFill="1" applyBorder="1" applyAlignment="1"/>
    <xf numFmtId="0" fontId="5" fillId="0" borderId="35" xfId="45" applyFont="1" applyFill="1" applyBorder="1" applyAlignment="1">
      <alignment vertical="top"/>
    </xf>
    <xf numFmtId="0" fontId="5" fillId="0" borderId="132" xfId="0" applyFont="1" applyBorder="1" applyAlignment="1">
      <alignment horizontal="center" vertical="top" wrapText="1"/>
    </xf>
    <xf numFmtId="164" fontId="5" fillId="26" borderId="17" xfId="32" applyNumberFormat="1" applyFont="1" applyFill="1" applyBorder="1" applyAlignment="1">
      <alignment vertical="top"/>
    </xf>
    <xf numFmtId="164" fontId="3" fillId="26" borderId="54" xfId="32" applyNumberFormat="1" applyFont="1" applyFill="1" applyBorder="1" applyAlignment="1">
      <alignment vertical="top"/>
    </xf>
    <xf numFmtId="166" fontId="5" fillId="26" borderId="91" xfId="28" applyNumberFormat="1" applyFont="1" applyFill="1" applyBorder="1" applyAlignment="1">
      <alignment vertical="top"/>
    </xf>
    <xf numFmtId="166" fontId="5" fillId="26" borderId="92" xfId="28" applyNumberFormat="1" applyFont="1" applyFill="1" applyBorder="1" applyAlignment="1"/>
    <xf numFmtId="166" fontId="5" fillId="26" borderId="91" xfId="28" applyNumberFormat="1" applyFont="1" applyFill="1" applyBorder="1"/>
    <xf numFmtId="166" fontId="5" fillId="26" borderId="15" xfId="28" applyNumberFormat="1" applyFont="1" applyFill="1" applyBorder="1"/>
    <xf numFmtId="166" fontId="5" fillId="26" borderId="92" xfId="28" applyNumberFormat="1" applyFont="1" applyFill="1" applyBorder="1"/>
    <xf numFmtId="0" fontId="5" fillId="0" borderId="16" xfId="0" applyFont="1" applyFill="1" applyBorder="1" applyAlignment="1">
      <alignment horizontal="left" vertical="top" wrapText="1" indent="2"/>
    </xf>
    <xf numFmtId="166" fontId="5" fillId="0" borderId="0" xfId="28" applyNumberFormat="1" applyFont="1" applyFill="1" applyBorder="1" applyAlignment="1"/>
    <xf numFmtId="166" fontId="5" fillId="0" borderId="0" xfId="28" applyNumberFormat="1" applyFont="1" applyBorder="1"/>
    <xf numFmtId="166" fontId="5" fillId="0" borderId="91" xfId="28" applyNumberFormat="1" applyFont="1" applyFill="1" applyBorder="1" applyAlignment="1">
      <alignment horizontal="center" vertical="top"/>
    </xf>
    <xf numFmtId="43" fontId="5" fillId="26" borderId="91" xfId="28" applyFont="1" applyFill="1" applyBorder="1" applyAlignment="1">
      <alignment vertical="top"/>
    </xf>
    <xf numFmtId="43" fontId="5" fillId="26" borderId="18" xfId="28" applyFont="1" applyFill="1" applyBorder="1" applyAlignment="1">
      <alignment vertical="top"/>
    </xf>
    <xf numFmtId="43" fontId="5" fillId="26" borderId="92" xfId="28" applyFont="1" applyFill="1" applyBorder="1" applyAlignment="1"/>
    <xf numFmtId="43" fontId="5" fillId="26" borderId="91" xfId="28" applyFont="1" applyFill="1" applyBorder="1"/>
    <xf numFmtId="43" fontId="5" fillId="26" borderId="15" xfId="28" applyFont="1" applyFill="1" applyBorder="1"/>
    <xf numFmtId="43" fontId="5" fillId="26" borderId="92" xfId="28" applyFont="1" applyFill="1" applyBorder="1"/>
    <xf numFmtId="0" fontId="5" fillId="0" borderId="15" xfId="0" applyFont="1" applyBorder="1"/>
    <xf numFmtId="0" fontId="5" fillId="0" borderId="91" xfId="0" applyFont="1" applyBorder="1"/>
    <xf numFmtId="164" fontId="5" fillId="26" borderId="47" xfId="32" applyNumberFormat="1" applyFont="1" applyFill="1" applyBorder="1" applyAlignment="1">
      <alignment vertical="top"/>
    </xf>
    <xf numFmtId="0" fontId="5" fillId="0" borderId="135" xfId="0" applyFont="1" applyBorder="1" applyAlignment="1">
      <alignment horizontal="left" indent="2"/>
    </xf>
    <xf numFmtId="164" fontId="5" fillId="29" borderId="74" xfId="32" applyNumberFormat="1" applyFont="1" applyFill="1" applyBorder="1" applyAlignment="1">
      <alignment horizontal="center" vertical="top"/>
    </xf>
    <xf numFmtId="164" fontId="5" fillId="29" borderId="127" xfId="32" applyNumberFormat="1" applyFont="1" applyFill="1" applyBorder="1" applyAlignment="1">
      <alignment horizontal="center" vertical="top"/>
    </xf>
    <xf numFmtId="164" fontId="5" fillId="29" borderId="71" xfId="32" applyNumberFormat="1" applyFont="1" applyFill="1" applyBorder="1" applyAlignment="1">
      <alignment horizontal="center" vertical="top"/>
    </xf>
    <xf numFmtId="164" fontId="5" fillId="29" borderId="17" xfId="32" applyNumberFormat="1" applyFont="1" applyFill="1" applyBorder="1" applyAlignment="1">
      <alignment horizontal="center" vertical="top"/>
    </xf>
    <xf numFmtId="164" fontId="5" fillId="29" borderId="77" xfId="32" applyNumberFormat="1" applyFont="1" applyFill="1" applyBorder="1" applyAlignment="1">
      <alignment horizontal="center" vertical="top"/>
    </xf>
    <xf numFmtId="166" fontId="5" fillId="29" borderId="81" xfId="28" applyNumberFormat="1" applyFont="1" applyFill="1" applyBorder="1" applyAlignment="1">
      <alignment horizontal="center" vertical="top"/>
    </xf>
    <xf numFmtId="166" fontId="5" fillId="29" borderId="74" xfId="28" applyNumberFormat="1" applyFont="1" applyFill="1" applyBorder="1" applyAlignment="1">
      <alignment horizontal="center" vertical="top"/>
    </xf>
    <xf numFmtId="166" fontId="5" fillId="29" borderId="0" xfId="28" applyNumberFormat="1" applyFont="1" applyFill="1" applyBorder="1" applyAlignment="1">
      <alignment horizontal="center" vertical="top"/>
    </xf>
    <xf numFmtId="164" fontId="5" fillId="29" borderId="92" xfId="32" applyNumberFormat="1" applyFont="1" applyFill="1" applyBorder="1" applyAlignment="1">
      <alignment horizontal="center" vertical="top"/>
    </xf>
    <xf numFmtId="164" fontId="5" fillId="29" borderId="129" xfId="32" applyNumberFormat="1" applyFont="1" applyFill="1" applyBorder="1" applyAlignment="1">
      <alignment horizontal="center" vertical="top"/>
    </xf>
    <xf numFmtId="164" fontId="5" fillId="29" borderId="114" xfId="32" applyNumberFormat="1" applyFont="1" applyFill="1" applyBorder="1" applyAlignment="1">
      <alignment horizontal="center" vertical="top"/>
    </xf>
    <xf numFmtId="164" fontId="5" fillId="29" borderId="78" xfId="32" applyNumberFormat="1" applyFont="1" applyFill="1" applyBorder="1" applyAlignment="1">
      <alignment horizontal="center" vertical="top"/>
    </xf>
    <xf numFmtId="164" fontId="5" fillId="29" borderId="45" xfId="32" applyNumberFormat="1" applyFont="1" applyFill="1" applyBorder="1" applyAlignment="1">
      <alignment horizontal="center" vertical="top"/>
    </xf>
    <xf numFmtId="164" fontId="5" fillId="29" borderId="50" xfId="32" applyNumberFormat="1" applyFont="1" applyFill="1" applyBorder="1" applyAlignment="1">
      <alignment horizontal="center" vertical="top"/>
    </xf>
    <xf numFmtId="164" fontId="5" fillId="29" borderId="43" xfId="32" applyNumberFormat="1" applyFont="1" applyFill="1" applyBorder="1" applyAlignment="1">
      <alignment horizontal="center" vertical="top"/>
    </xf>
    <xf numFmtId="164" fontId="5" fillId="29" borderId="90" xfId="32" applyNumberFormat="1" applyFont="1" applyFill="1" applyBorder="1" applyAlignment="1">
      <alignment horizontal="center" vertical="top"/>
    </xf>
    <xf numFmtId="164" fontId="5" fillId="29" borderId="81" xfId="32" applyNumberFormat="1" applyFont="1" applyFill="1" applyBorder="1" applyAlignment="1">
      <alignment horizontal="center" vertical="top"/>
    </xf>
    <xf numFmtId="164" fontId="5" fillId="29" borderId="15" xfId="32" applyNumberFormat="1" applyFont="1" applyFill="1" applyBorder="1" applyAlignment="1">
      <alignment horizontal="center" vertical="top"/>
    </xf>
    <xf numFmtId="164" fontId="5" fillId="29" borderId="117" xfId="32" applyNumberFormat="1" applyFont="1" applyFill="1" applyBorder="1" applyAlignment="1">
      <alignment horizontal="center" vertical="top"/>
    </xf>
    <xf numFmtId="164" fontId="5" fillId="29" borderId="48" xfId="32" applyNumberFormat="1" applyFont="1" applyFill="1" applyBorder="1" applyAlignment="1">
      <alignment horizontal="center" vertical="top"/>
    </xf>
    <xf numFmtId="164" fontId="5" fillId="29" borderId="0" xfId="32" applyNumberFormat="1" applyFont="1" applyFill="1" applyBorder="1" applyAlignment="1">
      <alignment horizontal="center" vertical="top"/>
    </xf>
    <xf numFmtId="164" fontId="5" fillId="29" borderId="47" xfId="32" applyNumberFormat="1" applyFont="1" applyFill="1" applyBorder="1" applyAlignment="1">
      <alignment horizontal="center" vertical="top"/>
    </xf>
    <xf numFmtId="164" fontId="5" fillId="30" borderId="81" xfId="32" applyNumberFormat="1" applyFont="1" applyFill="1" applyBorder="1" applyAlignment="1">
      <alignment vertical="top"/>
    </xf>
    <xf numFmtId="164" fontId="5" fillId="30" borderId="117" xfId="32" applyNumberFormat="1" applyFont="1" applyFill="1" applyBorder="1" applyAlignment="1">
      <alignment vertical="top"/>
    </xf>
    <xf numFmtId="164" fontId="5" fillId="30" borderId="74" xfId="32" applyNumberFormat="1" applyFont="1" applyFill="1" applyBorder="1" applyAlignment="1">
      <alignment vertical="top"/>
    </xf>
    <xf numFmtId="164" fontId="5" fillId="30" borderId="0" xfId="32" applyNumberFormat="1" applyFont="1" applyFill="1" applyBorder="1" applyAlignment="1">
      <alignment vertical="top"/>
    </xf>
    <xf numFmtId="164" fontId="5" fillId="30" borderId="48" xfId="32" applyNumberFormat="1" applyFont="1" applyFill="1" applyBorder="1" applyAlignment="1">
      <alignment vertical="top"/>
    </xf>
    <xf numFmtId="164" fontId="5" fillId="30" borderId="18" xfId="32" applyNumberFormat="1" applyFont="1" applyFill="1" applyBorder="1" applyAlignment="1">
      <alignment vertical="top"/>
    </xf>
    <xf numFmtId="164" fontId="5" fillId="30" borderId="15" xfId="32" applyNumberFormat="1" applyFont="1" applyFill="1" applyBorder="1" applyAlignment="1">
      <alignment vertical="top"/>
    </xf>
    <xf numFmtId="164" fontId="5" fillId="30" borderId="92" xfId="32" applyNumberFormat="1" applyFont="1" applyFill="1" applyBorder="1" applyAlignment="1">
      <alignment vertical="top"/>
    </xf>
    <xf numFmtId="164" fontId="5" fillId="30" borderId="41" xfId="32" applyNumberFormat="1" applyFont="1" applyFill="1" applyBorder="1" applyAlignment="1">
      <alignment horizontal="center" vertical="top"/>
    </xf>
    <xf numFmtId="0" fontId="5" fillId="30" borderId="16" xfId="0" applyFont="1" applyFill="1" applyBorder="1" applyAlignment="1">
      <alignment vertical="top"/>
    </xf>
    <xf numFmtId="0" fontId="5" fillId="26" borderId="125" xfId="45" applyFont="1" applyFill="1" applyBorder="1" applyAlignment="1"/>
    <xf numFmtId="0" fontId="5" fillId="26" borderId="124" xfId="0" applyFont="1" applyFill="1" applyBorder="1" applyAlignment="1">
      <alignment horizontal="left" indent="2"/>
    </xf>
    <xf numFmtId="0" fontId="5" fillId="26" borderId="63" xfId="0" applyFont="1" applyFill="1" applyBorder="1" applyAlignment="1">
      <alignment horizontal="left" indent="2"/>
    </xf>
    <xf numFmtId="0" fontId="5" fillId="26" borderId="29" xfId="0" applyFont="1" applyFill="1" applyBorder="1" applyAlignment="1">
      <alignment horizontal="left" indent="2"/>
    </xf>
    <xf numFmtId="0" fontId="5" fillId="26" borderId="63" xfId="0" applyFont="1" applyFill="1" applyBorder="1" applyAlignment="1">
      <alignment horizontal="left" indent="3"/>
    </xf>
    <xf numFmtId="0" fontId="5" fillId="26" borderId="10" xfId="0" applyFont="1" applyFill="1" applyBorder="1" applyAlignment="1">
      <alignment horizontal="left" indent="2"/>
    </xf>
    <xf numFmtId="0" fontId="5" fillId="26" borderId="136" xfId="0" applyFont="1" applyFill="1" applyBorder="1" applyAlignment="1">
      <alignment horizontal="left" indent="2"/>
    </xf>
    <xf numFmtId="0" fontId="5" fillId="26" borderId="137" xfId="0" applyFont="1" applyFill="1" applyBorder="1" applyAlignment="1">
      <alignment horizontal="left" indent="2"/>
    </xf>
    <xf numFmtId="0" fontId="5" fillId="26" borderId="123" xfId="0" applyFont="1" applyFill="1" applyBorder="1" applyAlignment="1">
      <alignment horizontal="left" indent="2"/>
    </xf>
    <xf numFmtId="43" fontId="5" fillId="29" borderId="81" xfId="28" applyFont="1" applyFill="1" applyBorder="1" applyAlignment="1">
      <alignment horizontal="center" vertical="top"/>
    </xf>
    <xf numFmtId="43" fontId="5" fillId="29" borderId="74" xfId="28" applyFont="1" applyFill="1" applyBorder="1" applyAlignment="1">
      <alignment horizontal="center" vertical="top"/>
    </xf>
    <xf numFmtId="43" fontId="5" fillId="29" borderId="18" xfId="28" applyFont="1" applyFill="1" applyBorder="1" applyAlignment="1">
      <alignment horizontal="center" vertical="top"/>
    </xf>
    <xf numFmtId="43" fontId="5" fillId="29" borderId="69" xfId="28" applyFont="1" applyFill="1" applyBorder="1" applyAlignment="1">
      <alignment horizontal="center" vertical="top"/>
    </xf>
    <xf numFmtId="43" fontId="5" fillId="29" borderId="48" xfId="28" applyFont="1" applyFill="1" applyBorder="1" applyAlignment="1">
      <alignment horizontal="center" vertical="top"/>
    </xf>
    <xf numFmtId="0" fontId="5" fillId="29" borderId="91" xfId="0" applyFont="1" applyFill="1" applyBorder="1" applyAlignment="1">
      <alignment horizontal="center"/>
    </xf>
    <xf numFmtId="43" fontId="5" fillId="29" borderId="117" xfId="28" applyFont="1" applyFill="1" applyBorder="1" applyAlignment="1">
      <alignment horizontal="center" vertical="top"/>
    </xf>
    <xf numFmtId="165" fontId="5" fillId="26" borderId="129" xfId="50" applyNumberFormat="1" applyFont="1" applyFill="1" applyBorder="1" applyAlignment="1">
      <alignment vertical="top"/>
    </xf>
    <xf numFmtId="165" fontId="5" fillId="26" borderId="129" xfId="53" applyNumberFormat="1" applyFont="1" applyFill="1" applyBorder="1" applyAlignment="1">
      <alignment horizontal="right" vertical="top"/>
    </xf>
    <xf numFmtId="165" fontId="25" fillId="26" borderId="129" xfId="53" applyNumberFormat="1" applyFont="1" applyFill="1" applyBorder="1" applyAlignment="1">
      <alignment vertical="top"/>
    </xf>
    <xf numFmtId="0" fontId="1" fillId="0" borderId="0" xfId="28" applyNumberFormat="1" applyFont="1" applyBorder="1" applyAlignment="1">
      <alignment horizontal="left" vertical="top" indent="1"/>
    </xf>
    <xf numFmtId="0" fontId="1" fillId="0" borderId="48" xfId="28" applyNumberFormat="1" applyFont="1" applyBorder="1" applyAlignment="1">
      <alignment horizontal="left" vertical="top" indent="1"/>
    </xf>
    <xf numFmtId="164" fontId="5" fillId="26" borderId="127" xfId="32" applyNumberFormat="1" applyFont="1" applyFill="1" applyBorder="1" applyAlignment="1">
      <alignment vertical="top"/>
    </xf>
    <xf numFmtId="43" fontId="5" fillId="31" borderId="69" xfId="28" applyFont="1" applyFill="1" applyBorder="1" applyAlignment="1">
      <alignment horizontal="center" vertical="top"/>
    </xf>
    <xf numFmtId="43" fontId="5" fillId="31" borderId="74" xfId="28" applyFont="1" applyFill="1" applyBorder="1" applyAlignment="1">
      <alignment horizontal="center" vertical="top"/>
    </xf>
    <xf numFmtId="43" fontId="5" fillId="31" borderId="16" xfId="28" applyFont="1" applyFill="1" applyBorder="1" applyAlignment="1">
      <alignment horizontal="center" vertical="top"/>
    </xf>
    <xf numFmtId="43" fontId="5" fillId="29" borderId="47" xfId="28" applyFont="1" applyFill="1" applyBorder="1" applyAlignment="1">
      <alignment horizontal="center" vertical="top"/>
    </xf>
    <xf numFmtId="43" fontId="5" fillId="31" borderId="127" xfId="28" applyFont="1" applyFill="1" applyBorder="1" applyAlignment="1">
      <alignment horizontal="center" vertical="top"/>
    </xf>
    <xf numFmtId="49" fontId="5" fillId="30" borderId="15" xfId="45" applyNumberFormat="1" applyFont="1" applyFill="1" applyBorder="1" applyAlignment="1">
      <alignment horizontal="right"/>
    </xf>
    <xf numFmtId="0" fontId="5" fillId="30" borderId="0" xfId="45" applyFont="1" applyFill="1" applyBorder="1" applyAlignment="1">
      <alignment horizontal="left" vertical="top" indent="1"/>
    </xf>
    <xf numFmtId="164" fontId="5" fillId="30" borderId="69" xfId="32" applyNumberFormat="1" applyFont="1" applyFill="1" applyBorder="1" applyAlignment="1">
      <alignment vertical="top"/>
    </xf>
    <xf numFmtId="49" fontId="5" fillId="30" borderId="13" xfId="45" applyNumberFormat="1" applyFont="1" applyFill="1" applyBorder="1" applyAlignment="1">
      <alignment horizontal="right"/>
    </xf>
    <xf numFmtId="0" fontId="5" fillId="30" borderId="12" xfId="0" applyFont="1" applyFill="1" applyBorder="1" applyAlignment="1">
      <alignment vertical="top"/>
    </xf>
    <xf numFmtId="0" fontId="5" fillId="30" borderId="10" xfId="45" applyFont="1" applyFill="1" applyBorder="1" applyAlignment="1">
      <alignment horizontal="left" vertical="top" indent="1"/>
    </xf>
    <xf numFmtId="164" fontId="5" fillId="30" borderId="82" xfId="32" applyNumberFormat="1" applyFont="1" applyFill="1" applyBorder="1" applyAlignment="1">
      <alignment vertical="top"/>
    </xf>
    <xf numFmtId="164" fontId="5" fillId="30" borderId="73" xfId="32" applyNumberFormat="1" applyFont="1" applyFill="1" applyBorder="1" applyAlignment="1">
      <alignment vertical="top"/>
    </xf>
    <xf numFmtId="164" fontId="5" fillId="30" borderId="21" xfId="32" applyNumberFormat="1" applyFont="1" applyFill="1" applyBorder="1" applyAlignment="1">
      <alignment vertical="top"/>
    </xf>
    <xf numFmtId="164" fontId="5" fillId="30" borderId="68" xfId="32" applyNumberFormat="1" applyFont="1" applyFill="1" applyBorder="1" applyAlignment="1">
      <alignment vertical="top"/>
    </xf>
    <xf numFmtId="164" fontId="5" fillId="30" borderId="83" xfId="32" applyNumberFormat="1" applyFont="1" applyFill="1" applyBorder="1" applyAlignment="1">
      <alignment vertical="top"/>
    </xf>
    <xf numFmtId="49" fontId="5" fillId="30" borderId="12" xfId="45" applyNumberFormat="1" applyFont="1" applyFill="1" applyBorder="1" applyAlignment="1">
      <alignment vertical="top"/>
    </xf>
    <xf numFmtId="0" fontId="5" fillId="30" borderId="82" xfId="45" applyFont="1" applyFill="1" applyBorder="1" applyAlignment="1">
      <alignment vertical="top"/>
    </xf>
    <xf numFmtId="0" fontId="5" fillId="30" borderId="73" xfId="45" applyFont="1" applyFill="1" applyBorder="1" applyAlignment="1">
      <alignment vertical="top"/>
    </xf>
    <xf numFmtId="0" fontId="5" fillId="30" borderId="21" xfId="45" applyFont="1" applyFill="1" applyBorder="1" applyAlignment="1">
      <alignment vertical="top"/>
    </xf>
    <xf numFmtId="0" fontId="5" fillId="30" borderId="68" xfId="45" applyFont="1" applyFill="1" applyBorder="1" applyAlignment="1">
      <alignment vertical="top"/>
    </xf>
    <xf numFmtId="0" fontId="5" fillId="30" borderId="83" xfId="45" applyFont="1" applyFill="1" applyBorder="1" applyAlignment="1">
      <alignment vertical="top"/>
    </xf>
    <xf numFmtId="0" fontId="5" fillId="30" borderId="12" xfId="0" applyNumberFormat="1" applyFont="1" applyFill="1" applyBorder="1" applyAlignment="1">
      <alignment vertical="top"/>
    </xf>
    <xf numFmtId="43" fontId="5" fillId="30" borderId="82" xfId="28" applyFont="1" applyFill="1" applyBorder="1" applyAlignment="1">
      <alignment horizontal="center" vertical="top"/>
    </xf>
    <xf numFmtId="43" fontId="5" fillId="30" borderId="73" xfId="28" applyFont="1" applyFill="1" applyBorder="1" applyAlignment="1">
      <alignment horizontal="center" vertical="top"/>
    </xf>
    <xf numFmtId="9" fontId="5" fillId="30" borderId="21" xfId="53" applyFont="1" applyFill="1" applyBorder="1" applyAlignment="1">
      <alignment vertical="top"/>
    </xf>
    <xf numFmtId="43" fontId="5" fillId="30" borderId="68" xfId="28" applyFont="1" applyFill="1" applyBorder="1" applyAlignment="1">
      <alignment horizontal="center" vertical="top"/>
    </xf>
    <xf numFmtId="9" fontId="5" fillId="30" borderId="83" xfId="53" applyFont="1" applyFill="1" applyBorder="1" applyAlignment="1">
      <alignment vertical="top"/>
    </xf>
    <xf numFmtId="43" fontId="5" fillId="31" borderId="81" xfId="28" applyFont="1" applyFill="1" applyBorder="1" applyAlignment="1">
      <alignment horizontal="center" vertical="top"/>
    </xf>
    <xf numFmtId="165" fontId="5" fillId="31" borderId="69" xfId="50" applyNumberFormat="1" applyFont="1" applyFill="1" applyBorder="1" applyAlignment="1">
      <alignment vertical="top"/>
    </xf>
    <xf numFmtId="165" fontId="5" fillId="31" borderId="74" xfId="50" applyNumberFormat="1" applyFont="1" applyFill="1" applyBorder="1" applyAlignment="1">
      <alignment vertical="top"/>
    </xf>
    <xf numFmtId="164" fontId="5" fillId="31" borderId="81" xfId="32" applyNumberFormat="1" applyFont="1" applyFill="1" applyBorder="1" applyAlignment="1">
      <alignment vertical="top"/>
    </xf>
    <xf numFmtId="164" fontId="5" fillId="31" borderId="74" xfId="32" applyNumberFormat="1" applyFont="1" applyFill="1" applyBorder="1" applyAlignment="1">
      <alignment vertical="top"/>
    </xf>
    <xf numFmtId="164" fontId="5" fillId="31" borderId="69" xfId="32" applyNumberFormat="1" applyFont="1" applyFill="1" applyBorder="1" applyAlignment="1">
      <alignment vertical="top"/>
    </xf>
    <xf numFmtId="166" fontId="5" fillId="30" borderId="84" xfId="64" applyNumberFormat="1" applyFont="1" applyFill="1" applyBorder="1" applyAlignment="1">
      <alignment horizontal="center" vertical="top"/>
    </xf>
    <xf numFmtId="166" fontId="5" fillId="30" borderId="85" xfId="64" applyNumberFormat="1" applyFont="1" applyFill="1" applyBorder="1" applyAlignment="1">
      <alignment horizontal="center" vertical="top"/>
    </xf>
    <xf numFmtId="43" fontId="5" fillId="30" borderId="53" xfId="28" applyFont="1" applyFill="1" applyBorder="1" applyAlignment="1">
      <alignment vertical="top"/>
    </xf>
    <xf numFmtId="166" fontId="5" fillId="30" borderId="86" xfId="64" applyNumberFormat="1" applyFont="1" applyFill="1" applyBorder="1" applyAlignment="1">
      <alignment horizontal="center" vertical="top"/>
    </xf>
    <xf numFmtId="43" fontId="5" fillId="30" borderId="49" xfId="28" applyFont="1" applyFill="1" applyBorder="1" applyAlignment="1">
      <alignment vertical="top"/>
    </xf>
    <xf numFmtId="166" fontId="5" fillId="31" borderId="74" xfId="28" applyNumberFormat="1" applyFont="1" applyFill="1" applyBorder="1" applyAlignment="1">
      <alignment vertical="top"/>
    </xf>
    <xf numFmtId="164" fontId="3" fillId="30" borderId="93" xfId="32" applyNumberFormat="1" applyFont="1" applyFill="1" applyBorder="1" applyAlignment="1">
      <alignment vertical="top"/>
    </xf>
    <xf numFmtId="164" fontId="3" fillId="30" borderId="13" xfId="32" applyNumberFormat="1" applyFont="1" applyFill="1" applyBorder="1" applyAlignment="1">
      <alignment vertical="top"/>
    </xf>
    <xf numFmtId="164" fontId="3" fillId="30" borderId="83" xfId="32" applyNumberFormat="1" applyFont="1" applyFill="1" applyBorder="1" applyAlignment="1">
      <alignment vertical="top"/>
    </xf>
    <xf numFmtId="164" fontId="3" fillId="30" borderId="96" xfId="32" applyNumberFormat="1" applyFont="1" applyFill="1" applyBorder="1" applyAlignment="1">
      <alignment vertical="top"/>
    </xf>
    <xf numFmtId="164" fontId="3" fillId="30" borderId="91" xfId="32" applyNumberFormat="1" applyFont="1" applyFill="1" applyBorder="1" applyAlignment="1">
      <alignment vertical="top"/>
    </xf>
    <xf numFmtId="164" fontId="3" fillId="30" borderId="15" xfId="32" applyNumberFormat="1" applyFont="1" applyFill="1" applyBorder="1" applyAlignment="1">
      <alignment vertical="top"/>
    </xf>
    <xf numFmtId="164" fontId="3" fillId="30" borderId="48" xfId="32" applyNumberFormat="1" applyFont="1" applyFill="1" applyBorder="1" applyAlignment="1">
      <alignment vertical="top"/>
    </xf>
    <xf numFmtId="164" fontId="3" fillId="30" borderId="41" xfId="32" applyNumberFormat="1" applyFont="1" applyFill="1" applyBorder="1" applyAlignment="1">
      <alignment vertical="top"/>
    </xf>
    <xf numFmtId="0" fontId="1" fillId="30" borderId="0" xfId="28" applyNumberFormat="1" applyFont="1" applyFill="1" applyBorder="1" applyAlignment="1">
      <alignment horizontal="left" vertical="top" indent="1"/>
    </xf>
    <xf numFmtId="0" fontId="1" fillId="30" borderId="48" xfId="28" applyNumberFormat="1" applyFont="1" applyFill="1" applyBorder="1" applyAlignment="1">
      <alignment horizontal="left" vertical="top" indent="1"/>
    </xf>
    <xf numFmtId="164" fontId="3" fillId="30" borderId="18" xfId="32" applyNumberFormat="1" applyFont="1" applyFill="1" applyBorder="1" applyAlignment="1">
      <alignment vertical="top"/>
    </xf>
    <xf numFmtId="164" fontId="3" fillId="30" borderId="97" xfId="32" applyNumberFormat="1" applyFont="1" applyFill="1" applyBorder="1" applyAlignment="1">
      <alignment vertical="top"/>
    </xf>
    <xf numFmtId="164" fontId="3" fillId="30" borderId="36" xfId="32" applyNumberFormat="1" applyFont="1" applyFill="1" applyBorder="1" applyAlignment="1">
      <alignment vertical="top"/>
    </xf>
    <xf numFmtId="164" fontId="3" fillId="30" borderId="80" xfId="32" applyNumberFormat="1" applyFont="1" applyFill="1" applyBorder="1" applyAlignment="1">
      <alignment vertical="top"/>
    </xf>
    <xf numFmtId="164" fontId="3" fillId="30" borderId="98" xfId="32" applyNumberFormat="1" applyFont="1" applyFill="1" applyBorder="1" applyAlignment="1">
      <alignment vertical="top"/>
    </xf>
    <xf numFmtId="164" fontId="3" fillId="30" borderId="100" xfId="32" applyNumberFormat="1" applyFont="1" applyFill="1" applyBorder="1" applyAlignment="1">
      <alignment vertical="top"/>
    </xf>
    <xf numFmtId="49" fontId="5" fillId="30" borderId="13" xfId="0" applyNumberFormat="1" applyFont="1" applyFill="1" applyBorder="1" applyAlignment="1">
      <alignment horizontal="right" vertical="top"/>
    </xf>
    <xf numFmtId="0" fontId="5" fillId="30" borderId="12" xfId="0" applyFont="1" applyFill="1" applyBorder="1" applyAlignment="1">
      <alignment horizontal="left" vertical="top" indent="1"/>
    </xf>
    <xf numFmtId="165" fontId="5" fillId="30" borderId="93" xfId="50" applyNumberFormat="1" applyFont="1" applyFill="1" applyBorder="1" applyAlignment="1">
      <alignment vertical="top"/>
    </xf>
    <xf numFmtId="165" fontId="5" fillId="30" borderId="21" xfId="50" applyNumberFormat="1" applyFont="1" applyFill="1" applyBorder="1" applyAlignment="1">
      <alignment vertical="top"/>
    </xf>
    <xf numFmtId="0" fontId="5" fillId="30" borderId="94" xfId="45" applyFont="1" applyFill="1" applyBorder="1" applyAlignment="1"/>
    <xf numFmtId="0" fontId="5" fillId="30" borderId="93" xfId="0" applyFont="1" applyFill="1" applyBorder="1"/>
    <xf numFmtId="0" fontId="5" fillId="30" borderId="13" xfId="0" applyFont="1" applyFill="1" applyBorder="1"/>
    <xf numFmtId="0" fontId="5" fillId="30" borderId="94" xfId="0" applyFont="1" applyFill="1" applyBorder="1"/>
    <xf numFmtId="164" fontId="5" fillId="30" borderId="93" xfId="32" applyNumberFormat="1" applyFont="1" applyFill="1" applyBorder="1"/>
    <xf numFmtId="164" fontId="5" fillId="30" borderId="94" xfId="32" applyNumberFormat="1" applyFont="1" applyFill="1" applyBorder="1"/>
    <xf numFmtId="43" fontId="5" fillId="30" borderId="93" xfId="28" applyFont="1" applyFill="1" applyBorder="1" applyAlignment="1">
      <alignment vertical="top"/>
    </xf>
    <xf numFmtId="43" fontId="5" fillId="30" borderId="21" xfId="28" applyFont="1" applyFill="1" applyBorder="1" applyAlignment="1">
      <alignment vertical="top"/>
    </xf>
    <xf numFmtId="43" fontId="5" fillId="30" borderId="94" xfId="28" applyFont="1" applyFill="1" applyBorder="1" applyAlignment="1"/>
    <xf numFmtId="43" fontId="5" fillId="30" borderId="93" xfId="28" applyFont="1" applyFill="1" applyBorder="1"/>
    <xf numFmtId="43" fontId="5" fillId="30" borderId="13" xfId="28" applyFont="1" applyFill="1" applyBorder="1"/>
    <xf numFmtId="43" fontId="5" fillId="30" borderId="94" xfId="28" applyFont="1" applyFill="1" applyBorder="1"/>
    <xf numFmtId="166" fontId="5" fillId="30" borderId="93" xfId="28" applyNumberFormat="1" applyFont="1" applyFill="1" applyBorder="1" applyAlignment="1">
      <alignment vertical="top"/>
    </xf>
    <xf numFmtId="166" fontId="5" fillId="30" borderId="21" xfId="28" applyNumberFormat="1" applyFont="1" applyFill="1" applyBorder="1" applyAlignment="1">
      <alignment vertical="top"/>
    </xf>
    <xf numFmtId="49" fontId="5" fillId="30" borderId="13" xfId="0" applyNumberFormat="1" applyFont="1" applyFill="1" applyBorder="1" applyAlignment="1">
      <alignment vertical="top"/>
    </xf>
    <xf numFmtId="166" fontId="5" fillId="30" borderId="95" xfId="28" applyNumberFormat="1" applyFont="1" applyFill="1" applyBorder="1" applyAlignment="1">
      <alignment vertical="top"/>
    </xf>
    <xf numFmtId="166" fontId="5" fillId="30" borderId="53" xfId="28" applyNumberFormat="1" applyFont="1" applyFill="1" applyBorder="1" applyAlignment="1">
      <alignment vertical="top"/>
    </xf>
    <xf numFmtId="0" fontId="5" fillId="30" borderId="55" xfId="45" applyFont="1" applyFill="1" applyBorder="1" applyAlignment="1"/>
    <xf numFmtId="0" fontId="5" fillId="30" borderId="95" xfId="0" applyFont="1" applyFill="1" applyBorder="1"/>
    <xf numFmtId="0" fontId="5" fillId="30" borderId="54" xfId="0" applyFont="1" applyFill="1" applyBorder="1"/>
    <xf numFmtId="0" fontId="5" fillId="30" borderId="55" xfId="0" applyFont="1" applyFill="1" applyBorder="1"/>
    <xf numFmtId="43" fontId="5" fillId="30" borderId="81" xfId="28" applyFont="1" applyFill="1" applyBorder="1" applyAlignment="1">
      <alignment horizontal="center" vertical="top"/>
    </xf>
    <xf numFmtId="43" fontId="5" fillId="30" borderId="74" xfId="28" applyFont="1" applyFill="1" applyBorder="1" applyAlignment="1">
      <alignment horizontal="center" vertical="top"/>
    </xf>
    <xf numFmtId="9" fontId="5" fillId="30" borderId="18" xfId="53" applyFont="1" applyFill="1" applyBorder="1" applyAlignment="1">
      <alignment vertical="top"/>
    </xf>
    <xf numFmtId="43" fontId="5" fillId="30" borderId="69" xfId="28" applyFont="1" applyFill="1" applyBorder="1" applyAlignment="1">
      <alignment horizontal="center" vertical="top"/>
    </xf>
    <xf numFmtId="9" fontId="5" fillId="30" borderId="48" xfId="53" applyFont="1" applyFill="1" applyBorder="1" applyAlignment="1">
      <alignment vertical="top"/>
    </xf>
    <xf numFmtId="164" fontId="5" fillId="30" borderId="79" xfId="35" applyNumberFormat="1" applyFont="1" applyFill="1" applyBorder="1" applyAlignment="1">
      <alignment vertical="top"/>
    </xf>
    <xf numFmtId="164" fontId="5" fillId="30" borderId="72" xfId="35" applyNumberFormat="1" applyFont="1" applyFill="1" applyBorder="1" applyAlignment="1">
      <alignment vertical="top"/>
    </xf>
    <xf numFmtId="164" fontId="5" fillId="30" borderId="36" xfId="35" applyNumberFormat="1" applyFont="1" applyFill="1" applyBorder="1" applyAlignment="1">
      <alignment vertical="top"/>
    </xf>
    <xf numFmtId="164" fontId="5" fillId="30" borderId="67" xfId="35" applyNumberFormat="1" applyFont="1" applyFill="1" applyBorder="1" applyAlignment="1">
      <alignment vertical="top"/>
    </xf>
    <xf numFmtId="164" fontId="5" fillId="30" borderId="80" xfId="35" applyNumberFormat="1" applyFont="1" applyFill="1" applyBorder="1" applyAlignment="1">
      <alignment vertical="top"/>
    </xf>
    <xf numFmtId="164" fontId="5" fillId="31" borderId="74" xfId="32" applyNumberFormat="1" applyFont="1" applyFill="1" applyBorder="1" applyAlignment="1">
      <alignment horizontal="center" vertical="top"/>
    </xf>
    <xf numFmtId="49" fontId="5" fillId="28" borderId="13" xfId="0" applyNumberFormat="1" applyFont="1" applyFill="1" applyBorder="1" applyAlignment="1">
      <alignment horizontal="right" vertical="top"/>
    </xf>
    <xf numFmtId="2" fontId="5" fillId="28" borderId="12" xfId="0" applyNumberFormat="1" applyFont="1" applyFill="1" applyBorder="1" applyAlignment="1">
      <alignment horizontal="right" vertical="top"/>
    </xf>
    <xf numFmtId="0" fontId="5" fillId="28" borderId="21" xfId="0" applyFont="1" applyFill="1" applyBorder="1" applyAlignment="1">
      <alignment horizontal="left" vertical="top" indent="1"/>
    </xf>
    <xf numFmtId="0" fontId="5" fillId="28" borderId="12" xfId="0" applyFont="1" applyFill="1" applyBorder="1" applyAlignment="1">
      <alignment vertical="top"/>
    </xf>
    <xf numFmtId="164" fontId="5" fillId="28" borderId="82" xfId="32" applyNumberFormat="1" applyFont="1" applyFill="1" applyBorder="1" applyAlignment="1">
      <alignment horizontal="center" vertical="top"/>
    </xf>
    <xf numFmtId="164" fontId="5" fillId="28" borderId="116" xfId="32" applyNumberFormat="1" applyFont="1" applyFill="1" applyBorder="1" applyAlignment="1">
      <alignment horizontal="center" vertical="top"/>
    </xf>
    <xf numFmtId="164" fontId="5" fillId="28" borderId="73" xfId="32" applyNumberFormat="1" applyFont="1" applyFill="1" applyBorder="1" applyAlignment="1">
      <alignment horizontal="center" vertical="top"/>
    </xf>
    <xf numFmtId="164" fontId="5" fillId="28" borderId="10" xfId="32" applyNumberFormat="1" applyFont="1" applyFill="1" applyBorder="1" applyAlignment="1">
      <alignment horizontal="center" vertical="top"/>
    </xf>
    <xf numFmtId="164" fontId="5" fillId="28" borderId="83" xfId="32" applyNumberFormat="1" applyFont="1" applyFill="1" applyBorder="1" applyAlignment="1">
      <alignment horizontal="center" vertical="top"/>
    </xf>
    <xf numFmtId="164" fontId="5" fillId="28" borderId="93" xfId="32" applyNumberFormat="1" applyFont="1" applyFill="1" applyBorder="1" applyAlignment="1">
      <alignment vertical="top"/>
    </xf>
    <xf numFmtId="164" fontId="5" fillId="28" borderId="13" xfId="32" applyNumberFormat="1" applyFont="1" applyFill="1" applyBorder="1" applyAlignment="1">
      <alignment vertical="top"/>
    </xf>
    <xf numFmtId="164" fontId="5" fillId="28" borderId="94" xfId="32" applyNumberFormat="1" applyFont="1" applyFill="1" applyBorder="1" applyAlignment="1">
      <alignment vertical="top"/>
    </xf>
    <xf numFmtId="164" fontId="5" fillId="28" borderId="96" xfId="32" applyNumberFormat="1" applyFont="1" applyFill="1" applyBorder="1" applyAlignment="1">
      <alignment vertical="top"/>
    </xf>
    <xf numFmtId="0" fontId="5" fillId="28" borderId="12" xfId="0" applyNumberFormat="1" applyFont="1" applyFill="1" applyBorder="1" applyAlignment="1">
      <alignment vertical="top"/>
    </xf>
    <xf numFmtId="0" fontId="5" fillId="28" borderId="21" xfId="0" applyFont="1" applyFill="1" applyBorder="1" applyAlignment="1">
      <alignment horizontal="left" vertical="top" wrapText="1" indent="1"/>
    </xf>
    <xf numFmtId="164" fontId="5" fillId="28" borderId="84" xfId="32" applyNumberFormat="1" applyFont="1" applyFill="1" applyBorder="1" applyAlignment="1">
      <alignment horizontal="center" vertical="top"/>
    </xf>
    <xf numFmtId="164" fontId="5" fillId="28" borderId="118" xfId="32" applyNumberFormat="1" applyFont="1" applyFill="1" applyBorder="1" applyAlignment="1">
      <alignment horizontal="center" vertical="top"/>
    </xf>
    <xf numFmtId="164" fontId="5" fillId="28" borderId="85" xfId="32" applyNumberFormat="1" applyFont="1" applyFill="1" applyBorder="1" applyAlignment="1">
      <alignment horizontal="center" vertical="top"/>
    </xf>
    <xf numFmtId="164" fontId="5" fillId="28" borderId="29" xfId="32" applyNumberFormat="1" applyFont="1" applyFill="1" applyBorder="1" applyAlignment="1">
      <alignment horizontal="center" vertical="top"/>
    </xf>
    <xf numFmtId="164" fontId="5" fillId="28" borderId="49" xfId="32" applyNumberFormat="1" applyFont="1" applyFill="1" applyBorder="1" applyAlignment="1">
      <alignment horizontal="center" vertical="top"/>
    </xf>
    <xf numFmtId="164" fontId="5" fillId="28" borderId="95" xfId="32" applyNumberFormat="1" applyFont="1" applyFill="1" applyBorder="1" applyAlignment="1">
      <alignment horizontal="center" vertical="top"/>
    </xf>
    <xf numFmtId="164" fontId="5" fillId="28" borderId="54" xfId="32" applyNumberFormat="1" applyFont="1" applyFill="1" applyBorder="1" applyAlignment="1">
      <alignment horizontal="center" vertical="top"/>
    </xf>
    <xf numFmtId="164" fontId="5" fillId="28" borderId="55" xfId="32" applyNumberFormat="1" applyFont="1" applyFill="1" applyBorder="1" applyAlignment="1">
      <alignment horizontal="center" vertical="top"/>
    </xf>
    <xf numFmtId="164" fontId="5" fillId="28" borderId="38" xfId="32" applyNumberFormat="1" applyFont="1" applyFill="1" applyBorder="1" applyAlignment="1">
      <alignment horizontal="center" vertical="top"/>
    </xf>
    <xf numFmtId="0" fontId="28" fillId="28" borderId="13" xfId="0" applyFont="1" applyFill="1" applyBorder="1" applyAlignment="1">
      <alignment vertical="top"/>
    </xf>
    <xf numFmtId="0" fontId="5" fillId="28" borderId="12" xfId="0" applyNumberFormat="1" applyFont="1" applyFill="1" applyBorder="1" applyAlignment="1">
      <alignment horizontal="left" vertical="top"/>
    </xf>
    <xf numFmtId="0" fontId="5" fillId="28" borderId="21" xfId="0" applyFont="1" applyFill="1" applyBorder="1" applyAlignment="1">
      <alignment vertical="top"/>
    </xf>
    <xf numFmtId="164" fontId="5" fillId="28" borderId="82" xfId="32" applyNumberFormat="1" applyFont="1" applyFill="1" applyBorder="1" applyAlignment="1">
      <alignment vertical="top"/>
    </xf>
    <xf numFmtId="164" fontId="5" fillId="28" borderId="116" xfId="32" applyNumberFormat="1" applyFont="1" applyFill="1" applyBorder="1" applyAlignment="1">
      <alignment vertical="top"/>
    </xf>
    <xf numFmtId="164" fontId="5" fillId="28" borderId="73" xfId="32" applyNumberFormat="1" applyFont="1" applyFill="1" applyBorder="1" applyAlignment="1">
      <alignment vertical="top"/>
    </xf>
    <xf numFmtId="164" fontId="5" fillId="28" borderId="10" xfId="32" applyNumberFormat="1" applyFont="1" applyFill="1" applyBorder="1" applyAlignment="1">
      <alignment vertical="top"/>
    </xf>
    <xf numFmtId="164" fontId="5" fillId="28" borderId="83" xfId="32" applyNumberFormat="1" applyFont="1" applyFill="1" applyBorder="1" applyAlignment="1">
      <alignment vertical="top"/>
    </xf>
    <xf numFmtId="49" fontId="5" fillId="28" borderId="15" xfId="0" applyNumberFormat="1" applyFont="1" applyFill="1" applyBorder="1" applyAlignment="1">
      <alignment horizontal="right" vertical="top"/>
    </xf>
    <xf numFmtId="0" fontId="5" fillId="28" borderId="12" xfId="0" applyFont="1" applyFill="1" applyBorder="1" applyAlignment="1">
      <alignment horizontal="left" vertical="top"/>
    </xf>
    <xf numFmtId="164" fontId="5" fillId="28" borderId="21" xfId="32" applyNumberFormat="1" applyFont="1" applyFill="1" applyBorder="1" applyAlignment="1">
      <alignment vertical="top"/>
    </xf>
    <xf numFmtId="164" fontId="5" fillId="0" borderId="47" xfId="32" applyNumberFormat="1" applyFont="1" applyFill="1" applyBorder="1" applyAlignment="1">
      <alignment horizontal="center" vertical="top"/>
    </xf>
    <xf numFmtId="164" fontId="5" fillId="26" borderId="47" xfId="32" applyNumberFormat="1" applyFont="1" applyFill="1" applyBorder="1" applyAlignment="1">
      <alignment horizontal="center" vertical="top"/>
    </xf>
    <xf numFmtId="164" fontId="5" fillId="26" borderId="16" xfId="32" applyNumberFormat="1" applyFont="1" applyFill="1" applyBorder="1" applyAlignment="1">
      <alignment horizontal="center" vertical="top"/>
    </xf>
    <xf numFmtId="164" fontId="5" fillId="0" borderId="16" xfId="32" applyNumberFormat="1" applyFont="1" applyFill="1" applyBorder="1" applyAlignment="1">
      <alignment horizontal="center" vertical="top"/>
    </xf>
    <xf numFmtId="165" fontId="5" fillId="26" borderId="18" xfId="50" applyNumberFormat="1" applyFont="1" applyFill="1" applyBorder="1" applyAlignment="1">
      <alignment horizontal="right" vertical="top"/>
    </xf>
    <xf numFmtId="0" fontId="5" fillId="0" borderId="16" xfId="0" quotePrefix="1" applyNumberFormat="1" applyFont="1" applyFill="1" applyBorder="1" applyAlignment="1">
      <alignment vertical="top"/>
    </xf>
    <xf numFmtId="0" fontId="5" fillId="0" borderId="0" xfId="45" applyNumberFormat="1" applyFont="1" applyAlignment="1"/>
    <xf numFmtId="164" fontId="5" fillId="26" borderId="82" xfId="32" applyNumberFormat="1" applyFont="1" applyFill="1" applyBorder="1"/>
    <xf numFmtId="164" fontId="3" fillId="31" borderId="91" xfId="32" applyNumberFormat="1" applyFont="1" applyFill="1" applyBorder="1" applyAlignment="1">
      <alignment vertical="top"/>
    </xf>
    <xf numFmtId="164" fontId="3" fillId="31" borderId="18" xfId="32" applyNumberFormat="1" applyFont="1" applyFill="1" applyBorder="1" applyAlignment="1">
      <alignment vertical="top"/>
    </xf>
    <xf numFmtId="164" fontId="3" fillId="31" borderId="48" xfId="32" applyNumberFormat="1" applyFont="1" applyFill="1" applyBorder="1" applyAlignment="1">
      <alignment vertical="top"/>
    </xf>
    <xf numFmtId="164" fontId="3" fillId="31" borderId="92" xfId="32" applyNumberFormat="1" applyFont="1" applyFill="1" applyBorder="1" applyAlignment="1">
      <alignment vertical="top"/>
    </xf>
    <xf numFmtId="164" fontId="3" fillId="31" borderId="41" xfId="32" applyNumberFormat="1" applyFont="1" applyFill="1" applyBorder="1" applyAlignment="1">
      <alignment vertical="top"/>
    </xf>
    <xf numFmtId="164" fontId="3" fillId="31" borderId="15" xfId="32" applyNumberFormat="1" applyFont="1" applyFill="1" applyBorder="1" applyAlignment="1">
      <alignment vertical="top"/>
    </xf>
    <xf numFmtId="164" fontId="5" fillId="31" borderId="97" xfId="32" applyNumberFormat="1" applyFont="1" applyFill="1" applyBorder="1" applyAlignment="1">
      <alignment vertical="top"/>
    </xf>
    <xf numFmtId="164" fontId="5" fillId="31" borderId="44" xfId="32" applyNumberFormat="1" applyFont="1" applyFill="1" applyBorder="1" applyAlignment="1">
      <alignment vertical="top"/>
    </xf>
    <xf numFmtId="164" fontId="5" fillId="31" borderId="98" xfId="32" applyNumberFormat="1" applyFont="1" applyFill="1" applyBorder="1" applyAlignment="1">
      <alignment vertical="top"/>
    </xf>
    <xf numFmtId="0" fontId="25" fillId="32" borderId="0" xfId="45" applyFont="1" applyFill="1" applyAlignment="1"/>
    <xf numFmtId="0" fontId="25" fillId="0" borderId="0" xfId="45" applyFont="1" applyFill="1" applyAlignment="1"/>
    <xf numFmtId="0" fontId="11" fillId="0" borderId="0" xfId="45" applyFill="1" applyAlignment="1">
      <alignment horizontal="center"/>
    </xf>
    <xf numFmtId="0" fontId="11" fillId="0" borderId="10" xfId="45" applyFill="1" applyBorder="1" applyAlignment="1">
      <alignment horizontal="center"/>
    </xf>
    <xf numFmtId="169" fontId="5" fillId="26" borderId="129" xfId="45" applyNumberFormat="1" applyFont="1" applyFill="1" applyBorder="1" applyAlignment="1">
      <alignment vertical="top"/>
    </xf>
    <xf numFmtId="43" fontId="5" fillId="0" borderId="15" xfId="28" applyFont="1" applyFill="1" applyBorder="1" applyAlignment="1">
      <alignment horizontal="right"/>
    </xf>
    <xf numFmtId="0" fontId="11" fillId="0" borderId="0" xfId="45" applyFill="1" applyBorder="1" applyAlignment="1">
      <alignment horizontal="center" wrapText="1"/>
    </xf>
    <xf numFmtId="0" fontId="11" fillId="0" borderId="0" xfId="45" applyFill="1" applyBorder="1" applyAlignment="1">
      <alignment horizontal="center"/>
    </xf>
    <xf numFmtId="165" fontId="11" fillId="0" borderId="0" xfId="52" applyNumberFormat="1" applyFont="1" applyFill="1" applyBorder="1" applyAlignment="1">
      <alignment horizontal="center"/>
    </xf>
    <xf numFmtId="0" fontId="1" fillId="0" borderId="18" xfId="0" applyFont="1" applyFill="1" applyBorder="1" applyAlignment="1">
      <alignment horizontal="left" vertical="top" wrapText="1" indent="1"/>
    </xf>
    <xf numFmtId="0" fontId="5" fillId="0" borderId="17" xfId="0" applyFont="1" applyFill="1" applyBorder="1" applyAlignment="1">
      <alignment vertical="top"/>
    </xf>
    <xf numFmtId="0" fontId="5" fillId="0" borderId="17" xfId="0" applyFont="1" applyFill="1" applyBorder="1" applyAlignment="1">
      <alignment horizontal="left" vertical="top" indent="1"/>
    </xf>
    <xf numFmtId="0" fontId="1" fillId="0" borderId="34" xfId="0" applyFont="1" applyFill="1" applyBorder="1" applyAlignment="1">
      <alignment horizontal="left" vertical="top" indent="1"/>
    </xf>
    <xf numFmtId="0" fontId="5" fillId="0" borderId="43" xfId="45" applyFont="1" applyFill="1" applyBorder="1" applyAlignment="1">
      <alignment horizontal="center"/>
    </xf>
    <xf numFmtId="0" fontId="32" fillId="0" borderId="15" xfId="0" applyFont="1" applyFill="1" applyBorder="1" applyAlignment="1">
      <alignment horizontal="right"/>
    </xf>
    <xf numFmtId="0" fontId="32" fillId="0" borderId="13" xfId="0" applyFont="1" applyFill="1" applyBorder="1" applyAlignment="1">
      <alignment horizontal="right"/>
    </xf>
    <xf numFmtId="0" fontId="25" fillId="26" borderId="40" xfId="0" applyFont="1" applyFill="1" applyBorder="1" applyAlignment="1">
      <alignment horizontal="center" wrapText="1"/>
    </xf>
    <xf numFmtId="0" fontId="25" fillId="26" borderId="28" xfId="0" applyFont="1" applyFill="1" applyBorder="1" applyAlignment="1">
      <alignment horizontal="center" wrapText="1"/>
    </xf>
    <xf numFmtId="0" fontId="25" fillId="26" borderId="37" xfId="0" applyFont="1" applyFill="1" applyBorder="1" applyAlignment="1">
      <alignment horizontal="center" vertical="top" wrapText="1"/>
    </xf>
    <xf numFmtId="0" fontId="25" fillId="26" borderId="41" xfId="0" applyFont="1" applyFill="1" applyBorder="1" applyAlignment="1">
      <alignment horizontal="center" vertical="top" wrapText="1"/>
    </xf>
    <xf numFmtId="0" fontId="25" fillId="26" borderId="38" xfId="0" applyFont="1" applyFill="1" applyBorder="1" applyAlignment="1">
      <alignment horizontal="center" vertical="top" wrapText="1"/>
    </xf>
    <xf numFmtId="0" fontId="25" fillId="26" borderId="24" xfId="0" applyFont="1" applyFill="1" applyBorder="1" applyAlignment="1">
      <alignment horizontal="center"/>
    </xf>
    <xf numFmtId="0" fontId="25" fillId="26" borderId="25" xfId="0" applyFont="1" applyFill="1" applyBorder="1" applyAlignment="1">
      <alignment horizontal="center"/>
    </xf>
    <xf numFmtId="0" fontId="25" fillId="26" borderId="23" xfId="0" applyFont="1" applyFill="1" applyBorder="1" applyAlignment="1">
      <alignment horizontal="center"/>
    </xf>
    <xf numFmtId="0" fontId="25" fillId="26" borderId="37" xfId="0" applyFont="1" applyFill="1" applyBorder="1" applyAlignment="1">
      <alignment horizontal="center" wrapText="1"/>
    </xf>
    <xf numFmtId="0" fontId="25" fillId="26" borderId="38" xfId="0" applyFont="1" applyFill="1" applyBorder="1" applyAlignment="1">
      <alignment horizontal="center" wrapText="1"/>
    </xf>
    <xf numFmtId="0" fontId="5" fillId="25" borderId="102" xfId="0" applyFont="1" applyFill="1" applyBorder="1" applyAlignment="1">
      <alignment horizontal="center"/>
    </xf>
    <xf numFmtId="0" fontId="5" fillId="25" borderId="128" xfId="0" applyFont="1" applyFill="1" applyBorder="1" applyAlignment="1">
      <alignment horizontal="center"/>
    </xf>
    <xf numFmtId="0" fontId="5" fillId="25" borderId="56" xfId="0" applyFont="1" applyFill="1" applyBorder="1" applyAlignment="1">
      <alignment horizontal="center"/>
    </xf>
    <xf numFmtId="0" fontId="5" fillId="25" borderId="57" xfId="0" applyFont="1" applyFill="1" applyBorder="1" applyAlignment="1">
      <alignment horizontal="center"/>
    </xf>
    <xf numFmtId="0" fontId="5" fillId="0" borderId="98" xfId="0" applyFont="1" applyBorder="1" applyAlignment="1">
      <alignment horizontal="center" wrapText="1"/>
    </xf>
    <xf numFmtId="0" fontId="5" fillId="0" borderId="94" xfId="0" applyFont="1" applyBorder="1" applyAlignment="1">
      <alignment horizontal="center" wrapText="1"/>
    </xf>
    <xf numFmtId="0" fontId="25" fillId="0" borderId="34" xfId="0" applyFont="1" applyBorder="1" applyAlignment="1">
      <alignment horizontal="center" vertical="top"/>
    </xf>
    <xf numFmtId="0" fontId="25" fillId="0" borderId="35" xfId="0" applyFont="1" applyBorder="1" applyAlignment="1">
      <alignment horizontal="center" vertical="top"/>
    </xf>
    <xf numFmtId="0" fontId="25" fillId="0" borderId="36" xfId="0" applyFont="1" applyBorder="1" applyAlignment="1">
      <alignment horizontal="center" vertical="top"/>
    </xf>
    <xf numFmtId="0" fontId="25" fillId="0" borderId="12" xfId="0" applyFont="1" applyBorder="1" applyAlignment="1">
      <alignment horizontal="center" vertical="top"/>
    </xf>
    <xf numFmtId="0" fontId="25" fillId="0" borderId="10" xfId="0" applyFont="1" applyBorder="1" applyAlignment="1">
      <alignment horizontal="center" vertical="top"/>
    </xf>
    <xf numFmtId="0" fontId="25" fillId="0" borderId="21" xfId="0" applyFont="1" applyBorder="1" applyAlignment="1">
      <alignment horizontal="center" vertical="top"/>
    </xf>
    <xf numFmtId="0" fontId="5" fillId="24" borderId="0" xfId="45" applyFont="1" applyFill="1" applyAlignment="1">
      <alignment horizontal="center"/>
    </xf>
    <xf numFmtId="0" fontId="5" fillId="24" borderId="0" xfId="0" applyFont="1" applyFill="1" applyAlignment="1">
      <alignment horizontal="center"/>
    </xf>
    <xf numFmtId="0" fontId="5" fillId="25" borderId="24" xfId="0" applyFont="1" applyFill="1" applyBorder="1" applyAlignment="1">
      <alignment horizontal="center"/>
    </xf>
    <xf numFmtId="0" fontId="5" fillId="25" borderId="25" xfId="0" applyFont="1" applyFill="1" applyBorder="1" applyAlignment="1">
      <alignment horizontal="center"/>
    </xf>
    <xf numFmtId="0" fontId="5" fillId="25" borderId="23" xfId="0" applyFont="1" applyFill="1" applyBorder="1" applyAlignment="1">
      <alignment horizontal="center"/>
    </xf>
    <xf numFmtId="0" fontId="25" fillId="24" borderId="0" xfId="0" applyFont="1" applyFill="1" applyBorder="1" applyAlignment="1">
      <alignment horizontal="center"/>
    </xf>
    <xf numFmtId="0" fontId="5" fillId="0" borderId="0" xfId="0" applyFont="1" applyFill="1" applyAlignment="1">
      <alignment horizontal="center"/>
    </xf>
    <xf numFmtId="0" fontId="25" fillId="24" borderId="0" xfId="45" applyFont="1" applyFill="1" applyBorder="1" applyAlignment="1">
      <alignment horizontal="center" vertical="center"/>
    </xf>
    <xf numFmtId="0" fontId="25" fillId="32" borderId="0" xfId="45" applyFont="1" applyFill="1" applyBorder="1" applyAlignment="1">
      <alignment horizontal="left" vertical="top" wrapText="1"/>
    </xf>
    <xf numFmtId="0" fontId="25" fillId="0" borderId="0" xfId="45" applyFont="1" applyFill="1" applyBorder="1" applyAlignment="1">
      <alignment horizontal="left" vertical="top" wrapText="1"/>
    </xf>
    <xf numFmtId="0" fontId="1" fillId="0" borderId="0" xfId="28" applyNumberFormat="1" applyFont="1" applyBorder="1" applyAlignment="1">
      <alignment horizontal="left" vertical="top" indent="1"/>
    </xf>
    <xf numFmtId="0" fontId="1" fillId="0" borderId="48" xfId="28" applyNumberFormat="1" applyFont="1" applyBorder="1" applyAlignment="1">
      <alignment horizontal="left" vertical="top" indent="1"/>
    </xf>
    <xf numFmtId="0" fontId="3" fillId="30" borderId="10" xfId="28" applyNumberFormat="1" applyFont="1" applyFill="1" applyBorder="1" applyAlignment="1">
      <alignment horizontal="left" vertical="top" indent="1"/>
    </xf>
    <xf numFmtId="0" fontId="3" fillId="30" borderId="83" xfId="28" applyNumberFormat="1" applyFont="1" applyFill="1" applyBorder="1" applyAlignment="1">
      <alignment horizontal="left" vertical="top" indent="1"/>
    </xf>
    <xf numFmtId="0" fontId="25" fillId="26" borderId="41" xfId="0" applyFont="1" applyFill="1" applyBorder="1" applyAlignment="1">
      <alignment horizontal="center" wrapText="1"/>
    </xf>
    <xf numFmtId="0" fontId="1" fillId="0" borderId="34" xfId="0" applyNumberFormat="1" applyFont="1" applyBorder="1" applyAlignment="1">
      <alignment horizontal="left" vertical="top" indent="1"/>
    </xf>
    <xf numFmtId="0" fontId="1" fillId="0" borderId="35" xfId="0" applyNumberFormat="1" applyFont="1" applyBorder="1" applyAlignment="1">
      <alignment horizontal="left" vertical="top" indent="1"/>
    </xf>
    <xf numFmtId="0" fontId="1" fillId="0" borderId="80" xfId="0" applyNumberFormat="1" applyFont="1" applyBorder="1" applyAlignment="1">
      <alignment horizontal="left" vertical="top" indent="1"/>
    </xf>
    <xf numFmtId="170" fontId="29" fillId="0" borderId="34" xfId="0" applyNumberFormat="1" applyFont="1" applyBorder="1" applyAlignment="1">
      <alignment horizontal="center" vertical="center"/>
    </xf>
    <xf numFmtId="170" fontId="29" fillId="0" borderId="35" xfId="0" applyNumberFormat="1" applyFont="1" applyBorder="1" applyAlignment="1">
      <alignment horizontal="center" vertical="center"/>
    </xf>
    <xf numFmtId="170" fontId="29" fillId="0" borderId="80" xfId="0" applyNumberFormat="1" applyFont="1" applyBorder="1" applyAlignment="1">
      <alignment horizontal="center" vertical="center"/>
    </xf>
    <xf numFmtId="170" fontId="29" fillId="0" borderId="12" xfId="0" applyNumberFormat="1" applyFont="1" applyBorder="1" applyAlignment="1">
      <alignment horizontal="center" vertical="center"/>
    </xf>
    <xf numFmtId="170" fontId="29" fillId="0" borderId="10" xfId="0" applyNumberFormat="1" applyFont="1" applyBorder="1" applyAlignment="1">
      <alignment horizontal="center" vertical="center"/>
    </xf>
    <xf numFmtId="170" fontId="29" fillId="0" borderId="83" xfId="0" applyNumberFormat="1" applyFont="1" applyBorder="1" applyAlignment="1">
      <alignment horizontal="center" vertical="center"/>
    </xf>
    <xf numFmtId="0" fontId="5" fillId="24" borderId="0" xfId="64" applyFont="1" applyFill="1" applyBorder="1" applyAlignment="1">
      <alignment horizontal="center"/>
    </xf>
    <xf numFmtId="0" fontId="25" fillId="24" borderId="0" xfId="64" applyFont="1" applyFill="1" applyBorder="1" applyAlignment="1">
      <alignment horizontal="center" vertical="center"/>
    </xf>
    <xf numFmtId="0" fontId="29" fillId="26" borderId="24" xfId="0" applyFont="1" applyFill="1" applyBorder="1" applyAlignment="1">
      <alignment horizontal="center"/>
    </xf>
    <xf numFmtId="0" fontId="29" fillId="26" borderId="23" xfId="0" applyFont="1" applyFill="1" applyBorder="1" applyAlignment="1">
      <alignment horizontal="center"/>
    </xf>
    <xf numFmtId="0" fontId="1" fillId="0" borderId="34" xfId="0" applyNumberFormat="1" applyFont="1" applyFill="1" applyBorder="1" applyAlignment="1">
      <alignment horizontal="left" vertical="top" indent="1"/>
    </xf>
    <xf numFmtId="0" fontId="1" fillId="0" borderId="35" xfId="0" applyNumberFormat="1" applyFont="1" applyFill="1" applyBorder="1" applyAlignment="1">
      <alignment horizontal="left" vertical="top" indent="1"/>
    </xf>
    <xf numFmtId="0" fontId="1" fillId="0" borderId="80" xfId="0" applyNumberFormat="1" applyFont="1" applyFill="1" applyBorder="1" applyAlignment="1">
      <alignment horizontal="left" vertical="top" indent="1"/>
    </xf>
    <xf numFmtId="0" fontId="3" fillId="0" borderId="12" xfId="0" applyNumberFormat="1" applyFont="1" applyFill="1" applyBorder="1" applyAlignment="1">
      <alignment horizontal="left" vertical="top" indent="1"/>
    </xf>
    <xf numFmtId="0" fontId="3" fillId="0" borderId="10" xfId="0" applyNumberFormat="1" applyFont="1" applyFill="1" applyBorder="1" applyAlignment="1">
      <alignment horizontal="left" vertical="top" indent="1"/>
    </xf>
    <xf numFmtId="0" fontId="3" fillId="0" borderId="83" xfId="0" applyNumberFormat="1" applyFont="1" applyFill="1" applyBorder="1" applyAlignment="1">
      <alignment horizontal="left" vertical="top" indent="1"/>
    </xf>
    <xf numFmtId="0" fontId="29" fillId="26" borderId="24" xfId="0" applyFont="1" applyFill="1" applyBorder="1" applyAlignment="1">
      <alignment horizontal="center" wrapText="1"/>
    </xf>
    <xf numFmtId="0" fontId="29" fillId="26" borderId="25" xfId="0" applyFont="1" applyFill="1" applyBorder="1" applyAlignment="1">
      <alignment horizontal="center" wrapText="1"/>
    </xf>
    <xf numFmtId="0" fontId="5" fillId="27" borderId="62" xfId="0" applyFont="1" applyFill="1" applyBorder="1" applyAlignment="1">
      <alignment horizontal="center"/>
    </xf>
    <xf numFmtId="0" fontId="5" fillId="27" borderId="63" xfId="0" applyFont="1" applyFill="1" applyBorder="1" applyAlignment="1">
      <alignment horizontal="center"/>
    </xf>
    <xf numFmtId="0" fontId="5" fillId="27" borderId="104" xfId="0" applyFont="1" applyFill="1" applyBorder="1" applyAlignment="1">
      <alignment horizontal="center"/>
    </xf>
    <xf numFmtId="0" fontId="5" fillId="26" borderId="60" xfId="0" applyFont="1" applyFill="1" applyBorder="1" applyAlignment="1">
      <alignment horizontal="center"/>
    </xf>
    <xf numFmtId="0" fontId="5" fillId="26" borderId="61" xfId="0" applyFont="1" applyFill="1" applyBorder="1" applyAlignment="1">
      <alignment horizontal="center"/>
    </xf>
    <xf numFmtId="0" fontId="5" fillId="26" borderId="107" xfId="0" applyFont="1" applyFill="1" applyBorder="1" applyAlignment="1">
      <alignment horizontal="center"/>
    </xf>
    <xf numFmtId="0" fontId="5" fillId="27" borderId="58" xfId="0" applyFont="1" applyFill="1" applyBorder="1" applyAlignment="1">
      <alignment horizontal="center"/>
    </xf>
    <xf numFmtId="0" fontId="5" fillId="27" borderId="59" xfId="0" applyFont="1" applyFill="1" applyBorder="1" applyAlignment="1">
      <alignment horizontal="center"/>
    </xf>
    <xf numFmtId="0" fontId="5" fillId="27" borderId="111" xfId="0" applyFont="1" applyFill="1" applyBorder="1" applyAlignment="1">
      <alignment horizontal="center"/>
    </xf>
    <xf numFmtId="0" fontId="25" fillId="26" borderId="102" xfId="0" applyFont="1" applyFill="1" applyBorder="1" applyAlignment="1">
      <alignment horizontal="center"/>
    </xf>
    <xf numFmtId="0" fontId="25" fillId="26" borderId="56" xfId="0" applyFont="1" applyFill="1" applyBorder="1" applyAlignment="1">
      <alignment horizontal="center"/>
    </xf>
    <xf numFmtId="0" fontId="25" fillId="26" borderId="57" xfId="0" applyFont="1" applyFill="1" applyBorder="1" applyAlignment="1">
      <alignment horizontal="center"/>
    </xf>
    <xf numFmtId="0" fontId="5" fillId="26" borderId="106" xfId="0" applyFont="1" applyFill="1" applyBorder="1" applyAlignment="1">
      <alignment horizontal="center"/>
    </xf>
    <xf numFmtId="0" fontId="5" fillId="26" borderId="26" xfId="0" applyFont="1" applyFill="1" applyBorder="1" applyAlignment="1">
      <alignment horizontal="center"/>
    </xf>
    <xf numFmtId="0" fontId="5" fillId="26" borderId="27" xfId="0" applyFont="1" applyFill="1" applyBorder="1" applyAlignment="1">
      <alignment horizontal="center"/>
    </xf>
    <xf numFmtId="0" fontId="5" fillId="0" borderId="62" xfId="0" applyFont="1" applyBorder="1" applyAlignment="1">
      <alignment horizontal="center"/>
    </xf>
    <xf numFmtId="0" fontId="5" fillId="0" borderId="63" xfId="0" applyFont="1" applyBorder="1" applyAlignment="1">
      <alignment horizontal="center"/>
    </xf>
    <xf numFmtId="0" fontId="5" fillId="0" borderId="104" xfId="0" applyFont="1" applyBorder="1" applyAlignment="1">
      <alignment horizontal="center"/>
    </xf>
    <xf numFmtId="0" fontId="5" fillId="26" borderId="62" xfId="0" applyFont="1" applyFill="1" applyBorder="1" applyAlignment="1">
      <alignment horizontal="center"/>
    </xf>
    <xf numFmtId="0" fontId="5" fillId="26" borderId="63" xfId="0" applyFont="1" applyFill="1" applyBorder="1" applyAlignment="1">
      <alignment horizontal="center"/>
    </xf>
    <xf numFmtId="0" fontId="5" fillId="26" borderId="104" xfId="0" applyFont="1" applyFill="1" applyBorder="1" applyAlignment="1">
      <alignment horizontal="center"/>
    </xf>
    <xf numFmtId="0" fontId="5" fillId="0" borderId="102" xfId="0" applyFont="1" applyBorder="1" applyAlignment="1">
      <alignment horizontal="center"/>
    </xf>
    <xf numFmtId="0" fontId="5" fillId="0" borderId="56" xfId="0" applyFont="1" applyBorder="1" applyAlignment="1">
      <alignment horizontal="center"/>
    </xf>
    <xf numFmtId="0" fontId="5" fillId="0" borderId="57" xfId="0" applyFont="1" applyBorder="1" applyAlignment="1">
      <alignment horizontal="center"/>
    </xf>
    <xf numFmtId="0" fontId="5" fillId="0" borderId="108" xfId="0" applyFont="1" applyBorder="1" applyAlignment="1">
      <alignment horizontal="center"/>
    </xf>
    <xf numFmtId="0" fontId="5" fillId="0" borderId="109" xfId="0" applyFont="1" applyBorder="1" applyAlignment="1">
      <alignment horizontal="center"/>
    </xf>
    <xf numFmtId="0" fontId="5" fillId="0" borderId="110" xfId="0" applyFont="1" applyBorder="1" applyAlignment="1">
      <alignment horizontal="center"/>
    </xf>
    <xf numFmtId="0" fontId="5" fillId="26" borderId="133" xfId="0" applyFont="1" applyFill="1" applyBorder="1" applyAlignment="1">
      <alignment horizontal="center"/>
    </xf>
    <xf numFmtId="0" fontId="5" fillId="26" borderId="124" xfId="0" applyFont="1" applyFill="1" applyBorder="1" applyAlignment="1">
      <alignment horizontal="center"/>
    </xf>
    <xf numFmtId="0" fontId="5" fillId="26" borderId="134" xfId="0" applyFont="1" applyFill="1" applyBorder="1" applyAlignment="1">
      <alignment horizontal="center"/>
    </xf>
    <xf numFmtId="0" fontId="5" fillId="0" borderId="60" xfId="0" applyFont="1" applyBorder="1" applyAlignment="1">
      <alignment horizontal="center"/>
    </xf>
    <xf numFmtId="0" fontId="5" fillId="0" borderId="61" xfId="0" applyFont="1" applyBorder="1" applyAlignment="1">
      <alignment horizontal="center"/>
    </xf>
    <xf numFmtId="0" fontId="5" fillId="0" borderId="107" xfId="0" applyFont="1" applyBorder="1" applyAlignment="1">
      <alignment horizontal="center"/>
    </xf>
    <xf numFmtId="0" fontId="5" fillId="24" borderId="0" xfId="45" applyFont="1" applyFill="1" applyBorder="1" applyAlignment="1">
      <alignment horizontal="center"/>
    </xf>
    <xf numFmtId="0" fontId="25" fillId="26" borderId="102" xfId="45" applyFont="1" applyFill="1" applyBorder="1" applyAlignment="1">
      <alignment horizontal="center"/>
    </xf>
    <xf numFmtId="0" fontId="5" fillId="26" borderId="56" xfId="45" applyFont="1" applyFill="1" applyBorder="1" applyAlignment="1">
      <alignment horizontal="center"/>
    </xf>
    <xf numFmtId="0" fontId="5" fillId="26" borderId="57" xfId="45" applyFont="1" applyFill="1" applyBorder="1" applyAlignment="1">
      <alignment horizontal="center"/>
    </xf>
    <xf numFmtId="0" fontId="5" fillId="25" borderId="24" xfId="45" applyFont="1" applyFill="1" applyBorder="1" applyAlignment="1">
      <alignment horizontal="center"/>
    </xf>
    <xf numFmtId="0" fontId="5" fillId="25" borderId="25" xfId="45" applyFont="1" applyFill="1" applyBorder="1" applyAlignment="1">
      <alignment horizontal="center"/>
    </xf>
    <xf numFmtId="0" fontId="5" fillId="25" borderId="23" xfId="45" applyFont="1" applyFill="1" applyBorder="1" applyAlignment="1">
      <alignment horizontal="center"/>
    </xf>
    <xf numFmtId="0" fontId="5" fillId="25" borderId="102" xfId="45" applyFont="1" applyFill="1" applyBorder="1" applyAlignment="1">
      <alignment horizontal="center"/>
    </xf>
    <xf numFmtId="0" fontId="5" fillId="25" borderId="56" xfId="45" applyFont="1" applyFill="1" applyBorder="1" applyAlignment="1">
      <alignment horizontal="center"/>
    </xf>
    <xf numFmtId="0" fontId="5" fillId="25" borderId="57" xfId="45" applyFont="1" applyFill="1" applyBorder="1" applyAlignment="1">
      <alignment horizontal="center"/>
    </xf>
    <xf numFmtId="0" fontId="25" fillId="26" borderId="24" xfId="45" applyFont="1" applyFill="1" applyBorder="1" applyAlignment="1">
      <alignment horizontal="center"/>
    </xf>
    <xf numFmtId="0" fontId="25" fillId="26" borderId="25" xfId="45" applyFont="1" applyFill="1" applyBorder="1" applyAlignment="1">
      <alignment horizontal="center"/>
    </xf>
    <xf numFmtId="0" fontId="25" fillId="26" borderId="23" xfId="45" applyFont="1" applyFill="1" applyBorder="1" applyAlignment="1">
      <alignment horizontal="center"/>
    </xf>
    <xf numFmtId="0" fontId="25" fillId="26" borderId="40" xfId="45" applyFont="1" applyFill="1" applyBorder="1" applyAlignment="1">
      <alignment horizontal="center"/>
    </xf>
    <xf numFmtId="0" fontId="25" fillId="26" borderId="46" xfId="45" applyFont="1" applyFill="1" applyBorder="1" applyAlignment="1">
      <alignment horizontal="center"/>
    </xf>
    <xf numFmtId="0" fontId="25" fillId="26" borderId="39" xfId="45" applyFont="1" applyFill="1" applyBorder="1" applyAlignment="1">
      <alignment horizontal="center"/>
    </xf>
    <xf numFmtId="0" fontId="5" fillId="31" borderId="62" xfId="0" applyFont="1" applyFill="1" applyBorder="1" applyAlignment="1">
      <alignment horizontal="center"/>
    </xf>
    <xf numFmtId="0" fontId="5" fillId="31" borderId="63" xfId="0" applyFont="1" applyFill="1" applyBorder="1" applyAlignment="1">
      <alignment horizontal="center"/>
    </xf>
    <xf numFmtId="0" fontId="5" fillId="31" borderId="122" xfId="0" applyFont="1" applyFill="1" applyBorder="1" applyAlignment="1">
      <alignment horizontal="center"/>
    </xf>
    <xf numFmtId="0" fontId="5" fillId="31" borderId="58" xfId="0" applyFont="1" applyFill="1" applyBorder="1" applyAlignment="1">
      <alignment horizontal="center"/>
    </xf>
    <xf numFmtId="0" fontId="5" fillId="31" borderId="59" xfId="0" applyFont="1" applyFill="1" applyBorder="1" applyAlignment="1">
      <alignment horizontal="center"/>
    </xf>
    <xf numFmtId="0" fontId="5" fillId="31" borderId="123" xfId="0" applyFont="1" applyFill="1" applyBorder="1" applyAlignment="1">
      <alignment horizontal="center"/>
    </xf>
    <xf numFmtId="0" fontId="5" fillId="26" borderId="45" xfId="0" applyFont="1" applyFill="1" applyBorder="1" applyAlignment="1">
      <alignment horizontal="left" indent="1"/>
    </xf>
    <xf numFmtId="0" fontId="5" fillId="26" borderId="17" xfId="0" applyFont="1" applyFill="1" applyBorder="1" applyAlignment="1">
      <alignment horizontal="left" indent="1"/>
    </xf>
    <xf numFmtId="0" fontId="5" fillId="26" borderId="50" xfId="0" applyFont="1" applyFill="1" applyBorder="1" applyAlignment="1">
      <alignment horizontal="left" indent="1"/>
    </xf>
    <xf numFmtId="0" fontId="5" fillId="31" borderId="60" xfId="0" applyFont="1" applyFill="1" applyBorder="1" applyAlignment="1">
      <alignment horizontal="center"/>
    </xf>
    <xf numFmtId="0" fontId="5" fillId="31" borderId="61" xfId="0" applyFont="1" applyFill="1" applyBorder="1" applyAlignment="1">
      <alignment horizontal="center"/>
    </xf>
    <xf numFmtId="0" fontId="5" fillId="31" borderId="121" xfId="0" applyFont="1" applyFill="1" applyBorder="1" applyAlignment="1">
      <alignment horizontal="center"/>
    </xf>
    <xf numFmtId="0" fontId="5" fillId="0" borderId="0" xfId="0" applyFont="1" applyFill="1" applyAlignment="1">
      <alignment horizontal="center" vertical="center"/>
    </xf>
    <xf numFmtId="0" fontId="30" fillId="0" borderId="0" xfId="0" applyFont="1" applyAlignment="1">
      <alignment horizontal="left" vertical="top" wrapText="1"/>
    </xf>
    <xf numFmtId="0" fontId="5" fillId="24" borderId="0" xfId="45" applyFont="1" applyFill="1" applyAlignment="1">
      <alignment horizontal="center" vertical="center"/>
    </xf>
    <xf numFmtId="0" fontId="11" fillId="0" borderId="0" xfId="45" applyFill="1" applyAlignment="1">
      <alignment horizontal="center"/>
    </xf>
    <xf numFmtId="0" fontId="11" fillId="0" borderId="10" xfId="45" applyFill="1" applyBorder="1" applyAlignment="1">
      <alignment horizontal="center" wrapText="1"/>
    </xf>
    <xf numFmtId="0" fontId="11" fillId="0" borderId="10" xfId="45" applyFill="1" applyBorder="1" applyAlignment="1">
      <alignment horizontal="center"/>
    </xf>
    <xf numFmtId="0" fontId="33" fillId="0" borderId="0" xfId="0" applyFont="1"/>
    <xf numFmtId="0" fontId="34" fillId="0" borderId="0" xfId="0" applyFont="1"/>
    <xf numFmtId="0" fontId="33" fillId="0" borderId="0" xfId="0" applyFont="1" applyAlignment="1"/>
  </cellXfs>
  <cellStyles count="7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59"/>
    <cellStyle name="Check Cell" xfId="27" builtinId="23" customBuiltin="1"/>
    <cellStyle name="Comma" xfId="28" builtinId="3"/>
    <cellStyle name="Comma 2" xfId="29"/>
    <cellStyle name="Comma 2 2" xfId="30"/>
    <cellStyle name="Comma 2 2 2" xfId="60"/>
    <cellStyle name="Comma 3" xfId="31"/>
    <cellStyle name="Comma 3 2" xfId="61"/>
    <cellStyle name="Currency" xfId="32" builtinId="4"/>
    <cellStyle name="Currency 2" xfId="33"/>
    <cellStyle name="Currency 2 2" xfId="34"/>
    <cellStyle name="Currency 2 2 2" xfId="62"/>
    <cellStyle name="Currency 3" xfId="35"/>
    <cellStyle name="Currency 3 2" xfId="63"/>
    <cellStyle name="Explanatory Text" xfId="36" builtinId="53" customBuiltin="1"/>
    <cellStyle name="Good" xfId="37" builtinId="26" customBuiltin="1"/>
    <cellStyle name="Heading 1" xfId="38" builtinId="16" customBuiltin="1"/>
    <cellStyle name="Heading 2" xfId="39" builtinId="17" customBuiltin="1"/>
    <cellStyle name="Heading 3" xfId="40" builtinId="18" customBuiltin="1"/>
    <cellStyle name="Heading 4" xfId="41" builtinId="19" customBuiltin="1"/>
    <cellStyle name="Input" xfId="42" builtinId="20" customBuiltin="1"/>
    <cellStyle name="Input 2" xfId="58"/>
    <cellStyle name="Linked Cell" xfId="43" builtinId="24" customBuiltin="1"/>
    <cellStyle name="Neutral" xfId="44" builtinId="28" customBuiltin="1"/>
    <cellStyle name="Normal" xfId="0" builtinId="0"/>
    <cellStyle name="Normal 2" xfId="45"/>
    <cellStyle name="Normal 2 2" xfId="64"/>
    <cellStyle name="Normal 3" xfId="46"/>
    <cellStyle name="Normal 3 2" xfId="65"/>
    <cellStyle name="Normal_Tables" xfId="47"/>
    <cellStyle name="Note" xfId="48" builtinId="10" customBuiltin="1"/>
    <cellStyle name="Note 2" xfId="57"/>
    <cellStyle name="Output" xfId="49" builtinId="21" customBuiltin="1"/>
    <cellStyle name="Output 2" xfId="68"/>
    <cellStyle name="Percent" xfId="50" builtinId="5"/>
    <cellStyle name="Percent 2" xfId="51"/>
    <cellStyle name="Percent 2 2" xfId="52"/>
    <cellStyle name="Percent 2 2 2" xfId="66"/>
    <cellStyle name="Percent 3" xfId="53"/>
    <cellStyle name="Percent 3 2" xfId="67"/>
    <cellStyle name="Title" xfId="54" builtinId="15" customBuiltin="1"/>
    <cellStyle name="Total" xfId="55" builtinId="25" customBuiltin="1"/>
    <cellStyle name="Total 2" xfId="69"/>
    <cellStyle name="Warning Text" xfId="56"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Office%20of%20Oversight\MLR%20Forms\MLR%20Annual%20Forms%20Drafts\MLR%20Annual%20Forms%2008012011%20(HHS%20Annual%20Form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bate Calculation Form"/>
      <sheetName val="Rebate Report Form"/>
      <sheetName val="Main Form - Pt 1"/>
      <sheetName val="Premium &amp; Claims - Pt 2"/>
      <sheetName val="Allocation"/>
      <sheetName val="New QI Form - Pt 3"/>
      <sheetName val="Table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enableFormatConditionsCalculation="0">
    <tabColor rgb="FF7030A0"/>
    <pageSetUpPr fitToPage="1"/>
  </sheetPr>
  <dimension ref="B1:AP164"/>
  <sheetViews>
    <sheetView tabSelected="1" zoomScale="85" zoomScaleNormal="85" workbookViewId="0">
      <selection activeCell="T10" sqref="T10"/>
    </sheetView>
  </sheetViews>
  <sheetFormatPr defaultRowHeight="12.75"/>
  <cols>
    <col min="1" max="1" width="1.42578125" style="17" customWidth="1"/>
    <col min="2" max="2" width="3.5703125" style="17" customWidth="1"/>
    <col min="3" max="3" width="5.42578125" style="17" customWidth="1"/>
    <col min="4" max="4" width="79" style="17" customWidth="1"/>
    <col min="5" max="5" width="18" style="17" customWidth="1"/>
    <col min="6" max="7" width="11.7109375" style="17" customWidth="1"/>
    <col min="8" max="9" width="11.28515625" style="17" customWidth="1"/>
    <col min="10" max="12" width="11.7109375" style="17" customWidth="1"/>
    <col min="13" max="14" width="11.28515625" style="17" customWidth="1"/>
    <col min="15" max="17" width="11.7109375" style="17" customWidth="1"/>
    <col min="18" max="19" width="11.28515625" style="17" customWidth="1"/>
    <col min="20" max="28" width="11.7109375" style="17" customWidth="1"/>
    <col min="29" max="30" width="11.28515625" style="17" customWidth="1"/>
    <col min="31" max="33" width="11.7109375" style="17" customWidth="1"/>
    <col min="34" max="35" width="11.28515625" style="17" customWidth="1"/>
    <col min="36" max="36" width="11.7109375" style="17" customWidth="1"/>
    <col min="37" max="37" width="15.140625" style="17" customWidth="1"/>
    <col min="38" max="40" width="12.5703125" style="17" customWidth="1"/>
    <col min="41" max="41" width="12.7109375" style="17" customWidth="1"/>
    <col min="42" max="16384" width="9.140625" style="17"/>
  </cols>
  <sheetData>
    <row r="1" spans="2:41">
      <c r="B1" s="1" t="s">
        <v>1</v>
      </c>
      <c r="U1" s="1"/>
      <c r="W1" s="1"/>
    </row>
    <row r="2" spans="2:41">
      <c r="B2" s="1" t="s">
        <v>64</v>
      </c>
      <c r="E2" s="2"/>
      <c r="R2" s="30" t="s">
        <v>360</v>
      </c>
      <c r="U2" s="1"/>
      <c r="W2" s="1"/>
    </row>
    <row r="3" spans="2:41">
      <c r="B3" s="1" t="s">
        <v>197</v>
      </c>
      <c r="Q3" s="724" t="s">
        <v>361</v>
      </c>
      <c r="R3" s="726"/>
      <c r="U3" s="1"/>
      <c r="W3" s="1"/>
    </row>
    <row r="4" spans="2:41">
      <c r="Q4" s="724" t="s">
        <v>362</v>
      </c>
      <c r="U4" s="1"/>
      <c r="W4" s="1"/>
    </row>
    <row r="5" spans="2:41" s="18" customFormat="1">
      <c r="B5" s="24" t="s">
        <v>350</v>
      </c>
      <c r="E5" s="24"/>
      <c r="F5" s="17" t="s">
        <v>263</v>
      </c>
      <c r="G5" s="17"/>
      <c r="H5" s="1"/>
      <c r="I5" s="17"/>
      <c r="J5" s="1"/>
      <c r="K5" s="17"/>
      <c r="L5" s="20"/>
      <c r="M5" s="20"/>
      <c r="P5" s="17"/>
      <c r="Q5" s="724" t="s">
        <v>363</v>
      </c>
      <c r="R5" s="17"/>
    </row>
    <row r="6" spans="2:41" s="18" customFormat="1">
      <c r="B6" s="281"/>
      <c r="C6" s="281"/>
      <c r="D6" s="282"/>
      <c r="F6" s="622"/>
      <c r="G6" s="622"/>
      <c r="H6" s="280"/>
      <c r="I6" s="336"/>
      <c r="J6" s="336"/>
      <c r="K6" s="17"/>
      <c r="L6" s="627"/>
      <c r="M6" s="627"/>
      <c r="Q6" s="724" t="s">
        <v>364</v>
      </c>
    </row>
    <row r="7" spans="2:41" s="18" customFormat="1">
      <c r="B7" s="24" t="s">
        <v>342</v>
      </c>
      <c r="F7" s="17" t="s">
        <v>259</v>
      </c>
      <c r="G7" s="17"/>
      <c r="H7" s="20"/>
      <c r="I7" s="17" t="s">
        <v>343</v>
      </c>
      <c r="J7" s="17"/>
      <c r="K7" s="17"/>
      <c r="L7" s="20" t="s">
        <v>352</v>
      </c>
      <c r="M7" s="20"/>
      <c r="N7" s="128"/>
      <c r="Q7" s="724" t="s">
        <v>365</v>
      </c>
    </row>
    <row r="8" spans="2:41" s="18" customFormat="1">
      <c r="B8" s="281"/>
      <c r="C8" s="281"/>
      <c r="D8" s="282"/>
      <c r="F8" s="622"/>
      <c r="G8" s="622"/>
      <c r="H8" s="20"/>
      <c r="I8" s="622"/>
      <c r="J8" s="622"/>
      <c r="K8" s="17"/>
      <c r="L8" s="621"/>
      <c r="M8" s="621"/>
      <c r="P8" s="17"/>
      <c r="Q8" s="724" t="s">
        <v>366</v>
      </c>
      <c r="R8" s="17"/>
    </row>
    <row r="9" spans="2:41" s="18" customFormat="1">
      <c r="B9" s="18" t="s">
        <v>299</v>
      </c>
      <c r="D9" s="25"/>
      <c r="F9" s="21" t="s">
        <v>131</v>
      </c>
      <c r="G9" s="21"/>
      <c r="H9" s="281"/>
      <c r="I9" s="18" t="s">
        <v>76</v>
      </c>
      <c r="J9" s="17"/>
      <c r="L9" s="18" t="s">
        <v>267</v>
      </c>
      <c r="N9" s="288"/>
      <c r="O9" s="288"/>
      <c r="P9" s="17"/>
      <c r="Q9" s="17"/>
      <c r="R9" s="17"/>
    </row>
    <row r="10" spans="2:41" s="18" customFormat="1">
      <c r="D10" s="283"/>
      <c r="F10" s="621"/>
      <c r="G10" s="621"/>
      <c r="H10" s="128"/>
      <c r="I10" s="626"/>
      <c r="J10" s="626"/>
      <c r="L10" s="621" t="s">
        <v>239</v>
      </c>
      <c r="M10" s="621"/>
      <c r="N10" s="288"/>
      <c r="O10" s="288"/>
      <c r="P10" s="17"/>
      <c r="Q10" s="17"/>
      <c r="R10" s="17"/>
    </row>
    <row r="11" spans="2:41" s="18" customFormat="1">
      <c r="B11" s="18" t="s">
        <v>264</v>
      </c>
      <c r="D11" s="25"/>
      <c r="F11" s="21" t="s">
        <v>155</v>
      </c>
      <c r="G11" s="21"/>
      <c r="H11" s="128"/>
      <c r="I11" s="18" t="s">
        <v>262</v>
      </c>
      <c r="J11" s="21"/>
      <c r="L11" s="29" t="s">
        <v>270</v>
      </c>
      <c r="M11" s="17"/>
      <c r="N11" s="288"/>
      <c r="O11" s="288"/>
      <c r="P11" s="17"/>
      <c r="Q11" s="17"/>
      <c r="R11" s="17"/>
    </row>
    <row r="12" spans="2:41" s="18" customFormat="1">
      <c r="D12" s="279"/>
      <c r="F12" s="621"/>
      <c r="G12" s="621"/>
      <c r="H12" s="128"/>
      <c r="I12" s="626"/>
      <c r="J12" s="626"/>
      <c r="L12" s="628"/>
      <c r="M12" s="628"/>
      <c r="N12" s="288"/>
      <c r="O12" s="288"/>
      <c r="P12" s="17"/>
      <c r="Q12" s="17"/>
      <c r="R12" s="17"/>
    </row>
    <row r="13" spans="2:41" s="18" customFormat="1">
      <c r="B13" s="17"/>
      <c r="C13" s="17"/>
      <c r="D13" s="279"/>
      <c r="K13" s="23"/>
      <c r="L13" s="23"/>
      <c r="M13" s="29"/>
      <c r="P13" s="17"/>
      <c r="Q13" s="17"/>
      <c r="R13" s="17"/>
    </row>
    <row r="14" spans="2:41" s="18" customFormat="1" ht="13.5" thickBot="1">
      <c r="B14" s="17"/>
      <c r="C14" s="17"/>
      <c r="D14" s="20"/>
      <c r="K14" s="23"/>
      <c r="L14" s="23"/>
      <c r="M14" s="29"/>
      <c r="P14" s="17"/>
      <c r="Q14" s="17"/>
      <c r="R14" s="17"/>
    </row>
    <row r="15" spans="2:41" ht="13.5" thickBot="1">
      <c r="D15" s="20"/>
      <c r="F15" s="604" t="s">
        <v>351</v>
      </c>
      <c r="G15" s="605"/>
      <c r="H15" s="605"/>
      <c r="I15" s="605"/>
      <c r="J15" s="605"/>
      <c r="K15" s="605"/>
      <c r="L15" s="605"/>
      <c r="M15" s="605"/>
      <c r="N15" s="605"/>
      <c r="O15" s="605"/>
      <c r="P15" s="605"/>
      <c r="Q15" s="605"/>
      <c r="R15" s="605"/>
      <c r="S15" s="605"/>
      <c r="T15" s="606"/>
      <c r="U15" s="604" t="s">
        <v>160</v>
      </c>
      <c r="V15" s="605"/>
      <c r="W15" s="605"/>
      <c r="X15" s="605"/>
      <c r="Y15" s="605"/>
      <c r="Z15" s="606"/>
      <c r="AA15" s="604" t="s">
        <v>134</v>
      </c>
      <c r="AB15" s="605"/>
      <c r="AC15" s="605"/>
      <c r="AD15" s="605"/>
      <c r="AE15" s="605"/>
      <c r="AF15" s="605"/>
      <c r="AG15" s="605"/>
      <c r="AH15" s="605"/>
      <c r="AI15" s="605"/>
      <c r="AJ15" s="606"/>
      <c r="AK15" s="607" t="s">
        <v>247</v>
      </c>
      <c r="AL15" s="607" t="s">
        <v>196</v>
      </c>
      <c r="AM15" s="599" t="s">
        <v>161</v>
      </c>
      <c r="AN15" s="599" t="s">
        <v>140</v>
      </c>
      <c r="AO15" s="601" t="s">
        <v>323</v>
      </c>
    </row>
    <row r="16" spans="2:41" ht="13.5" thickBot="1">
      <c r="D16" s="16"/>
      <c r="F16" s="623" t="s">
        <v>67</v>
      </c>
      <c r="G16" s="624"/>
      <c r="H16" s="624"/>
      <c r="I16" s="624"/>
      <c r="J16" s="625"/>
      <c r="K16" s="623" t="s">
        <v>68</v>
      </c>
      <c r="L16" s="624"/>
      <c r="M16" s="624"/>
      <c r="N16" s="624"/>
      <c r="O16" s="625"/>
      <c r="P16" s="623" t="s">
        <v>69</v>
      </c>
      <c r="Q16" s="624"/>
      <c r="R16" s="624"/>
      <c r="S16" s="624"/>
      <c r="T16" s="625"/>
      <c r="U16" s="623" t="s">
        <v>67</v>
      </c>
      <c r="V16" s="625"/>
      <c r="W16" s="623" t="s">
        <v>68</v>
      </c>
      <c r="X16" s="625"/>
      <c r="Y16" s="623" t="s">
        <v>69</v>
      </c>
      <c r="Z16" s="625"/>
      <c r="AA16" s="623" t="s">
        <v>68</v>
      </c>
      <c r="AB16" s="624"/>
      <c r="AC16" s="624"/>
      <c r="AD16" s="624"/>
      <c r="AE16" s="625"/>
      <c r="AF16" s="623" t="s">
        <v>69</v>
      </c>
      <c r="AG16" s="624"/>
      <c r="AH16" s="624"/>
      <c r="AI16" s="624"/>
      <c r="AJ16" s="624"/>
      <c r="AK16" s="608"/>
      <c r="AL16" s="608"/>
      <c r="AM16" s="600"/>
      <c r="AN16" s="600"/>
      <c r="AO16" s="602"/>
    </row>
    <row r="17" spans="2:42" ht="26.25" thickBot="1">
      <c r="B17" s="615" t="s">
        <v>154</v>
      </c>
      <c r="C17" s="616"/>
      <c r="D17" s="617"/>
      <c r="E17" s="613" t="s">
        <v>180</v>
      </c>
      <c r="F17" s="85" t="s">
        <v>301</v>
      </c>
      <c r="G17" s="170" t="s">
        <v>261</v>
      </c>
      <c r="H17" s="78" t="s">
        <v>157</v>
      </c>
      <c r="I17" s="78" t="s">
        <v>138</v>
      </c>
      <c r="J17" s="337" t="s">
        <v>300</v>
      </c>
      <c r="K17" s="91" t="s">
        <v>301</v>
      </c>
      <c r="L17" s="170" t="s">
        <v>261</v>
      </c>
      <c r="M17" s="78" t="s">
        <v>157</v>
      </c>
      <c r="N17" s="78" t="s">
        <v>138</v>
      </c>
      <c r="O17" s="337" t="s">
        <v>300</v>
      </c>
      <c r="P17" s="91" t="s">
        <v>301</v>
      </c>
      <c r="Q17" s="170" t="s">
        <v>261</v>
      </c>
      <c r="R17" s="78" t="s">
        <v>157</v>
      </c>
      <c r="S17" s="78" t="s">
        <v>138</v>
      </c>
      <c r="T17" s="337" t="s">
        <v>300</v>
      </c>
      <c r="U17" s="91" t="s">
        <v>301</v>
      </c>
      <c r="V17" s="337" t="s">
        <v>300</v>
      </c>
      <c r="W17" s="91" t="s">
        <v>301</v>
      </c>
      <c r="X17" s="337" t="s">
        <v>300</v>
      </c>
      <c r="Y17" s="91" t="s">
        <v>301</v>
      </c>
      <c r="Z17" s="337" t="s">
        <v>300</v>
      </c>
      <c r="AA17" s="91" t="s">
        <v>301</v>
      </c>
      <c r="AB17" s="170" t="s">
        <v>261</v>
      </c>
      <c r="AC17" s="78" t="s">
        <v>157</v>
      </c>
      <c r="AD17" s="78" t="s">
        <v>138</v>
      </c>
      <c r="AE17" s="337" t="s">
        <v>300</v>
      </c>
      <c r="AF17" s="91" t="s">
        <v>301</v>
      </c>
      <c r="AG17" s="170" t="s">
        <v>261</v>
      </c>
      <c r="AH17" s="78" t="s">
        <v>157</v>
      </c>
      <c r="AI17" s="78" t="s">
        <v>138</v>
      </c>
      <c r="AJ17" s="86" t="s">
        <v>300</v>
      </c>
      <c r="AK17" s="363" t="s">
        <v>301</v>
      </c>
      <c r="AL17" s="85" t="s">
        <v>301</v>
      </c>
      <c r="AM17" s="85" t="s">
        <v>301</v>
      </c>
      <c r="AN17" s="337" t="s">
        <v>301</v>
      </c>
      <c r="AO17" s="603"/>
    </row>
    <row r="18" spans="2:42">
      <c r="B18" s="618"/>
      <c r="C18" s="619"/>
      <c r="D18" s="620"/>
      <c r="E18" s="614"/>
      <c r="F18" s="87">
        <v>1</v>
      </c>
      <c r="G18" s="171">
        <v>2</v>
      </c>
      <c r="H18" s="79">
        <v>3</v>
      </c>
      <c r="I18" s="79">
        <v>4</v>
      </c>
      <c r="J18" s="339">
        <v>5</v>
      </c>
      <c r="K18" s="87">
        <v>6</v>
      </c>
      <c r="L18" s="171">
        <v>7</v>
      </c>
      <c r="M18" s="79">
        <v>8</v>
      </c>
      <c r="N18" s="79">
        <v>9</v>
      </c>
      <c r="O18" s="339">
        <v>10</v>
      </c>
      <c r="P18" s="87">
        <v>11</v>
      </c>
      <c r="Q18" s="171">
        <v>12</v>
      </c>
      <c r="R18" s="79">
        <v>13</v>
      </c>
      <c r="S18" s="79">
        <v>14</v>
      </c>
      <c r="T18" s="339">
        <v>15</v>
      </c>
      <c r="U18" s="87">
        <v>16</v>
      </c>
      <c r="V18" s="339">
        <v>17</v>
      </c>
      <c r="W18" s="87">
        <v>18</v>
      </c>
      <c r="X18" s="339">
        <v>19</v>
      </c>
      <c r="Y18" s="87">
        <v>20</v>
      </c>
      <c r="Z18" s="339">
        <v>21</v>
      </c>
      <c r="AA18" s="87">
        <v>22</v>
      </c>
      <c r="AB18" s="171">
        <v>23</v>
      </c>
      <c r="AC18" s="79">
        <v>24</v>
      </c>
      <c r="AD18" s="79">
        <v>25</v>
      </c>
      <c r="AE18" s="339">
        <v>26</v>
      </c>
      <c r="AF18" s="87">
        <v>27</v>
      </c>
      <c r="AG18" s="171">
        <v>28</v>
      </c>
      <c r="AH18" s="79">
        <v>29</v>
      </c>
      <c r="AI18" s="79">
        <v>30</v>
      </c>
      <c r="AJ18" s="88">
        <v>31</v>
      </c>
      <c r="AK18" s="73">
        <v>32</v>
      </c>
      <c r="AL18" s="40">
        <v>33</v>
      </c>
      <c r="AM18" s="40">
        <v>34</v>
      </c>
      <c r="AN18" s="93">
        <v>35</v>
      </c>
      <c r="AO18" s="96">
        <v>36</v>
      </c>
    </row>
    <row r="19" spans="2:42">
      <c r="B19" s="43" t="s">
        <v>2</v>
      </c>
      <c r="C19" s="53" t="s">
        <v>258</v>
      </c>
      <c r="D19" s="228"/>
      <c r="E19" s="314"/>
      <c r="F19" s="329"/>
      <c r="G19" s="330"/>
      <c r="H19" s="331"/>
      <c r="I19" s="331"/>
      <c r="J19" s="340"/>
      <c r="K19" s="329"/>
      <c r="L19" s="330"/>
      <c r="M19" s="331"/>
      <c r="N19" s="331"/>
      <c r="O19" s="340"/>
      <c r="P19" s="329"/>
      <c r="Q19" s="330"/>
      <c r="R19" s="331"/>
      <c r="S19" s="331"/>
      <c r="T19" s="340"/>
      <c r="U19" s="329"/>
      <c r="V19" s="340"/>
      <c r="W19" s="329"/>
      <c r="X19" s="340"/>
      <c r="Y19" s="329"/>
      <c r="Z19" s="340"/>
      <c r="AA19" s="329"/>
      <c r="AB19" s="330"/>
      <c r="AC19" s="331"/>
      <c r="AD19" s="331"/>
      <c r="AE19" s="340"/>
      <c r="AF19" s="329"/>
      <c r="AG19" s="330"/>
      <c r="AH19" s="331"/>
      <c r="AI19" s="331"/>
      <c r="AJ19" s="328"/>
      <c r="AK19" s="332"/>
      <c r="AL19" s="325"/>
      <c r="AM19" s="325"/>
      <c r="AN19" s="326"/>
      <c r="AO19" s="327"/>
    </row>
    <row r="20" spans="2:42">
      <c r="B20" s="36"/>
      <c r="C20" s="230">
        <v>1.1000000000000001</v>
      </c>
      <c r="D20" s="227" t="str">
        <f>"Total direct premium earned (from Part 2, Line "&amp;$C$120&amp;" respectively)"</f>
        <v>Total direct premium earned (from Part 2, Line 1.11 respectively)</v>
      </c>
      <c r="E20" s="47" t="s">
        <v>225</v>
      </c>
      <c r="F20" s="97">
        <f>F$120</f>
        <v>0</v>
      </c>
      <c r="G20" s="80">
        <f t="shared" ref="G20:I20" si="0">G$120</f>
        <v>0</v>
      </c>
      <c r="H20" s="80">
        <f t="shared" si="0"/>
        <v>0</v>
      </c>
      <c r="I20" s="80">
        <f t="shared" si="0"/>
        <v>0</v>
      </c>
      <c r="J20" s="341">
        <f>G20+H20-I20</f>
        <v>0</v>
      </c>
      <c r="K20" s="97">
        <f>K$120</f>
        <v>0</v>
      </c>
      <c r="L20" s="173">
        <f t="shared" ref="L20:N20" si="1">L$120</f>
        <v>0</v>
      </c>
      <c r="M20" s="80">
        <f t="shared" si="1"/>
        <v>0</v>
      </c>
      <c r="N20" s="80">
        <f t="shared" si="1"/>
        <v>0</v>
      </c>
      <c r="O20" s="341">
        <f>L20+M20-N20</f>
        <v>0</v>
      </c>
      <c r="P20" s="97">
        <f>P$120</f>
        <v>0</v>
      </c>
      <c r="Q20" s="173">
        <f t="shared" ref="Q20:S20" si="2">Q$120</f>
        <v>0</v>
      </c>
      <c r="R20" s="80">
        <f t="shared" si="2"/>
        <v>0</v>
      </c>
      <c r="S20" s="80">
        <f t="shared" si="2"/>
        <v>0</v>
      </c>
      <c r="T20" s="341">
        <f>Q20+R20-S20</f>
        <v>0</v>
      </c>
      <c r="U20" s="97">
        <f>U$120</f>
        <v>0</v>
      </c>
      <c r="V20" s="341">
        <f t="shared" ref="V20" si="3">V$120</f>
        <v>0</v>
      </c>
      <c r="W20" s="97">
        <f>W$120</f>
        <v>0</v>
      </c>
      <c r="X20" s="341">
        <f t="shared" ref="X20" si="4">X$120</f>
        <v>0</v>
      </c>
      <c r="Y20" s="97">
        <f>Y$120</f>
        <v>0</v>
      </c>
      <c r="Z20" s="341">
        <f t="shared" ref="Z20:AD20" si="5">Z$120</f>
        <v>0</v>
      </c>
      <c r="AA20" s="97">
        <f>AA$120</f>
        <v>0</v>
      </c>
      <c r="AB20" s="173">
        <f t="shared" si="5"/>
        <v>0</v>
      </c>
      <c r="AC20" s="80">
        <f t="shared" si="5"/>
        <v>0</v>
      </c>
      <c r="AD20" s="80">
        <f t="shared" si="5"/>
        <v>0</v>
      </c>
      <c r="AE20" s="341">
        <f>AB20+AC20-AD20</f>
        <v>0</v>
      </c>
      <c r="AF20" s="97">
        <f>AF$120</f>
        <v>0</v>
      </c>
      <c r="AG20" s="173">
        <f t="shared" ref="AG20:AI20" si="6">AG$120</f>
        <v>0</v>
      </c>
      <c r="AH20" s="80">
        <f t="shared" si="6"/>
        <v>0</v>
      </c>
      <c r="AI20" s="80">
        <f t="shared" si="6"/>
        <v>0</v>
      </c>
      <c r="AJ20" s="98">
        <f>AG20+AH20-AI20</f>
        <v>0</v>
      </c>
      <c r="AK20" s="63">
        <f>AK$120</f>
        <v>0</v>
      </c>
      <c r="AL20" s="57">
        <f>AL$120</f>
        <v>0</v>
      </c>
      <c r="AM20" s="57">
        <f>AM$120</f>
        <v>0</v>
      </c>
      <c r="AN20" s="393" t="s">
        <v>65</v>
      </c>
      <c r="AO20" s="112">
        <f t="shared" ref="AO20:AO23" si="7">SUM($F20,$K20,$P20,$U20,$W20,$Y20,$AA20,$AF20,$AK20,$AL20,$AM20,$AN20)</f>
        <v>0</v>
      </c>
    </row>
    <row r="21" spans="2:42">
      <c r="B21" s="36"/>
      <c r="C21" s="230">
        <v>1.2</v>
      </c>
      <c r="D21" s="227" t="s">
        <v>167</v>
      </c>
      <c r="E21" s="47" t="s">
        <v>26</v>
      </c>
      <c r="F21" s="100"/>
      <c r="G21" s="173">
        <f>F21</f>
        <v>0</v>
      </c>
      <c r="H21" s="471"/>
      <c r="I21" s="82"/>
      <c r="J21" s="341">
        <f t="shared" ref="J21:J22" si="8">G21+H21-I21</f>
        <v>0</v>
      </c>
      <c r="K21" s="100"/>
      <c r="L21" s="173">
        <f>K21</f>
        <v>0</v>
      </c>
      <c r="M21" s="471"/>
      <c r="N21" s="82"/>
      <c r="O21" s="341">
        <f t="shared" ref="O21:O22" si="9">L21+M21-N21</f>
        <v>0</v>
      </c>
      <c r="P21" s="100"/>
      <c r="Q21" s="173">
        <f>P21</f>
        <v>0</v>
      </c>
      <c r="R21" s="471"/>
      <c r="S21" s="82"/>
      <c r="T21" s="341">
        <f t="shared" ref="T21:T22" si="10">Q21+R21-S21</f>
        <v>0</v>
      </c>
      <c r="U21" s="100"/>
      <c r="V21" s="341">
        <f>U21</f>
        <v>0</v>
      </c>
      <c r="W21" s="100"/>
      <c r="X21" s="341">
        <f>W21</f>
        <v>0</v>
      </c>
      <c r="Y21" s="100"/>
      <c r="Z21" s="341">
        <f>Y21</f>
        <v>0</v>
      </c>
      <c r="AA21" s="100"/>
      <c r="AB21" s="173">
        <f>AA21</f>
        <v>0</v>
      </c>
      <c r="AC21" s="471"/>
      <c r="AD21" s="82"/>
      <c r="AE21" s="341">
        <f t="shared" ref="AE21:AE22" si="11">AB21+AC21-AD21</f>
        <v>0</v>
      </c>
      <c r="AF21" s="100"/>
      <c r="AG21" s="173">
        <f>AF21</f>
        <v>0</v>
      </c>
      <c r="AH21" s="471"/>
      <c r="AI21" s="82"/>
      <c r="AJ21" s="98">
        <f t="shared" ref="AJ21:AJ22" si="12">AG21+AH21-AI21</f>
        <v>0</v>
      </c>
      <c r="AK21" s="247"/>
      <c r="AL21" s="58"/>
      <c r="AM21" s="58"/>
      <c r="AN21" s="393" t="s">
        <v>65</v>
      </c>
      <c r="AO21" s="112">
        <f t="shared" si="7"/>
        <v>0</v>
      </c>
    </row>
    <row r="22" spans="2:42">
      <c r="B22" s="36"/>
      <c r="C22" s="230">
        <v>1.3</v>
      </c>
      <c r="D22" s="227" t="s">
        <v>168</v>
      </c>
      <c r="E22" s="47" t="s">
        <v>27</v>
      </c>
      <c r="F22" s="100"/>
      <c r="G22" s="173">
        <f t="shared" ref="G22" si="13">F22</f>
        <v>0</v>
      </c>
      <c r="H22" s="471"/>
      <c r="I22" s="82"/>
      <c r="J22" s="341">
        <f t="shared" si="8"/>
        <v>0</v>
      </c>
      <c r="K22" s="100"/>
      <c r="L22" s="173">
        <f t="shared" ref="L22" si="14">K22</f>
        <v>0</v>
      </c>
      <c r="M22" s="471"/>
      <c r="N22" s="82"/>
      <c r="O22" s="341">
        <f t="shared" si="9"/>
        <v>0</v>
      </c>
      <c r="P22" s="100"/>
      <c r="Q22" s="173">
        <f t="shared" ref="Q22" si="15">P22</f>
        <v>0</v>
      </c>
      <c r="R22" s="471"/>
      <c r="S22" s="82"/>
      <c r="T22" s="341">
        <f t="shared" si="10"/>
        <v>0</v>
      </c>
      <c r="U22" s="100"/>
      <c r="V22" s="341">
        <f t="shared" ref="V22" si="16">U22</f>
        <v>0</v>
      </c>
      <c r="W22" s="100"/>
      <c r="X22" s="341">
        <f t="shared" ref="X22" si="17">W22</f>
        <v>0</v>
      </c>
      <c r="Y22" s="100"/>
      <c r="Z22" s="341">
        <f t="shared" ref="Z22" si="18">Y22</f>
        <v>0</v>
      </c>
      <c r="AA22" s="100"/>
      <c r="AB22" s="173">
        <f t="shared" ref="AB22" si="19">AA22</f>
        <v>0</v>
      </c>
      <c r="AC22" s="471"/>
      <c r="AD22" s="82"/>
      <c r="AE22" s="341">
        <f t="shared" si="11"/>
        <v>0</v>
      </c>
      <c r="AF22" s="100"/>
      <c r="AG22" s="173">
        <f t="shared" ref="AG22" si="20">AF22</f>
        <v>0</v>
      </c>
      <c r="AH22" s="471"/>
      <c r="AI22" s="82"/>
      <c r="AJ22" s="98">
        <f t="shared" si="12"/>
        <v>0</v>
      </c>
      <c r="AK22" s="247"/>
      <c r="AL22" s="58"/>
      <c r="AM22" s="58"/>
      <c r="AN22" s="393" t="s">
        <v>65</v>
      </c>
      <c r="AO22" s="112">
        <f t="shared" si="7"/>
        <v>0</v>
      </c>
    </row>
    <row r="23" spans="2:42">
      <c r="B23" s="36"/>
      <c r="C23" s="230">
        <v>1.4</v>
      </c>
      <c r="D23" s="38" t="str">
        <f>"Premium earned including federal and state high risk programs (Lines "&amp;$C$108&amp;" + "&amp;$C$109&amp;" + "&amp;$C$110&amp;")"</f>
        <v>Premium earned including federal and state high risk programs (Lines 1.1 + 1.2 + 1.3)</v>
      </c>
      <c r="E23" s="47" t="s">
        <v>150</v>
      </c>
      <c r="F23" s="97">
        <f>SUM(F20:F22)</f>
        <v>0</v>
      </c>
      <c r="G23" s="173">
        <f t="shared" ref="G23:J23" si="21">SUM(G20:G22)</f>
        <v>0</v>
      </c>
      <c r="H23" s="80">
        <f t="shared" si="21"/>
        <v>0</v>
      </c>
      <c r="I23" s="80">
        <f t="shared" si="21"/>
        <v>0</v>
      </c>
      <c r="J23" s="341">
        <f t="shared" si="21"/>
        <v>0</v>
      </c>
      <c r="K23" s="97">
        <f>SUM(K20:K22)</f>
        <v>0</v>
      </c>
      <c r="L23" s="173">
        <f t="shared" ref="L23:O23" si="22">SUM(L20:L22)</f>
        <v>0</v>
      </c>
      <c r="M23" s="80">
        <f t="shared" si="22"/>
        <v>0</v>
      </c>
      <c r="N23" s="80">
        <f t="shared" si="22"/>
        <v>0</v>
      </c>
      <c r="O23" s="341">
        <f t="shared" si="22"/>
        <v>0</v>
      </c>
      <c r="P23" s="97">
        <f>SUM(P20:P22)</f>
        <v>0</v>
      </c>
      <c r="Q23" s="173">
        <f t="shared" ref="Q23:T23" si="23">SUM(Q20:Q22)</f>
        <v>0</v>
      </c>
      <c r="R23" s="80">
        <f t="shared" si="23"/>
        <v>0</v>
      </c>
      <c r="S23" s="80">
        <f t="shared" si="23"/>
        <v>0</v>
      </c>
      <c r="T23" s="341">
        <f t="shared" si="23"/>
        <v>0</v>
      </c>
      <c r="U23" s="97">
        <f>SUM(U20:U22)</f>
        <v>0</v>
      </c>
      <c r="V23" s="341">
        <f t="shared" ref="V23" si="24">SUM(V20:V22)</f>
        <v>0</v>
      </c>
      <c r="W23" s="97">
        <f>SUM(W20:W22)</f>
        <v>0</v>
      </c>
      <c r="X23" s="341">
        <f t="shared" ref="X23" si="25">SUM(X20:X22)</f>
        <v>0</v>
      </c>
      <c r="Y23" s="97">
        <f>SUM(Y20:Y22)</f>
        <v>0</v>
      </c>
      <c r="Z23" s="341">
        <f t="shared" ref="Z23" si="26">SUM(Z20:Z22)</f>
        <v>0</v>
      </c>
      <c r="AA23" s="97">
        <f>SUM(AA20:AA22)</f>
        <v>0</v>
      </c>
      <c r="AB23" s="173">
        <f t="shared" ref="AB23:AE23" si="27">SUM(AB20:AB22)</f>
        <v>0</v>
      </c>
      <c r="AC23" s="80">
        <f t="shared" si="27"/>
        <v>0</v>
      </c>
      <c r="AD23" s="80">
        <f t="shared" si="27"/>
        <v>0</v>
      </c>
      <c r="AE23" s="341">
        <f t="shared" si="27"/>
        <v>0</v>
      </c>
      <c r="AF23" s="97">
        <f>SUM(AF20:AF22)</f>
        <v>0</v>
      </c>
      <c r="AG23" s="173">
        <f t="shared" ref="AG23:AJ23" si="28">SUM(AG20:AG22)</f>
        <v>0</v>
      </c>
      <c r="AH23" s="80">
        <f t="shared" si="28"/>
        <v>0</v>
      </c>
      <c r="AI23" s="80">
        <f t="shared" si="28"/>
        <v>0</v>
      </c>
      <c r="AJ23" s="98">
        <f t="shared" si="28"/>
        <v>0</v>
      </c>
      <c r="AK23" s="63">
        <f>SUM(AK20:AK22)</f>
        <v>0</v>
      </c>
      <c r="AL23" s="57">
        <f>SUM(AL20:AL22)</f>
        <v>0</v>
      </c>
      <c r="AM23" s="57">
        <f>SUM(AM20:AM22)</f>
        <v>0</v>
      </c>
      <c r="AN23" s="393" t="s">
        <v>65</v>
      </c>
      <c r="AO23" s="112">
        <f t="shared" si="7"/>
        <v>0</v>
      </c>
    </row>
    <row r="24" spans="2:42" ht="25.5">
      <c r="B24" s="36"/>
      <c r="C24" s="230">
        <v>1.5</v>
      </c>
      <c r="D24" s="38" t="s">
        <v>318</v>
      </c>
      <c r="E24" s="47" t="s">
        <v>302</v>
      </c>
      <c r="F24" s="100"/>
      <c r="G24" s="385" t="s">
        <v>65</v>
      </c>
      <c r="H24" s="385" t="s">
        <v>65</v>
      </c>
      <c r="I24" s="385" t="s">
        <v>65</v>
      </c>
      <c r="J24" s="386" t="s">
        <v>65</v>
      </c>
      <c r="K24" s="100"/>
      <c r="L24" s="385" t="s">
        <v>65</v>
      </c>
      <c r="M24" s="385" t="s">
        <v>65</v>
      </c>
      <c r="N24" s="385" t="s">
        <v>65</v>
      </c>
      <c r="O24" s="386" t="s">
        <v>65</v>
      </c>
      <c r="P24" s="100"/>
      <c r="Q24" s="385" t="s">
        <v>65</v>
      </c>
      <c r="R24" s="385" t="s">
        <v>65</v>
      </c>
      <c r="S24" s="385" t="s">
        <v>65</v>
      </c>
      <c r="T24" s="386" t="s">
        <v>65</v>
      </c>
      <c r="U24" s="100"/>
      <c r="V24" s="386" t="s">
        <v>65</v>
      </c>
      <c r="W24" s="100"/>
      <c r="X24" s="386" t="s">
        <v>65</v>
      </c>
      <c r="Y24" s="100"/>
      <c r="Z24" s="386" t="s">
        <v>65</v>
      </c>
      <c r="AA24" s="100"/>
      <c r="AB24" s="385" t="s">
        <v>65</v>
      </c>
      <c r="AC24" s="385" t="s">
        <v>65</v>
      </c>
      <c r="AD24" s="385" t="s">
        <v>65</v>
      </c>
      <c r="AE24" s="386" t="s">
        <v>65</v>
      </c>
      <c r="AF24" s="100"/>
      <c r="AG24" s="385" t="s">
        <v>65</v>
      </c>
      <c r="AH24" s="385" t="s">
        <v>65</v>
      </c>
      <c r="AI24" s="385" t="s">
        <v>65</v>
      </c>
      <c r="AJ24" s="394" t="s">
        <v>65</v>
      </c>
      <c r="AK24" s="75"/>
      <c r="AL24" s="59"/>
      <c r="AM24" s="59"/>
      <c r="AN24" s="393" t="s">
        <v>65</v>
      </c>
      <c r="AO24" s="112">
        <f t="shared" ref="AO24:AO27" si="29">SUM($F24,$K24,$P24,$U24,$W24,$Y24,$AA24,$AF24,$AK24,$AL24,$AM24,$AN24)</f>
        <v>0</v>
      </c>
    </row>
    <row r="25" spans="2:42">
      <c r="B25" s="36"/>
      <c r="C25" s="230">
        <v>1.6</v>
      </c>
      <c r="D25" s="38" t="s">
        <v>303</v>
      </c>
      <c r="E25" s="47" t="s">
        <v>304</v>
      </c>
      <c r="F25" s="100"/>
      <c r="G25" s="385" t="s">
        <v>65</v>
      </c>
      <c r="H25" s="385" t="s">
        <v>65</v>
      </c>
      <c r="I25" s="385" t="s">
        <v>65</v>
      </c>
      <c r="J25" s="386" t="s">
        <v>65</v>
      </c>
      <c r="K25" s="100"/>
      <c r="L25" s="385" t="s">
        <v>65</v>
      </c>
      <c r="M25" s="385" t="s">
        <v>65</v>
      </c>
      <c r="N25" s="385" t="s">
        <v>65</v>
      </c>
      <c r="O25" s="386" t="s">
        <v>65</v>
      </c>
      <c r="P25" s="100"/>
      <c r="Q25" s="385" t="s">
        <v>65</v>
      </c>
      <c r="R25" s="385" t="s">
        <v>65</v>
      </c>
      <c r="S25" s="385" t="s">
        <v>65</v>
      </c>
      <c r="T25" s="386" t="s">
        <v>65</v>
      </c>
      <c r="U25" s="100"/>
      <c r="V25" s="386" t="s">
        <v>65</v>
      </c>
      <c r="W25" s="100"/>
      <c r="X25" s="386" t="s">
        <v>65</v>
      </c>
      <c r="Y25" s="100"/>
      <c r="Z25" s="386" t="s">
        <v>65</v>
      </c>
      <c r="AA25" s="100"/>
      <c r="AB25" s="385" t="s">
        <v>65</v>
      </c>
      <c r="AC25" s="385" t="s">
        <v>65</v>
      </c>
      <c r="AD25" s="385" t="s">
        <v>65</v>
      </c>
      <c r="AE25" s="386" t="s">
        <v>65</v>
      </c>
      <c r="AF25" s="100"/>
      <c r="AG25" s="385" t="s">
        <v>65</v>
      </c>
      <c r="AH25" s="385" t="s">
        <v>65</v>
      </c>
      <c r="AI25" s="385" t="s">
        <v>65</v>
      </c>
      <c r="AJ25" s="394" t="s">
        <v>65</v>
      </c>
      <c r="AK25" s="75"/>
      <c r="AL25" s="59"/>
      <c r="AM25" s="59"/>
      <c r="AN25" s="393" t="s">
        <v>65</v>
      </c>
      <c r="AO25" s="112">
        <f t="shared" si="29"/>
        <v>0</v>
      </c>
    </row>
    <row r="26" spans="2:42">
      <c r="B26" s="36"/>
      <c r="C26" s="230">
        <v>1.7</v>
      </c>
      <c r="D26" s="38" t="s">
        <v>305</v>
      </c>
      <c r="E26" s="47" t="s">
        <v>266</v>
      </c>
      <c r="F26" s="100"/>
      <c r="G26" s="385" t="s">
        <v>65</v>
      </c>
      <c r="H26" s="385" t="s">
        <v>65</v>
      </c>
      <c r="I26" s="385" t="s">
        <v>65</v>
      </c>
      <c r="J26" s="386" t="s">
        <v>65</v>
      </c>
      <c r="K26" s="100"/>
      <c r="L26" s="385" t="s">
        <v>65</v>
      </c>
      <c r="M26" s="385" t="s">
        <v>65</v>
      </c>
      <c r="N26" s="385" t="s">
        <v>65</v>
      </c>
      <c r="O26" s="386" t="s">
        <v>65</v>
      </c>
      <c r="P26" s="100"/>
      <c r="Q26" s="385" t="s">
        <v>65</v>
      </c>
      <c r="R26" s="385" t="s">
        <v>65</v>
      </c>
      <c r="S26" s="385" t="s">
        <v>65</v>
      </c>
      <c r="T26" s="386" t="s">
        <v>65</v>
      </c>
      <c r="U26" s="100"/>
      <c r="V26" s="386" t="s">
        <v>65</v>
      </c>
      <c r="W26" s="100"/>
      <c r="X26" s="386" t="s">
        <v>65</v>
      </c>
      <c r="Y26" s="100"/>
      <c r="Z26" s="386" t="s">
        <v>65</v>
      </c>
      <c r="AA26" s="100"/>
      <c r="AB26" s="385" t="s">
        <v>65</v>
      </c>
      <c r="AC26" s="385" t="s">
        <v>65</v>
      </c>
      <c r="AD26" s="385" t="s">
        <v>65</v>
      </c>
      <c r="AE26" s="386" t="s">
        <v>65</v>
      </c>
      <c r="AF26" s="100"/>
      <c r="AG26" s="385" t="s">
        <v>65</v>
      </c>
      <c r="AH26" s="385" t="s">
        <v>65</v>
      </c>
      <c r="AI26" s="385" t="s">
        <v>65</v>
      </c>
      <c r="AJ26" s="394" t="s">
        <v>65</v>
      </c>
      <c r="AK26" s="75"/>
      <c r="AL26" s="59"/>
      <c r="AM26" s="59"/>
      <c r="AN26" s="393" t="s">
        <v>65</v>
      </c>
      <c r="AO26" s="112">
        <f t="shared" si="29"/>
        <v>0</v>
      </c>
    </row>
    <row r="27" spans="2:42" ht="25.5">
      <c r="B27" s="36"/>
      <c r="C27" s="230">
        <v>1.8</v>
      </c>
      <c r="D27" s="38" t="s">
        <v>306</v>
      </c>
      <c r="E27" s="47"/>
      <c r="F27" s="97">
        <f>SUM(F23:F26)</f>
        <v>0</v>
      </c>
      <c r="G27" s="385" t="s">
        <v>65</v>
      </c>
      <c r="H27" s="385" t="s">
        <v>65</v>
      </c>
      <c r="I27" s="385" t="s">
        <v>65</v>
      </c>
      <c r="J27" s="386" t="s">
        <v>65</v>
      </c>
      <c r="K27" s="97">
        <f>SUM(K23:K26)</f>
        <v>0</v>
      </c>
      <c r="L27" s="385" t="s">
        <v>65</v>
      </c>
      <c r="M27" s="385" t="s">
        <v>65</v>
      </c>
      <c r="N27" s="385" t="s">
        <v>65</v>
      </c>
      <c r="O27" s="386" t="s">
        <v>65</v>
      </c>
      <c r="P27" s="97">
        <f>SUM(P23:P26)</f>
        <v>0</v>
      </c>
      <c r="Q27" s="385" t="s">
        <v>65</v>
      </c>
      <c r="R27" s="385" t="s">
        <v>65</v>
      </c>
      <c r="S27" s="385" t="s">
        <v>65</v>
      </c>
      <c r="T27" s="386" t="s">
        <v>65</v>
      </c>
      <c r="U27" s="97">
        <f>SUM(U23:U26)</f>
        <v>0</v>
      </c>
      <c r="V27" s="386" t="s">
        <v>65</v>
      </c>
      <c r="W27" s="97">
        <f>SUM(W23:W26)</f>
        <v>0</v>
      </c>
      <c r="X27" s="386" t="s">
        <v>65</v>
      </c>
      <c r="Y27" s="97">
        <f>SUM(Y23:Y26)</f>
        <v>0</v>
      </c>
      <c r="Z27" s="386" t="s">
        <v>65</v>
      </c>
      <c r="AA27" s="97">
        <f>SUM(AA23:AA26)</f>
        <v>0</v>
      </c>
      <c r="AB27" s="385" t="s">
        <v>65</v>
      </c>
      <c r="AC27" s="385" t="s">
        <v>65</v>
      </c>
      <c r="AD27" s="385" t="s">
        <v>65</v>
      </c>
      <c r="AE27" s="386" t="s">
        <v>65</v>
      </c>
      <c r="AF27" s="97">
        <f>SUM(AF23:AF26)</f>
        <v>0</v>
      </c>
      <c r="AG27" s="385" t="s">
        <v>65</v>
      </c>
      <c r="AH27" s="385" t="s">
        <v>65</v>
      </c>
      <c r="AI27" s="385" t="s">
        <v>65</v>
      </c>
      <c r="AJ27" s="394" t="s">
        <v>65</v>
      </c>
      <c r="AK27" s="341">
        <f>SUM(AK23:AK26)</f>
        <v>0</v>
      </c>
      <c r="AL27" s="354">
        <f>SUM(AL23:AL26)</f>
        <v>0</v>
      </c>
      <c r="AM27" s="57">
        <f>SUM(AM23:AM26)</f>
        <v>0</v>
      </c>
      <c r="AN27" s="393" t="s">
        <v>65</v>
      </c>
      <c r="AO27" s="112">
        <f t="shared" si="29"/>
        <v>0</v>
      </c>
      <c r="AP27" s="269"/>
    </row>
    <row r="28" spans="2:42" s="20" customFormat="1">
      <c r="B28" s="563"/>
      <c r="C28" s="564"/>
      <c r="D28" s="557"/>
      <c r="E28" s="534"/>
      <c r="F28" s="558"/>
      <c r="G28" s="559"/>
      <c r="H28" s="560"/>
      <c r="I28" s="560"/>
      <c r="J28" s="561"/>
      <c r="K28" s="558"/>
      <c r="L28" s="559"/>
      <c r="M28" s="560"/>
      <c r="N28" s="560"/>
      <c r="O28" s="561"/>
      <c r="P28" s="558"/>
      <c r="Q28" s="559"/>
      <c r="R28" s="560"/>
      <c r="S28" s="560"/>
      <c r="T28" s="561"/>
      <c r="U28" s="558"/>
      <c r="V28" s="561"/>
      <c r="W28" s="558"/>
      <c r="X28" s="561"/>
      <c r="Y28" s="558"/>
      <c r="Z28" s="561"/>
      <c r="AA28" s="558"/>
      <c r="AB28" s="559"/>
      <c r="AC28" s="560"/>
      <c r="AD28" s="560"/>
      <c r="AE28" s="561"/>
      <c r="AF28" s="558"/>
      <c r="AG28" s="559"/>
      <c r="AH28" s="560"/>
      <c r="AI28" s="560"/>
      <c r="AJ28" s="562"/>
      <c r="AK28" s="565"/>
      <c r="AL28" s="541"/>
      <c r="AM28" s="541"/>
      <c r="AN28" s="542"/>
      <c r="AO28" s="543"/>
    </row>
    <row r="29" spans="2:42" s="20" customFormat="1">
      <c r="B29" s="43" t="s">
        <v>4</v>
      </c>
      <c r="C29" s="53" t="s">
        <v>12</v>
      </c>
      <c r="D29" s="229"/>
      <c r="E29" s="318"/>
      <c r="F29" s="320"/>
      <c r="G29" s="323"/>
      <c r="H29" s="321"/>
      <c r="I29" s="321"/>
      <c r="J29" s="335"/>
      <c r="K29" s="320"/>
      <c r="L29" s="323"/>
      <c r="M29" s="321"/>
      <c r="N29" s="321"/>
      <c r="O29" s="335"/>
      <c r="P29" s="320"/>
      <c r="Q29" s="323"/>
      <c r="R29" s="321"/>
      <c r="S29" s="321"/>
      <c r="T29" s="335"/>
      <c r="U29" s="320"/>
      <c r="V29" s="335"/>
      <c r="W29" s="320"/>
      <c r="X29" s="335"/>
      <c r="Y29" s="320"/>
      <c r="Z29" s="335"/>
      <c r="AA29" s="320"/>
      <c r="AB29" s="323"/>
      <c r="AC29" s="321"/>
      <c r="AD29" s="321"/>
      <c r="AE29" s="335"/>
      <c r="AF29" s="320"/>
      <c r="AG29" s="323"/>
      <c r="AH29" s="321"/>
      <c r="AI29" s="321"/>
      <c r="AJ29" s="324"/>
      <c r="AK29" s="322"/>
      <c r="AL29" s="313"/>
      <c r="AM29" s="313"/>
      <c r="AN29" s="333"/>
      <c r="AO29" s="334"/>
    </row>
    <row r="30" spans="2:42">
      <c r="B30" s="36"/>
      <c r="C30" s="132">
        <v>2.1</v>
      </c>
      <c r="D30" s="295" t="str">
        <f>"Adjusted Incurred Claims (from Part 2, Line "&amp;$C$152&amp;" &amp; "&amp;$C$153&amp;" respectively) "</f>
        <v xml:space="preserve">Adjusted Incurred Claims (from Part 2, Line 2.17 &amp; 2.18 respectively) </v>
      </c>
      <c r="E30" s="296"/>
      <c r="F30" s="222">
        <f>F$152</f>
        <v>0</v>
      </c>
      <c r="G30" s="80">
        <f t="shared" ref="G30:I30" si="30">G$153</f>
        <v>0</v>
      </c>
      <c r="H30" s="80">
        <f t="shared" si="30"/>
        <v>0</v>
      </c>
      <c r="I30" s="80">
        <f t="shared" si="30"/>
        <v>0</v>
      </c>
      <c r="J30" s="341">
        <f>G30+H30-I30</f>
        <v>0</v>
      </c>
      <c r="K30" s="222">
        <f>K$152</f>
        <v>0</v>
      </c>
      <c r="L30" s="80">
        <f t="shared" ref="L30:N30" si="31">L$153</f>
        <v>0</v>
      </c>
      <c r="M30" s="80">
        <f t="shared" si="31"/>
        <v>0</v>
      </c>
      <c r="N30" s="80">
        <f t="shared" si="31"/>
        <v>0</v>
      </c>
      <c r="O30" s="341">
        <f>L30+M30-N30</f>
        <v>0</v>
      </c>
      <c r="P30" s="222">
        <f>P$152</f>
        <v>0</v>
      </c>
      <c r="Q30" s="80">
        <f t="shared" ref="Q30:S30" si="32">Q$153</f>
        <v>0</v>
      </c>
      <c r="R30" s="80">
        <f t="shared" si="32"/>
        <v>0</v>
      </c>
      <c r="S30" s="80">
        <f t="shared" si="32"/>
        <v>0</v>
      </c>
      <c r="T30" s="341">
        <f>Q30+R30-S30</f>
        <v>0</v>
      </c>
      <c r="U30" s="97">
        <f>U$152</f>
        <v>0</v>
      </c>
      <c r="V30" s="341">
        <f t="shared" ref="V30" si="33">V$153</f>
        <v>0</v>
      </c>
      <c r="W30" s="97">
        <f>W$152</f>
        <v>0</v>
      </c>
      <c r="X30" s="341">
        <f t="shared" ref="X30" si="34">X$153</f>
        <v>0</v>
      </c>
      <c r="Y30" s="97">
        <f>Y$152</f>
        <v>0</v>
      </c>
      <c r="Z30" s="341">
        <f t="shared" ref="Z30:AD30" si="35">Z$153</f>
        <v>0</v>
      </c>
      <c r="AA30" s="222">
        <f>AA$152</f>
        <v>0</v>
      </c>
      <c r="AB30" s="80">
        <f t="shared" si="35"/>
        <v>0</v>
      </c>
      <c r="AC30" s="80">
        <f t="shared" si="35"/>
        <v>0</v>
      </c>
      <c r="AD30" s="80">
        <f t="shared" si="35"/>
        <v>0</v>
      </c>
      <c r="AE30" s="341">
        <f>AB30+AC30-AD30</f>
        <v>0</v>
      </c>
      <c r="AF30" s="222">
        <f>AF$152</f>
        <v>0</v>
      </c>
      <c r="AG30" s="80">
        <f t="shared" ref="AG30:AI30" si="36">AG$153</f>
        <v>0</v>
      </c>
      <c r="AH30" s="80">
        <f t="shared" si="36"/>
        <v>0</v>
      </c>
      <c r="AI30" s="80">
        <f t="shared" si="36"/>
        <v>0</v>
      </c>
      <c r="AJ30" s="98">
        <f>AG30+AH30-AI30</f>
        <v>0</v>
      </c>
      <c r="AK30" s="63">
        <f>AK$152</f>
        <v>0</v>
      </c>
      <c r="AL30" s="57">
        <f>AL$152</f>
        <v>0</v>
      </c>
      <c r="AM30" s="57">
        <f>AM$152</f>
        <v>0</v>
      </c>
      <c r="AN30" s="393" t="s">
        <v>65</v>
      </c>
      <c r="AO30" s="112">
        <f t="shared" ref="AO30:AO33" si="37">SUM($F30,$K30,$P30,$U30,$W30,$Y30,$AA30,$AF30,$AK30,$AL30,$AM30,$AN30)</f>
        <v>0</v>
      </c>
    </row>
    <row r="31" spans="2:42" ht="25.5">
      <c r="B31" s="36"/>
      <c r="C31" s="132">
        <v>2.2000000000000002</v>
      </c>
      <c r="D31" s="38" t="s">
        <v>224</v>
      </c>
      <c r="E31" s="47" t="s">
        <v>139</v>
      </c>
      <c r="F31" s="99"/>
      <c r="G31" s="172"/>
      <c r="H31" s="385" t="s">
        <v>65</v>
      </c>
      <c r="I31" s="385" t="s">
        <v>65</v>
      </c>
      <c r="J31" s="341">
        <f>G31</f>
        <v>0</v>
      </c>
      <c r="K31" s="99"/>
      <c r="L31" s="172"/>
      <c r="M31" s="385" t="s">
        <v>65</v>
      </c>
      <c r="N31" s="385" t="s">
        <v>65</v>
      </c>
      <c r="O31" s="341">
        <f>L31</f>
        <v>0</v>
      </c>
      <c r="P31" s="99"/>
      <c r="Q31" s="172"/>
      <c r="R31" s="385" t="s">
        <v>65</v>
      </c>
      <c r="S31" s="385" t="s">
        <v>65</v>
      </c>
      <c r="T31" s="341">
        <f>Q31</f>
        <v>0</v>
      </c>
      <c r="U31" s="99"/>
      <c r="V31" s="342"/>
      <c r="W31" s="100"/>
      <c r="X31" s="342"/>
      <c r="Y31" s="100"/>
      <c r="Z31" s="342"/>
      <c r="AA31" s="99"/>
      <c r="AB31" s="172"/>
      <c r="AC31" s="385" t="s">
        <v>65</v>
      </c>
      <c r="AD31" s="385" t="s">
        <v>65</v>
      </c>
      <c r="AE31" s="341">
        <f>AB31</f>
        <v>0</v>
      </c>
      <c r="AF31" s="99"/>
      <c r="AG31" s="172"/>
      <c r="AH31" s="385" t="s">
        <v>65</v>
      </c>
      <c r="AI31" s="385" t="s">
        <v>65</v>
      </c>
      <c r="AJ31" s="98">
        <f>AG31</f>
        <v>0</v>
      </c>
      <c r="AK31" s="247"/>
      <c r="AL31" s="58"/>
      <c r="AM31" s="58"/>
      <c r="AN31" s="393" t="s">
        <v>65</v>
      </c>
      <c r="AO31" s="112">
        <f t="shared" si="37"/>
        <v>0</v>
      </c>
    </row>
    <row r="32" spans="2:42" ht="25.5">
      <c r="B32" s="36"/>
      <c r="C32" s="132">
        <v>2.2999999999999998</v>
      </c>
      <c r="D32" s="38" t="s">
        <v>181</v>
      </c>
      <c r="E32" s="47" t="s">
        <v>19</v>
      </c>
      <c r="F32" s="99"/>
      <c r="G32" s="172"/>
      <c r="H32" s="385" t="s">
        <v>65</v>
      </c>
      <c r="I32" s="385" t="s">
        <v>65</v>
      </c>
      <c r="J32" s="341">
        <f t="shared" ref="J32:J33" si="38">G32</f>
        <v>0</v>
      </c>
      <c r="K32" s="99"/>
      <c r="L32" s="172"/>
      <c r="M32" s="385" t="s">
        <v>65</v>
      </c>
      <c r="N32" s="385" t="s">
        <v>65</v>
      </c>
      <c r="O32" s="341">
        <f t="shared" ref="O32:O33" si="39">L32</f>
        <v>0</v>
      </c>
      <c r="P32" s="99"/>
      <c r="Q32" s="172"/>
      <c r="R32" s="385" t="s">
        <v>65</v>
      </c>
      <c r="S32" s="385" t="s">
        <v>65</v>
      </c>
      <c r="T32" s="341">
        <f t="shared" ref="T32:T33" si="40">Q32</f>
        <v>0</v>
      </c>
      <c r="U32" s="99"/>
      <c r="V32" s="342"/>
      <c r="W32" s="100"/>
      <c r="X32" s="342"/>
      <c r="Y32" s="100"/>
      <c r="Z32" s="342"/>
      <c r="AA32" s="99"/>
      <c r="AB32" s="172"/>
      <c r="AC32" s="385" t="s">
        <v>65</v>
      </c>
      <c r="AD32" s="385" t="s">
        <v>65</v>
      </c>
      <c r="AE32" s="341">
        <f t="shared" ref="AE32:AE33" si="41">AB32</f>
        <v>0</v>
      </c>
      <c r="AF32" s="99"/>
      <c r="AG32" s="172"/>
      <c r="AH32" s="385" t="s">
        <v>65</v>
      </c>
      <c r="AI32" s="385" t="s">
        <v>65</v>
      </c>
      <c r="AJ32" s="98">
        <f t="shared" ref="AJ32:AJ33" si="42">AG32</f>
        <v>0</v>
      </c>
      <c r="AK32" s="247"/>
      <c r="AL32" s="58"/>
      <c r="AM32" s="58"/>
      <c r="AN32" s="393" t="s">
        <v>65</v>
      </c>
      <c r="AO32" s="112">
        <f t="shared" si="37"/>
        <v>0</v>
      </c>
    </row>
    <row r="33" spans="2:41" ht="25.5">
      <c r="B33" s="36"/>
      <c r="C33" s="132">
        <v>2.4</v>
      </c>
      <c r="D33" s="38" t="s">
        <v>182</v>
      </c>
      <c r="E33" s="47" t="s">
        <v>20</v>
      </c>
      <c r="F33" s="99"/>
      <c r="G33" s="172"/>
      <c r="H33" s="385" t="s">
        <v>65</v>
      </c>
      <c r="I33" s="385" t="s">
        <v>65</v>
      </c>
      <c r="J33" s="341">
        <f t="shared" si="38"/>
        <v>0</v>
      </c>
      <c r="K33" s="99"/>
      <c r="L33" s="172"/>
      <c r="M33" s="385" t="s">
        <v>65</v>
      </c>
      <c r="N33" s="385" t="s">
        <v>65</v>
      </c>
      <c r="O33" s="341">
        <f t="shared" si="39"/>
        <v>0</v>
      </c>
      <c r="P33" s="99"/>
      <c r="Q33" s="172"/>
      <c r="R33" s="385" t="s">
        <v>65</v>
      </c>
      <c r="S33" s="385" t="s">
        <v>65</v>
      </c>
      <c r="T33" s="341">
        <f t="shared" si="40"/>
        <v>0</v>
      </c>
      <c r="U33" s="99"/>
      <c r="V33" s="342"/>
      <c r="W33" s="100"/>
      <c r="X33" s="342"/>
      <c r="Y33" s="100"/>
      <c r="Z33" s="342"/>
      <c r="AA33" s="99"/>
      <c r="AB33" s="172"/>
      <c r="AC33" s="385" t="s">
        <v>65</v>
      </c>
      <c r="AD33" s="385" t="s">
        <v>65</v>
      </c>
      <c r="AE33" s="341">
        <f t="shared" si="41"/>
        <v>0</v>
      </c>
      <c r="AF33" s="99"/>
      <c r="AG33" s="172"/>
      <c r="AH33" s="385" t="s">
        <v>65</v>
      </c>
      <c r="AI33" s="385" t="s">
        <v>65</v>
      </c>
      <c r="AJ33" s="98">
        <f t="shared" si="42"/>
        <v>0</v>
      </c>
      <c r="AK33" s="247"/>
      <c r="AL33" s="58"/>
      <c r="AM33" s="58"/>
      <c r="AN33" s="393" t="s">
        <v>65</v>
      </c>
      <c r="AO33" s="112">
        <f t="shared" si="37"/>
        <v>0</v>
      </c>
    </row>
    <row r="34" spans="2:41" ht="25.5">
      <c r="B34" s="36"/>
      <c r="C34" s="132">
        <v>2.5</v>
      </c>
      <c r="D34" s="38" t="s">
        <v>334</v>
      </c>
      <c r="E34" s="47" t="s">
        <v>312</v>
      </c>
      <c r="F34" s="99"/>
      <c r="G34" s="385" t="s">
        <v>65</v>
      </c>
      <c r="H34" s="385" t="s">
        <v>65</v>
      </c>
      <c r="I34" s="385" t="s">
        <v>65</v>
      </c>
      <c r="J34" s="386" t="s">
        <v>65</v>
      </c>
      <c r="K34" s="99"/>
      <c r="L34" s="385" t="s">
        <v>65</v>
      </c>
      <c r="M34" s="385" t="s">
        <v>65</v>
      </c>
      <c r="N34" s="385" t="s">
        <v>65</v>
      </c>
      <c r="O34" s="386" t="s">
        <v>65</v>
      </c>
      <c r="P34" s="99"/>
      <c r="Q34" s="385" t="s">
        <v>65</v>
      </c>
      <c r="R34" s="385" t="s">
        <v>65</v>
      </c>
      <c r="S34" s="385" t="s">
        <v>65</v>
      </c>
      <c r="T34" s="386" t="s">
        <v>65</v>
      </c>
      <c r="U34" s="99"/>
      <c r="V34" s="386" t="s">
        <v>65</v>
      </c>
      <c r="W34" s="100"/>
      <c r="X34" s="386" t="s">
        <v>65</v>
      </c>
      <c r="Y34" s="100"/>
      <c r="Z34" s="386" t="s">
        <v>65</v>
      </c>
      <c r="AA34" s="99"/>
      <c r="AB34" s="385" t="s">
        <v>65</v>
      </c>
      <c r="AC34" s="385" t="s">
        <v>65</v>
      </c>
      <c r="AD34" s="385" t="s">
        <v>65</v>
      </c>
      <c r="AE34" s="386" t="s">
        <v>65</v>
      </c>
      <c r="AF34" s="99"/>
      <c r="AG34" s="385" t="s">
        <v>65</v>
      </c>
      <c r="AH34" s="385" t="s">
        <v>65</v>
      </c>
      <c r="AI34" s="385" t="s">
        <v>65</v>
      </c>
      <c r="AJ34" s="394" t="s">
        <v>65</v>
      </c>
      <c r="AK34" s="247"/>
      <c r="AL34" s="58"/>
      <c r="AM34" s="58"/>
      <c r="AN34" s="393" t="s">
        <v>65</v>
      </c>
      <c r="AO34" s="112">
        <f t="shared" ref="AO34:AO40" si="43">SUM($F34,$K34,$P34,$U34,$W34,$Y34,$AA34,$AF34,$AK34,$AL34,$AM34,$AN34)</f>
        <v>0</v>
      </c>
    </row>
    <row r="35" spans="2:41">
      <c r="B35" s="36"/>
      <c r="C35" s="132">
        <v>2.6</v>
      </c>
      <c r="D35" s="38" t="s">
        <v>307</v>
      </c>
      <c r="E35" s="47" t="s">
        <v>313</v>
      </c>
      <c r="F35" s="99"/>
      <c r="G35" s="385" t="s">
        <v>65</v>
      </c>
      <c r="H35" s="385" t="s">
        <v>65</v>
      </c>
      <c r="I35" s="385" t="s">
        <v>65</v>
      </c>
      <c r="J35" s="386" t="s">
        <v>65</v>
      </c>
      <c r="K35" s="99"/>
      <c r="L35" s="385" t="s">
        <v>65</v>
      </c>
      <c r="M35" s="385" t="s">
        <v>65</v>
      </c>
      <c r="N35" s="385" t="s">
        <v>65</v>
      </c>
      <c r="O35" s="386" t="s">
        <v>65</v>
      </c>
      <c r="P35" s="99"/>
      <c r="Q35" s="385" t="s">
        <v>65</v>
      </c>
      <c r="R35" s="385" t="s">
        <v>65</v>
      </c>
      <c r="S35" s="385" t="s">
        <v>65</v>
      </c>
      <c r="T35" s="386" t="s">
        <v>65</v>
      </c>
      <c r="U35" s="99"/>
      <c r="V35" s="386" t="s">
        <v>65</v>
      </c>
      <c r="W35" s="100"/>
      <c r="X35" s="386" t="s">
        <v>65</v>
      </c>
      <c r="Y35" s="100"/>
      <c r="Z35" s="386" t="s">
        <v>65</v>
      </c>
      <c r="AA35" s="99"/>
      <c r="AB35" s="385" t="s">
        <v>65</v>
      </c>
      <c r="AC35" s="385" t="s">
        <v>65</v>
      </c>
      <c r="AD35" s="385" t="s">
        <v>65</v>
      </c>
      <c r="AE35" s="386" t="s">
        <v>65</v>
      </c>
      <c r="AF35" s="99"/>
      <c r="AG35" s="385" t="s">
        <v>65</v>
      </c>
      <c r="AH35" s="385" t="s">
        <v>65</v>
      </c>
      <c r="AI35" s="385" t="s">
        <v>65</v>
      </c>
      <c r="AJ35" s="394" t="s">
        <v>65</v>
      </c>
      <c r="AK35" s="247"/>
      <c r="AL35" s="58"/>
      <c r="AM35" s="58"/>
      <c r="AN35" s="393" t="s">
        <v>65</v>
      </c>
      <c r="AO35" s="112">
        <f t="shared" si="43"/>
        <v>0</v>
      </c>
    </row>
    <row r="36" spans="2:41">
      <c r="B36" s="36"/>
      <c r="C36" s="132">
        <v>2.7</v>
      </c>
      <c r="D36" s="38" t="s">
        <v>308</v>
      </c>
      <c r="E36" s="47" t="s">
        <v>314</v>
      </c>
      <c r="F36" s="99"/>
      <c r="G36" s="385" t="s">
        <v>65</v>
      </c>
      <c r="H36" s="385" t="s">
        <v>65</v>
      </c>
      <c r="I36" s="385" t="s">
        <v>65</v>
      </c>
      <c r="J36" s="386" t="s">
        <v>65</v>
      </c>
      <c r="K36" s="99"/>
      <c r="L36" s="385" t="s">
        <v>65</v>
      </c>
      <c r="M36" s="385" t="s">
        <v>65</v>
      </c>
      <c r="N36" s="385" t="s">
        <v>65</v>
      </c>
      <c r="O36" s="386" t="s">
        <v>65</v>
      </c>
      <c r="P36" s="99"/>
      <c r="Q36" s="385" t="s">
        <v>65</v>
      </c>
      <c r="R36" s="385" t="s">
        <v>65</v>
      </c>
      <c r="S36" s="385" t="s">
        <v>65</v>
      </c>
      <c r="T36" s="386" t="s">
        <v>65</v>
      </c>
      <c r="U36" s="99"/>
      <c r="V36" s="386" t="s">
        <v>65</v>
      </c>
      <c r="W36" s="100"/>
      <c r="X36" s="386" t="s">
        <v>65</v>
      </c>
      <c r="Y36" s="100"/>
      <c r="Z36" s="386" t="s">
        <v>65</v>
      </c>
      <c r="AA36" s="99"/>
      <c r="AB36" s="385" t="s">
        <v>65</v>
      </c>
      <c r="AC36" s="385" t="s">
        <v>65</v>
      </c>
      <c r="AD36" s="385" t="s">
        <v>65</v>
      </c>
      <c r="AE36" s="386" t="s">
        <v>65</v>
      </c>
      <c r="AF36" s="99"/>
      <c r="AG36" s="385" t="s">
        <v>65</v>
      </c>
      <c r="AH36" s="385" t="s">
        <v>65</v>
      </c>
      <c r="AI36" s="385" t="s">
        <v>65</v>
      </c>
      <c r="AJ36" s="394" t="s">
        <v>65</v>
      </c>
      <c r="AK36" s="247"/>
      <c r="AL36" s="58"/>
      <c r="AM36" s="58"/>
      <c r="AN36" s="393" t="s">
        <v>65</v>
      </c>
      <c r="AO36" s="112">
        <f t="shared" si="43"/>
        <v>0</v>
      </c>
    </row>
    <row r="37" spans="2:41">
      <c r="B37" s="36"/>
      <c r="C37" s="132">
        <v>2.8</v>
      </c>
      <c r="D37" s="38" t="s">
        <v>309</v>
      </c>
      <c r="E37" s="47" t="s">
        <v>315</v>
      </c>
      <c r="F37" s="99"/>
      <c r="G37" s="385" t="s">
        <v>65</v>
      </c>
      <c r="H37" s="385" t="s">
        <v>65</v>
      </c>
      <c r="I37" s="385" t="s">
        <v>65</v>
      </c>
      <c r="J37" s="386" t="s">
        <v>65</v>
      </c>
      <c r="K37" s="99"/>
      <c r="L37" s="385" t="s">
        <v>65</v>
      </c>
      <c r="M37" s="385" t="s">
        <v>65</v>
      </c>
      <c r="N37" s="385" t="s">
        <v>65</v>
      </c>
      <c r="O37" s="386" t="s">
        <v>65</v>
      </c>
      <c r="P37" s="99"/>
      <c r="Q37" s="385" t="s">
        <v>65</v>
      </c>
      <c r="R37" s="385" t="s">
        <v>65</v>
      </c>
      <c r="S37" s="385" t="s">
        <v>65</v>
      </c>
      <c r="T37" s="386" t="s">
        <v>65</v>
      </c>
      <c r="U37" s="99"/>
      <c r="V37" s="386" t="s">
        <v>65</v>
      </c>
      <c r="W37" s="100"/>
      <c r="X37" s="386" t="s">
        <v>65</v>
      </c>
      <c r="Y37" s="100"/>
      <c r="Z37" s="386" t="s">
        <v>65</v>
      </c>
      <c r="AA37" s="99"/>
      <c r="AB37" s="385" t="s">
        <v>65</v>
      </c>
      <c r="AC37" s="385" t="s">
        <v>65</v>
      </c>
      <c r="AD37" s="385" t="s">
        <v>65</v>
      </c>
      <c r="AE37" s="386" t="s">
        <v>65</v>
      </c>
      <c r="AF37" s="99"/>
      <c r="AG37" s="385" t="s">
        <v>65</v>
      </c>
      <c r="AH37" s="385" t="s">
        <v>65</v>
      </c>
      <c r="AI37" s="385" t="s">
        <v>65</v>
      </c>
      <c r="AJ37" s="394" t="s">
        <v>65</v>
      </c>
      <c r="AK37" s="247"/>
      <c r="AL37" s="58"/>
      <c r="AM37" s="58"/>
      <c r="AN37" s="393" t="s">
        <v>65</v>
      </c>
      <c r="AO37" s="112">
        <f t="shared" si="43"/>
        <v>0</v>
      </c>
    </row>
    <row r="38" spans="2:41">
      <c r="B38" s="36"/>
      <c r="C38" s="132">
        <v>2.9</v>
      </c>
      <c r="D38" s="38" t="s">
        <v>321</v>
      </c>
      <c r="E38" s="47" t="s">
        <v>316</v>
      </c>
      <c r="F38" s="99"/>
      <c r="G38" s="385" t="s">
        <v>65</v>
      </c>
      <c r="H38" s="385" t="s">
        <v>65</v>
      </c>
      <c r="I38" s="385" t="s">
        <v>65</v>
      </c>
      <c r="J38" s="386" t="s">
        <v>65</v>
      </c>
      <c r="K38" s="99"/>
      <c r="L38" s="385" t="s">
        <v>65</v>
      </c>
      <c r="M38" s="385" t="s">
        <v>65</v>
      </c>
      <c r="N38" s="385" t="s">
        <v>65</v>
      </c>
      <c r="O38" s="386" t="s">
        <v>65</v>
      </c>
      <c r="P38" s="99"/>
      <c r="Q38" s="385" t="s">
        <v>65</v>
      </c>
      <c r="R38" s="385" t="s">
        <v>65</v>
      </c>
      <c r="S38" s="385" t="s">
        <v>65</v>
      </c>
      <c r="T38" s="386" t="s">
        <v>65</v>
      </c>
      <c r="U38" s="99"/>
      <c r="V38" s="386" t="s">
        <v>65</v>
      </c>
      <c r="W38" s="100"/>
      <c r="X38" s="386" t="s">
        <v>65</v>
      </c>
      <c r="Y38" s="100"/>
      <c r="Z38" s="386" t="s">
        <v>65</v>
      </c>
      <c r="AA38" s="99"/>
      <c r="AB38" s="385" t="s">
        <v>65</v>
      </c>
      <c r="AC38" s="385" t="s">
        <v>65</v>
      </c>
      <c r="AD38" s="385" t="s">
        <v>65</v>
      </c>
      <c r="AE38" s="386" t="s">
        <v>65</v>
      </c>
      <c r="AF38" s="99"/>
      <c r="AG38" s="385" t="s">
        <v>65</v>
      </c>
      <c r="AH38" s="385" t="s">
        <v>65</v>
      </c>
      <c r="AI38" s="385" t="s">
        <v>65</v>
      </c>
      <c r="AJ38" s="394" t="s">
        <v>65</v>
      </c>
      <c r="AK38" s="247"/>
      <c r="AL38" s="58"/>
      <c r="AM38" s="58"/>
      <c r="AN38" s="393" t="s">
        <v>65</v>
      </c>
      <c r="AO38" s="112">
        <f t="shared" si="43"/>
        <v>0</v>
      </c>
    </row>
    <row r="39" spans="2:41">
      <c r="B39" s="36"/>
      <c r="C39" s="33">
        <v>2.1</v>
      </c>
      <c r="D39" s="38" t="s">
        <v>310</v>
      </c>
      <c r="E39" s="47" t="s">
        <v>317</v>
      </c>
      <c r="F39" s="99"/>
      <c r="G39" s="385" t="s">
        <v>65</v>
      </c>
      <c r="H39" s="385" t="s">
        <v>65</v>
      </c>
      <c r="I39" s="385" t="s">
        <v>65</v>
      </c>
      <c r="J39" s="386" t="s">
        <v>65</v>
      </c>
      <c r="K39" s="99"/>
      <c r="L39" s="385" t="s">
        <v>65</v>
      </c>
      <c r="M39" s="385" t="s">
        <v>65</v>
      </c>
      <c r="N39" s="385" t="s">
        <v>65</v>
      </c>
      <c r="O39" s="386" t="s">
        <v>65</v>
      </c>
      <c r="P39" s="99"/>
      <c r="Q39" s="385" t="s">
        <v>65</v>
      </c>
      <c r="R39" s="385" t="s">
        <v>65</v>
      </c>
      <c r="S39" s="385" t="s">
        <v>65</v>
      </c>
      <c r="T39" s="386" t="s">
        <v>65</v>
      </c>
      <c r="U39" s="99"/>
      <c r="V39" s="386" t="s">
        <v>65</v>
      </c>
      <c r="W39" s="100"/>
      <c r="X39" s="386" t="s">
        <v>65</v>
      </c>
      <c r="Y39" s="100"/>
      <c r="Z39" s="386" t="s">
        <v>65</v>
      </c>
      <c r="AA39" s="99"/>
      <c r="AB39" s="385" t="s">
        <v>65</v>
      </c>
      <c r="AC39" s="385" t="s">
        <v>65</v>
      </c>
      <c r="AD39" s="385" t="s">
        <v>65</v>
      </c>
      <c r="AE39" s="386" t="s">
        <v>65</v>
      </c>
      <c r="AF39" s="99"/>
      <c r="AG39" s="385" t="s">
        <v>65</v>
      </c>
      <c r="AH39" s="385" t="s">
        <v>65</v>
      </c>
      <c r="AI39" s="385" t="s">
        <v>65</v>
      </c>
      <c r="AJ39" s="394" t="s">
        <v>65</v>
      </c>
      <c r="AK39" s="247"/>
      <c r="AL39" s="58"/>
      <c r="AM39" s="58"/>
      <c r="AN39" s="393" t="s">
        <v>65</v>
      </c>
      <c r="AO39" s="112">
        <f t="shared" si="43"/>
        <v>0</v>
      </c>
    </row>
    <row r="40" spans="2:41">
      <c r="B40" s="36"/>
      <c r="C40" s="132">
        <v>2.11</v>
      </c>
      <c r="D40" s="38" t="s">
        <v>311</v>
      </c>
      <c r="E40" s="47"/>
      <c r="F40" s="97">
        <f>F30+F34+F35+F36-F37+F38-F39</f>
        <v>0</v>
      </c>
      <c r="G40" s="385" t="s">
        <v>65</v>
      </c>
      <c r="H40" s="385" t="s">
        <v>65</v>
      </c>
      <c r="I40" s="385" t="s">
        <v>65</v>
      </c>
      <c r="J40" s="386" t="s">
        <v>65</v>
      </c>
      <c r="K40" s="97">
        <f>K30+K34+K35+K36-K37+K38-K39</f>
        <v>0</v>
      </c>
      <c r="L40" s="385" t="s">
        <v>65</v>
      </c>
      <c r="M40" s="385" t="s">
        <v>65</v>
      </c>
      <c r="N40" s="385" t="s">
        <v>65</v>
      </c>
      <c r="O40" s="386" t="s">
        <v>65</v>
      </c>
      <c r="P40" s="97">
        <f>P30+P34+P35+P36-P37+P38-P39</f>
        <v>0</v>
      </c>
      <c r="Q40" s="385" t="s">
        <v>65</v>
      </c>
      <c r="R40" s="385" t="s">
        <v>65</v>
      </c>
      <c r="S40" s="385" t="s">
        <v>65</v>
      </c>
      <c r="T40" s="386" t="s">
        <v>65</v>
      </c>
      <c r="U40" s="97">
        <f>U30+U34+U35+U36-U37+U38-U39</f>
        <v>0</v>
      </c>
      <c r="V40" s="386" t="s">
        <v>65</v>
      </c>
      <c r="W40" s="97">
        <f>W30+W34+W35+W36-W37+W38-W39</f>
        <v>0</v>
      </c>
      <c r="X40" s="386" t="s">
        <v>65</v>
      </c>
      <c r="Y40" s="97">
        <f>Y30+Y34+Y35+Y36-Y37+Y38-Y39</f>
        <v>0</v>
      </c>
      <c r="Z40" s="386" t="s">
        <v>65</v>
      </c>
      <c r="AA40" s="97">
        <f>AA30+AA34+AA35+AA36-AA37+AA38-AA39</f>
        <v>0</v>
      </c>
      <c r="AB40" s="385" t="s">
        <v>65</v>
      </c>
      <c r="AC40" s="385" t="s">
        <v>65</v>
      </c>
      <c r="AD40" s="385" t="s">
        <v>65</v>
      </c>
      <c r="AE40" s="386" t="s">
        <v>65</v>
      </c>
      <c r="AF40" s="97">
        <f>AF30+AF34+AF35+AF36-AF37+AF38-AF39</f>
        <v>0</v>
      </c>
      <c r="AG40" s="385" t="s">
        <v>65</v>
      </c>
      <c r="AH40" s="385" t="s">
        <v>65</v>
      </c>
      <c r="AI40" s="385" t="s">
        <v>65</v>
      </c>
      <c r="AJ40" s="394" t="s">
        <v>65</v>
      </c>
      <c r="AK40" s="341">
        <f>AK30+AK34+AK35+AK36-AK37+AK38-AK39</f>
        <v>0</v>
      </c>
      <c r="AL40" s="57">
        <f>AL30+AL34+AL35+AL36-AL37+AL38-AL39</f>
        <v>0</v>
      </c>
      <c r="AM40" s="173">
        <f>AM30+AM34+AM35+AM36-AM37+AM38-AM39</f>
        <v>0</v>
      </c>
      <c r="AN40" s="393" t="s">
        <v>65</v>
      </c>
      <c r="AO40" s="112">
        <f t="shared" si="43"/>
        <v>0</v>
      </c>
    </row>
    <row r="41" spans="2:41" s="20" customFormat="1">
      <c r="B41" s="555"/>
      <c r="C41" s="556"/>
      <c r="D41" s="557"/>
      <c r="E41" s="534"/>
      <c r="F41" s="558"/>
      <c r="G41" s="559"/>
      <c r="H41" s="560"/>
      <c r="I41" s="560"/>
      <c r="J41" s="561"/>
      <c r="K41" s="558"/>
      <c r="L41" s="559"/>
      <c r="M41" s="560"/>
      <c r="N41" s="560"/>
      <c r="O41" s="561"/>
      <c r="P41" s="558"/>
      <c r="Q41" s="559"/>
      <c r="R41" s="560"/>
      <c r="S41" s="560"/>
      <c r="T41" s="561"/>
      <c r="U41" s="558"/>
      <c r="V41" s="561"/>
      <c r="W41" s="558"/>
      <c r="X41" s="561"/>
      <c r="Y41" s="558"/>
      <c r="Z41" s="561"/>
      <c r="AA41" s="558"/>
      <c r="AB41" s="559"/>
      <c r="AC41" s="560"/>
      <c r="AD41" s="560"/>
      <c r="AE41" s="561"/>
      <c r="AF41" s="558"/>
      <c r="AG41" s="559"/>
      <c r="AH41" s="560"/>
      <c r="AI41" s="560"/>
      <c r="AJ41" s="562"/>
      <c r="AK41" s="322"/>
      <c r="AL41" s="313"/>
      <c r="AM41" s="313"/>
      <c r="AN41" s="542"/>
      <c r="AO41" s="543"/>
    </row>
    <row r="42" spans="2:41">
      <c r="B42" s="34" t="s">
        <v>5</v>
      </c>
      <c r="C42" s="53" t="s">
        <v>188</v>
      </c>
      <c r="D42" s="228"/>
      <c r="E42" s="314"/>
      <c r="F42" s="329"/>
      <c r="G42" s="330"/>
      <c r="H42" s="331"/>
      <c r="I42" s="331"/>
      <c r="J42" s="340"/>
      <c r="K42" s="329"/>
      <c r="L42" s="330"/>
      <c r="M42" s="331"/>
      <c r="N42" s="331"/>
      <c r="O42" s="340"/>
      <c r="P42" s="329"/>
      <c r="Q42" s="330"/>
      <c r="R42" s="331"/>
      <c r="S42" s="331"/>
      <c r="T42" s="340"/>
      <c r="U42" s="329"/>
      <c r="V42" s="340"/>
      <c r="W42" s="329"/>
      <c r="X42" s="340"/>
      <c r="Y42" s="329"/>
      <c r="Z42" s="340"/>
      <c r="AA42" s="329"/>
      <c r="AB42" s="330"/>
      <c r="AC42" s="331"/>
      <c r="AD42" s="331"/>
      <c r="AE42" s="340"/>
      <c r="AF42" s="329"/>
      <c r="AG42" s="330"/>
      <c r="AH42" s="331"/>
      <c r="AI42" s="331"/>
      <c r="AJ42" s="328"/>
      <c r="AK42" s="332"/>
      <c r="AL42" s="325"/>
      <c r="AM42" s="325"/>
      <c r="AN42" s="326"/>
      <c r="AO42" s="327"/>
    </row>
    <row r="43" spans="2:41">
      <c r="B43" s="36"/>
      <c r="C43" s="48">
        <v>3.1</v>
      </c>
      <c r="D43" s="39" t="s">
        <v>177</v>
      </c>
      <c r="E43" s="47" t="s">
        <v>28</v>
      </c>
      <c r="F43" s="99"/>
      <c r="G43" s="173">
        <f>F43</f>
        <v>0</v>
      </c>
      <c r="H43" s="471"/>
      <c r="I43" s="81"/>
      <c r="J43" s="341">
        <f t="shared" ref="J43:J48" si="44">G43+H43-I43</f>
        <v>0</v>
      </c>
      <c r="K43" s="99"/>
      <c r="L43" s="173">
        <f>K43</f>
        <v>0</v>
      </c>
      <c r="M43" s="471"/>
      <c r="N43" s="81"/>
      <c r="O43" s="341">
        <f t="shared" ref="O43" si="45">L43+M43-N43</f>
        <v>0</v>
      </c>
      <c r="P43" s="99"/>
      <c r="Q43" s="173">
        <f>P43</f>
        <v>0</v>
      </c>
      <c r="R43" s="471"/>
      <c r="S43" s="81"/>
      <c r="T43" s="341">
        <f t="shared" ref="T43" si="46">Q43+R43-S43</f>
        <v>0</v>
      </c>
      <c r="U43" s="99"/>
      <c r="V43" s="341">
        <f>U43</f>
        <v>0</v>
      </c>
      <c r="W43" s="100"/>
      <c r="X43" s="341">
        <f>W43</f>
        <v>0</v>
      </c>
      <c r="Y43" s="100"/>
      <c r="Z43" s="341">
        <f>Y43</f>
        <v>0</v>
      </c>
      <c r="AA43" s="99"/>
      <c r="AB43" s="173">
        <f>AA43</f>
        <v>0</v>
      </c>
      <c r="AC43" s="471"/>
      <c r="AD43" s="81"/>
      <c r="AE43" s="341">
        <f t="shared" ref="AE43" si="47">AB43+AC43-AD43</f>
        <v>0</v>
      </c>
      <c r="AF43" s="99"/>
      <c r="AG43" s="173">
        <f>AF43</f>
        <v>0</v>
      </c>
      <c r="AH43" s="471"/>
      <c r="AI43" s="81"/>
      <c r="AJ43" s="98">
        <f t="shared" ref="AJ43" si="48">AG43+AH43-AI43</f>
        <v>0</v>
      </c>
      <c r="AK43" s="247"/>
      <c r="AL43" s="58"/>
      <c r="AM43" s="58"/>
      <c r="AN43" s="108"/>
      <c r="AO43" s="112">
        <f t="shared" ref="AO43" si="49">SUM($F43,$K43,$P43,$U43,$W43,$Y43,$AA43,$AF43,$AK43,$AL43,$AM43,$AN43)</f>
        <v>0</v>
      </c>
    </row>
    <row r="44" spans="2:41">
      <c r="B44" s="36"/>
      <c r="C44" s="48">
        <v>3.2</v>
      </c>
      <c r="D44" s="177" t="s">
        <v>178</v>
      </c>
      <c r="E44" s="47"/>
      <c r="F44" s="320"/>
      <c r="G44" s="323"/>
      <c r="H44" s="323"/>
      <c r="I44" s="323"/>
      <c r="J44" s="335"/>
      <c r="K44" s="320"/>
      <c r="L44" s="323"/>
      <c r="M44" s="323"/>
      <c r="N44" s="323"/>
      <c r="O44" s="335"/>
      <c r="P44" s="320"/>
      <c r="Q44" s="323"/>
      <c r="R44" s="323"/>
      <c r="S44" s="323"/>
      <c r="T44" s="335"/>
      <c r="U44" s="320"/>
      <c r="V44" s="335"/>
      <c r="W44" s="320"/>
      <c r="X44" s="335"/>
      <c r="Y44" s="320"/>
      <c r="Z44" s="335"/>
      <c r="AA44" s="320"/>
      <c r="AB44" s="323"/>
      <c r="AC44" s="323"/>
      <c r="AD44" s="323"/>
      <c r="AE44" s="335"/>
      <c r="AF44" s="320"/>
      <c r="AG44" s="323"/>
      <c r="AH44" s="323"/>
      <c r="AI44" s="323"/>
      <c r="AJ44" s="324"/>
      <c r="AK44" s="322"/>
      <c r="AL44" s="322"/>
      <c r="AM44" s="313"/>
      <c r="AN44" s="323"/>
      <c r="AO44" s="311"/>
    </row>
    <row r="45" spans="2:41">
      <c r="B45" s="36"/>
      <c r="C45" s="48"/>
      <c r="D45" s="227" t="s">
        <v>250</v>
      </c>
      <c r="E45" s="47" t="s">
        <v>29</v>
      </c>
      <c r="F45" s="99"/>
      <c r="G45" s="173">
        <f t="shared" ref="G45:G48" si="50">F45</f>
        <v>0</v>
      </c>
      <c r="H45" s="471"/>
      <c r="I45" s="81"/>
      <c r="J45" s="341">
        <f t="shared" si="44"/>
        <v>0</v>
      </c>
      <c r="K45" s="99"/>
      <c r="L45" s="173">
        <f t="shared" ref="L45:L48" si="51">K45</f>
        <v>0</v>
      </c>
      <c r="M45" s="471"/>
      <c r="N45" s="81"/>
      <c r="O45" s="341">
        <f t="shared" ref="O45:O48" si="52">L45+M45-N45</f>
        <v>0</v>
      </c>
      <c r="P45" s="99"/>
      <c r="Q45" s="173">
        <f t="shared" ref="Q45:Q48" si="53">P45</f>
        <v>0</v>
      </c>
      <c r="R45" s="471"/>
      <c r="S45" s="81"/>
      <c r="T45" s="341">
        <f t="shared" ref="T45:T48" si="54">Q45+R45-S45</f>
        <v>0</v>
      </c>
      <c r="U45" s="99"/>
      <c r="V45" s="341">
        <f t="shared" ref="V45:V48" si="55">U45</f>
        <v>0</v>
      </c>
      <c r="W45" s="100"/>
      <c r="X45" s="341">
        <f t="shared" ref="X45:X48" si="56">W45</f>
        <v>0</v>
      </c>
      <c r="Y45" s="100"/>
      <c r="Z45" s="341">
        <f t="shared" ref="Z45:Z48" si="57">Y45</f>
        <v>0</v>
      </c>
      <c r="AA45" s="99"/>
      <c r="AB45" s="173">
        <f t="shared" ref="AB45:AB48" si="58">AA45</f>
        <v>0</v>
      </c>
      <c r="AC45" s="471"/>
      <c r="AD45" s="81"/>
      <c r="AE45" s="341">
        <f t="shared" ref="AE45:AE48" si="59">AB45+AC45-AD45</f>
        <v>0</v>
      </c>
      <c r="AF45" s="99"/>
      <c r="AG45" s="173">
        <f t="shared" ref="AG45:AG48" si="60">AF45</f>
        <v>0</v>
      </c>
      <c r="AH45" s="471"/>
      <c r="AI45" s="81"/>
      <c r="AJ45" s="98">
        <f t="shared" ref="AJ45:AJ48" si="61">AG45+AH45-AI45</f>
        <v>0</v>
      </c>
      <c r="AK45" s="247"/>
      <c r="AL45" s="58"/>
      <c r="AM45" s="58"/>
      <c r="AN45" s="108"/>
      <c r="AO45" s="112">
        <f t="shared" ref="AO45:AO49" si="62">SUM($F45,$K45,$P45,$U45,$W45,$Y45,$AA45,$AF45,$AK45,$AL45,$AM45,$AN45)</f>
        <v>0</v>
      </c>
    </row>
    <row r="46" spans="2:41">
      <c r="B46" s="36"/>
      <c r="C46" s="48"/>
      <c r="D46" s="227" t="s">
        <v>248</v>
      </c>
      <c r="E46" s="47" t="s">
        <v>29</v>
      </c>
      <c r="F46" s="99"/>
      <c r="G46" s="173">
        <f t="shared" si="50"/>
        <v>0</v>
      </c>
      <c r="H46" s="471"/>
      <c r="I46" s="81"/>
      <c r="J46" s="341">
        <f t="shared" si="44"/>
        <v>0</v>
      </c>
      <c r="K46" s="99"/>
      <c r="L46" s="173">
        <f t="shared" si="51"/>
        <v>0</v>
      </c>
      <c r="M46" s="471"/>
      <c r="N46" s="81"/>
      <c r="O46" s="341">
        <f t="shared" si="52"/>
        <v>0</v>
      </c>
      <c r="P46" s="99"/>
      <c r="Q46" s="173">
        <f t="shared" si="53"/>
        <v>0</v>
      </c>
      <c r="R46" s="471"/>
      <c r="S46" s="81"/>
      <c r="T46" s="341">
        <f t="shared" si="54"/>
        <v>0</v>
      </c>
      <c r="U46" s="99"/>
      <c r="V46" s="341">
        <f t="shared" si="55"/>
        <v>0</v>
      </c>
      <c r="W46" s="100"/>
      <c r="X46" s="341">
        <f t="shared" si="56"/>
        <v>0</v>
      </c>
      <c r="Y46" s="100"/>
      <c r="Z46" s="341">
        <f t="shared" si="57"/>
        <v>0</v>
      </c>
      <c r="AA46" s="99"/>
      <c r="AB46" s="173">
        <f t="shared" si="58"/>
        <v>0</v>
      </c>
      <c r="AC46" s="471"/>
      <c r="AD46" s="81"/>
      <c r="AE46" s="341">
        <f t="shared" si="59"/>
        <v>0</v>
      </c>
      <c r="AF46" s="99"/>
      <c r="AG46" s="173">
        <f t="shared" si="60"/>
        <v>0</v>
      </c>
      <c r="AH46" s="471"/>
      <c r="AI46" s="81"/>
      <c r="AJ46" s="98">
        <f t="shared" si="61"/>
        <v>0</v>
      </c>
      <c r="AK46" s="247"/>
      <c r="AL46" s="58"/>
      <c r="AM46" s="58"/>
      <c r="AN46" s="108"/>
      <c r="AO46" s="112">
        <f t="shared" si="62"/>
        <v>0</v>
      </c>
    </row>
    <row r="47" spans="2:41">
      <c r="B47" s="36"/>
      <c r="C47" s="48"/>
      <c r="D47" s="227" t="s">
        <v>249</v>
      </c>
      <c r="E47" s="47" t="s">
        <v>29</v>
      </c>
      <c r="F47" s="99"/>
      <c r="G47" s="173">
        <f t="shared" si="50"/>
        <v>0</v>
      </c>
      <c r="H47" s="471"/>
      <c r="I47" s="81"/>
      <c r="J47" s="341">
        <f t="shared" si="44"/>
        <v>0</v>
      </c>
      <c r="K47" s="99"/>
      <c r="L47" s="173">
        <f t="shared" si="51"/>
        <v>0</v>
      </c>
      <c r="M47" s="471"/>
      <c r="N47" s="81"/>
      <c r="O47" s="341">
        <f t="shared" si="52"/>
        <v>0</v>
      </c>
      <c r="P47" s="99"/>
      <c r="Q47" s="173">
        <f t="shared" si="53"/>
        <v>0</v>
      </c>
      <c r="R47" s="471"/>
      <c r="S47" s="81"/>
      <c r="T47" s="341">
        <f t="shared" si="54"/>
        <v>0</v>
      </c>
      <c r="U47" s="99"/>
      <c r="V47" s="341">
        <f t="shared" si="55"/>
        <v>0</v>
      </c>
      <c r="W47" s="100"/>
      <c r="X47" s="341">
        <f t="shared" si="56"/>
        <v>0</v>
      </c>
      <c r="Y47" s="100"/>
      <c r="Z47" s="341">
        <f t="shared" si="57"/>
        <v>0</v>
      </c>
      <c r="AA47" s="99"/>
      <c r="AB47" s="173">
        <f t="shared" si="58"/>
        <v>0</v>
      </c>
      <c r="AC47" s="471"/>
      <c r="AD47" s="81"/>
      <c r="AE47" s="341">
        <f t="shared" si="59"/>
        <v>0</v>
      </c>
      <c r="AF47" s="99"/>
      <c r="AG47" s="173">
        <f t="shared" si="60"/>
        <v>0</v>
      </c>
      <c r="AH47" s="471"/>
      <c r="AI47" s="81"/>
      <c r="AJ47" s="98">
        <f t="shared" si="61"/>
        <v>0</v>
      </c>
      <c r="AK47" s="247"/>
      <c r="AL47" s="58"/>
      <c r="AM47" s="58"/>
      <c r="AN47" s="108"/>
      <c r="AO47" s="112">
        <f t="shared" si="62"/>
        <v>0</v>
      </c>
    </row>
    <row r="48" spans="2:41">
      <c r="B48" s="36"/>
      <c r="C48" s="48">
        <v>3.3</v>
      </c>
      <c r="D48" s="39" t="s">
        <v>179</v>
      </c>
      <c r="E48" s="47" t="s">
        <v>30</v>
      </c>
      <c r="F48" s="99"/>
      <c r="G48" s="173">
        <f t="shared" si="50"/>
        <v>0</v>
      </c>
      <c r="H48" s="471"/>
      <c r="I48" s="81"/>
      <c r="J48" s="341">
        <f t="shared" si="44"/>
        <v>0</v>
      </c>
      <c r="K48" s="99"/>
      <c r="L48" s="173">
        <f t="shared" si="51"/>
        <v>0</v>
      </c>
      <c r="M48" s="471"/>
      <c r="N48" s="81"/>
      <c r="O48" s="341">
        <f t="shared" si="52"/>
        <v>0</v>
      </c>
      <c r="P48" s="99"/>
      <c r="Q48" s="173">
        <f t="shared" si="53"/>
        <v>0</v>
      </c>
      <c r="R48" s="471"/>
      <c r="S48" s="81"/>
      <c r="T48" s="341">
        <f t="shared" si="54"/>
        <v>0</v>
      </c>
      <c r="U48" s="99"/>
      <c r="V48" s="341">
        <f t="shared" si="55"/>
        <v>0</v>
      </c>
      <c r="W48" s="100"/>
      <c r="X48" s="341">
        <f t="shared" si="56"/>
        <v>0</v>
      </c>
      <c r="Y48" s="100"/>
      <c r="Z48" s="341">
        <f t="shared" si="57"/>
        <v>0</v>
      </c>
      <c r="AA48" s="99"/>
      <c r="AB48" s="173">
        <f t="shared" si="58"/>
        <v>0</v>
      </c>
      <c r="AC48" s="471"/>
      <c r="AD48" s="81"/>
      <c r="AE48" s="341">
        <f t="shared" si="59"/>
        <v>0</v>
      </c>
      <c r="AF48" s="99"/>
      <c r="AG48" s="173">
        <f t="shared" si="60"/>
        <v>0</v>
      </c>
      <c r="AH48" s="471"/>
      <c r="AI48" s="81"/>
      <c r="AJ48" s="98">
        <f t="shared" si="61"/>
        <v>0</v>
      </c>
      <c r="AK48" s="247"/>
      <c r="AL48" s="58"/>
      <c r="AM48" s="58"/>
      <c r="AN48" s="108"/>
      <c r="AO48" s="112">
        <f t="shared" si="62"/>
        <v>0</v>
      </c>
    </row>
    <row r="49" spans="2:41" ht="25.5">
      <c r="B49" s="36"/>
      <c r="C49" s="48">
        <v>3.4</v>
      </c>
      <c r="D49" s="592" t="str">
        <f>"Total Federal and State taxes and fees to be excluded from Premium 
     (Lines "&amp;$C$43&amp;" + "&amp;$C$44&amp;"a + Max("&amp;$C$44&amp;"b or "&amp;$C$44&amp;"c ) + "&amp;$C$48&amp;")"</f>
        <v>Total Federal and State taxes and fees to be excluded from Premium 
     (Lines 3.1 + 3.2a + Max(3.2b or 3.2c ) + 3.3)</v>
      </c>
      <c r="E49" s="47"/>
      <c r="F49" s="97">
        <f>IF($L$10="YES",SUM(F$43+F$45+MAX(F$46,F$47)+F$48),SUM(F$43+F$45+F$46+F$48))</f>
        <v>0</v>
      </c>
      <c r="G49" s="80">
        <f>IF($L$10="YES",SUM(G$43+G$45+MAX(G$46,G$47)+G$48),SUM(G$43+G$45+G$46+G$48))</f>
        <v>0</v>
      </c>
      <c r="H49" s="80">
        <f t="shared" ref="H49:I49" si="63">IF($L$10="YES",SUM(H$43+H$45+MAX(H$46,H$47)+H$48),SUM(H$43+H$45+H$46+H$48))</f>
        <v>0</v>
      </c>
      <c r="I49" s="80">
        <f t="shared" si="63"/>
        <v>0</v>
      </c>
      <c r="J49" s="438">
        <f>IF($L$10="YES",SUM(J$43+J$45+MAX(J$46,J$47)+J$48),SUM(J$43+J$45+J$46+J$48))</f>
        <v>0</v>
      </c>
      <c r="K49" s="97">
        <f>IF($L$10="YES",SUM(K$43+K$45+MAX(K$46,K$47)+K$48),SUM(K$43+K$45+K$46+K$48))</f>
        <v>0</v>
      </c>
      <c r="L49" s="80">
        <f>IF($L$10="YES",SUM(L$43+L$45+MAX(L$46,L$47)+L$48),SUM(L$43+L$45+L$46+L$48))</f>
        <v>0</v>
      </c>
      <c r="M49" s="80">
        <f t="shared" ref="M49:N49" si="64">IF($L$10="YES",SUM(M$43+M$45+MAX(M$46,M$47)+M$48),SUM(M$43+M$45+M$46+M$48))</f>
        <v>0</v>
      </c>
      <c r="N49" s="80">
        <f t="shared" si="64"/>
        <v>0</v>
      </c>
      <c r="O49" s="438">
        <f>IF($L$10="YES",SUM(O$43+O$45+MAX(O$46,O$47)+O$48),SUM(O$43+O$45+O$46+O$48))</f>
        <v>0</v>
      </c>
      <c r="P49" s="97">
        <f>IF($L$10="YES",SUM(P$43+P$45+MAX(P$46,P$47)+P$48),SUM(P$43+P$45+P$46+P$48))</f>
        <v>0</v>
      </c>
      <c r="Q49" s="80">
        <f>IF($L$10="YES",SUM(Q$43+Q$45+MAX(Q$46,Q$47)+Q$48),SUM(Q$43+Q$45+Q$46+Q$48))</f>
        <v>0</v>
      </c>
      <c r="R49" s="80">
        <f t="shared" ref="R49:S49" si="65">IF($L$10="YES",SUM(R$43+R$45+MAX(R$46,R$47)+R$48),SUM(R$43+R$45+R$46+R$48))</f>
        <v>0</v>
      </c>
      <c r="S49" s="80">
        <f t="shared" si="65"/>
        <v>0</v>
      </c>
      <c r="T49" s="438">
        <f t="shared" ref="T49:AB49" si="66">IF($L$10="YES",SUM(T$43+T$45+MAX(T$46,T$47)+T$48),SUM(T$43+T$45+T$46+T$48))</f>
        <v>0</v>
      </c>
      <c r="U49" s="97">
        <f t="shared" si="66"/>
        <v>0</v>
      </c>
      <c r="V49" s="438">
        <f t="shared" si="66"/>
        <v>0</v>
      </c>
      <c r="W49" s="97">
        <f t="shared" si="66"/>
        <v>0</v>
      </c>
      <c r="X49" s="438">
        <f t="shared" si="66"/>
        <v>0</v>
      </c>
      <c r="Y49" s="97">
        <f t="shared" si="66"/>
        <v>0</v>
      </c>
      <c r="Z49" s="438">
        <f t="shared" si="66"/>
        <v>0</v>
      </c>
      <c r="AA49" s="97">
        <f t="shared" si="66"/>
        <v>0</v>
      </c>
      <c r="AB49" s="80">
        <f t="shared" si="66"/>
        <v>0</v>
      </c>
      <c r="AC49" s="80">
        <f t="shared" ref="AC49:AD49" si="67">IF($L$10="YES",SUM(AC$43+AC$45+MAX(AC$46,AC$47)+AC$48),SUM(AC$43+AC$45+AC$46+AC$48))</f>
        <v>0</v>
      </c>
      <c r="AD49" s="80">
        <f t="shared" si="67"/>
        <v>0</v>
      </c>
      <c r="AE49" s="438">
        <f>IF($L$10="YES",SUM(AE$43+AE$45+MAX(AE$46,AE$47)+AE$48),SUM(AE$43+AE$45+AE$46+AE$48))</f>
        <v>0</v>
      </c>
      <c r="AF49" s="97">
        <f>IF($L$10="YES",SUM(AF$43+AF$45+MAX(AF$46,AF$47)+AF$48),SUM(AF$43+AF$45+AF$46+AF$48))</f>
        <v>0</v>
      </c>
      <c r="AG49" s="80">
        <f>IF($L$10="YES",SUM(AG$43+AG$45+MAX(AG$46,AG$47)+AG$48),SUM(AG$43+AG$45+AG$46+AG$48))</f>
        <v>0</v>
      </c>
      <c r="AH49" s="80">
        <f t="shared" ref="AH49:AI49" si="68">IF($L$10="YES",SUM(AH$43+AH$45+MAX(AH$46,AH$47)+AH$48),SUM(AH$43+AH$45+AH$46+AH$48))</f>
        <v>0</v>
      </c>
      <c r="AI49" s="80">
        <f t="shared" si="68"/>
        <v>0</v>
      </c>
      <c r="AJ49" s="438">
        <f>IF($L$10="YES",SUM(AJ$43+AJ$45+MAX(AJ$46,AJ$47)+AJ$48),SUM(AJ$43+AJ$45+AJ$46+AJ$48))</f>
        <v>0</v>
      </c>
      <c r="AK49" s="107">
        <f>SUM(AK$43:AK$48)</f>
        <v>0</v>
      </c>
      <c r="AL49" s="57">
        <f>SUM(AL$43:AL$48)</f>
        <v>0</v>
      </c>
      <c r="AM49" s="57">
        <f>SUM(AM$43:AM$48)</f>
        <v>0</v>
      </c>
      <c r="AN49" s="95">
        <f>SUM(AN$43:AN$48)</f>
        <v>0</v>
      </c>
      <c r="AO49" s="112">
        <f t="shared" si="62"/>
        <v>0</v>
      </c>
    </row>
    <row r="50" spans="2:41" s="20" customFormat="1">
      <c r="B50" s="555"/>
      <c r="C50" s="556"/>
      <c r="D50" s="557"/>
      <c r="E50" s="534"/>
      <c r="F50" s="558"/>
      <c r="G50" s="559"/>
      <c r="H50" s="560"/>
      <c r="I50" s="560"/>
      <c r="J50" s="561"/>
      <c r="K50" s="558"/>
      <c r="L50" s="559"/>
      <c r="M50" s="560"/>
      <c r="N50" s="560"/>
      <c r="O50" s="561"/>
      <c r="P50" s="558"/>
      <c r="Q50" s="559"/>
      <c r="R50" s="560"/>
      <c r="S50" s="560"/>
      <c r="T50" s="561"/>
      <c r="U50" s="558"/>
      <c r="V50" s="561"/>
      <c r="W50" s="558"/>
      <c r="X50" s="561"/>
      <c r="Y50" s="558"/>
      <c r="Z50" s="561"/>
      <c r="AA50" s="558"/>
      <c r="AB50" s="559"/>
      <c r="AC50" s="560"/>
      <c r="AD50" s="560"/>
      <c r="AE50" s="561"/>
      <c r="AF50" s="558"/>
      <c r="AG50" s="559"/>
      <c r="AH50" s="560"/>
      <c r="AI50" s="560"/>
      <c r="AJ50" s="562"/>
      <c r="AK50" s="322"/>
      <c r="AL50" s="313"/>
      <c r="AM50" s="313"/>
      <c r="AN50" s="542"/>
      <c r="AO50" s="543"/>
    </row>
    <row r="51" spans="2:41">
      <c r="B51" s="36" t="s">
        <v>6</v>
      </c>
      <c r="C51" s="44" t="s">
        <v>232</v>
      </c>
      <c r="D51" s="49"/>
      <c r="E51" s="319"/>
      <c r="F51" s="320"/>
      <c r="G51" s="323"/>
      <c r="H51" s="321"/>
      <c r="I51" s="321"/>
      <c r="J51" s="335"/>
      <c r="K51" s="320"/>
      <c r="L51" s="323"/>
      <c r="M51" s="321"/>
      <c r="N51" s="321"/>
      <c r="O51" s="335"/>
      <c r="P51" s="320"/>
      <c r="Q51" s="323"/>
      <c r="R51" s="321"/>
      <c r="S51" s="321"/>
      <c r="T51" s="335"/>
      <c r="U51" s="320"/>
      <c r="V51" s="335"/>
      <c r="W51" s="320"/>
      <c r="X51" s="335"/>
      <c r="Y51" s="320"/>
      <c r="Z51" s="335"/>
      <c r="AA51" s="320"/>
      <c r="AB51" s="323"/>
      <c r="AC51" s="321"/>
      <c r="AD51" s="321"/>
      <c r="AE51" s="335"/>
      <c r="AF51" s="320"/>
      <c r="AG51" s="323"/>
      <c r="AH51" s="321"/>
      <c r="AI51" s="321"/>
      <c r="AJ51" s="324"/>
      <c r="AK51" s="332"/>
      <c r="AL51" s="325"/>
      <c r="AM51" s="325"/>
      <c r="AN51" s="328"/>
      <c r="AO51" s="327"/>
    </row>
    <row r="52" spans="2:41">
      <c r="B52" s="35"/>
      <c r="C52" s="48">
        <v>4.0999999999999996</v>
      </c>
      <c r="D52" s="227" t="s">
        <v>319</v>
      </c>
      <c r="E52" s="47" t="s">
        <v>31</v>
      </c>
      <c r="F52" s="97">
        <f>'Pt 3'!$F$16</f>
        <v>0</v>
      </c>
      <c r="G52" s="173">
        <f t="shared" ref="G52:G56" si="69">F52</f>
        <v>0</v>
      </c>
      <c r="H52" s="80">
        <f>SUM('Pt 3'!$F$17)</f>
        <v>0</v>
      </c>
      <c r="I52" s="80">
        <f>SUM('Pt 3'!$F$18)</f>
        <v>0</v>
      </c>
      <c r="J52" s="341">
        <f t="shared" ref="J52:J57" si="70">G52+H52-I52</f>
        <v>0</v>
      </c>
      <c r="K52" s="97">
        <f>'Pt 3'!$F$21</f>
        <v>0</v>
      </c>
      <c r="L52" s="173">
        <f>K52</f>
        <v>0</v>
      </c>
      <c r="M52" s="80">
        <f>SUM('Pt 3'!$F$22)</f>
        <v>0</v>
      </c>
      <c r="N52" s="80">
        <f>SUM('Pt 3'!$F$23)</f>
        <v>0</v>
      </c>
      <c r="O52" s="341">
        <f t="shared" ref="O52:O57" si="71">L52+M52-N52</f>
        <v>0</v>
      </c>
      <c r="P52" s="97">
        <f>'Pt 3'!$F$26</f>
        <v>0</v>
      </c>
      <c r="Q52" s="173">
        <f>P52</f>
        <v>0</v>
      </c>
      <c r="R52" s="80">
        <f>SUM('Pt 3'!$F$27)</f>
        <v>0</v>
      </c>
      <c r="S52" s="80">
        <f>SUM('Pt 3'!$F$28)</f>
        <v>0</v>
      </c>
      <c r="T52" s="341">
        <f t="shared" ref="T52:T57" si="72">Q52+R52-S52</f>
        <v>0</v>
      </c>
      <c r="U52" s="97">
        <f>'Pt 3'!$F$32</f>
        <v>0</v>
      </c>
      <c r="V52" s="341">
        <f t="shared" ref="V52:X56" si="73">U52</f>
        <v>0</v>
      </c>
      <c r="W52" s="97">
        <f>'Pt 3'!$F$33</f>
        <v>0</v>
      </c>
      <c r="X52" s="341">
        <f t="shared" si="73"/>
        <v>0</v>
      </c>
      <c r="Y52" s="97">
        <f>'Pt 3'!$F$34</f>
        <v>0</v>
      </c>
      <c r="Z52" s="341">
        <f t="shared" ref="Z52:Z56" si="74">Y52</f>
        <v>0</v>
      </c>
      <c r="AA52" s="97">
        <f>'Pt 3'!$F$37</f>
        <v>0</v>
      </c>
      <c r="AB52" s="173">
        <f>AA52</f>
        <v>0</v>
      </c>
      <c r="AC52" s="80">
        <f>SUM('Pt 3'!$F$38)</f>
        <v>0</v>
      </c>
      <c r="AD52" s="80">
        <f>SUM('Pt 3'!$F$39)</f>
        <v>0</v>
      </c>
      <c r="AE52" s="341">
        <f t="shared" ref="AE52:AE57" si="75">AB52+AC52-AD52</f>
        <v>0</v>
      </c>
      <c r="AF52" s="97">
        <f>'Pt 3'!$F$42</f>
        <v>0</v>
      </c>
      <c r="AG52" s="173">
        <f>AF52</f>
        <v>0</v>
      </c>
      <c r="AH52" s="80">
        <f>SUM('Pt 3'!$F$43)</f>
        <v>0</v>
      </c>
      <c r="AI52" s="80">
        <f>SUM('Pt 3'!$F$44)</f>
        <v>0</v>
      </c>
      <c r="AJ52" s="98">
        <f t="shared" ref="AJ52:AJ57" si="76">AG52+AH52-AI52</f>
        <v>0</v>
      </c>
      <c r="AK52" s="63">
        <f>'Pt 3'!$F$48</f>
        <v>0</v>
      </c>
      <c r="AL52" s="57">
        <f>'Pt 3'!$F$49</f>
        <v>0</v>
      </c>
      <c r="AM52" s="57">
        <f>'Pt 3'!$F$50</f>
        <v>0</v>
      </c>
      <c r="AN52" s="95">
        <f>'Pt 3'!$F$51</f>
        <v>0</v>
      </c>
      <c r="AO52" s="112">
        <f t="shared" ref="AO52:AO57" si="77">SUM($F52,$K52,$P52,$U52,$W52,$Y52,$AA52,$AF52,$AK52,$AL52,$AM52,$AN52)</f>
        <v>0</v>
      </c>
    </row>
    <row r="53" spans="2:41">
      <c r="B53" s="35"/>
      <c r="C53" s="48">
        <v>4.2</v>
      </c>
      <c r="D53" s="39" t="s">
        <v>143</v>
      </c>
      <c r="E53" s="47" t="s">
        <v>32</v>
      </c>
      <c r="F53" s="97">
        <f>'Pt 3'!$G$16</f>
        <v>0</v>
      </c>
      <c r="G53" s="173">
        <f t="shared" si="69"/>
        <v>0</v>
      </c>
      <c r="H53" s="80">
        <f>SUM('Pt 3'!$G$17)</f>
        <v>0</v>
      </c>
      <c r="I53" s="80">
        <f>SUM('Pt 3'!$G$18)</f>
        <v>0</v>
      </c>
      <c r="J53" s="341">
        <f t="shared" si="70"/>
        <v>0</v>
      </c>
      <c r="K53" s="97">
        <f>'Pt 3'!$G$21</f>
        <v>0</v>
      </c>
      <c r="L53" s="173">
        <f t="shared" ref="L53:L56" si="78">K53</f>
        <v>0</v>
      </c>
      <c r="M53" s="80">
        <f>SUM('Pt 3'!$G$22)</f>
        <v>0</v>
      </c>
      <c r="N53" s="80">
        <f>SUM('Pt 3'!$G$23)</f>
        <v>0</v>
      </c>
      <c r="O53" s="341">
        <f t="shared" si="71"/>
        <v>0</v>
      </c>
      <c r="P53" s="97">
        <f>'Pt 3'!$G$26</f>
        <v>0</v>
      </c>
      <c r="Q53" s="173">
        <f t="shared" ref="Q53:Q56" si="79">P53</f>
        <v>0</v>
      </c>
      <c r="R53" s="80">
        <f>SUM('Pt 3'!$G$27)</f>
        <v>0</v>
      </c>
      <c r="S53" s="80">
        <f>SUM('Pt 3'!$G$28)</f>
        <v>0</v>
      </c>
      <c r="T53" s="341">
        <f t="shared" si="72"/>
        <v>0</v>
      </c>
      <c r="U53" s="97">
        <f>'Pt 3'!$G$32</f>
        <v>0</v>
      </c>
      <c r="V53" s="341">
        <f t="shared" si="73"/>
        <v>0</v>
      </c>
      <c r="W53" s="97">
        <f>'Pt 3'!$G$33</f>
        <v>0</v>
      </c>
      <c r="X53" s="341">
        <f t="shared" si="73"/>
        <v>0</v>
      </c>
      <c r="Y53" s="97">
        <f>'Pt 3'!$G$34</f>
        <v>0</v>
      </c>
      <c r="Z53" s="341">
        <f t="shared" si="74"/>
        <v>0</v>
      </c>
      <c r="AA53" s="97">
        <f>'Pt 3'!$G$37</f>
        <v>0</v>
      </c>
      <c r="AB53" s="173">
        <f t="shared" ref="AB53:AB56" si="80">AA53</f>
        <v>0</v>
      </c>
      <c r="AC53" s="80">
        <f>SUM('Pt 3'!$G$38)</f>
        <v>0</v>
      </c>
      <c r="AD53" s="80">
        <f>SUM('Pt 3'!$G$39)</f>
        <v>0</v>
      </c>
      <c r="AE53" s="341">
        <f t="shared" si="75"/>
        <v>0</v>
      </c>
      <c r="AF53" s="97">
        <f>'Pt 3'!$G$42</f>
        <v>0</v>
      </c>
      <c r="AG53" s="173">
        <f t="shared" ref="AG53:AG56" si="81">AF53</f>
        <v>0</v>
      </c>
      <c r="AH53" s="80">
        <f>SUM('Pt 3'!$G$43)</f>
        <v>0</v>
      </c>
      <c r="AI53" s="80">
        <f>SUM('Pt 3'!$G$44)</f>
        <v>0</v>
      </c>
      <c r="AJ53" s="98">
        <f t="shared" si="76"/>
        <v>0</v>
      </c>
      <c r="AK53" s="63">
        <f>'Pt 3'!$G$48</f>
        <v>0</v>
      </c>
      <c r="AL53" s="57">
        <f>'Pt 3'!$G$49</f>
        <v>0</v>
      </c>
      <c r="AM53" s="57">
        <f>'Pt 3'!$G$50</f>
        <v>0</v>
      </c>
      <c r="AN53" s="95">
        <f>'Pt 3'!$G$51</f>
        <v>0</v>
      </c>
      <c r="AO53" s="112">
        <f t="shared" si="77"/>
        <v>0</v>
      </c>
    </row>
    <row r="54" spans="2:41">
      <c r="B54" s="35"/>
      <c r="C54" s="48">
        <v>4.3</v>
      </c>
      <c r="D54" s="39" t="s">
        <v>144</v>
      </c>
      <c r="E54" s="47" t="s">
        <v>33</v>
      </c>
      <c r="F54" s="97">
        <f>'Pt 3'!$H$16</f>
        <v>0</v>
      </c>
      <c r="G54" s="173">
        <f t="shared" si="69"/>
        <v>0</v>
      </c>
      <c r="H54" s="80">
        <f>SUM('Pt 3'!$H$17)</f>
        <v>0</v>
      </c>
      <c r="I54" s="80">
        <f>SUM('Pt 3'!$H$18)</f>
        <v>0</v>
      </c>
      <c r="J54" s="341">
        <f t="shared" si="70"/>
        <v>0</v>
      </c>
      <c r="K54" s="97">
        <f>'Pt 3'!$H$21</f>
        <v>0</v>
      </c>
      <c r="L54" s="173">
        <f t="shared" si="78"/>
        <v>0</v>
      </c>
      <c r="M54" s="80">
        <f>SUM('Pt 3'!$H$22)</f>
        <v>0</v>
      </c>
      <c r="N54" s="80">
        <f>SUM('Pt 3'!$H$23)</f>
        <v>0</v>
      </c>
      <c r="O54" s="341">
        <f t="shared" si="71"/>
        <v>0</v>
      </c>
      <c r="P54" s="97">
        <f>'Pt 3'!$H$26</f>
        <v>0</v>
      </c>
      <c r="Q54" s="173">
        <f t="shared" si="79"/>
        <v>0</v>
      </c>
      <c r="R54" s="80">
        <f>SUM('Pt 3'!$H$27)</f>
        <v>0</v>
      </c>
      <c r="S54" s="80">
        <f>SUM('Pt 3'!$H$28)</f>
        <v>0</v>
      </c>
      <c r="T54" s="341">
        <f t="shared" si="72"/>
        <v>0</v>
      </c>
      <c r="U54" s="97">
        <f>'Pt 3'!$H$32</f>
        <v>0</v>
      </c>
      <c r="V54" s="341">
        <f t="shared" si="73"/>
        <v>0</v>
      </c>
      <c r="W54" s="97">
        <f>'Pt 3'!$H$33</f>
        <v>0</v>
      </c>
      <c r="X54" s="341">
        <f t="shared" si="73"/>
        <v>0</v>
      </c>
      <c r="Y54" s="97">
        <f>'Pt 3'!$H$34</f>
        <v>0</v>
      </c>
      <c r="Z54" s="341">
        <f t="shared" si="74"/>
        <v>0</v>
      </c>
      <c r="AA54" s="97">
        <f>'Pt 3'!$H$37</f>
        <v>0</v>
      </c>
      <c r="AB54" s="173">
        <f t="shared" si="80"/>
        <v>0</v>
      </c>
      <c r="AC54" s="80">
        <f>SUM('Pt 3'!$H$38)</f>
        <v>0</v>
      </c>
      <c r="AD54" s="80">
        <f>SUM('Pt 3'!$H$39)</f>
        <v>0</v>
      </c>
      <c r="AE54" s="341">
        <f t="shared" si="75"/>
        <v>0</v>
      </c>
      <c r="AF54" s="97">
        <f>'Pt 3'!$H$42</f>
        <v>0</v>
      </c>
      <c r="AG54" s="173">
        <f t="shared" si="81"/>
        <v>0</v>
      </c>
      <c r="AH54" s="80">
        <f>SUM('Pt 3'!$H$43)</f>
        <v>0</v>
      </c>
      <c r="AI54" s="80">
        <f>SUM('Pt 3'!$H$44)</f>
        <v>0</v>
      </c>
      <c r="AJ54" s="98">
        <f t="shared" si="76"/>
        <v>0</v>
      </c>
      <c r="AK54" s="63">
        <f>'Pt 3'!$H$48</f>
        <v>0</v>
      </c>
      <c r="AL54" s="57">
        <f>'Pt 3'!$H$49</f>
        <v>0</v>
      </c>
      <c r="AM54" s="57">
        <f>'Pt 3'!$H$50</f>
        <v>0</v>
      </c>
      <c r="AN54" s="95">
        <f>'Pt 3'!$H$51</f>
        <v>0</v>
      </c>
      <c r="AO54" s="112">
        <f t="shared" si="77"/>
        <v>0</v>
      </c>
    </row>
    <row r="55" spans="2:41">
      <c r="B55" s="35"/>
      <c r="C55" s="48">
        <v>4.4000000000000004</v>
      </c>
      <c r="D55" s="39" t="s">
        <v>145</v>
      </c>
      <c r="E55" s="47" t="s">
        <v>147</v>
      </c>
      <c r="F55" s="97">
        <f>'Pt 3'!$I$16</f>
        <v>0</v>
      </c>
      <c r="G55" s="173">
        <f t="shared" si="69"/>
        <v>0</v>
      </c>
      <c r="H55" s="80">
        <f>SUM('Pt 3'!$I$17)</f>
        <v>0</v>
      </c>
      <c r="I55" s="80">
        <f>SUM('Pt 3'!$I$18)</f>
        <v>0</v>
      </c>
      <c r="J55" s="341">
        <f t="shared" si="70"/>
        <v>0</v>
      </c>
      <c r="K55" s="97">
        <f>'Pt 3'!$I$21</f>
        <v>0</v>
      </c>
      <c r="L55" s="173">
        <f t="shared" si="78"/>
        <v>0</v>
      </c>
      <c r="M55" s="80">
        <f>SUM('Pt 3'!$I$22)</f>
        <v>0</v>
      </c>
      <c r="N55" s="80">
        <f>SUM('Pt 3'!$I$23)</f>
        <v>0</v>
      </c>
      <c r="O55" s="341">
        <f t="shared" si="71"/>
        <v>0</v>
      </c>
      <c r="P55" s="97">
        <f>'Pt 3'!$I$26</f>
        <v>0</v>
      </c>
      <c r="Q55" s="173">
        <f t="shared" si="79"/>
        <v>0</v>
      </c>
      <c r="R55" s="80">
        <f>SUM('Pt 3'!$I$27)</f>
        <v>0</v>
      </c>
      <c r="S55" s="80">
        <f>SUM('Pt 3'!$I$28)</f>
        <v>0</v>
      </c>
      <c r="T55" s="341">
        <f t="shared" si="72"/>
        <v>0</v>
      </c>
      <c r="U55" s="97">
        <f>'Pt 3'!$I$32</f>
        <v>0</v>
      </c>
      <c r="V55" s="341">
        <f t="shared" si="73"/>
        <v>0</v>
      </c>
      <c r="W55" s="97">
        <f>'Pt 3'!$I$33</f>
        <v>0</v>
      </c>
      <c r="X55" s="341">
        <f t="shared" si="73"/>
        <v>0</v>
      </c>
      <c r="Y55" s="97">
        <f>'Pt 3'!$I$34</f>
        <v>0</v>
      </c>
      <c r="Z55" s="341">
        <f t="shared" si="74"/>
        <v>0</v>
      </c>
      <c r="AA55" s="97">
        <f>'Pt 3'!$I$37</f>
        <v>0</v>
      </c>
      <c r="AB55" s="173">
        <f t="shared" si="80"/>
        <v>0</v>
      </c>
      <c r="AC55" s="80">
        <f>SUM('Pt 3'!$I$38)</f>
        <v>0</v>
      </c>
      <c r="AD55" s="80">
        <f>SUM('Pt 3'!$I$39)</f>
        <v>0</v>
      </c>
      <c r="AE55" s="341">
        <f t="shared" si="75"/>
        <v>0</v>
      </c>
      <c r="AF55" s="97">
        <f>'Pt 3'!$I$42</f>
        <v>0</v>
      </c>
      <c r="AG55" s="173">
        <f t="shared" si="81"/>
        <v>0</v>
      </c>
      <c r="AH55" s="80">
        <f>SUM('Pt 3'!$I$43)</f>
        <v>0</v>
      </c>
      <c r="AI55" s="80">
        <f>SUM('Pt 3'!$I$44)</f>
        <v>0</v>
      </c>
      <c r="AJ55" s="98">
        <f t="shared" si="76"/>
        <v>0</v>
      </c>
      <c r="AK55" s="63">
        <f>'Pt 3'!$I$48</f>
        <v>0</v>
      </c>
      <c r="AL55" s="57">
        <f>'Pt 3'!$I$49</f>
        <v>0</v>
      </c>
      <c r="AM55" s="57">
        <f>'Pt 3'!$I$50</f>
        <v>0</v>
      </c>
      <c r="AN55" s="95">
        <f>'Pt 3'!$I$51</f>
        <v>0</v>
      </c>
      <c r="AO55" s="112">
        <f t="shared" si="77"/>
        <v>0</v>
      </c>
    </row>
    <row r="56" spans="2:41">
      <c r="B56" s="35"/>
      <c r="C56" s="48">
        <v>4.5</v>
      </c>
      <c r="D56" s="38" t="s">
        <v>320</v>
      </c>
      <c r="E56" s="47" t="s">
        <v>148</v>
      </c>
      <c r="F56" s="97">
        <f>'Pt 3'!$J$16</f>
        <v>0</v>
      </c>
      <c r="G56" s="173">
        <f t="shared" si="69"/>
        <v>0</v>
      </c>
      <c r="H56" s="80">
        <f>SUM('Pt 3'!$J$17)</f>
        <v>0</v>
      </c>
      <c r="I56" s="80">
        <f>SUM('Pt 3'!$J$18)</f>
        <v>0</v>
      </c>
      <c r="J56" s="341">
        <f t="shared" si="70"/>
        <v>0</v>
      </c>
      <c r="K56" s="97">
        <f>'Pt 3'!$J$21</f>
        <v>0</v>
      </c>
      <c r="L56" s="173">
        <f t="shared" si="78"/>
        <v>0</v>
      </c>
      <c r="M56" s="80">
        <f>SUM('Pt 3'!$J$22)</f>
        <v>0</v>
      </c>
      <c r="N56" s="80">
        <f>SUM('Pt 3'!$J$23)</f>
        <v>0</v>
      </c>
      <c r="O56" s="341">
        <f t="shared" si="71"/>
        <v>0</v>
      </c>
      <c r="P56" s="97">
        <f>'Pt 3'!$J$26</f>
        <v>0</v>
      </c>
      <c r="Q56" s="173">
        <f t="shared" si="79"/>
        <v>0</v>
      </c>
      <c r="R56" s="80">
        <f>SUM('Pt 3'!$J$27)</f>
        <v>0</v>
      </c>
      <c r="S56" s="80">
        <f>SUM('Pt 3'!$J$28)</f>
        <v>0</v>
      </c>
      <c r="T56" s="341">
        <f t="shared" si="72"/>
        <v>0</v>
      </c>
      <c r="U56" s="97">
        <f>'Pt 3'!$J$32</f>
        <v>0</v>
      </c>
      <c r="V56" s="341">
        <f t="shared" si="73"/>
        <v>0</v>
      </c>
      <c r="W56" s="97">
        <f>'Pt 3'!$J$33</f>
        <v>0</v>
      </c>
      <c r="X56" s="341">
        <f t="shared" si="73"/>
        <v>0</v>
      </c>
      <c r="Y56" s="97">
        <f>'Pt 3'!$J$34</f>
        <v>0</v>
      </c>
      <c r="Z56" s="341">
        <f t="shared" si="74"/>
        <v>0</v>
      </c>
      <c r="AA56" s="97">
        <f>'Pt 3'!$J$37</f>
        <v>0</v>
      </c>
      <c r="AB56" s="173">
        <f t="shared" si="80"/>
        <v>0</v>
      </c>
      <c r="AC56" s="80">
        <f>SUM('Pt 3'!$J$38)</f>
        <v>0</v>
      </c>
      <c r="AD56" s="80">
        <f>SUM('Pt 3'!$J$39)</f>
        <v>0</v>
      </c>
      <c r="AE56" s="341">
        <f t="shared" si="75"/>
        <v>0</v>
      </c>
      <c r="AF56" s="97">
        <f>'Pt 3'!$J$42</f>
        <v>0</v>
      </c>
      <c r="AG56" s="173">
        <f t="shared" si="81"/>
        <v>0</v>
      </c>
      <c r="AH56" s="80">
        <f>SUM('Pt 3'!$J$43)</f>
        <v>0</v>
      </c>
      <c r="AI56" s="80">
        <f>SUM('Pt 3'!$J$44)</f>
        <v>0</v>
      </c>
      <c r="AJ56" s="98">
        <f t="shared" si="76"/>
        <v>0</v>
      </c>
      <c r="AK56" s="63">
        <f>'Pt 3'!$J$48</f>
        <v>0</v>
      </c>
      <c r="AL56" s="57">
        <f>'Pt 3'!$J$49</f>
        <v>0</v>
      </c>
      <c r="AM56" s="57">
        <f>'Pt 3'!$J$50</f>
        <v>0</v>
      </c>
      <c r="AN56" s="95">
        <f>'Pt 3'!$J$51</f>
        <v>0</v>
      </c>
      <c r="AO56" s="112">
        <f t="shared" si="77"/>
        <v>0</v>
      </c>
    </row>
    <row r="57" spans="2:41" ht="25.5">
      <c r="B57" s="35"/>
      <c r="C57" s="48">
        <v>4.5999999999999996</v>
      </c>
      <c r="D57" s="38" t="str">
        <f>"Total of defined expenses incurred for improving health care quality (Lines "&amp;$C$52&amp;" + "&amp;$C$53&amp;" + "&amp;$C$54&amp;" + "&amp;$C$55&amp;" + "&amp;$C$56&amp;")"</f>
        <v>Total of defined expenses incurred for improving health care quality (Lines 4.1 + 4.2 + 4.3 + 4.4 + 4.5)</v>
      </c>
      <c r="E57" s="47" t="s">
        <v>149</v>
      </c>
      <c r="F57" s="97">
        <f>SUM(F$52:F$56)</f>
        <v>0</v>
      </c>
      <c r="G57" s="80">
        <f>SUM(G$52:G$56)</f>
        <v>0</v>
      </c>
      <c r="H57" s="80">
        <f>SUM(H$52:H$56)</f>
        <v>0</v>
      </c>
      <c r="I57" s="80">
        <f>SUM(I$52:I$56)</f>
        <v>0</v>
      </c>
      <c r="J57" s="341">
        <f t="shared" si="70"/>
        <v>0</v>
      </c>
      <c r="K57" s="97">
        <f>SUM(K$52:K$56)</f>
        <v>0</v>
      </c>
      <c r="L57" s="173">
        <f>SUM(L$52:L$56)</f>
        <v>0</v>
      </c>
      <c r="M57" s="80">
        <f>SUM(M$52:M$56)</f>
        <v>0</v>
      </c>
      <c r="N57" s="80">
        <f>SUM(N$52:N$56)</f>
        <v>0</v>
      </c>
      <c r="O57" s="341">
        <f t="shared" si="71"/>
        <v>0</v>
      </c>
      <c r="P57" s="97">
        <f>SUM(P$52:P$56)</f>
        <v>0</v>
      </c>
      <c r="Q57" s="173">
        <f>SUM(Q$52:Q$56)</f>
        <v>0</v>
      </c>
      <c r="R57" s="80">
        <f>SUM(R$52:R$56)</f>
        <v>0</v>
      </c>
      <c r="S57" s="80">
        <f>SUM(S$52:S$56)</f>
        <v>0</v>
      </c>
      <c r="T57" s="341">
        <f t="shared" si="72"/>
        <v>0</v>
      </c>
      <c r="U57" s="97">
        <f>SUM(U$52:U$56)</f>
        <v>0</v>
      </c>
      <c r="V57" s="341">
        <f t="shared" ref="V57:AD57" si="82">SUM(V$52:V$56)</f>
        <v>0</v>
      </c>
      <c r="W57" s="97">
        <f>SUM(W$52:W$56)</f>
        <v>0</v>
      </c>
      <c r="X57" s="341">
        <f t="shared" si="82"/>
        <v>0</v>
      </c>
      <c r="Y57" s="97">
        <f>SUM(Y$52:Y$56)</f>
        <v>0</v>
      </c>
      <c r="Z57" s="341">
        <f t="shared" si="82"/>
        <v>0</v>
      </c>
      <c r="AA57" s="97">
        <f>SUM(AA$52:AA$56)</f>
        <v>0</v>
      </c>
      <c r="AB57" s="173">
        <f t="shared" si="82"/>
        <v>0</v>
      </c>
      <c r="AC57" s="80">
        <f t="shared" si="82"/>
        <v>0</v>
      </c>
      <c r="AD57" s="80">
        <f t="shared" si="82"/>
        <v>0</v>
      </c>
      <c r="AE57" s="341">
        <f t="shared" si="75"/>
        <v>0</v>
      </c>
      <c r="AF57" s="97">
        <f>SUM(AF$52:AF$56)</f>
        <v>0</v>
      </c>
      <c r="AG57" s="173">
        <f>SUM(AG$52:AG$56)</f>
        <v>0</v>
      </c>
      <c r="AH57" s="80">
        <f>SUM(AH$52:AH$56)</f>
        <v>0</v>
      </c>
      <c r="AI57" s="80">
        <f>SUM(AI$52:AI$56)</f>
        <v>0</v>
      </c>
      <c r="AJ57" s="98">
        <f t="shared" si="76"/>
        <v>0</v>
      </c>
      <c r="AK57" s="63">
        <f t="shared" ref="AK57:AM57" si="83">SUM(AK$52:AK$56)</f>
        <v>0</v>
      </c>
      <c r="AL57" s="57">
        <f t="shared" si="83"/>
        <v>0</v>
      </c>
      <c r="AM57" s="57">
        <f t="shared" si="83"/>
        <v>0</v>
      </c>
      <c r="AN57" s="95">
        <f>SUM(AN$52:AN$56)</f>
        <v>0</v>
      </c>
      <c r="AO57" s="112">
        <f t="shared" si="77"/>
        <v>0</v>
      </c>
    </row>
    <row r="58" spans="2:41" s="20" customFormat="1">
      <c r="B58" s="555"/>
      <c r="C58" s="556"/>
      <c r="D58" s="557"/>
      <c r="E58" s="534"/>
      <c r="F58" s="558"/>
      <c r="G58" s="559"/>
      <c r="H58" s="560"/>
      <c r="I58" s="560"/>
      <c r="J58" s="561"/>
      <c r="K58" s="558"/>
      <c r="L58" s="559"/>
      <c r="M58" s="560"/>
      <c r="N58" s="560"/>
      <c r="O58" s="561"/>
      <c r="P58" s="558"/>
      <c r="Q58" s="559"/>
      <c r="R58" s="560"/>
      <c r="S58" s="560"/>
      <c r="T58" s="561"/>
      <c r="U58" s="558"/>
      <c r="V58" s="561"/>
      <c r="W58" s="558"/>
      <c r="X58" s="561"/>
      <c r="Y58" s="558"/>
      <c r="Z58" s="561"/>
      <c r="AA58" s="558"/>
      <c r="AB58" s="559"/>
      <c r="AC58" s="560"/>
      <c r="AD58" s="560"/>
      <c r="AE58" s="561"/>
      <c r="AF58" s="558"/>
      <c r="AG58" s="559"/>
      <c r="AH58" s="560"/>
      <c r="AI58" s="560"/>
      <c r="AJ58" s="562"/>
      <c r="AK58" s="322"/>
      <c r="AL58" s="313"/>
      <c r="AM58" s="313"/>
      <c r="AN58" s="542"/>
      <c r="AO58" s="543"/>
    </row>
    <row r="59" spans="2:41">
      <c r="B59" s="50" t="s">
        <v>7</v>
      </c>
      <c r="C59" s="44" t="s">
        <v>52</v>
      </c>
      <c r="D59" s="49"/>
      <c r="E59" s="319"/>
      <c r="F59" s="320"/>
      <c r="G59" s="323"/>
      <c r="H59" s="321"/>
      <c r="I59" s="321"/>
      <c r="J59" s="335"/>
      <c r="K59" s="320"/>
      <c r="L59" s="323"/>
      <c r="M59" s="321"/>
      <c r="N59" s="321"/>
      <c r="O59" s="335"/>
      <c r="P59" s="320"/>
      <c r="Q59" s="323"/>
      <c r="R59" s="321"/>
      <c r="S59" s="321"/>
      <c r="T59" s="335"/>
      <c r="U59" s="320"/>
      <c r="V59" s="335"/>
      <c r="W59" s="320"/>
      <c r="X59" s="335"/>
      <c r="Y59" s="320"/>
      <c r="Z59" s="335"/>
      <c r="AA59" s="320"/>
      <c r="AB59" s="323"/>
      <c r="AC59" s="321"/>
      <c r="AD59" s="321"/>
      <c r="AE59" s="335"/>
      <c r="AF59" s="320"/>
      <c r="AG59" s="323"/>
      <c r="AH59" s="321"/>
      <c r="AI59" s="321"/>
      <c r="AJ59" s="324"/>
      <c r="AK59" s="332"/>
      <c r="AL59" s="325"/>
      <c r="AM59" s="325"/>
      <c r="AN59" s="326"/>
      <c r="AO59" s="327"/>
    </row>
    <row r="60" spans="2:41">
      <c r="B60" s="47"/>
      <c r="C60" s="48">
        <v>5.0999999999999996</v>
      </c>
      <c r="D60" s="38" t="str">
        <f>"Cost containment expenses not included in quality improvement expenses on Line "&amp;$C$57</f>
        <v>Cost containment expenses not included in quality improvement expenses on Line 4.6</v>
      </c>
      <c r="E60" s="47" t="s">
        <v>34</v>
      </c>
      <c r="F60" s="97">
        <f>'Pt 3'!$K$16</f>
        <v>0</v>
      </c>
      <c r="G60" s="173">
        <f t="shared" ref="G60:G70" si="84">F60</f>
        <v>0</v>
      </c>
      <c r="H60" s="80">
        <f>SUM('Pt 3'!$K$17)</f>
        <v>0</v>
      </c>
      <c r="I60" s="80">
        <f>SUM('Pt 3'!$K$18)</f>
        <v>0</v>
      </c>
      <c r="J60" s="341">
        <f t="shared" ref="J60:J69" si="85">G60+H60-I60</f>
        <v>0</v>
      </c>
      <c r="K60" s="97">
        <f>'Pt 3'!$K$21</f>
        <v>0</v>
      </c>
      <c r="L60" s="173">
        <f>K60</f>
        <v>0</v>
      </c>
      <c r="M60" s="80">
        <f>SUM('Pt 3'!$K$22)</f>
        <v>0</v>
      </c>
      <c r="N60" s="80">
        <f>SUM('Pt 3'!$K$23)</f>
        <v>0</v>
      </c>
      <c r="O60" s="341">
        <f t="shared" ref="O60:O69" si="86">L60+M60-N60</f>
        <v>0</v>
      </c>
      <c r="P60" s="97">
        <f>'Pt 3'!$K$26</f>
        <v>0</v>
      </c>
      <c r="Q60" s="173">
        <f>P60</f>
        <v>0</v>
      </c>
      <c r="R60" s="80">
        <f>SUM('Pt 3'!$K$27)</f>
        <v>0</v>
      </c>
      <c r="S60" s="80">
        <f>SUM('Pt 3'!$K$28)</f>
        <v>0</v>
      </c>
      <c r="T60" s="341">
        <f t="shared" ref="T60:T69" si="87">Q60+R60-S60</f>
        <v>0</v>
      </c>
      <c r="U60" s="97">
        <f>'Pt 3'!$K$32</f>
        <v>0</v>
      </c>
      <c r="V60" s="341">
        <f t="shared" ref="V60:X67" si="88">U60</f>
        <v>0</v>
      </c>
      <c r="W60" s="97">
        <f>'Pt 3'!$K$33</f>
        <v>0</v>
      </c>
      <c r="X60" s="341">
        <f t="shared" si="88"/>
        <v>0</v>
      </c>
      <c r="Y60" s="97">
        <f>'Pt 3'!$K$34</f>
        <v>0</v>
      </c>
      <c r="Z60" s="341">
        <f t="shared" ref="Z60:Z67" si="89">Y60</f>
        <v>0</v>
      </c>
      <c r="AA60" s="97">
        <f>'Pt 3'!$K$37</f>
        <v>0</v>
      </c>
      <c r="AB60" s="173">
        <f>AA60</f>
        <v>0</v>
      </c>
      <c r="AC60" s="80">
        <f>SUM('Pt 3'!$K$38)</f>
        <v>0</v>
      </c>
      <c r="AD60" s="80">
        <f>SUM('Pt 3'!$K$39)</f>
        <v>0</v>
      </c>
      <c r="AE60" s="341">
        <f t="shared" ref="AE60:AE69" si="90">AB60+AC60-AD60</f>
        <v>0</v>
      </c>
      <c r="AF60" s="97">
        <f>'Pt 3'!$K$42</f>
        <v>0</v>
      </c>
      <c r="AG60" s="173">
        <f>AF60</f>
        <v>0</v>
      </c>
      <c r="AH60" s="80">
        <f>SUM('Pt 3'!$K$43)</f>
        <v>0</v>
      </c>
      <c r="AI60" s="80">
        <f>SUM('Pt 3'!$K$44)</f>
        <v>0</v>
      </c>
      <c r="AJ60" s="98">
        <f t="shared" ref="AJ60:AJ69" si="91">AG60+AH60-AI60</f>
        <v>0</v>
      </c>
      <c r="AK60" s="63">
        <f>'Pt 3'!$K$48</f>
        <v>0</v>
      </c>
      <c r="AL60" s="57">
        <f>'Pt 3'!$K$49</f>
        <v>0</v>
      </c>
      <c r="AM60" s="57">
        <f>'Pt 3'!$K$50</f>
        <v>0</v>
      </c>
      <c r="AN60" s="95">
        <f>'Pt 3'!$K$51</f>
        <v>0</v>
      </c>
      <c r="AO60" s="112">
        <f t="shared" ref="AO60:AO70" si="92">SUM($F60,$K60,$P60,$U60,$W60,$Y60,$AA60,$AF60,$AK60,$AL60,$AM60,$AN60)</f>
        <v>0</v>
      </c>
    </row>
    <row r="61" spans="2:41">
      <c r="B61" s="47"/>
      <c r="C61" s="48">
        <v>5.2</v>
      </c>
      <c r="D61" s="38" t="s">
        <v>173</v>
      </c>
      <c r="E61" s="47" t="s">
        <v>35</v>
      </c>
      <c r="F61" s="97">
        <f>'Pt 3'!$L$16</f>
        <v>0</v>
      </c>
      <c r="G61" s="173">
        <f t="shared" si="84"/>
        <v>0</v>
      </c>
      <c r="H61" s="80">
        <f>SUM('Pt 3'!$L$17)</f>
        <v>0</v>
      </c>
      <c r="I61" s="80">
        <f>SUM('Pt 3'!$L$18)</f>
        <v>0</v>
      </c>
      <c r="J61" s="341">
        <f t="shared" si="85"/>
        <v>0</v>
      </c>
      <c r="K61" s="97">
        <f>'Pt 3'!$L$21</f>
        <v>0</v>
      </c>
      <c r="L61" s="173">
        <f t="shared" ref="L61:L67" si="93">K61</f>
        <v>0</v>
      </c>
      <c r="M61" s="80">
        <f>SUM('Pt 3'!$L$22)</f>
        <v>0</v>
      </c>
      <c r="N61" s="80">
        <f>SUM('Pt 3'!$L$23)</f>
        <v>0</v>
      </c>
      <c r="O61" s="341">
        <f t="shared" si="86"/>
        <v>0</v>
      </c>
      <c r="P61" s="97">
        <f>'Pt 3'!$L$26</f>
        <v>0</v>
      </c>
      <c r="Q61" s="173">
        <f t="shared" ref="Q61:Q67" si="94">P61</f>
        <v>0</v>
      </c>
      <c r="R61" s="80">
        <f>SUM('Pt 3'!$L$27)</f>
        <v>0</v>
      </c>
      <c r="S61" s="80">
        <f>SUM('Pt 3'!$L$28)</f>
        <v>0</v>
      </c>
      <c r="T61" s="341">
        <f t="shared" si="87"/>
        <v>0</v>
      </c>
      <c r="U61" s="97">
        <f>'Pt 3'!$L$32</f>
        <v>0</v>
      </c>
      <c r="V61" s="341">
        <f t="shared" si="88"/>
        <v>0</v>
      </c>
      <c r="W61" s="97">
        <f>'Pt 3'!$L$33</f>
        <v>0</v>
      </c>
      <c r="X61" s="341">
        <f t="shared" si="88"/>
        <v>0</v>
      </c>
      <c r="Y61" s="97">
        <f>'Pt 3'!$L$34</f>
        <v>0</v>
      </c>
      <c r="Z61" s="341">
        <f t="shared" si="89"/>
        <v>0</v>
      </c>
      <c r="AA61" s="97">
        <f>'Pt 3'!$L$37</f>
        <v>0</v>
      </c>
      <c r="AB61" s="173">
        <f t="shared" ref="AB61:AB67" si="95">AA61</f>
        <v>0</v>
      </c>
      <c r="AC61" s="80">
        <f>SUM('Pt 3'!$L$38)</f>
        <v>0</v>
      </c>
      <c r="AD61" s="80">
        <f>SUM('Pt 3'!$L$39)</f>
        <v>0</v>
      </c>
      <c r="AE61" s="341">
        <f t="shared" si="90"/>
        <v>0</v>
      </c>
      <c r="AF61" s="97">
        <f>'Pt 3'!$L$42</f>
        <v>0</v>
      </c>
      <c r="AG61" s="173">
        <f t="shared" ref="AG61:AG67" si="96">AF61</f>
        <v>0</v>
      </c>
      <c r="AH61" s="80">
        <f>SUM('Pt 3'!$L$43)</f>
        <v>0</v>
      </c>
      <c r="AI61" s="80">
        <f>SUM('Pt 3'!$L$44)</f>
        <v>0</v>
      </c>
      <c r="AJ61" s="98">
        <f t="shared" si="91"/>
        <v>0</v>
      </c>
      <c r="AK61" s="63">
        <f>'Pt 3'!$L$48</f>
        <v>0</v>
      </c>
      <c r="AL61" s="57">
        <f>'Pt 3'!$L$49</f>
        <v>0</v>
      </c>
      <c r="AM61" s="57">
        <f>'Pt 3'!$L$50</f>
        <v>0</v>
      </c>
      <c r="AN61" s="95">
        <f>'Pt 3'!$L$51</f>
        <v>0</v>
      </c>
      <c r="AO61" s="112">
        <f t="shared" si="92"/>
        <v>0</v>
      </c>
    </row>
    <row r="62" spans="2:41">
      <c r="B62" s="47"/>
      <c r="C62" s="48">
        <v>5.3</v>
      </c>
      <c r="D62" s="39" t="s">
        <v>174</v>
      </c>
      <c r="E62" s="47" t="s">
        <v>36</v>
      </c>
      <c r="F62" s="99"/>
      <c r="G62" s="173">
        <f t="shared" si="84"/>
        <v>0</v>
      </c>
      <c r="H62" s="471"/>
      <c r="I62" s="81"/>
      <c r="J62" s="341">
        <f t="shared" si="85"/>
        <v>0</v>
      </c>
      <c r="K62" s="99"/>
      <c r="L62" s="173">
        <f t="shared" si="93"/>
        <v>0</v>
      </c>
      <c r="M62" s="471"/>
      <c r="N62" s="81"/>
      <c r="O62" s="341">
        <f t="shared" si="86"/>
        <v>0</v>
      </c>
      <c r="P62" s="99"/>
      <c r="Q62" s="173">
        <f t="shared" si="94"/>
        <v>0</v>
      </c>
      <c r="R62" s="471"/>
      <c r="S62" s="81"/>
      <c r="T62" s="341">
        <f t="shared" si="87"/>
        <v>0</v>
      </c>
      <c r="U62" s="99"/>
      <c r="V62" s="341">
        <f t="shared" si="88"/>
        <v>0</v>
      </c>
      <c r="W62" s="100"/>
      <c r="X62" s="341">
        <f t="shared" si="88"/>
        <v>0</v>
      </c>
      <c r="Y62" s="100"/>
      <c r="Z62" s="341">
        <f t="shared" si="89"/>
        <v>0</v>
      </c>
      <c r="AA62" s="99"/>
      <c r="AB62" s="173">
        <f t="shared" si="95"/>
        <v>0</v>
      </c>
      <c r="AC62" s="471"/>
      <c r="AD62" s="81"/>
      <c r="AE62" s="341">
        <f t="shared" si="90"/>
        <v>0</v>
      </c>
      <c r="AF62" s="99"/>
      <c r="AG62" s="173">
        <f t="shared" si="96"/>
        <v>0</v>
      </c>
      <c r="AH62" s="471"/>
      <c r="AI62" s="81"/>
      <c r="AJ62" s="98">
        <f t="shared" si="91"/>
        <v>0</v>
      </c>
      <c r="AK62" s="247"/>
      <c r="AL62" s="58"/>
      <c r="AM62" s="58"/>
      <c r="AN62" s="109"/>
      <c r="AO62" s="112">
        <f t="shared" si="92"/>
        <v>0</v>
      </c>
    </row>
    <row r="63" spans="2:41">
      <c r="B63" s="47"/>
      <c r="C63" s="48">
        <v>5.4</v>
      </c>
      <c r="D63" s="39" t="s">
        <v>175</v>
      </c>
      <c r="E63" s="47" t="s">
        <v>37</v>
      </c>
      <c r="F63" s="99"/>
      <c r="G63" s="173">
        <f t="shared" si="84"/>
        <v>0</v>
      </c>
      <c r="H63" s="471"/>
      <c r="I63" s="81"/>
      <c r="J63" s="341">
        <f t="shared" si="85"/>
        <v>0</v>
      </c>
      <c r="K63" s="99"/>
      <c r="L63" s="173">
        <f t="shared" si="93"/>
        <v>0</v>
      </c>
      <c r="M63" s="471"/>
      <c r="N63" s="81"/>
      <c r="O63" s="341">
        <f t="shared" si="86"/>
        <v>0</v>
      </c>
      <c r="P63" s="99"/>
      <c r="Q63" s="173">
        <f t="shared" si="94"/>
        <v>0</v>
      </c>
      <c r="R63" s="471"/>
      <c r="S63" s="81"/>
      <c r="T63" s="341">
        <f t="shared" si="87"/>
        <v>0</v>
      </c>
      <c r="U63" s="99"/>
      <c r="V63" s="341">
        <f t="shared" si="88"/>
        <v>0</v>
      </c>
      <c r="W63" s="100"/>
      <c r="X63" s="341">
        <f t="shared" si="88"/>
        <v>0</v>
      </c>
      <c r="Y63" s="100"/>
      <c r="Z63" s="341">
        <f t="shared" si="89"/>
        <v>0</v>
      </c>
      <c r="AA63" s="99"/>
      <c r="AB63" s="173">
        <f t="shared" si="95"/>
        <v>0</v>
      </c>
      <c r="AC63" s="471"/>
      <c r="AD63" s="81"/>
      <c r="AE63" s="341">
        <f t="shared" si="90"/>
        <v>0</v>
      </c>
      <c r="AF63" s="99"/>
      <c r="AG63" s="173">
        <f t="shared" si="96"/>
        <v>0</v>
      </c>
      <c r="AH63" s="471"/>
      <c r="AI63" s="81"/>
      <c r="AJ63" s="98">
        <f t="shared" si="91"/>
        <v>0</v>
      </c>
      <c r="AK63" s="247"/>
      <c r="AL63" s="58"/>
      <c r="AM63" s="58"/>
      <c r="AN63" s="109"/>
      <c r="AO63" s="112">
        <f t="shared" si="92"/>
        <v>0</v>
      </c>
    </row>
    <row r="64" spans="2:41">
      <c r="B64" s="47"/>
      <c r="C64" s="48">
        <v>5.5</v>
      </c>
      <c r="D64" s="227" t="s">
        <v>190</v>
      </c>
      <c r="E64" s="416"/>
      <c r="F64" s="407"/>
      <c r="G64" s="408"/>
      <c r="H64" s="409"/>
      <c r="I64" s="409"/>
      <c r="J64" s="410"/>
      <c r="K64" s="407"/>
      <c r="L64" s="408"/>
      <c r="M64" s="409"/>
      <c r="N64" s="409"/>
      <c r="O64" s="410"/>
      <c r="P64" s="407"/>
      <c r="Q64" s="408"/>
      <c r="R64" s="409"/>
      <c r="S64" s="409"/>
      <c r="T64" s="410"/>
      <c r="U64" s="407"/>
      <c r="V64" s="410"/>
      <c r="W64" s="407"/>
      <c r="X64" s="410"/>
      <c r="Y64" s="407"/>
      <c r="Z64" s="410"/>
      <c r="AA64" s="407"/>
      <c r="AB64" s="408"/>
      <c r="AC64" s="409"/>
      <c r="AD64" s="409"/>
      <c r="AE64" s="410"/>
      <c r="AF64" s="407"/>
      <c r="AG64" s="408"/>
      <c r="AH64" s="409"/>
      <c r="AI64" s="409"/>
      <c r="AJ64" s="411"/>
      <c r="AK64" s="412"/>
      <c r="AL64" s="413"/>
      <c r="AM64" s="413"/>
      <c r="AN64" s="414"/>
      <c r="AO64" s="415"/>
    </row>
    <row r="65" spans="2:42">
      <c r="B65" s="47"/>
      <c r="C65" s="48"/>
      <c r="D65" s="227" t="str">
        <f>"5.5a   State taxes and assessments not excluded from premium (not reported in Line 3.2a)"</f>
        <v>5.5a   State taxes and assessments not excluded from premium (not reported in Line 3.2a)</v>
      </c>
      <c r="E65" s="47" t="s">
        <v>38</v>
      </c>
      <c r="F65" s="99"/>
      <c r="G65" s="173">
        <f t="shared" si="84"/>
        <v>0</v>
      </c>
      <c r="H65" s="471"/>
      <c r="I65" s="81"/>
      <c r="J65" s="341">
        <f t="shared" si="85"/>
        <v>0</v>
      </c>
      <c r="K65" s="99"/>
      <c r="L65" s="173">
        <f t="shared" si="93"/>
        <v>0</v>
      </c>
      <c r="M65" s="471"/>
      <c r="N65" s="81"/>
      <c r="O65" s="341">
        <f t="shared" si="86"/>
        <v>0</v>
      </c>
      <c r="P65" s="99"/>
      <c r="Q65" s="173">
        <f t="shared" si="94"/>
        <v>0</v>
      </c>
      <c r="R65" s="471"/>
      <c r="S65" s="81"/>
      <c r="T65" s="341">
        <f t="shared" si="87"/>
        <v>0</v>
      </c>
      <c r="U65" s="99"/>
      <c r="V65" s="341">
        <f t="shared" si="88"/>
        <v>0</v>
      </c>
      <c r="W65" s="100"/>
      <c r="X65" s="341">
        <f t="shared" si="88"/>
        <v>0</v>
      </c>
      <c r="Y65" s="100"/>
      <c r="Z65" s="341">
        <f t="shared" si="89"/>
        <v>0</v>
      </c>
      <c r="AA65" s="99"/>
      <c r="AB65" s="173">
        <f t="shared" si="95"/>
        <v>0</v>
      </c>
      <c r="AC65" s="471"/>
      <c r="AD65" s="81"/>
      <c r="AE65" s="341">
        <f t="shared" si="90"/>
        <v>0</v>
      </c>
      <c r="AF65" s="99"/>
      <c r="AG65" s="173">
        <f t="shared" si="96"/>
        <v>0</v>
      </c>
      <c r="AH65" s="471"/>
      <c r="AI65" s="81"/>
      <c r="AJ65" s="98">
        <f t="shared" si="91"/>
        <v>0</v>
      </c>
      <c r="AK65" s="247"/>
      <c r="AL65" s="58"/>
      <c r="AM65" s="58"/>
      <c r="AN65" s="109"/>
      <c r="AO65" s="112">
        <f t="shared" si="92"/>
        <v>0</v>
      </c>
    </row>
    <row r="66" spans="2:42">
      <c r="B66" s="47"/>
      <c r="C66" s="274"/>
      <c r="D66" s="227" t="str">
        <f>"5.5b   Fines and penalties of regulatory authorities (not reported in Line 3.3)"</f>
        <v>5.5b   Fines and penalties of regulatory authorities (not reported in Line 3.3)</v>
      </c>
      <c r="E66" s="47" t="s">
        <v>38</v>
      </c>
      <c r="F66" s="99"/>
      <c r="G66" s="173">
        <f t="shared" si="84"/>
        <v>0</v>
      </c>
      <c r="H66" s="471"/>
      <c r="I66" s="81"/>
      <c r="J66" s="341">
        <f t="shared" si="85"/>
        <v>0</v>
      </c>
      <c r="K66" s="99"/>
      <c r="L66" s="173">
        <f t="shared" si="93"/>
        <v>0</v>
      </c>
      <c r="M66" s="471"/>
      <c r="N66" s="81"/>
      <c r="O66" s="341">
        <f t="shared" si="86"/>
        <v>0</v>
      </c>
      <c r="P66" s="99"/>
      <c r="Q66" s="173">
        <f t="shared" si="94"/>
        <v>0</v>
      </c>
      <c r="R66" s="471"/>
      <c r="S66" s="81"/>
      <c r="T66" s="341">
        <f t="shared" si="87"/>
        <v>0</v>
      </c>
      <c r="U66" s="99"/>
      <c r="V66" s="341">
        <f t="shared" si="88"/>
        <v>0</v>
      </c>
      <c r="W66" s="100"/>
      <c r="X66" s="341">
        <f t="shared" si="88"/>
        <v>0</v>
      </c>
      <c r="Y66" s="100"/>
      <c r="Z66" s="341">
        <f t="shared" si="89"/>
        <v>0</v>
      </c>
      <c r="AA66" s="99"/>
      <c r="AB66" s="173">
        <f t="shared" si="95"/>
        <v>0</v>
      </c>
      <c r="AC66" s="471"/>
      <c r="AD66" s="81"/>
      <c r="AE66" s="341">
        <f t="shared" si="90"/>
        <v>0</v>
      </c>
      <c r="AF66" s="99"/>
      <c r="AG66" s="173">
        <f t="shared" si="96"/>
        <v>0</v>
      </c>
      <c r="AH66" s="471"/>
      <c r="AI66" s="81"/>
      <c r="AJ66" s="98">
        <f t="shared" si="91"/>
        <v>0</v>
      </c>
      <c r="AK66" s="247"/>
      <c r="AL66" s="58"/>
      <c r="AM66" s="58"/>
      <c r="AN66" s="109"/>
      <c r="AO66" s="112">
        <f t="shared" si="92"/>
        <v>0</v>
      </c>
    </row>
    <row r="67" spans="2:42">
      <c r="B67" s="47"/>
      <c r="C67" s="48">
        <v>5.6</v>
      </c>
      <c r="D67" s="39" t="s">
        <v>176</v>
      </c>
      <c r="E67" s="47" t="s">
        <v>39</v>
      </c>
      <c r="F67" s="100"/>
      <c r="G67" s="173">
        <f t="shared" si="84"/>
        <v>0</v>
      </c>
      <c r="H67" s="471"/>
      <c r="I67" s="82"/>
      <c r="J67" s="341">
        <f t="shared" si="85"/>
        <v>0</v>
      </c>
      <c r="K67" s="100"/>
      <c r="L67" s="173">
        <f t="shared" si="93"/>
        <v>0</v>
      </c>
      <c r="M67" s="471"/>
      <c r="N67" s="82"/>
      <c r="O67" s="341">
        <f t="shared" si="86"/>
        <v>0</v>
      </c>
      <c r="P67" s="100"/>
      <c r="Q67" s="173">
        <f t="shared" si="94"/>
        <v>0</v>
      </c>
      <c r="R67" s="471"/>
      <c r="S67" s="82"/>
      <c r="T67" s="341">
        <f t="shared" si="87"/>
        <v>0</v>
      </c>
      <c r="U67" s="100"/>
      <c r="V67" s="341">
        <f t="shared" si="88"/>
        <v>0</v>
      </c>
      <c r="W67" s="100"/>
      <c r="X67" s="341">
        <f t="shared" si="88"/>
        <v>0</v>
      </c>
      <c r="Y67" s="100"/>
      <c r="Z67" s="341">
        <f t="shared" si="89"/>
        <v>0</v>
      </c>
      <c r="AA67" s="100"/>
      <c r="AB67" s="173">
        <f t="shared" si="95"/>
        <v>0</v>
      </c>
      <c r="AC67" s="471"/>
      <c r="AD67" s="82"/>
      <c r="AE67" s="341">
        <f t="shared" si="90"/>
        <v>0</v>
      </c>
      <c r="AF67" s="100"/>
      <c r="AG67" s="173">
        <f t="shared" si="96"/>
        <v>0</v>
      </c>
      <c r="AH67" s="471"/>
      <c r="AI67" s="82"/>
      <c r="AJ67" s="98">
        <f t="shared" si="91"/>
        <v>0</v>
      </c>
      <c r="AK67" s="75"/>
      <c r="AL67" s="59"/>
      <c r="AM67" s="59"/>
      <c r="AN67" s="109"/>
      <c r="AO67" s="112">
        <f t="shared" si="92"/>
        <v>0</v>
      </c>
    </row>
    <row r="68" spans="2:42">
      <c r="B68" s="47"/>
      <c r="C68" s="48">
        <v>5.7</v>
      </c>
      <c r="D68" s="227" t="s">
        <v>333</v>
      </c>
      <c r="E68" s="47"/>
      <c r="F68" s="100"/>
      <c r="G68" s="173">
        <f t="shared" si="84"/>
        <v>0</v>
      </c>
      <c r="H68" s="471"/>
      <c r="I68" s="82"/>
      <c r="J68" s="341">
        <f t="shared" si="85"/>
        <v>0</v>
      </c>
      <c r="K68" s="100"/>
      <c r="L68" s="173"/>
      <c r="M68" s="471"/>
      <c r="N68" s="82"/>
      <c r="O68" s="341"/>
      <c r="P68" s="100"/>
      <c r="Q68" s="173"/>
      <c r="R68" s="471"/>
      <c r="S68" s="82"/>
      <c r="T68" s="341"/>
      <c r="U68" s="100"/>
      <c r="V68" s="341"/>
      <c r="W68" s="100"/>
      <c r="X68" s="341"/>
      <c r="Y68" s="100"/>
      <c r="Z68" s="341"/>
      <c r="AA68" s="100"/>
      <c r="AB68" s="173"/>
      <c r="AC68" s="471"/>
      <c r="AD68" s="82"/>
      <c r="AE68" s="341"/>
      <c r="AF68" s="100"/>
      <c r="AG68" s="173"/>
      <c r="AH68" s="471"/>
      <c r="AI68" s="82"/>
      <c r="AJ68" s="98"/>
      <c r="AK68" s="75"/>
      <c r="AL68" s="59"/>
      <c r="AM68" s="59"/>
      <c r="AN68" s="109"/>
      <c r="AO68" s="112"/>
    </row>
    <row r="69" spans="2:42">
      <c r="B69" s="47"/>
      <c r="C69" s="48">
        <v>5.8</v>
      </c>
      <c r="D69" s="39" t="str">
        <f>"Total non-claims costs (Lines "&amp;$C$60&amp;" + "&amp;$C$61&amp;" + "&amp;$C$62&amp;" + "&amp;$C$63&amp;" + "&amp;$C$64&amp;"a + "&amp;$C$64&amp;"b "&amp;$C$65&amp;" + "&amp;$C$67&amp;" + "&amp;$C$68&amp;")"</f>
        <v>Total non-claims costs (Lines 5.1 + 5.2 + 5.3 + 5.4 + 5.5a + 5.5b  + 5.6 + 5.7)</v>
      </c>
      <c r="E69" s="47"/>
      <c r="F69" s="383">
        <f>SUM(F60:F68)</f>
        <v>0</v>
      </c>
      <c r="G69" s="341">
        <f t="shared" ref="G69:I69" si="97">SUM(G60:G68)</f>
        <v>0</v>
      </c>
      <c r="H69" s="438">
        <f t="shared" si="97"/>
        <v>0</v>
      </c>
      <c r="I69" s="341">
        <f t="shared" si="97"/>
        <v>0</v>
      </c>
      <c r="J69" s="341">
        <f t="shared" si="85"/>
        <v>0</v>
      </c>
      <c r="K69" s="383">
        <f>SUM(K60:K68)</f>
        <v>0</v>
      </c>
      <c r="L69" s="341">
        <f t="shared" ref="L69" si="98">SUM(L60:L68)</f>
        <v>0</v>
      </c>
      <c r="M69" s="341">
        <f t="shared" ref="M69" si="99">SUM(M60:M68)</f>
        <v>0</v>
      </c>
      <c r="N69" s="341">
        <f t="shared" ref="N69" si="100">SUM(N60:N68)</f>
        <v>0</v>
      </c>
      <c r="O69" s="341">
        <f t="shared" si="86"/>
        <v>0</v>
      </c>
      <c r="P69" s="383">
        <f>SUM(P60:P68)</f>
        <v>0</v>
      </c>
      <c r="Q69" s="341">
        <f t="shared" ref="Q69" si="101">SUM(Q60:Q68)</f>
        <v>0</v>
      </c>
      <c r="R69" s="341">
        <f t="shared" ref="R69" si="102">SUM(R60:R68)</f>
        <v>0</v>
      </c>
      <c r="S69" s="341">
        <f t="shared" ref="S69" si="103">SUM(S60:S68)</f>
        <v>0</v>
      </c>
      <c r="T69" s="341">
        <f t="shared" si="87"/>
        <v>0</v>
      </c>
      <c r="U69" s="97">
        <f t="shared" ref="U69:Z69" si="104">SUM(U$60:U$67)</f>
        <v>0</v>
      </c>
      <c r="V69" s="341">
        <f t="shared" si="104"/>
        <v>0</v>
      </c>
      <c r="W69" s="97">
        <f t="shared" si="104"/>
        <v>0</v>
      </c>
      <c r="X69" s="341">
        <f t="shared" si="104"/>
        <v>0</v>
      </c>
      <c r="Y69" s="97">
        <f t="shared" si="104"/>
        <v>0</v>
      </c>
      <c r="Z69" s="341">
        <f t="shared" si="104"/>
        <v>0</v>
      </c>
      <c r="AA69" s="383">
        <f>SUM(AA60:AA68)</f>
        <v>0</v>
      </c>
      <c r="AB69" s="341">
        <f t="shared" ref="AB69" si="105">SUM(AB60:AB68)</f>
        <v>0</v>
      </c>
      <c r="AC69" s="341">
        <f t="shared" ref="AC69" si="106">SUM(AC60:AC68)</f>
        <v>0</v>
      </c>
      <c r="AD69" s="341">
        <f t="shared" ref="AD69" si="107">SUM(AD60:AD68)</f>
        <v>0</v>
      </c>
      <c r="AE69" s="341">
        <f t="shared" si="90"/>
        <v>0</v>
      </c>
      <c r="AF69" s="383">
        <f>SUM(AF60:AF68)</f>
        <v>0</v>
      </c>
      <c r="AG69" s="341">
        <f t="shared" ref="AG69" si="108">SUM(AG60:AG68)</f>
        <v>0</v>
      </c>
      <c r="AH69" s="341">
        <f t="shared" ref="AH69" si="109">SUM(AH60:AH68)</f>
        <v>0</v>
      </c>
      <c r="AI69" s="341">
        <f t="shared" ref="AI69" si="110">SUM(AI60:AI68)</f>
        <v>0</v>
      </c>
      <c r="AJ69" s="98">
        <f t="shared" si="91"/>
        <v>0</v>
      </c>
      <c r="AK69" s="63">
        <f>SUM(AK$60:AK$68)</f>
        <v>0</v>
      </c>
      <c r="AL69" s="63">
        <f t="shared" ref="AL69:AN69" si="111">SUM(AL$60:AL$68)</f>
        <v>0</v>
      </c>
      <c r="AM69" s="63">
        <f t="shared" si="111"/>
        <v>0</v>
      </c>
      <c r="AN69" s="63">
        <f t="shared" si="111"/>
        <v>0</v>
      </c>
      <c r="AO69" s="112">
        <f t="shared" si="92"/>
        <v>0</v>
      </c>
    </row>
    <row r="70" spans="2:42">
      <c r="B70" s="47"/>
      <c r="C70" s="48">
        <v>5.9</v>
      </c>
      <c r="D70" s="227" t="s">
        <v>322</v>
      </c>
      <c r="E70" s="47" t="s">
        <v>40</v>
      </c>
      <c r="F70" s="99"/>
      <c r="G70" s="173">
        <f t="shared" si="84"/>
        <v>0</v>
      </c>
      <c r="H70" s="385" t="s">
        <v>65</v>
      </c>
      <c r="I70" s="385" t="s">
        <v>65</v>
      </c>
      <c r="J70" s="341">
        <f>G70</f>
        <v>0</v>
      </c>
      <c r="K70" s="99"/>
      <c r="L70" s="139">
        <f t="shared" ref="L70" si="112">K70</f>
        <v>0</v>
      </c>
      <c r="M70" s="385" t="s">
        <v>65</v>
      </c>
      <c r="N70" s="385" t="s">
        <v>65</v>
      </c>
      <c r="O70" s="341">
        <f>L70</f>
        <v>0</v>
      </c>
      <c r="P70" s="99"/>
      <c r="Q70" s="139">
        <f t="shared" ref="Q70" si="113">P70</f>
        <v>0</v>
      </c>
      <c r="R70" s="385" t="s">
        <v>65</v>
      </c>
      <c r="S70" s="385" t="s">
        <v>65</v>
      </c>
      <c r="T70" s="341">
        <f>Q70</f>
        <v>0</v>
      </c>
      <c r="U70" s="99"/>
      <c r="V70" s="341">
        <f t="shared" ref="V70" si="114">U70</f>
        <v>0</v>
      </c>
      <c r="W70" s="100"/>
      <c r="X70" s="341">
        <f t="shared" ref="X70" si="115">W70</f>
        <v>0</v>
      </c>
      <c r="Y70" s="100"/>
      <c r="Z70" s="341">
        <f t="shared" ref="Z70" si="116">Y70</f>
        <v>0</v>
      </c>
      <c r="AA70" s="99"/>
      <c r="AB70" s="139">
        <f t="shared" ref="AB70" si="117">AA70</f>
        <v>0</v>
      </c>
      <c r="AC70" s="385" t="s">
        <v>65</v>
      </c>
      <c r="AD70" s="385" t="s">
        <v>65</v>
      </c>
      <c r="AE70" s="341">
        <f>AB70</f>
        <v>0</v>
      </c>
      <c r="AF70" s="99"/>
      <c r="AG70" s="139">
        <f t="shared" ref="AG70" si="118">AF70</f>
        <v>0</v>
      </c>
      <c r="AH70" s="385" t="s">
        <v>65</v>
      </c>
      <c r="AI70" s="385" t="s">
        <v>65</v>
      </c>
      <c r="AJ70" s="98">
        <f>AG70</f>
        <v>0</v>
      </c>
      <c r="AK70" s="247"/>
      <c r="AL70" s="58"/>
      <c r="AM70" s="58"/>
      <c r="AN70" s="108"/>
      <c r="AO70" s="112">
        <f t="shared" si="92"/>
        <v>0</v>
      </c>
    </row>
    <row r="71" spans="2:42" s="20" customFormat="1">
      <c r="B71" s="318"/>
      <c r="C71" s="544"/>
      <c r="D71" s="533"/>
      <c r="E71" s="318"/>
      <c r="F71" s="558"/>
      <c r="G71" s="323"/>
      <c r="H71" s="321"/>
      <c r="I71" s="321"/>
      <c r="J71" s="335"/>
      <c r="K71" s="320"/>
      <c r="L71" s="323"/>
      <c r="M71" s="321"/>
      <c r="N71" s="321"/>
      <c r="O71" s="335"/>
      <c r="P71" s="320"/>
      <c r="Q71" s="323"/>
      <c r="R71" s="321"/>
      <c r="S71" s="321"/>
      <c r="T71" s="335"/>
      <c r="U71" s="320"/>
      <c r="V71" s="335"/>
      <c r="W71" s="320"/>
      <c r="X71" s="335"/>
      <c r="Y71" s="320"/>
      <c r="Z71" s="335"/>
      <c r="AA71" s="320"/>
      <c r="AB71" s="323"/>
      <c r="AC71" s="321"/>
      <c r="AD71" s="321"/>
      <c r="AE71" s="335"/>
      <c r="AF71" s="320"/>
      <c r="AG71" s="323"/>
      <c r="AH71" s="321"/>
      <c r="AI71" s="321"/>
      <c r="AJ71" s="324"/>
      <c r="AK71" s="322"/>
      <c r="AL71" s="313"/>
      <c r="AM71" s="313"/>
      <c r="AN71" s="333"/>
      <c r="AO71" s="334"/>
    </row>
    <row r="72" spans="2:42">
      <c r="B72" s="51" t="s">
        <v>50</v>
      </c>
      <c r="C72" s="594" t="str">
        <f>"Pre-tax underwriting gain / (loss) (Lines "&amp;$C$27&amp;" – "&amp;$C$40&amp;" – "&amp;$C$57&amp;" – "&amp;$C$69&amp;" + "&amp;$C$64&amp;"a + "&amp;$C$64&amp;"b - Part 2 Line "&amp;$C$149&amp;")"</f>
        <v>Pre-tax underwriting gain / (loss) (Lines 1.8 – 2.11 – 4.6 – 5.8 + 5.5a + 5.5b - Part 2 Line 2.16)</v>
      </c>
      <c r="D72" s="593"/>
      <c r="E72" s="292"/>
      <c r="F72" s="573">
        <f>F$27-F$40-F$57-F$69+F$65+F$66-F$149</f>
        <v>0</v>
      </c>
      <c r="G72" s="387" t="s">
        <v>65</v>
      </c>
      <c r="H72" s="387" t="s">
        <v>65</v>
      </c>
      <c r="I72" s="387" t="s">
        <v>65</v>
      </c>
      <c r="J72" s="388" t="s">
        <v>65</v>
      </c>
      <c r="K72" s="101">
        <f>K$27-K$40-K$57-K$69+K$65+K$66</f>
        <v>0</v>
      </c>
      <c r="L72" s="395" t="s">
        <v>65</v>
      </c>
      <c r="M72" s="387" t="s">
        <v>65</v>
      </c>
      <c r="N72" s="387" t="s">
        <v>65</v>
      </c>
      <c r="O72" s="388" t="s">
        <v>65</v>
      </c>
      <c r="P72" s="101">
        <f>P$27-P$40-P$57-P$69+P$65+P$66</f>
        <v>0</v>
      </c>
      <c r="Q72" s="395" t="s">
        <v>65</v>
      </c>
      <c r="R72" s="387" t="s">
        <v>65</v>
      </c>
      <c r="S72" s="387" t="s">
        <v>65</v>
      </c>
      <c r="T72" s="388" t="s">
        <v>65</v>
      </c>
      <c r="U72" s="101">
        <f>U$27-U$40-U$57-U$69+U$65+U$66</f>
        <v>0</v>
      </c>
      <c r="V72" s="388" t="s">
        <v>65</v>
      </c>
      <c r="W72" s="101">
        <f>W$27-W$40-W$57-W$69+W$65+W$66</f>
        <v>0</v>
      </c>
      <c r="X72" s="388" t="s">
        <v>65</v>
      </c>
      <c r="Y72" s="101">
        <f>Y$27-Y$40-Y$57-Y$69+Y$65+Y$66</f>
        <v>0</v>
      </c>
      <c r="Z72" s="388" t="s">
        <v>65</v>
      </c>
      <c r="AA72" s="101">
        <f>AA$27-AA$40-AA$57-AA$69+AA$65+AA$66</f>
        <v>0</v>
      </c>
      <c r="AB72" s="395" t="s">
        <v>65</v>
      </c>
      <c r="AC72" s="387" t="s">
        <v>65</v>
      </c>
      <c r="AD72" s="387" t="s">
        <v>65</v>
      </c>
      <c r="AE72" s="388" t="s">
        <v>65</v>
      </c>
      <c r="AF72" s="101">
        <f>AF$27-AF$40-AF$57-AF$69+AF$65+AF$66</f>
        <v>0</v>
      </c>
      <c r="AG72" s="395" t="s">
        <v>65</v>
      </c>
      <c r="AH72" s="387" t="s">
        <v>65</v>
      </c>
      <c r="AI72" s="387" t="s">
        <v>65</v>
      </c>
      <c r="AJ72" s="396" t="s">
        <v>65</v>
      </c>
      <c r="AK72" s="364">
        <f>AK$27-AK$40-AK$57-AK$69+AK$65+AK$66</f>
        <v>0</v>
      </c>
      <c r="AL72" s="356">
        <f>AL$27-AL$40-AL$57-AL$69+AL$65+AL$66</f>
        <v>0</v>
      </c>
      <c r="AM72" s="60">
        <f>AM$27-AM$40-AM$57-AM$69+AM$65+AM$66</f>
        <v>0</v>
      </c>
      <c r="AN72" s="400" t="s">
        <v>65</v>
      </c>
      <c r="AO72" s="355">
        <f t="shared" ref="AO72" si="119">SUM($F72,$K72,$P72,$U72,$W72,$Y72,$AA72,$AF72,$AK72,$AL72,$AM72,$AN72)</f>
        <v>0</v>
      </c>
      <c r="AP72" s="269"/>
    </row>
    <row r="73" spans="2:42">
      <c r="B73" s="51" t="s">
        <v>51</v>
      </c>
      <c r="C73" s="55" t="s">
        <v>9</v>
      </c>
      <c r="D73" s="52"/>
      <c r="E73" s="61" t="s">
        <v>41</v>
      </c>
      <c r="F73" s="389" t="s">
        <v>65</v>
      </c>
      <c r="G73" s="387" t="s">
        <v>65</v>
      </c>
      <c r="H73" s="387" t="s">
        <v>65</v>
      </c>
      <c r="I73" s="387" t="s">
        <v>65</v>
      </c>
      <c r="J73" s="388" t="s">
        <v>65</v>
      </c>
      <c r="K73" s="389" t="s">
        <v>65</v>
      </c>
      <c r="L73" s="395" t="s">
        <v>65</v>
      </c>
      <c r="M73" s="387" t="s">
        <v>65</v>
      </c>
      <c r="N73" s="387" t="s">
        <v>65</v>
      </c>
      <c r="O73" s="388" t="s">
        <v>65</v>
      </c>
      <c r="P73" s="389" t="s">
        <v>65</v>
      </c>
      <c r="Q73" s="395" t="s">
        <v>65</v>
      </c>
      <c r="R73" s="387" t="s">
        <v>65</v>
      </c>
      <c r="S73" s="387" t="s">
        <v>65</v>
      </c>
      <c r="T73" s="388" t="s">
        <v>65</v>
      </c>
      <c r="U73" s="389" t="s">
        <v>65</v>
      </c>
      <c r="V73" s="388" t="s">
        <v>65</v>
      </c>
      <c r="W73" s="389" t="s">
        <v>65</v>
      </c>
      <c r="X73" s="388" t="s">
        <v>65</v>
      </c>
      <c r="Y73" s="389" t="s">
        <v>65</v>
      </c>
      <c r="Z73" s="388" t="s">
        <v>65</v>
      </c>
      <c r="AA73" s="389" t="s">
        <v>65</v>
      </c>
      <c r="AB73" s="395" t="s">
        <v>65</v>
      </c>
      <c r="AC73" s="387" t="s">
        <v>65</v>
      </c>
      <c r="AD73" s="387" t="s">
        <v>65</v>
      </c>
      <c r="AE73" s="388" t="s">
        <v>65</v>
      </c>
      <c r="AF73" s="389" t="s">
        <v>65</v>
      </c>
      <c r="AG73" s="395" t="s">
        <v>65</v>
      </c>
      <c r="AH73" s="387" t="s">
        <v>65</v>
      </c>
      <c r="AI73" s="387" t="s">
        <v>65</v>
      </c>
      <c r="AJ73" s="396" t="s">
        <v>65</v>
      </c>
      <c r="AK73" s="388" t="s">
        <v>65</v>
      </c>
      <c r="AL73" s="397" t="s">
        <v>65</v>
      </c>
      <c r="AM73" s="397" t="s">
        <v>65</v>
      </c>
      <c r="AN73" s="110"/>
      <c r="AO73" s="113">
        <f>SUM($AN73)</f>
        <v>0</v>
      </c>
    </row>
    <row r="74" spans="2:42">
      <c r="B74" s="51" t="s">
        <v>8</v>
      </c>
      <c r="C74" s="55" t="s">
        <v>183</v>
      </c>
      <c r="D74" s="52"/>
      <c r="E74" s="61" t="s">
        <v>42</v>
      </c>
      <c r="F74" s="389" t="s">
        <v>65</v>
      </c>
      <c r="G74" s="387" t="s">
        <v>65</v>
      </c>
      <c r="H74" s="387" t="s">
        <v>65</v>
      </c>
      <c r="I74" s="387" t="s">
        <v>65</v>
      </c>
      <c r="J74" s="388" t="s">
        <v>65</v>
      </c>
      <c r="K74" s="389" t="s">
        <v>65</v>
      </c>
      <c r="L74" s="395" t="s">
        <v>65</v>
      </c>
      <c r="M74" s="387" t="s">
        <v>65</v>
      </c>
      <c r="N74" s="387" t="s">
        <v>65</v>
      </c>
      <c r="O74" s="388" t="s">
        <v>65</v>
      </c>
      <c r="P74" s="389" t="s">
        <v>65</v>
      </c>
      <c r="Q74" s="395" t="s">
        <v>65</v>
      </c>
      <c r="R74" s="387" t="s">
        <v>65</v>
      </c>
      <c r="S74" s="387" t="s">
        <v>65</v>
      </c>
      <c r="T74" s="388" t="s">
        <v>65</v>
      </c>
      <c r="U74" s="389" t="s">
        <v>65</v>
      </c>
      <c r="V74" s="388" t="s">
        <v>65</v>
      </c>
      <c r="W74" s="389" t="s">
        <v>65</v>
      </c>
      <c r="X74" s="388" t="s">
        <v>65</v>
      </c>
      <c r="Y74" s="389" t="s">
        <v>65</v>
      </c>
      <c r="Z74" s="388" t="s">
        <v>65</v>
      </c>
      <c r="AA74" s="389" t="s">
        <v>65</v>
      </c>
      <c r="AB74" s="395" t="s">
        <v>65</v>
      </c>
      <c r="AC74" s="387" t="s">
        <v>65</v>
      </c>
      <c r="AD74" s="387" t="s">
        <v>65</v>
      </c>
      <c r="AE74" s="388" t="s">
        <v>65</v>
      </c>
      <c r="AF74" s="389" t="s">
        <v>65</v>
      </c>
      <c r="AG74" s="395" t="s">
        <v>65</v>
      </c>
      <c r="AH74" s="387" t="s">
        <v>65</v>
      </c>
      <c r="AI74" s="387" t="s">
        <v>65</v>
      </c>
      <c r="AJ74" s="396" t="s">
        <v>65</v>
      </c>
      <c r="AK74" s="388" t="s">
        <v>65</v>
      </c>
      <c r="AL74" s="397" t="s">
        <v>65</v>
      </c>
      <c r="AM74" s="397" t="s">
        <v>65</v>
      </c>
      <c r="AN74" s="400" t="s">
        <v>65</v>
      </c>
      <c r="AO74" s="140"/>
    </row>
    <row r="75" spans="2:42">
      <c r="B75" s="51" t="s">
        <v>66</v>
      </c>
      <c r="C75" s="55" t="str">
        <f>"Federal income taxes (excluding taxes on Line "&amp;$C$43&amp;" above)"</f>
        <v>Federal income taxes (excluding taxes on Line 3.1 above)</v>
      </c>
      <c r="D75" s="52"/>
      <c r="E75" s="61" t="s">
        <v>151</v>
      </c>
      <c r="F75" s="389" t="s">
        <v>65</v>
      </c>
      <c r="G75" s="387" t="s">
        <v>65</v>
      </c>
      <c r="H75" s="387" t="s">
        <v>65</v>
      </c>
      <c r="I75" s="387" t="s">
        <v>65</v>
      </c>
      <c r="J75" s="388" t="s">
        <v>65</v>
      </c>
      <c r="K75" s="389" t="s">
        <v>65</v>
      </c>
      <c r="L75" s="395" t="s">
        <v>65</v>
      </c>
      <c r="M75" s="387" t="s">
        <v>65</v>
      </c>
      <c r="N75" s="387" t="s">
        <v>65</v>
      </c>
      <c r="O75" s="388" t="s">
        <v>65</v>
      </c>
      <c r="P75" s="389" t="s">
        <v>65</v>
      </c>
      <c r="Q75" s="395" t="s">
        <v>65</v>
      </c>
      <c r="R75" s="387" t="s">
        <v>65</v>
      </c>
      <c r="S75" s="387" t="s">
        <v>65</v>
      </c>
      <c r="T75" s="388" t="s">
        <v>65</v>
      </c>
      <c r="U75" s="389" t="s">
        <v>65</v>
      </c>
      <c r="V75" s="388" t="s">
        <v>65</v>
      </c>
      <c r="W75" s="389" t="s">
        <v>65</v>
      </c>
      <c r="X75" s="388" t="s">
        <v>65</v>
      </c>
      <c r="Y75" s="389" t="s">
        <v>65</v>
      </c>
      <c r="Z75" s="388" t="s">
        <v>65</v>
      </c>
      <c r="AA75" s="389" t="s">
        <v>65</v>
      </c>
      <c r="AB75" s="395" t="s">
        <v>65</v>
      </c>
      <c r="AC75" s="387" t="s">
        <v>65</v>
      </c>
      <c r="AD75" s="387" t="s">
        <v>65</v>
      </c>
      <c r="AE75" s="388" t="s">
        <v>65</v>
      </c>
      <c r="AF75" s="389" t="s">
        <v>65</v>
      </c>
      <c r="AG75" s="395" t="s">
        <v>65</v>
      </c>
      <c r="AH75" s="387" t="s">
        <v>65</v>
      </c>
      <c r="AI75" s="387" t="s">
        <v>65</v>
      </c>
      <c r="AJ75" s="396" t="s">
        <v>65</v>
      </c>
      <c r="AK75" s="388" t="s">
        <v>65</v>
      </c>
      <c r="AL75" s="397" t="s">
        <v>65</v>
      </c>
      <c r="AM75" s="397" t="s">
        <v>65</v>
      </c>
      <c r="AN75" s="400" t="s">
        <v>65</v>
      </c>
      <c r="AO75" s="140"/>
    </row>
    <row r="76" spans="2:42">
      <c r="B76" s="51" t="s">
        <v>0</v>
      </c>
      <c r="C76" s="55" t="str">
        <f>"After-tax net gain / (loss) (Lines "&amp;$C$27&amp;" – "&amp;$C$40&amp;" – "&amp;$C$49&amp;" – "&amp;$C$57&amp;" – "&amp;$C$69&amp;" + "&amp;LEFT($B$73,1)&amp;" + "&amp;LEFT($B$74,1)&amp;" – "&amp;LEFT($B$75,1)&amp;")"</f>
        <v>After-tax net gain / (loss) (Lines 1.8 – 2.11 – 3.4 – 4.6 – 5.8 + 7 + 8 – 9)</v>
      </c>
      <c r="D76" s="52"/>
      <c r="E76" s="61" t="s">
        <v>43</v>
      </c>
      <c r="F76" s="389" t="s">
        <v>65</v>
      </c>
      <c r="G76" s="387" t="s">
        <v>65</v>
      </c>
      <c r="H76" s="387" t="s">
        <v>65</v>
      </c>
      <c r="I76" s="387" t="s">
        <v>65</v>
      </c>
      <c r="J76" s="388" t="s">
        <v>65</v>
      </c>
      <c r="K76" s="389" t="s">
        <v>65</v>
      </c>
      <c r="L76" s="395" t="s">
        <v>65</v>
      </c>
      <c r="M76" s="387" t="s">
        <v>65</v>
      </c>
      <c r="N76" s="387" t="s">
        <v>65</v>
      </c>
      <c r="O76" s="388" t="s">
        <v>65</v>
      </c>
      <c r="P76" s="389" t="s">
        <v>65</v>
      </c>
      <c r="Q76" s="395" t="s">
        <v>65</v>
      </c>
      <c r="R76" s="387" t="s">
        <v>65</v>
      </c>
      <c r="S76" s="387" t="s">
        <v>65</v>
      </c>
      <c r="T76" s="388" t="s">
        <v>65</v>
      </c>
      <c r="U76" s="389" t="s">
        <v>65</v>
      </c>
      <c r="V76" s="388" t="s">
        <v>65</v>
      </c>
      <c r="W76" s="389" t="s">
        <v>65</v>
      </c>
      <c r="X76" s="388" t="s">
        <v>65</v>
      </c>
      <c r="Y76" s="389" t="s">
        <v>65</v>
      </c>
      <c r="Z76" s="388" t="s">
        <v>65</v>
      </c>
      <c r="AA76" s="389" t="s">
        <v>65</v>
      </c>
      <c r="AB76" s="395" t="s">
        <v>65</v>
      </c>
      <c r="AC76" s="387" t="s">
        <v>65</v>
      </c>
      <c r="AD76" s="387" t="s">
        <v>65</v>
      </c>
      <c r="AE76" s="388" t="s">
        <v>65</v>
      </c>
      <c r="AF76" s="389" t="s">
        <v>65</v>
      </c>
      <c r="AG76" s="395" t="s">
        <v>65</v>
      </c>
      <c r="AH76" s="387" t="s">
        <v>65</v>
      </c>
      <c r="AI76" s="387" t="s">
        <v>65</v>
      </c>
      <c r="AJ76" s="396" t="s">
        <v>65</v>
      </c>
      <c r="AK76" s="398" t="s">
        <v>65</v>
      </c>
      <c r="AL76" s="399" t="s">
        <v>65</v>
      </c>
      <c r="AM76" s="399" t="s">
        <v>65</v>
      </c>
      <c r="AN76" s="400" t="s">
        <v>65</v>
      </c>
      <c r="AO76" s="113">
        <f>$AO$72-SUM($F$49,$K$49,$P$49,$U$49,$W$49,$Y$49,$AA$49,$AF$49,$AK$49,$AL$49,$AM$49,$AN$49)-SUM($F$65:$F$66,$K$65:$K$66,$P$65:$P$66,$U$65:$U$66,$W$65:$W$66,$Y$65:$Y$66,$AA$65:$AA$66,$AF$65:$AF$66,$AK$65:$AK$66,$AL$65:$AL$66,$AM$65:$AM$66,$AN$65:$AN$66)</f>
        <v>0</v>
      </c>
    </row>
    <row r="77" spans="2:42">
      <c r="B77" s="50" t="s">
        <v>141</v>
      </c>
      <c r="C77" s="44" t="s">
        <v>251</v>
      </c>
      <c r="D77" s="49"/>
      <c r="E77" s="319"/>
      <c r="F77" s="320"/>
      <c r="G77" s="321"/>
      <c r="H77" s="321"/>
      <c r="I77" s="321"/>
      <c r="J77" s="335"/>
      <c r="K77" s="320"/>
      <c r="L77" s="323"/>
      <c r="M77" s="321"/>
      <c r="N77" s="321"/>
      <c r="O77" s="335"/>
      <c r="P77" s="320"/>
      <c r="Q77" s="323"/>
      <c r="R77" s="321"/>
      <c r="S77" s="321"/>
      <c r="T77" s="335"/>
      <c r="U77" s="320"/>
      <c r="V77" s="335"/>
      <c r="W77" s="320"/>
      <c r="X77" s="335"/>
      <c r="Y77" s="320"/>
      <c r="Z77" s="335"/>
      <c r="AA77" s="320"/>
      <c r="AB77" s="323"/>
      <c r="AC77" s="321"/>
      <c r="AD77" s="321"/>
      <c r="AE77" s="335"/>
      <c r="AF77" s="320"/>
      <c r="AG77" s="323"/>
      <c r="AH77" s="321"/>
      <c r="AI77" s="321"/>
      <c r="AJ77" s="324"/>
      <c r="AK77" s="332"/>
      <c r="AL77" s="325"/>
      <c r="AM77" s="325"/>
      <c r="AN77" s="326"/>
      <c r="AO77" s="327"/>
    </row>
    <row r="78" spans="2:42">
      <c r="B78" s="36"/>
      <c r="C78" s="48">
        <v>11.1</v>
      </c>
      <c r="D78" s="227" t="s">
        <v>330</v>
      </c>
      <c r="E78" s="47" t="s">
        <v>44</v>
      </c>
      <c r="F78" s="102"/>
      <c r="G78" s="84">
        <f>F78</f>
        <v>0</v>
      </c>
      <c r="H78" s="478"/>
      <c r="I78" s="83"/>
      <c r="J78" s="343">
        <f t="shared" ref="J78:J79" si="120">G78+H78-I78</f>
        <v>0</v>
      </c>
      <c r="K78" s="102"/>
      <c r="L78" s="84">
        <f>K78</f>
        <v>0</v>
      </c>
      <c r="M78" s="478"/>
      <c r="N78" s="83"/>
      <c r="O78" s="343">
        <f t="shared" ref="O78:O82" si="121">L78+M78-N78</f>
        <v>0</v>
      </c>
      <c r="P78" s="102"/>
      <c r="Q78" s="84">
        <f>P78</f>
        <v>0</v>
      </c>
      <c r="R78" s="478"/>
      <c r="S78" s="83"/>
      <c r="T78" s="343">
        <f t="shared" ref="T78:T82" si="122">Q78+R78-S78</f>
        <v>0</v>
      </c>
      <c r="U78" s="102"/>
      <c r="V78" s="345">
        <f t="shared" ref="V78:V79" si="123">U78</f>
        <v>0</v>
      </c>
      <c r="W78" s="165"/>
      <c r="X78" s="345">
        <f t="shared" ref="X78:X81" si="124">W78</f>
        <v>0</v>
      </c>
      <c r="Y78" s="165"/>
      <c r="Z78" s="343">
        <f>Y78</f>
        <v>0</v>
      </c>
      <c r="AA78" s="102"/>
      <c r="AB78" s="84">
        <f>AA78</f>
        <v>0</v>
      </c>
      <c r="AC78" s="478"/>
      <c r="AD78" s="83"/>
      <c r="AE78" s="343">
        <f t="shared" ref="AE78:AE82" si="125">AB78+AC78-AD78</f>
        <v>0</v>
      </c>
      <c r="AF78" s="102"/>
      <c r="AG78" s="84">
        <f>AF78</f>
        <v>0</v>
      </c>
      <c r="AH78" s="478"/>
      <c r="AI78" s="83"/>
      <c r="AJ78" s="103">
        <f t="shared" ref="AJ78:AJ82" si="126">AG78+AH78-AI78</f>
        <v>0</v>
      </c>
      <c r="AK78" s="242"/>
      <c r="AL78" s="62"/>
      <c r="AM78" s="62"/>
      <c r="AN78" s="111"/>
      <c r="AO78" s="114">
        <f t="shared" ref="AO78:AO82" si="127">SUM($F78,$K78,$P78,$U78,$W78,$Y78,$AA78,$AF78,$AK78,$AL78,$AM78,$AN78)</f>
        <v>0</v>
      </c>
    </row>
    <row r="79" spans="2:42">
      <c r="B79" s="36"/>
      <c r="C79" s="48">
        <v>11.2</v>
      </c>
      <c r="D79" s="39" t="s">
        <v>10</v>
      </c>
      <c r="E79" s="47" t="s">
        <v>45</v>
      </c>
      <c r="F79" s="102"/>
      <c r="G79" s="84">
        <f>F79</f>
        <v>0</v>
      </c>
      <c r="H79" s="478"/>
      <c r="I79" s="83"/>
      <c r="J79" s="343">
        <f t="shared" si="120"/>
        <v>0</v>
      </c>
      <c r="K79" s="102"/>
      <c r="L79" s="84">
        <f>K79</f>
        <v>0</v>
      </c>
      <c r="M79" s="478"/>
      <c r="N79" s="83"/>
      <c r="O79" s="343">
        <f t="shared" si="121"/>
        <v>0</v>
      </c>
      <c r="P79" s="102"/>
      <c r="Q79" s="84">
        <f>P79</f>
        <v>0</v>
      </c>
      <c r="R79" s="478"/>
      <c r="S79" s="83"/>
      <c r="T79" s="343">
        <f t="shared" si="122"/>
        <v>0</v>
      </c>
      <c r="U79" s="102"/>
      <c r="V79" s="345">
        <f t="shared" si="123"/>
        <v>0</v>
      </c>
      <c r="W79" s="165"/>
      <c r="X79" s="345">
        <f t="shared" si="124"/>
        <v>0</v>
      </c>
      <c r="Y79" s="165"/>
      <c r="Z79" s="343">
        <f t="shared" ref="Z79:Z81" si="128">Y79</f>
        <v>0</v>
      </c>
      <c r="AA79" s="102"/>
      <c r="AB79" s="84">
        <f>AA79</f>
        <v>0</v>
      </c>
      <c r="AC79" s="478"/>
      <c r="AD79" s="83"/>
      <c r="AE79" s="343">
        <f t="shared" si="125"/>
        <v>0</v>
      </c>
      <c r="AF79" s="102"/>
      <c r="AG79" s="84">
        <f>AF79</f>
        <v>0</v>
      </c>
      <c r="AH79" s="478"/>
      <c r="AI79" s="83"/>
      <c r="AJ79" s="103">
        <f t="shared" si="126"/>
        <v>0</v>
      </c>
      <c r="AK79" s="242"/>
      <c r="AL79" s="62"/>
      <c r="AM79" s="62"/>
      <c r="AN79" s="111"/>
      <c r="AO79" s="114">
        <f t="shared" si="127"/>
        <v>0</v>
      </c>
    </row>
    <row r="80" spans="2:42">
      <c r="B80" s="36"/>
      <c r="C80" s="48">
        <v>11.3</v>
      </c>
      <c r="D80" s="39" t="s">
        <v>11</v>
      </c>
      <c r="E80" s="47" t="s">
        <v>46</v>
      </c>
      <c r="F80" s="390" t="s">
        <v>65</v>
      </c>
      <c r="G80" s="391" t="s">
        <v>65</v>
      </c>
      <c r="H80" s="391" t="s">
        <v>65</v>
      </c>
      <c r="I80" s="391" t="s">
        <v>65</v>
      </c>
      <c r="J80" s="392" t="s">
        <v>65</v>
      </c>
      <c r="K80" s="102"/>
      <c r="L80" s="84">
        <f>K80</f>
        <v>0</v>
      </c>
      <c r="M80" s="478"/>
      <c r="N80" s="83"/>
      <c r="O80" s="343">
        <f t="shared" si="121"/>
        <v>0</v>
      </c>
      <c r="P80" s="102"/>
      <c r="Q80" s="84">
        <f>P80</f>
        <v>0</v>
      </c>
      <c r="R80" s="478"/>
      <c r="S80" s="83"/>
      <c r="T80" s="343">
        <f t="shared" si="122"/>
        <v>0</v>
      </c>
      <c r="U80" s="390" t="s">
        <v>65</v>
      </c>
      <c r="V80" s="392" t="s">
        <v>65</v>
      </c>
      <c r="W80" s="102"/>
      <c r="X80" s="345">
        <f t="shared" si="124"/>
        <v>0</v>
      </c>
      <c r="Y80" s="102"/>
      <c r="Z80" s="343">
        <f t="shared" si="128"/>
        <v>0</v>
      </c>
      <c r="AA80" s="102"/>
      <c r="AB80" s="84">
        <f>AA80</f>
        <v>0</v>
      </c>
      <c r="AC80" s="478"/>
      <c r="AD80" s="83"/>
      <c r="AE80" s="343">
        <f t="shared" si="125"/>
        <v>0</v>
      </c>
      <c r="AF80" s="102"/>
      <c r="AG80" s="84">
        <f>AF80</f>
        <v>0</v>
      </c>
      <c r="AH80" s="478"/>
      <c r="AI80" s="83"/>
      <c r="AJ80" s="103">
        <f t="shared" si="126"/>
        <v>0</v>
      </c>
      <c r="AK80" s="242"/>
      <c r="AL80" s="62"/>
      <c r="AM80" s="62"/>
      <c r="AN80" s="111"/>
      <c r="AO80" s="114">
        <f t="shared" si="127"/>
        <v>0</v>
      </c>
    </row>
    <row r="81" spans="2:41">
      <c r="B81" s="36"/>
      <c r="C81" s="48">
        <v>11.4</v>
      </c>
      <c r="D81" s="175" t="s">
        <v>209</v>
      </c>
      <c r="E81" s="47" t="s">
        <v>47</v>
      </c>
      <c r="F81" s="102"/>
      <c r="G81" s="84">
        <f>F81</f>
        <v>0</v>
      </c>
      <c r="H81" s="478"/>
      <c r="I81" s="83"/>
      <c r="J81" s="343">
        <f t="shared" ref="J81:J82" si="129">G81+H81-I81</f>
        <v>0</v>
      </c>
      <c r="K81" s="102"/>
      <c r="L81" s="84">
        <f>K81</f>
        <v>0</v>
      </c>
      <c r="M81" s="478"/>
      <c r="N81" s="83"/>
      <c r="O81" s="343">
        <f t="shared" si="121"/>
        <v>0</v>
      </c>
      <c r="P81" s="102"/>
      <c r="Q81" s="84">
        <f>P81</f>
        <v>0</v>
      </c>
      <c r="R81" s="478"/>
      <c r="S81" s="83"/>
      <c r="T81" s="343">
        <f t="shared" si="122"/>
        <v>0</v>
      </c>
      <c r="U81" s="102"/>
      <c r="V81" s="345">
        <f>U81</f>
        <v>0</v>
      </c>
      <c r="W81" s="165"/>
      <c r="X81" s="345">
        <f t="shared" si="124"/>
        <v>0</v>
      </c>
      <c r="Y81" s="165"/>
      <c r="Z81" s="343">
        <f t="shared" si="128"/>
        <v>0</v>
      </c>
      <c r="AA81" s="102"/>
      <c r="AB81" s="84">
        <f>AA81</f>
        <v>0</v>
      </c>
      <c r="AC81" s="478"/>
      <c r="AD81" s="83"/>
      <c r="AE81" s="343">
        <f t="shared" si="125"/>
        <v>0</v>
      </c>
      <c r="AF81" s="102"/>
      <c r="AG81" s="84">
        <f>AF81</f>
        <v>0</v>
      </c>
      <c r="AH81" s="478"/>
      <c r="AI81" s="83"/>
      <c r="AJ81" s="103">
        <f t="shared" si="126"/>
        <v>0</v>
      </c>
      <c r="AK81" s="242"/>
      <c r="AL81" s="62"/>
      <c r="AM81" s="62"/>
      <c r="AN81" s="111"/>
      <c r="AO81" s="114">
        <f t="shared" si="127"/>
        <v>0</v>
      </c>
    </row>
    <row r="82" spans="2:41" ht="13.5" thickBot="1">
      <c r="B82" s="56"/>
      <c r="C82" s="90">
        <v>11.5</v>
      </c>
      <c r="D82" s="46" t="s">
        <v>192</v>
      </c>
      <c r="E82" s="90"/>
      <c r="F82" s="121">
        <f>F$81/12</f>
        <v>0</v>
      </c>
      <c r="G82" s="122">
        <f t="shared" ref="G82:I82" si="130">G$81/12</f>
        <v>0</v>
      </c>
      <c r="H82" s="122">
        <f t="shared" si="130"/>
        <v>0</v>
      </c>
      <c r="I82" s="122">
        <f t="shared" si="130"/>
        <v>0</v>
      </c>
      <c r="J82" s="344">
        <f t="shared" si="129"/>
        <v>0</v>
      </c>
      <c r="K82" s="121">
        <f>K$81/12</f>
        <v>0</v>
      </c>
      <c r="L82" s="174">
        <f>L$81/12</f>
        <v>0</v>
      </c>
      <c r="M82" s="122">
        <f t="shared" ref="M82:N82" si="131">M$81/12</f>
        <v>0</v>
      </c>
      <c r="N82" s="122">
        <f t="shared" si="131"/>
        <v>0</v>
      </c>
      <c r="O82" s="344">
        <f t="shared" si="121"/>
        <v>0</v>
      </c>
      <c r="P82" s="121">
        <f>P$81/12</f>
        <v>0</v>
      </c>
      <c r="Q82" s="174">
        <f>Q$81/12</f>
        <v>0</v>
      </c>
      <c r="R82" s="122">
        <f t="shared" ref="R82:S82" si="132">R$81/12</f>
        <v>0</v>
      </c>
      <c r="S82" s="122">
        <f t="shared" si="132"/>
        <v>0</v>
      </c>
      <c r="T82" s="344">
        <f t="shared" si="122"/>
        <v>0</v>
      </c>
      <c r="U82" s="121">
        <f t="shared" ref="U82:AB82" si="133">U$81/12</f>
        <v>0</v>
      </c>
      <c r="V82" s="344">
        <f t="shared" si="133"/>
        <v>0</v>
      </c>
      <c r="W82" s="121">
        <f t="shared" si="133"/>
        <v>0</v>
      </c>
      <c r="X82" s="344">
        <f t="shared" si="133"/>
        <v>0</v>
      </c>
      <c r="Y82" s="121">
        <f t="shared" si="133"/>
        <v>0</v>
      </c>
      <c r="Z82" s="344">
        <f t="shared" si="133"/>
        <v>0</v>
      </c>
      <c r="AA82" s="121">
        <f t="shared" si="133"/>
        <v>0</v>
      </c>
      <c r="AB82" s="174">
        <f t="shared" si="133"/>
        <v>0</v>
      </c>
      <c r="AC82" s="122">
        <f t="shared" ref="AC82:AD82" si="134">AC$81/12</f>
        <v>0</v>
      </c>
      <c r="AD82" s="122">
        <f t="shared" si="134"/>
        <v>0</v>
      </c>
      <c r="AE82" s="344">
        <f t="shared" si="125"/>
        <v>0</v>
      </c>
      <c r="AF82" s="121">
        <f>AF$81/12</f>
        <v>0</v>
      </c>
      <c r="AG82" s="174">
        <f>AG$81/12</f>
        <v>0</v>
      </c>
      <c r="AH82" s="122">
        <f t="shared" ref="AH82:AI82" si="135">AH$81/12</f>
        <v>0</v>
      </c>
      <c r="AI82" s="122">
        <f t="shared" si="135"/>
        <v>0</v>
      </c>
      <c r="AJ82" s="105">
        <f t="shared" si="126"/>
        <v>0</v>
      </c>
      <c r="AK82" s="104">
        <f>AK$81/12</f>
        <v>0</v>
      </c>
      <c r="AL82" s="123">
        <f t="shared" ref="AL82:AN82" si="136">AL$81/12</f>
        <v>0</v>
      </c>
      <c r="AM82" s="123">
        <f t="shared" si="136"/>
        <v>0</v>
      </c>
      <c r="AN82" s="124">
        <f t="shared" si="136"/>
        <v>0</v>
      </c>
      <c r="AO82" s="115">
        <f t="shared" si="127"/>
        <v>0</v>
      </c>
    </row>
    <row r="83" spans="2:41">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K83" s="22"/>
      <c r="AL83" s="22"/>
      <c r="AM83" s="22"/>
    </row>
    <row r="84" spans="2:41">
      <c r="B84" s="584" t="s">
        <v>346</v>
      </c>
      <c r="C84" s="584"/>
      <c r="D84" s="584"/>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K84" s="22"/>
      <c r="AL84" s="22"/>
      <c r="AM84" s="22"/>
    </row>
    <row r="85" spans="2:41">
      <c r="B85" s="584"/>
      <c r="C85" s="630" t="s">
        <v>347</v>
      </c>
      <c r="D85" s="630"/>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K85" s="22"/>
      <c r="AL85" s="22"/>
      <c r="AM85" s="22"/>
    </row>
    <row r="86" spans="2:41">
      <c r="B86" s="584"/>
      <c r="C86" s="584" t="s">
        <v>348</v>
      </c>
      <c r="D86" s="584"/>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K86" s="22"/>
      <c r="AL86" s="22"/>
      <c r="AM86" s="22"/>
    </row>
    <row r="87" spans="2:41">
      <c r="B87" s="584"/>
      <c r="C87" s="584" t="s">
        <v>353</v>
      </c>
      <c r="D87" s="584"/>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K87" s="22"/>
      <c r="AL87" s="22"/>
      <c r="AM87" s="22"/>
    </row>
    <row r="88" spans="2:41">
      <c r="B88" s="584"/>
      <c r="C88" s="584" t="s">
        <v>349</v>
      </c>
      <c r="D88" s="584"/>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K88" s="22"/>
      <c r="AL88" s="22"/>
      <c r="AM88" s="22"/>
    </row>
    <row r="89" spans="2:41">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K89" s="22"/>
      <c r="AL89" s="22"/>
      <c r="AM89" s="22"/>
    </row>
    <row r="90" spans="2:41">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K90" s="22"/>
      <c r="AL90" s="22"/>
      <c r="AM90" s="22"/>
    </row>
    <row r="91" spans="2:41">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K91" s="22"/>
      <c r="AL91" s="22"/>
      <c r="AM91" s="22"/>
    </row>
    <row r="92" spans="2:41">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K92" s="22"/>
      <c r="AL92" s="22"/>
      <c r="AM92" s="22"/>
    </row>
    <row r="93" spans="2:41">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K93" s="22"/>
      <c r="AL93" s="22"/>
      <c r="AM93" s="22"/>
    </row>
    <row r="94" spans="2:41">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K94" s="22"/>
      <c r="AL94" s="22"/>
      <c r="AM94" s="22"/>
    </row>
    <row r="95" spans="2:41">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K95" s="22"/>
      <c r="AL95" s="22"/>
      <c r="AM95" s="22"/>
    </row>
    <row r="96" spans="2:41">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K96" s="22"/>
      <c r="AL96" s="22"/>
      <c r="AM96" s="22"/>
    </row>
    <row r="97" spans="2:41">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K97" s="22"/>
      <c r="AL97" s="22"/>
      <c r="AM97" s="22"/>
    </row>
    <row r="98" spans="2:41">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K98" s="22"/>
      <c r="AL98" s="22"/>
      <c r="AM98" s="22"/>
    </row>
    <row r="99" spans="2:41">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K99" s="22"/>
      <c r="AL99" s="22"/>
      <c r="AM99" s="22"/>
    </row>
    <row r="100" spans="2:41">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K100" s="22"/>
      <c r="AL100" s="22"/>
      <c r="AM100" s="22"/>
    </row>
    <row r="101" spans="2:41">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K101" s="22"/>
      <c r="AL101" s="22"/>
      <c r="AM101" s="22"/>
    </row>
    <row r="102" spans="2:41" ht="13.5" thickBot="1"/>
    <row r="103" spans="2:41" ht="13.5" customHeight="1" thickBot="1">
      <c r="D103" s="20"/>
      <c r="F103" s="604" t="s">
        <v>351</v>
      </c>
      <c r="G103" s="605"/>
      <c r="H103" s="605"/>
      <c r="I103" s="605"/>
      <c r="J103" s="605"/>
      <c r="K103" s="605"/>
      <c r="L103" s="605"/>
      <c r="M103" s="605"/>
      <c r="N103" s="605"/>
      <c r="O103" s="605"/>
      <c r="P103" s="605"/>
      <c r="Q103" s="605"/>
      <c r="R103" s="605"/>
      <c r="S103" s="605"/>
      <c r="T103" s="606"/>
      <c r="U103" s="604" t="s">
        <v>160</v>
      </c>
      <c r="V103" s="605"/>
      <c r="W103" s="605"/>
      <c r="X103" s="605"/>
      <c r="Y103" s="605"/>
      <c r="Z103" s="606"/>
      <c r="AA103" s="604" t="s">
        <v>134</v>
      </c>
      <c r="AB103" s="605"/>
      <c r="AC103" s="605"/>
      <c r="AD103" s="605"/>
      <c r="AE103" s="605"/>
      <c r="AF103" s="605"/>
      <c r="AG103" s="605"/>
      <c r="AH103" s="605"/>
      <c r="AI103" s="605"/>
      <c r="AJ103" s="606"/>
      <c r="AK103" s="607" t="s">
        <v>247</v>
      </c>
      <c r="AL103" s="607" t="s">
        <v>196</v>
      </c>
      <c r="AM103" s="599" t="s">
        <v>161</v>
      </c>
      <c r="AN103" s="599" t="s">
        <v>140</v>
      </c>
      <c r="AO103" s="601" t="s">
        <v>323</v>
      </c>
    </row>
    <row r="104" spans="2:41" s="2" customFormat="1" ht="13.5" thickBot="1">
      <c r="D104" s="16"/>
      <c r="F104" s="609" t="s">
        <v>67</v>
      </c>
      <c r="G104" s="611"/>
      <c r="H104" s="611"/>
      <c r="I104" s="611"/>
      <c r="J104" s="610"/>
      <c r="K104" s="609" t="s">
        <v>68</v>
      </c>
      <c r="L104" s="611"/>
      <c r="M104" s="611"/>
      <c r="N104" s="611"/>
      <c r="O104" s="612"/>
      <c r="P104" s="609" t="s">
        <v>69</v>
      </c>
      <c r="Q104" s="611"/>
      <c r="R104" s="611"/>
      <c r="S104" s="611"/>
      <c r="T104" s="610"/>
      <c r="U104" s="609" t="s">
        <v>67</v>
      </c>
      <c r="V104" s="610"/>
      <c r="W104" s="609" t="s">
        <v>68</v>
      </c>
      <c r="X104" s="610"/>
      <c r="Y104" s="609" t="s">
        <v>69</v>
      </c>
      <c r="Z104" s="610"/>
      <c r="AA104" s="609" t="s">
        <v>68</v>
      </c>
      <c r="AB104" s="611"/>
      <c r="AC104" s="611"/>
      <c r="AD104" s="611"/>
      <c r="AE104" s="610"/>
      <c r="AF104" s="609" t="s">
        <v>69</v>
      </c>
      <c r="AG104" s="611"/>
      <c r="AH104" s="611"/>
      <c r="AI104" s="611"/>
      <c r="AJ104" s="612"/>
      <c r="AK104" s="608"/>
      <c r="AL104" s="608"/>
      <c r="AM104" s="600"/>
      <c r="AN104" s="600"/>
      <c r="AO104" s="602"/>
    </row>
    <row r="105" spans="2:41" ht="26.25" thickBot="1">
      <c r="B105" s="615" t="s">
        <v>156</v>
      </c>
      <c r="C105" s="616"/>
      <c r="D105" s="617"/>
      <c r="E105" s="613" t="s">
        <v>180</v>
      </c>
      <c r="F105" s="337" t="s">
        <v>301</v>
      </c>
      <c r="G105" s="357" t="s">
        <v>261</v>
      </c>
      <c r="H105" s="78" t="s">
        <v>157</v>
      </c>
      <c r="I105" s="78" t="s">
        <v>138</v>
      </c>
      <c r="J105" s="337" t="s">
        <v>300</v>
      </c>
      <c r="K105" s="358" t="s">
        <v>301</v>
      </c>
      <c r="L105" s="357" t="s">
        <v>261</v>
      </c>
      <c r="M105" s="78" t="s">
        <v>157</v>
      </c>
      <c r="N105" s="78" t="s">
        <v>138</v>
      </c>
      <c r="O105" s="337" t="s">
        <v>300</v>
      </c>
      <c r="P105" s="358" t="s">
        <v>301</v>
      </c>
      <c r="Q105" s="357" t="s">
        <v>261</v>
      </c>
      <c r="R105" s="78" t="s">
        <v>157</v>
      </c>
      <c r="S105" s="78" t="s">
        <v>138</v>
      </c>
      <c r="T105" s="337" t="s">
        <v>300</v>
      </c>
      <c r="U105" s="358" t="s">
        <v>301</v>
      </c>
      <c r="V105" s="359" t="s">
        <v>300</v>
      </c>
      <c r="W105" s="358" t="s">
        <v>301</v>
      </c>
      <c r="X105" s="359" t="s">
        <v>300</v>
      </c>
      <c r="Y105" s="358" t="s">
        <v>301</v>
      </c>
      <c r="Z105" s="359" t="s">
        <v>300</v>
      </c>
      <c r="AA105" s="358" t="s">
        <v>301</v>
      </c>
      <c r="AB105" s="357" t="s">
        <v>261</v>
      </c>
      <c r="AC105" s="78" t="s">
        <v>157</v>
      </c>
      <c r="AD105" s="78" t="s">
        <v>138</v>
      </c>
      <c r="AE105" s="337" t="s">
        <v>300</v>
      </c>
      <c r="AF105" s="358" t="s">
        <v>301</v>
      </c>
      <c r="AG105" s="357" t="s">
        <v>261</v>
      </c>
      <c r="AH105" s="78" t="s">
        <v>157</v>
      </c>
      <c r="AI105" s="78" t="s">
        <v>138</v>
      </c>
      <c r="AJ105" s="86" t="s">
        <v>300</v>
      </c>
      <c r="AK105" s="338" t="s">
        <v>301</v>
      </c>
      <c r="AL105" s="85" t="s">
        <v>301</v>
      </c>
      <c r="AM105" s="85" t="s">
        <v>301</v>
      </c>
      <c r="AN105" s="337" t="s">
        <v>301</v>
      </c>
      <c r="AO105" s="603"/>
    </row>
    <row r="106" spans="2:41">
      <c r="B106" s="618"/>
      <c r="C106" s="619"/>
      <c r="D106" s="620"/>
      <c r="E106" s="614"/>
      <c r="F106" s="87">
        <v>1</v>
      </c>
      <c r="G106" s="171">
        <v>2</v>
      </c>
      <c r="H106" s="79">
        <v>3</v>
      </c>
      <c r="I106" s="79">
        <v>4</v>
      </c>
      <c r="J106" s="339">
        <v>5</v>
      </c>
      <c r="K106" s="87">
        <v>6</v>
      </c>
      <c r="L106" s="171">
        <v>7</v>
      </c>
      <c r="M106" s="79">
        <v>8</v>
      </c>
      <c r="N106" s="79">
        <v>9</v>
      </c>
      <c r="O106" s="339">
        <v>10</v>
      </c>
      <c r="P106" s="87">
        <v>11</v>
      </c>
      <c r="Q106" s="171">
        <v>12</v>
      </c>
      <c r="R106" s="79">
        <v>13</v>
      </c>
      <c r="S106" s="79">
        <v>14</v>
      </c>
      <c r="T106" s="339">
        <v>15</v>
      </c>
      <c r="U106" s="87">
        <v>16</v>
      </c>
      <c r="V106" s="339">
        <v>17</v>
      </c>
      <c r="W106" s="87">
        <v>18</v>
      </c>
      <c r="X106" s="339">
        <v>19</v>
      </c>
      <c r="Y106" s="87">
        <v>20</v>
      </c>
      <c r="Z106" s="339">
        <v>21</v>
      </c>
      <c r="AA106" s="87">
        <v>22</v>
      </c>
      <c r="AB106" s="171">
        <v>23</v>
      </c>
      <c r="AC106" s="79">
        <v>24</v>
      </c>
      <c r="AD106" s="79">
        <v>25</v>
      </c>
      <c r="AE106" s="339">
        <v>26</v>
      </c>
      <c r="AF106" s="87">
        <v>27</v>
      </c>
      <c r="AG106" s="171">
        <v>28</v>
      </c>
      <c r="AH106" s="79">
        <v>29</v>
      </c>
      <c r="AI106" s="79">
        <v>30</v>
      </c>
      <c r="AJ106" s="88">
        <v>31</v>
      </c>
      <c r="AK106" s="92">
        <v>32</v>
      </c>
      <c r="AL106" s="40">
        <v>33</v>
      </c>
      <c r="AM106" s="40">
        <v>34</v>
      </c>
      <c r="AN106" s="93">
        <v>35</v>
      </c>
      <c r="AO106" s="96">
        <v>36</v>
      </c>
    </row>
    <row r="107" spans="2:41">
      <c r="B107" s="43" t="s">
        <v>2</v>
      </c>
      <c r="C107" s="44" t="s">
        <v>3</v>
      </c>
      <c r="D107" s="45"/>
      <c r="E107" s="314"/>
      <c r="F107" s="315"/>
      <c r="G107" s="316"/>
      <c r="H107" s="317"/>
      <c r="I107" s="317"/>
      <c r="J107" s="346"/>
      <c r="K107" s="315"/>
      <c r="L107" s="316"/>
      <c r="M107" s="317"/>
      <c r="N107" s="317"/>
      <c r="O107" s="346"/>
      <c r="P107" s="315"/>
      <c r="Q107" s="316"/>
      <c r="R107" s="317"/>
      <c r="S107" s="317"/>
      <c r="T107" s="346"/>
      <c r="U107" s="315"/>
      <c r="V107" s="346"/>
      <c r="W107" s="315"/>
      <c r="X107" s="346"/>
      <c r="Y107" s="315"/>
      <c r="Z107" s="346"/>
      <c r="AA107" s="315"/>
      <c r="AB107" s="316"/>
      <c r="AC107" s="317"/>
      <c r="AD107" s="317"/>
      <c r="AE107" s="346"/>
      <c r="AF107" s="315"/>
      <c r="AG107" s="316"/>
      <c r="AH107" s="317"/>
      <c r="AI107" s="317"/>
      <c r="AJ107" s="351"/>
      <c r="AK107" s="308"/>
      <c r="AL107" s="309"/>
      <c r="AM107" s="309"/>
      <c r="AN107" s="310"/>
      <c r="AO107" s="311"/>
    </row>
    <row r="108" spans="2:41">
      <c r="B108" s="36"/>
      <c r="C108" s="37">
        <v>1.1000000000000001</v>
      </c>
      <c r="D108" s="177" t="s">
        <v>162</v>
      </c>
      <c r="E108" s="47" t="s">
        <v>21</v>
      </c>
      <c r="F108" s="218"/>
      <c r="G108" s="219">
        <f t="shared" ref="G108:G122" si="137">F108</f>
        <v>0</v>
      </c>
      <c r="H108" s="530"/>
      <c r="I108" s="220"/>
      <c r="J108" s="347">
        <f>G108+H108-I108</f>
        <v>0</v>
      </c>
      <c r="K108" s="218"/>
      <c r="L108" s="219">
        <f t="shared" ref="L108:L110" si="138">K108</f>
        <v>0</v>
      </c>
      <c r="M108" s="530"/>
      <c r="N108" s="220"/>
      <c r="O108" s="347">
        <f>L108+M108-N108</f>
        <v>0</v>
      </c>
      <c r="P108" s="218"/>
      <c r="Q108" s="219">
        <f t="shared" ref="Q108:Q110" si="139">P108</f>
        <v>0</v>
      </c>
      <c r="R108" s="530"/>
      <c r="S108" s="220"/>
      <c r="T108" s="347">
        <f>Q108+R108-S108</f>
        <v>0</v>
      </c>
      <c r="U108" s="218"/>
      <c r="V108" s="341">
        <f t="shared" ref="V108:V110" si="140">U108</f>
        <v>0</v>
      </c>
      <c r="W108" s="218"/>
      <c r="X108" s="341">
        <f t="shared" ref="X108:X110" si="141">W108</f>
        <v>0</v>
      </c>
      <c r="Y108" s="218"/>
      <c r="Z108" s="341">
        <f t="shared" ref="Z108:Z110" si="142">Y108</f>
        <v>0</v>
      </c>
      <c r="AA108" s="218"/>
      <c r="AB108" s="219">
        <f t="shared" ref="AB108:AB110" si="143">AA108</f>
        <v>0</v>
      </c>
      <c r="AC108" s="530"/>
      <c r="AD108" s="220"/>
      <c r="AE108" s="347">
        <f>AB108+AC108-AD108</f>
        <v>0</v>
      </c>
      <c r="AF108" s="218"/>
      <c r="AG108" s="219">
        <f t="shared" ref="AG108:AG110" si="144">AF108</f>
        <v>0</v>
      </c>
      <c r="AH108" s="530"/>
      <c r="AI108" s="220"/>
      <c r="AJ108" s="221">
        <f>AG108+AH108-AI108</f>
        <v>0</v>
      </c>
      <c r="AK108" s="94"/>
      <c r="AL108" s="58"/>
      <c r="AM108" s="58"/>
      <c r="AN108" s="393" t="s">
        <v>65</v>
      </c>
      <c r="AO108" s="112">
        <f t="shared" ref="AO108:AO122" si="145">SUM($F108,$K108,$P108,$U108,$W108,$Y108,$AA108,$AF108,$AK108,$AL108,$AM108,$AN108)</f>
        <v>0</v>
      </c>
    </row>
    <row r="109" spans="2:41">
      <c r="B109" s="36"/>
      <c r="C109" s="37">
        <v>1.2</v>
      </c>
      <c r="D109" s="39" t="s">
        <v>163</v>
      </c>
      <c r="E109" s="47" t="s">
        <v>22</v>
      </c>
      <c r="F109" s="218"/>
      <c r="G109" s="219">
        <f t="shared" si="137"/>
        <v>0</v>
      </c>
      <c r="H109" s="530"/>
      <c r="I109" s="220"/>
      <c r="J109" s="347">
        <f t="shared" ref="J109:J120" si="146">G109+H109-I109</f>
        <v>0</v>
      </c>
      <c r="K109" s="218"/>
      <c r="L109" s="219">
        <f t="shared" si="138"/>
        <v>0</v>
      </c>
      <c r="M109" s="530"/>
      <c r="N109" s="220"/>
      <c r="O109" s="347">
        <f t="shared" ref="O109:O111" si="147">L109+M109-N109</f>
        <v>0</v>
      </c>
      <c r="P109" s="218"/>
      <c r="Q109" s="219">
        <f t="shared" si="139"/>
        <v>0</v>
      </c>
      <c r="R109" s="530"/>
      <c r="S109" s="220"/>
      <c r="T109" s="347">
        <f t="shared" ref="T109:T111" si="148">Q109+R109-S109</f>
        <v>0</v>
      </c>
      <c r="U109" s="218"/>
      <c r="V109" s="341">
        <f t="shared" si="140"/>
        <v>0</v>
      </c>
      <c r="W109" s="218"/>
      <c r="X109" s="341">
        <f t="shared" si="141"/>
        <v>0</v>
      </c>
      <c r="Y109" s="218"/>
      <c r="Z109" s="341">
        <f t="shared" si="142"/>
        <v>0</v>
      </c>
      <c r="AA109" s="218"/>
      <c r="AB109" s="219">
        <f t="shared" si="143"/>
        <v>0</v>
      </c>
      <c r="AC109" s="530"/>
      <c r="AD109" s="220"/>
      <c r="AE109" s="347">
        <f t="shared" ref="AE109:AE111" si="149">AB109+AC109-AD109</f>
        <v>0</v>
      </c>
      <c r="AF109" s="218"/>
      <c r="AG109" s="219">
        <f t="shared" si="144"/>
        <v>0</v>
      </c>
      <c r="AH109" s="530"/>
      <c r="AI109" s="220"/>
      <c r="AJ109" s="221">
        <f t="shared" ref="AJ109:AJ111" si="150">AG109+AH109-AI109</f>
        <v>0</v>
      </c>
      <c r="AK109" s="94"/>
      <c r="AL109" s="58"/>
      <c r="AM109" s="58"/>
      <c r="AN109" s="393" t="s">
        <v>65</v>
      </c>
      <c r="AO109" s="112">
        <f t="shared" si="145"/>
        <v>0</v>
      </c>
    </row>
    <row r="110" spans="2:41">
      <c r="B110" s="36"/>
      <c r="C110" s="37">
        <v>1.3</v>
      </c>
      <c r="D110" s="39" t="s">
        <v>164</v>
      </c>
      <c r="E110" s="47" t="s">
        <v>23</v>
      </c>
      <c r="F110" s="218"/>
      <c r="G110" s="219">
        <f t="shared" si="137"/>
        <v>0</v>
      </c>
      <c r="H110" s="530"/>
      <c r="I110" s="220"/>
      <c r="J110" s="347">
        <f t="shared" si="146"/>
        <v>0</v>
      </c>
      <c r="K110" s="218"/>
      <c r="L110" s="219">
        <f t="shared" si="138"/>
        <v>0</v>
      </c>
      <c r="M110" s="530"/>
      <c r="N110" s="220"/>
      <c r="O110" s="347">
        <f t="shared" si="147"/>
        <v>0</v>
      </c>
      <c r="P110" s="218"/>
      <c r="Q110" s="219">
        <f t="shared" si="139"/>
        <v>0</v>
      </c>
      <c r="R110" s="530"/>
      <c r="S110" s="220"/>
      <c r="T110" s="347">
        <f t="shared" si="148"/>
        <v>0</v>
      </c>
      <c r="U110" s="218"/>
      <c r="V110" s="341">
        <f t="shared" si="140"/>
        <v>0</v>
      </c>
      <c r="W110" s="218"/>
      <c r="X110" s="341">
        <f t="shared" si="141"/>
        <v>0</v>
      </c>
      <c r="Y110" s="218"/>
      <c r="Z110" s="341">
        <f t="shared" si="142"/>
        <v>0</v>
      </c>
      <c r="AA110" s="218"/>
      <c r="AB110" s="219">
        <f t="shared" si="143"/>
        <v>0</v>
      </c>
      <c r="AC110" s="530"/>
      <c r="AD110" s="220"/>
      <c r="AE110" s="347">
        <f t="shared" si="149"/>
        <v>0</v>
      </c>
      <c r="AF110" s="218"/>
      <c r="AG110" s="219">
        <f t="shared" si="144"/>
        <v>0</v>
      </c>
      <c r="AH110" s="530"/>
      <c r="AI110" s="220"/>
      <c r="AJ110" s="221">
        <f t="shared" si="150"/>
        <v>0</v>
      </c>
      <c r="AK110" s="94"/>
      <c r="AL110" s="58"/>
      <c r="AM110" s="58"/>
      <c r="AN110" s="393" t="s">
        <v>65</v>
      </c>
      <c r="AO110" s="112">
        <f t="shared" si="145"/>
        <v>0</v>
      </c>
    </row>
    <row r="111" spans="2:41">
      <c r="B111" s="36"/>
      <c r="C111" s="230">
        <v>1.4</v>
      </c>
      <c r="D111" s="227" t="str">
        <f>"Change in unearned premium (Lines "&amp;$C$109&amp;" – "&amp;$C$110&amp;")"</f>
        <v>Change in unearned premium (Lines 1.2 – 1.3)</v>
      </c>
      <c r="E111" s="47" t="s">
        <v>226</v>
      </c>
      <c r="F111" s="222">
        <f>F109-F110</f>
        <v>0</v>
      </c>
      <c r="G111" s="219">
        <f>G109-G110</f>
        <v>0</v>
      </c>
      <c r="H111" s="139">
        <f t="shared" ref="H111:I111" si="151">H109-H110</f>
        <v>0</v>
      </c>
      <c r="I111" s="139">
        <f t="shared" si="151"/>
        <v>0</v>
      </c>
      <c r="J111" s="347">
        <f t="shared" si="146"/>
        <v>0</v>
      </c>
      <c r="K111" s="222">
        <f>K109-K110</f>
        <v>0</v>
      </c>
      <c r="L111" s="219">
        <f>L109-L110</f>
        <v>0</v>
      </c>
      <c r="M111" s="139">
        <f t="shared" ref="M111" si="152">M109-M110</f>
        <v>0</v>
      </c>
      <c r="N111" s="139">
        <f t="shared" ref="N111" si="153">N109-N110</f>
        <v>0</v>
      </c>
      <c r="O111" s="347">
        <f t="shared" si="147"/>
        <v>0</v>
      </c>
      <c r="P111" s="222">
        <f>P109-P110</f>
        <v>0</v>
      </c>
      <c r="Q111" s="219">
        <f>Q109-Q110</f>
        <v>0</v>
      </c>
      <c r="R111" s="139">
        <f t="shared" ref="R111" si="154">R109-R110</f>
        <v>0</v>
      </c>
      <c r="S111" s="139">
        <f t="shared" ref="S111" si="155">S109-S110</f>
        <v>0</v>
      </c>
      <c r="T111" s="347">
        <f t="shared" si="148"/>
        <v>0</v>
      </c>
      <c r="U111" s="222">
        <f t="shared" ref="U111:AB111" si="156">U109-U110</f>
        <v>0</v>
      </c>
      <c r="V111" s="341">
        <f t="shared" si="156"/>
        <v>0</v>
      </c>
      <c r="W111" s="222">
        <f t="shared" si="156"/>
        <v>0</v>
      </c>
      <c r="X111" s="341">
        <f t="shared" si="156"/>
        <v>0</v>
      </c>
      <c r="Y111" s="222">
        <f t="shared" si="156"/>
        <v>0</v>
      </c>
      <c r="Z111" s="341">
        <f t="shared" si="156"/>
        <v>0</v>
      </c>
      <c r="AA111" s="222">
        <f t="shared" si="156"/>
        <v>0</v>
      </c>
      <c r="AB111" s="219">
        <f t="shared" si="156"/>
        <v>0</v>
      </c>
      <c r="AC111" s="139">
        <f t="shared" ref="AC111:AD111" si="157">AC109-AC110</f>
        <v>0</v>
      </c>
      <c r="AD111" s="139">
        <f t="shared" si="157"/>
        <v>0</v>
      </c>
      <c r="AE111" s="347">
        <f t="shared" si="149"/>
        <v>0</v>
      </c>
      <c r="AF111" s="222">
        <f>AF109-AF110</f>
        <v>0</v>
      </c>
      <c r="AG111" s="219">
        <f>AG109-AG110</f>
        <v>0</v>
      </c>
      <c r="AH111" s="139">
        <f t="shared" ref="AH111:AI111" si="158">AH109-AH110</f>
        <v>0</v>
      </c>
      <c r="AI111" s="139">
        <f t="shared" si="158"/>
        <v>0</v>
      </c>
      <c r="AJ111" s="221">
        <f t="shared" si="150"/>
        <v>0</v>
      </c>
      <c r="AK111" s="107">
        <f t="shared" ref="AK111:AM111" si="159">AK109-AK110</f>
        <v>0</v>
      </c>
      <c r="AL111" s="57">
        <f t="shared" si="159"/>
        <v>0</v>
      </c>
      <c r="AM111" s="57">
        <f t="shared" si="159"/>
        <v>0</v>
      </c>
      <c r="AN111" s="393" t="s">
        <v>65</v>
      </c>
      <c r="AO111" s="112">
        <f t="shared" si="145"/>
        <v>0</v>
      </c>
    </row>
    <row r="112" spans="2:41">
      <c r="B112" s="36"/>
      <c r="C112" s="230">
        <v>1.5</v>
      </c>
      <c r="D112" s="227" t="s">
        <v>230</v>
      </c>
      <c r="F112" s="305"/>
      <c r="G112" s="306"/>
      <c r="H112" s="307"/>
      <c r="I112" s="307"/>
      <c r="J112" s="348"/>
      <c r="K112" s="305"/>
      <c r="L112" s="306"/>
      <c r="M112" s="307"/>
      <c r="N112" s="307"/>
      <c r="O112" s="348"/>
      <c r="P112" s="305"/>
      <c r="Q112" s="306"/>
      <c r="R112" s="307"/>
      <c r="S112" s="307"/>
      <c r="T112" s="348"/>
      <c r="U112" s="305"/>
      <c r="V112" s="348"/>
      <c r="W112" s="305"/>
      <c r="X112" s="348"/>
      <c r="Y112" s="305"/>
      <c r="Z112" s="348"/>
      <c r="AA112" s="305"/>
      <c r="AB112" s="306"/>
      <c r="AC112" s="307"/>
      <c r="AD112" s="307"/>
      <c r="AE112" s="348"/>
      <c r="AF112" s="305"/>
      <c r="AG112" s="306"/>
      <c r="AH112" s="307"/>
      <c r="AI112" s="307"/>
      <c r="AJ112" s="352"/>
      <c r="AK112" s="308"/>
      <c r="AL112" s="309"/>
      <c r="AM112" s="309"/>
      <c r="AN112" s="310"/>
      <c r="AO112" s="112">
        <f t="shared" si="145"/>
        <v>0</v>
      </c>
    </row>
    <row r="113" spans="2:41">
      <c r="B113" s="36"/>
      <c r="C113" s="230"/>
      <c r="D113" s="227" t="s">
        <v>325</v>
      </c>
      <c r="E113" s="47" t="s">
        <v>200</v>
      </c>
      <c r="F113" s="218"/>
      <c r="G113" s="403" t="s">
        <v>65</v>
      </c>
      <c r="H113" s="403" t="s">
        <v>65</v>
      </c>
      <c r="I113" s="403" t="s">
        <v>65</v>
      </c>
      <c r="J113" s="405" t="s">
        <v>65</v>
      </c>
      <c r="K113" s="218"/>
      <c r="L113" s="403" t="s">
        <v>65</v>
      </c>
      <c r="M113" s="403" t="s">
        <v>65</v>
      </c>
      <c r="N113" s="403" t="s">
        <v>65</v>
      </c>
      <c r="O113" s="405" t="s">
        <v>65</v>
      </c>
      <c r="P113" s="218"/>
      <c r="Q113" s="403" t="s">
        <v>65</v>
      </c>
      <c r="R113" s="403" t="s">
        <v>65</v>
      </c>
      <c r="S113" s="403" t="s">
        <v>65</v>
      </c>
      <c r="T113" s="405" t="s">
        <v>65</v>
      </c>
      <c r="U113" s="218"/>
      <c r="V113" s="405" t="s">
        <v>65</v>
      </c>
      <c r="W113" s="218"/>
      <c r="X113" s="405" t="s">
        <v>65</v>
      </c>
      <c r="Y113" s="218"/>
      <c r="Z113" s="405" t="s">
        <v>65</v>
      </c>
      <c r="AA113" s="218"/>
      <c r="AB113" s="403" t="s">
        <v>65</v>
      </c>
      <c r="AC113" s="403" t="s">
        <v>65</v>
      </c>
      <c r="AD113" s="403" t="s">
        <v>65</v>
      </c>
      <c r="AE113" s="405" t="s">
        <v>65</v>
      </c>
      <c r="AF113" s="218"/>
      <c r="AG113" s="403" t="s">
        <v>65</v>
      </c>
      <c r="AH113" s="403" t="s">
        <v>65</v>
      </c>
      <c r="AI113" s="403" t="s">
        <v>65</v>
      </c>
      <c r="AJ113" s="404" t="s">
        <v>65</v>
      </c>
      <c r="AK113" s="223"/>
      <c r="AL113" s="224"/>
      <c r="AM113" s="224"/>
      <c r="AN113" s="393" t="s">
        <v>65</v>
      </c>
      <c r="AO113" s="112">
        <f t="shared" si="145"/>
        <v>0</v>
      </c>
    </row>
    <row r="114" spans="2:41" ht="25.5">
      <c r="B114" s="36"/>
      <c r="C114" s="230"/>
      <c r="D114" s="38" t="s">
        <v>326</v>
      </c>
      <c r="E114" s="47"/>
      <c r="F114" s="401" t="s">
        <v>65</v>
      </c>
      <c r="G114" s="225"/>
      <c r="H114" s="530"/>
      <c r="I114" s="220"/>
      <c r="J114" s="347">
        <f t="shared" ref="J114" si="160">G114+H114-I114</f>
        <v>0</v>
      </c>
      <c r="K114" s="401" t="s">
        <v>65</v>
      </c>
      <c r="L114" s="225"/>
      <c r="M114" s="530"/>
      <c r="N114" s="220"/>
      <c r="O114" s="347">
        <f t="shared" ref="O114:O115" si="161">L114+M114-N114</f>
        <v>0</v>
      </c>
      <c r="P114" s="401" t="s">
        <v>65</v>
      </c>
      <c r="Q114" s="225"/>
      <c r="R114" s="530"/>
      <c r="S114" s="220"/>
      <c r="T114" s="347">
        <f t="shared" ref="T114:T115" si="162">Q114+R114-S114</f>
        <v>0</v>
      </c>
      <c r="U114" s="401" t="s">
        <v>65</v>
      </c>
      <c r="V114" s="350"/>
      <c r="W114" s="401" t="s">
        <v>65</v>
      </c>
      <c r="X114" s="350"/>
      <c r="Y114" s="401" t="s">
        <v>65</v>
      </c>
      <c r="Z114" s="350"/>
      <c r="AA114" s="401" t="s">
        <v>65</v>
      </c>
      <c r="AB114" s="225"/>
      <c r="AC114" s="530"/>
      <c r="AD114" s="220"/>
      <c r="AE114" s="347">
        <f t="shared" ref="AE114:AE115" si="163">AB114+AC114-AD114</f>
        <v>0</v>
      </c>
      <c r="AF114" s="401" t="s">
        <v>65</v>
      </c>
      <c r="AG114" s="225"/>
      <c r="AH114" s="530"/>
      <c r="AI114" s="220"/>
      <c r="AJ114" s="221">
        <f t="shared" ref="AJ114:AJ115" si="164">AG114+AH114-AI114</f>
        <v>0</v>
      </c>
      <c r="AK114" s="401" t="s">
        <v>65</v>
      </c>
      <c r="AL114" s="402" t="s">
        <v>65</v>
      </c>
      <c r="AM114" s="402" t="s">
        <v>65</v>
      </c>
      <c r="AN114" s="393" t="s">
        <v>65</v>
      </c>
      <c r="AO114" s="112"/>
    </row>
    <row r="115" spans="2:41">
      <c r="B115" s="36"/>
      <c r="C115" s="230">
        <v>1.6</v>
      </c>
      <c r="D115" s="227" t="s">
        <v>229</v>
      </c>
      <c r="E115" s="47" t="s">
        <v>227</v>
      </c>
      <c r="F115" s="218"/>
      <c r="G115" s="220"/>
      <c r="H115" s="530"/>
      <c r="I115" s="220"/>
      <c r="J115" s="347">
        <f t="shared" si="146"/>
        <v>0</v>
      </c>
      <c r="K115" s="218"/>
      <c r="L115" s="220"/>
      <c r="M115" s="530"/>
      <c r="N115" s="220"/>
      <c r="O115" s="347">
        <f t="shared" si="161"/>
        <v>0</v>
      </c>
      <c r="P115" s="218"/>
      <c r="Q115" s="220"/>
      <c r="R115" s="530"/>
      <c r="S115" s="220"/>
      <c r="T115" s="347">
        <f t="shared" si="162"/>
        <v>0</v>
      </c>
      <c r="U115" s="218"/>
      <c r="V115" s="350"/>
      <c r="W115" s="218"/>
      <c r="X115" s="350"/>
      <c r="Y115" s="218"/>
      <c r="Z115" s="350"/>
      <c r="AA115" s="218"/>
      <c r="AB115" s="220"/>
      <c r="AC115" s="530"/>
      <c r="AD115" s="220"/>
      <c r="AE115" s="347">
        <f t="shared" si="163"/>
        <v>0</v>
      </c>
      <c r="AF115" s="218"/>
      <c r="AG115" s="220"/>
      <c r="AH115" s="530"/>
      <c r="AI115" s="220"/>
      <c r="AJ115" s="221">
        <f t="shared" si="164"/>
        <v>0</v>
      </c>
      <c r="AK115" s="94"/>
      <c r="AL115" s="58"/>
      <c r="AM115" s="58"/>
      <c r="AN115" s="393" t="s">
        <v>65</v>
      </c>
      <c r="AO115" s="112">
        <f t="shared" si="145"/>
        <v>0</v>
      </c>
    </row>
    <row r="116" spans="2:41">
      <c r="B116" s="36"/>
      <c r="C116" s="230">
        <v>1.7</v>
      </c>
      <c r="D116" s="227" t="s">
        <v>228</v>
      </c>
      <c r="E116" s="47" t="s">
        <v>201</v>
      </c>
      <c r="F116" s="218"/>
      <c r="G116" s="403" t="s">
        <v>65</v>
      </c>
      <c r="H116" s="403" t="s">
        <v>65</v>
      </c>
      <c r="I116" s="403" t="s">
        <v>65</v>
      </c>
      <c r="J116" s="405" t="s">
        <v>65</v>
      </c>
      <c r="K116" s="218"/>
      <c r="L116" s="403" t="s">
        <v>65</v>
      </c>
      <c r="M116" s="403" t="s">
        <v>65</v>
      </c>
      <c r="N116" s="403" t="s">
        <v>65</v>
      </c>
      <c r="O116" s="405" t="s">
        <v>65</v>
      </c>
      <c r="P116" s="218"/>
      <c r="Q116" s="403" t="s">
        <v>65</v>
      </c>
      <c r="R116" s="403" t="s">
        <v>65</v>
      </c>
      <c r="S116" s="403" t="s">
        <v>65</v>
      </c>
      <c r="T116" s="405" t="s">
        <v>65</v>
      </c>
      <c r="U116" s="218"/>
      <c r="V116" s="405" t="s">
        <v>65</v>
      </c>
      <c r="W116" s="218"/>
      <c r="X116" s="405" t="s">
        <v>65</v>
      </c>
      <c r="Y116" s="218"/>
      <c r="Z116" s="405" t="s">
        <v>65</v>
      </c>
      <c r="AA116" s="218"/>
      <c r="AB116" s="403" t="s">
        <v>65</v>
      </c>
      <c r="AC116" s="403" t="s">
        <v>65</v>
      </c>
      <c r="AD116" s="403" t="s">
        <v>65</v>
      </c>
      <c r="AE116" s="405" t="s">
        <v>65</v>
      </c>
      <c r="AF116" s="218"/>
      <c r="AG116" s="403" t="s">
        <v>65</v>
      </c>
      <c r="AH116" s="385" t="s">
        <v>65</v>
      </c>
      <c r="AI116" s="385" t="s">
        <v>65</v>
      </c>
      <c r="AJ116" s="404" t="s">
        <v>65</v>
      </c>
      <c r="AK116" s="94"/>
      <c r="AL116" s="58"/>
      <c r="AM116" s="58"/>
      <c r="AN116" s="393" t="s">
        <v>65</v>
      </c>
      <c r="AO116" s="112">
        <f t="shared" si="145"/>
        <v>0</v>
      </c>
    </row>
    <row r="117" spans="2:41">
      <c r="B117" s="36"/>
      <c r="C117" s="230">
        <v>1.8</v>
      </c>
      <c r="D117" s="227" t="str">
        <f>"Change in reserve for experience rating refunds (Lines "&amp;$C$115&amp;" – "&amp;$C$116&amp;")"</f>
        <v>Change in reserve for experience rating refunds (Lines 1.6 – 1.7)</v>
      </c>
      <c r="E117" s="47" t="s">
        <v>231</v>
      </c>
      <c r="F117" s="222">
        <f>F115-F116</f>
        <v>0</v>
      </c>
      <c r="G117" s="403" t="s">
        <v>65</v>
      </c>
      <c r="H117" s="403" t="s">
        <v>65</v>
      </c>
      <c r="I117" s="403" t="s">
        <v>65</v>
      </c>
      <c r="J117" s="405" t="s">
        <v>65</v>
      </c>
      <c r="K117" s="222">
        <f>K115-K116</f>
        <v>0</v>
      </c>
      <c r="L117" s="403" t="s">
        <v>65</v>
      </c>
      <c r="M117" s="403" t="s">
        <v>65</v>
      </c>
      <c r="N117" s="403" t="s">
        <v>65</v>
      </c>
      <c r="O117" s="405" t="s">
        <v>65</v>
      </c>
      <c r="P117" s="222">
        <f>P115-P116</f>
        <v>0</v>
      </c>
      <c r="Q117" s="403" t="s">
        <v>65</v>
      </c>
      <c r="R117" s="403" t="s">
        <v>65</v>
      </c>
      <c r="S117" s="403" t="s">
        <v>65</v>
      </c>
      <c r="T117" s="405" t="s">
        <v>65</v>
      </c>
      <c r="U117" s="222">
        <f>U115-U116</f>
        <v>0</v>
      </c>
      <c r="V117" s="405" t="s">
        <v>65</v>
      </c>
      <c r="W117" s="222">
        <f>W115-W116</f>
        <v>0</v>
      </c>
      <c r="X117" s="405" t="s">
        <v>65</v>
      </c>
      <c r="Y117" s="222">
        <f>Y115-Y116</f>
        <v>0</v>
      </c>
      <c r="Z117" s="405" t="s">
        <v>65</v>
      </c>
      <c r="AA117" s="222">
        <f>AA115-AA116</f>
        <v>0</v>
      </c>
      <c r="AB117" s="403" t="s">
        <v>65</v>
      </c>
      <c r="AC117" s="403" t="s">
        <v>65</v>
      </c>
      <c r="AD117" s="403" t="s">
        <v>65</v>
      </c>
      <c r="AE117" s="405" t="s">
        <v>65</v>
      </c>
      <c r="AF117" s="222">
        <f>AF115-AF116</f>
        <v>0</v>
      </c>
      <c r="AG117" s="403" t="s">
        <v>65</v>
      </c>
      <c r="AH117" s="385" t="s">
        <v>65</v>
      </c>
      <c r="AI117" s="385" t="s">
        <v>65</v>
      </c>
      <c r="AJ117" s="404" t="s">
        <v>65</v>
      </c>
      <c r="AK117" s="107">
        <f t="shared" ref="AK117:AM117" si="165">AK115-AK116</f>
        <v>0</v>
      </c>
      <c r="AL117" s="57">
        <f t="shared" si="165"/>
        <v>0</v>
      </c>
      <c r="AM117" s="57">
        <f t="shared" si="165"/>
        <v>0</v>
      </c>
      <c r="AN117" s="393" t="s">
        <v>65</v>
      </c>
      <c r="AO117" s="112">
        <f t="shared" si="145"/>
        <v>0</v>
      </c>
    </row>
    <row r="118" spans="2:41">
      <c r="B118" s="36"/>
      <c r="C118" s="230">
        <v>1.9</v>
      </c>
      <c r="D118" s="39" t="s">
        <v>165</v>
      </c>
      <c r="E118" s="47" t="s">
        <v>24</v>
      </c>
      <c r="F118" s="218"/>
      <c r="G118" s="219">
        <f t="shared" si="137"/>
        <v>0</v>
      </c>
      <c r="H118" s="530"/>
      <c r="I118" s="220"/>
      <c r="J118" s="347">
        <f t="shared" si="146"/>
        <v>0</v>
      </c>
      <c r="K118" s="218"/>
      <c r="L118" s="219">
        <f t="shared" ref="L118:L119" si="166">K118</f>
        <v>0</v>
      </c>
      <c r="M118" s="530"/>
      <c r="N118" s="220"/>
      <c r="O118" s="347">
        <f t="shared" ref="O118:O122" si="167">L118+M118-N118</f>
        <v>0</v>
      </c>
      <c r="P118" s="218"/>
      <c r="Q118" s="219">
        <f t="shared" ref="Q118:Q119" si="168">P118</f>
        <v>0</v>
      </c>
      <c r="R118" s="530"/>
      <c r="S118" s="220"/>
      <c r="T118" s="347">
        <f t="shared" ref="T118:T122" si="169">Q118+R118-S118</f>
        <v>0</v>
      </c>
      <c r="U118" s="218"/>
      <c r="V118" s="341">
        <f t="shared" ref="V118:V119" si="170">U118</f>
        <v>0</v>
      </c>
      <c r="W118" s="218"/>
      <c r="X118" s="341">
        <f t="shared" ref="X118:X119" si="171">W118</f>
        <v>0</v>
      </c>
      <c r="Y118" s="218"/>
      <c r="Z118" s="341">
        <f t="shared" ref="Z118:Z119" si="172">Y118</f>
        <v>0</v>
      </c>
      <c r="AA118" s="218"/>
      <c r="AB118" s="219">
        <f t="shared" ref="AB118:AB119" si="173">AA118</f>
        <v>0</v>
      </c>
      <c r="AC118" s="530"/>
      <c r="AD118" s="220"/>
      <c r="AE118" s="347">
        <f t="shared" ref="AE118:AE122" si="174">AB118+AC118-AD118</f>
        <v>0</v>
      </c>
      <c r="AF118" s="218"/>
      <c r="AG118" s="219">
        <f t="shared" ref="AG118:AG119" si="175">AF118</f>
        <v>0</v>
      </c>
      <c r="AH118" s="530"/>
      <c r="AI118" s="220"/>
      <c r="AJ118" s="221">
        <f t="shared" ref="AJ118:AJ122" si="176">AG118+AH118-AI118</f>
        <v>0</v>
      </c>
      <c r="AK118" s="94"/>
      <c r="AL118" s="58"/>
      <c r="AM118" s="58"/>
      <c r="AN118" s="393" t="s">
        <v>65</v>
      </c>
      <c r="AO118" s="112">
        <f t="shared" si="145"/>
        <v>0</v>
      </c>
    </row>
    <row r="119" spans="2:41">
      <c r="B119" s="36"/>
      <c r="C119" s="217" t="s">
        <v>199</v>
      </c>
      <c r="D119" s="39" t="s">
        <v>166</v>
      </c>
      <c r="E119" s="47" t="s">
        <v>25</v>
      </c>
      <c r="F119" s="218"/>
      <c r="G119" s="219">
        <f t="shared" si="137"/>
        <v>0</v>
      </c>
      <c r="H119" s="530"/>
      <c r="I119" s="220"/>
      <c r="J119" s="347">
        <f t="shared" si="146"/>
        <v>0</v>
      </c>
      <c r="K119" s="218"/>
      <c r="L119" s="219">
        <f t="shared" si="166"/>
        <v>0</v>
      </c>
      <c r="M119" s="530"/>
      <c r="N119" s="220"/>
      <c r="O119" s="347">
        <f t="shared" si="167"/>
        <v>0</v>
      </c>
      <c r="P119" s="218"/>
      <c r="Q119" s="219">
        <f t="shared" si="168"/>
        <v>0</v>
      </c>
      <c r="R119" s="530"/>
      <c r="S119" s="220"/>
      <c r="T119" s="347">
        <f t="shared" si="169"/>
        <v>0</v>
      </c>
      <c r="U119" s="218"/>
      <c r="V119" s="341">
        <f t="shared" si="170"/>
        <v>0</v>
      </c>
      <c r="W119" s="218"/>
      <c r="X119" s="341">
        <f t="shared" si="171"/>
        <v>0</v>
      </c>
      <c r="Y119" s="218"/>
      <c r="Z119" s="341">
        <f t="shared" si="172"/>
        <v>0</v>
      </c>
      <c r="AA119" s="218"/>
      <c r="AB119" s="219">
        <f t="shared" si="173"/>
        <v>0</v>
      </c>
      <c r="AC119" s="530"/>
      <c r="AD119" s="220"/>
      <c r="AE119" s="347">
        <f t="shared" si="174"/>
        <v>0</v>
      </c>
      <c r="AF119" s="218"/>
      <c r="AG119" s="219">
        <f t="shared" si="175"/>
        <v>0</v>
      </c>
      <c r="AH119" s="530"/>
      <c r="AI119" s="220"/>
      <c r="AJ119" s="221">
        <f t="shared" si="176"/>
        <v>0</v>
      </c>
      <c r="AK119" s="94"/>
      <c r="AL119" s="58"/>
      <c r="AM119" s="58"/>
      <c r="AN119" s="393" t="s">
        <v>65</v>
      </c>
      <c r="AO119" s="112">
        <f t="shared" si="145"/>
        <v>0</v>
      </c>
    </row>
    <row r="120" spans="2:41">
      <c r="B120" s="36"/>
      <c r="C120" s="230">
        <v>1.1100000000000001</v>
      </c>
      <c r="D120" s="38" t="str">
        <f>"Total direct premium earned (Lines "&amp;$C$108&amp;" + "&amp;$C$111&amp;" – "&amp;$C$118&amp;" + "&amp;$C$119&amp;")"</f>
        <v>Total direct premium earned (Lines 1.1 + 1.4 – 1.9 + 1.10)</v>
      </c>
      <c r="E120" s="47" t="s">
        <v>324</v>
      </c>
      <c r="F120" s="222">
        <f>F$108+F$109-F$110-F$118+F$119</f>
        <v>0</v>
      </c>
      <c r="G120" s="139">
        <f>G$108+G$109-G$110-G$118+G$119</f>
        <v>0</v>
      </c>
      <c r="H120" s="139">
        <f>H$108+H$109-H$110-H$118+H$119</f>
        <v>0</v>
      </c>
      <c r="I120" s="139">
        <f>I$108+I$109-I$110-I$118+I$119</f>
        <v>0</v>
      </c>
      <c r="J120" s="347">
        <f t="shared" si="146"/>
        <v>0</v>
      </c>
      <c r="K120" s="222">
        <f>K$108+K$109-K$110-K$118+K$119</f>
        <v>0</v>
      </c>
      <c r="L120" s="139">
        <f>L$108+L$109-L$110-L$118+L$119</f>
        <v>0</v>
      </c>
      <c r="M120" s="139">
        <f>M$108+M$109-M$110-M$118+M$119</f>
        <v>0</v>
      </c>
      <c r="N120" s="139">
        <f>N$108+N$109-N$110-N$118+N$119</f>
        <v>0</v>
      </c>
      <c r="O120" s="347">
        <f t="shared" si="167"/>
        <v>0</v>
      </c>
      <c r="P120" s="222">
        <f>P$108+P$109-P$110-P$118+P$119</f>
        <v>0</v>
      </c>
      <c r="Q120" s="139">
        <f>Q$108+Q$109-Q$110-Q$118+Q$119</f>
        <v>0</v>
      </c>
      <c r="R120" s="139">
        <f>R$108+R$109-R$110-R$118+R$119</f>
        <v>0</v>
      </c>
      <c r="S120" s="139">
        <f>S$108+S$109-S$110-S$118+S$119</f>
        <v>0</v>
      </c>
      <c r="T120" s="347">
        <f t="shared" si="169"/>
        <v>0</v>
      </c>
      <c r="U120" s="222">
        <f t="shared" ref="U120:AD120" si="177">U$108+U$109-U$110-U$118+U$119</f>
        <v>0</v>
      </c>
      <c r="V120" s="347">
        <f t="shared" si="177"/>
        <v>0</v>
      </c>
      <c r="W120" s="222">
        <f t="shared" si="177"/>
        <v>0</v>
      </c>
      <c r="X120" s="347">
        <f t="shared" si="177"/>
        <v>0</v>
      </c>
      <c r="Y120" s="222">
        <f t="shared" si="177"/>
        <v>0</v>
      </c>
      <c r="Z120" s="347">
        <f t="shared" si="177"/>
        <v>0</v>
      </c>
      <c r="AA120" s="222">
        <f t="shared" si="177"/>
        <v>0</v>
      </c>
      <c r="AB120" s="139">
        <f t="shared" si="177"/>
        <v>0</v>
      </c>
      <c r="AC120" s="139">
        <f t="shared" si="177"/>
        <v>0</v>
      </c>
      <c r="AD120" s="139">
        <f t="shared" si="177"/>
        <v>0</v>
      </c>
      <c r="AE120" s="347">
        <f t="shared" si="174"/>
        <v>0</v>
      </c>
      <c r="AF120" s="222">
        <f>AF$108+AF$109-AF$110-AF$118+AF$119</f>
        <v>0</v>
      </c>
      <c r="AG120" s="139">
        <f>AG$108+AG$109-AG$110-AG$118+AG$119</f>
        <v>0</v>
      </c>
      <c r="AH120" s="139">
        <f>AH$108+AH$109-AH$110-AH$118+AH$119</f>
        <v>0</v>
      </c>
      <c r="AI120" s="139">
        <f>AI$108+AI$109-AI$110-AI$118+AI$119</f>
        <v>0</v>
      </c>
      <c r="AJ120" s="221">
        <f t="shared" si="176"/>
        <v>0</v>
      </c>
      <c r="AK120" s="214">
        <f t="shared" ref="AK120:AM120" si="178">AK$108+AK$109-AK$110-AK$118+AK$119</f>
        <v>0</v>
      </c>
      <c r="AL120" s="215">
        <f t="shared" si="178"/>
        <v>0</v>
      </c>
      <c r="AM120" s="215">
        <f t="shared" si="178"/>
        <v>0</v>
      </c>
      <c r="AN120" s="393" t="s">
        <v>65</v>
      </c>
      <c r="AO120" s="112">
        <f t="shared" si="145"/>
        <v>0</v>
      </c>
    </row>
    <row r="121" spans="2:41">
      <c r="B121" s="36"/>
      <c r="C121" s="230">
        <v>1.1200000000000001</v>
      </c>
      <c r="D121" s="38" t="str">
        <f>"Premium ceded under 100% reinsurance (informational only; excluded from Line "&amp;$C$108&amp;")"</f>
        <v>Premium ceded under 100% reinsurance (informational only; excluded from Line 1.1)</v>
      </c>
      <c r="E121" s="47"/>
      <c r="F121" s="218"/>
      <c r="G121" s="219">
        <f t="shared" si="137"/>
        <v>0</v>
      </c>
      <c r="H121" s="530"/>
      <c r="I121" s="220"/>
      <c r="J121" s="347">
        <f t="shared" ref="J121:J122" si="179">G121+H121-I121</f>
        <v>0</v>
      </c>
      <c r="K121" s="218"/>
      <c r="L121" s="219">
        <f t="shared" ref="L121:L122" si="180">K121</f>
        <v>0</v>
      </c>
      <c r="M121" s="530"/>
      <c r="N121" s="220"/>
      <c r="O121" s="347">
        <f t="shared" si="167"/>
        <v>0</v>
      </c>
      <c r="P121" s="218"/>
      <c r="Q121" s="219">
        <f t="shared" ref="Q121:Q122" si="181">P121</f>
        <v>0</v>
      </c>
      <c r="R121" s="530"/>
      <c r="S121" s="220"/>
      <c r="T121" s="347">
        <f t="shared" si="169"/>
        <v>0</v>
      </c>
      <c r="U121" s="218"/>
      <c r="V121" s="341">
        <f t="shared" ref="V121:V122" si="182">U121</f>
        <v>0</v>
      </c>
      <c r="W121" s="218"/>
      <c r="X121" s="341">
        <f t="shared" ref="X121:X122" si="183">W121</f>
        <v>0</v>
      </c>
      <c r="Y121" s="218"/>
      <c r="Z121" s="341">
        <f t="shared" ref="Z121:Z122" si="184">Y121</f>
        <v>0</v>
      </c>
      <c r="AA121" s="218"/>
      <c r="AB121" s="219">
        <f t="shared" ref="AB121:AB122" si="185">AA121</f>
        <v>0</v>
      </c>
      <c r="AC121" s="530"/>
      <c r="AD121" s="220"/>
      <c r="AE121" s="347">
        <f t="shared" si="174"/>
        <v>0</v>
      </c>
      <c r="AF121" s="218"/>
      <c r="AG121" s="219">
        <f t="shared" ref="AG121:AG122" si="186">AF121</f>
        <v>0</v>
      </c>
      <c r="AH121" s="530"/>
      <c r="AI121" s="220"/>
      <c r="AJ121" s="221">
        <f t="shared" si="176"/>
        <v>0</v>
      </c>
      <c r="AK121" s="223"/>
      <c r="AL121" s="224"/>
      <c r="AM121" s="224"/>
      <c r="AN121" s="393" t="s">
        <v>65</v>
      </c>
      <c r="AO121" s="112">
        <f t="shared" si="145"/>
        <v>0</v>
      </c>
    </row>
    <row r="122" spans="2:41" ht="13.5" customHeight="1">
      <c r="B122" s="36"/>
      <c r="C122" s="230">
        <v>1.1299999999999999</v>
      </c>
      <c r="D122" s="38" t="str">
        <f>"Premium assumed under 100% reinsurance (informational only; already included in Line "&amp;$C$108&amp;")"</f>
        <v>Premium assumed under 100% reinsurance (informational only; already included in Line 1.1)</v>
      </c>
      <c r="E122" s="47"/>
      <c r="F122" s="218"/>
      <c r="G122" s="219">
        <f t="shared" si="137"/>
        <v>0</v>
      </c>
      <c r="H122" s="530"/>
      <c r="I122" s="220"/>
      <c r="J122" s="347">
        <f t="shared" si="179"/>
        <v>0</v>
      </c>
      <c r="K122" s="218"/>
      <c r="L122" s="219">
        <f t="shared" si="180"/>
        <v>0</v>
      </c>
      <c r="M122" s="530"/>
      <c r="N122" s="220"/>
      <c r="O122" s="347">
        <f t="shared" si="167"/>
        <v>0</v>
      </c>
      <c r="P122" s="218"/>
      <c r="Q122" s="219">
        <f t="shared" si="181"/>
        <v>0</v>
      </c>
      <c r="R122" s="530"/>
      <c r="S122" s="220"/>
      <c r="T122" s="347">
        <f t="shared" si="169"/>
        <v>0</v>
      </c>
      <c r="U122" s="218"/>
      <c r="V122" s="341">
        <f t="shared" si="182"/>
        <v>0</v>
      </c>
      <c r="W122" s="218"/>
      <c r="X122" s="341">
        <f t="shared" si="183"/>
        <v>0</v>
      </c>
      <c r="Y122" s="218"/>
      <c r="Z122" s="341">
        <f t="shared" si="184"/>
        <v>0</v>
      </c>
      <c r="AA122" s="218"/>
      <c r="AB122" s="219">
        <f t="shared" si="185"/>
        <v>0</v>
      </c>
      <c r="AC122" s="530"/>
      <c r="AD122" s="220"/>
      <c r="AE122" s="347">
        <f t="shared" si="174"/>
        <v>0</v>
      </c>
      <c r="AF122" s="218"/>
      <c r="AG122" s="219">
        <f t="shared" si="186"/>
        <v>0</v>
      </c>
      <c r="AH122" s="530"/>
      <c r="AI122" s="220"/>
      <c r="AJ122" s="221">
        <f t="shared" si="176"/>
        <v>0</v>
      </c>
      <c r="AK122" s="223"/>
      <c r="AL122" s="224"/>
      <c r="AM122" s="224"/>
      <c r="AN122" s="393" t="s">
        <v>65</v>
      </c>
      <c r="AO122" s="112">
        <f t="shared" si="145"/>
        <v>0</v>
      </c>
    </row>
    <row r="123" spans="2:41">
      <c r="B123" s="531"/>
      <c r="C123" s="532"/>
      <c r="D123" s="533"/>
      <c r="E123" s="534"/>
      <c r="F123" s="535"/>
      <c r="G123" s="536"/>
      <c r="H123" s="537"/>
      <c r="I123" s="537"/>
      <c r="J123" s="538"/>
      <c r="K123" s="535"/>
      <c r="L123" s="536"/>
      <c r="M123" s="537"/>
      <c r="N123" s="537"/>
      <c r="O123" s="538"/>
      <c r="P123" s="535"/>
      <c r="Q123" s="536"/>
      <c r="R123" s="537"/>
      <c r="S123" s="537"/>
      <c r="T123" s="538"/>
      <c r="U123" s="535"/>
      <c r="V123" s="538"/>
      <c r="W123" s="535"/>
      <c r="X123" s="538"/>
      <c r="Y123" s="535"/>
      <c r="Z123" s="538"/>
      <c r="AA123" s="535"/>
      <c r="AB123" s="536"/>
      <c r="AC123" s="537"/>
      <c r="AD123" s="537"/>
      <c r="AE123" s="538"/>
      <c r="AF123" s="535"/>
      <c r="AG123" s="536"/>
      <c r="AH123" s="537"/>
      <c r="AI123" s="537"/>
      <c r="AJ123" s="539"/>
      <c r="AK123" s="540"/>
      <c r="AL123" s="541"/>
      <c r="AM123" s="541"/>
      <c r="AN123" s="542"/>
      <c r="AO123" s="543"/>
    </row>
    <row r="124" spans="2:41">
      <c r="B124" s="36" t="s">
        <v>4</v>
      </c>
      <c r="C124" s="41" t="s">
        <v>290</v>
      </c>
      <c r="D124" s="42"/>
      <c r="E124" s="318"/>
      <c r="F124" s="305"/>
      <c r="G124" s="306"/>
      <c r="H124" s="307"/>
      <c r="I124" s="307"/>
      <c r="J124" s="348"/>
      <c r="K124" s="305"/>
      <c r="L124" s="306"/>
      <c r="M124" s="307"/>
      <c r="N124" s="307"/>
      <c r="O124" s="348"/>
      <c r="P124" s="305"/>
      <c r="Q124" s="306"/>
      <c r="R124" s="307"/>
      <c r="S124" s="307"/>
      <c r="T124" s="348"/>
      <c r="U124" s="305"/>
      <c r="V124" s="348"/>
      <c r="W124" s="305"/>
      <c r="X124" s="348"/>
      <c r="Y124" s="305"/>
      <c r="Z124" s="348"/>
      <c r="AA124" s="305"/>
      <c r="AB124" s="306"/>
      <c r="AC124" s="307"/>
      <c r="AD124" s="307"/>
      <c r="AE124" s="348"/>
      <c r="AF124" s="305"/>
      <c r="AG124" s="306"/>
      <c r="AH124" s="307"/>
      <c r="AI124" s="307"/>
      <c r="AJ124" s="352"/>
      <c r="AK124" s="308"/>
      <c r="AL124" s="309"/>
      <c r="AM124" s="309"/>
      <c r="AN124" s="310"/>
      <c r="AO124" s="311"/>
    </row>
    <row r="125" spans="2:41">
      <c r="B125" s="36"/>
      <c r="C125" s="37">
        <v>2.1</v>
      </c>
      <c r="D125" s="177" t="s">
        <v>222</v>
      </c>
      <c r="E125" s="37"/>
      <c r="F125" s="305"/>
      <c r="G125" s="306"/>
      <c r="H125" s="307"/>
      <c r="I125" s="307"/>
      <c r="J125" s="348"/>
      <c r="K125" s="305"/>
      <c r="L125" s="306"/>
      <c r="M125" s="307"/>
      <c r="N125" s="307"/>
      <c r="O125" s="348"/>
      <c r="P125" s="305"/>
      <c r="Q125" s="306"/>
      <c r="R125" s="307"/>
      <c r="S125" s="307"/>
      <c r="T125" s="348"/>
      <c r="U125" s="305"/>
      <c r="V125" s="348"/>
      <c r="W125" s="305"/>
      <c r="X125" s="348"/>
      <c r="Y125" s="305"/>
      <c r="Z125" s="348"/>
      <c r="AA125" s="305"/>
      <c r="AB125" s="306"/>
      <c r="AC125" s="307"/>
      <c r="AD125" s="307"/>
      <c r="AE125" s="348"/>
      <c r="AF125" s="305"/>
      <c r="AG125" s="306"/>
      <c r="AH125" s="307"/>
      <c r="AI125" s="307"/>
      <c r="AJ125" s="352"/>
      <c r="AK125" s="312"/>
      <c r="AL125" s="313"/>
      <c r="AM125" s="313"/>
      <c r="AN125" s="310"/>
      <c r="AO125" s="311"/>
    </row>
    <row r="126" spans="2:41">
      <c r="B126" s="36"/>
      <c r="C126" s="176"/>
      <c r="D126" s="177" t="str">
        <f>$C$125&amp;"a  Claims with all incurral dates that were paid in the reporting year"</f>
        <v>2.1a  Claims with all incurral dates that were paid in the reporting year</v>
      </c>
      <c r="E126" s="176" t="s">
        <v>223</v>
      </c>
      <c r="F126" s="218"/>
      <c r="G126" s="403" t="s">
        <v>65</v>
      </c>
      <c r="H126" s="403" t="s">
        <v>65</v>
      </c>
      <c r="I126" s="403" t="s">
        <v>65</v>
      </c>
      <c r="J126" s="405" t="s">
        <v>65</v>
      </c>
      <c r="K126" s="218"/>
      <c r="L126" s="403" t="s">
        <v>65</v>
      </c>
      <c r="M126" s="403" t="s">
        <v>65</v>
      </c>
      <c r="N126" s="403" t="s">
        <v>65</v>
      </c>
      <c r="O126" s="405" t="s">
        <v>65</v>
      </c>
      <c r="P126" s="218"/>
      <c r="Q126" s="403" t="s">
        <v>65</v>
      </c>
      <c r="R126" s="403" t="s">
        <v>65</v>
      </c>
      <c r="S126" s="403" t="s">
        <v>65</v>
      </c>
      <c r="T126" s="405" t="s">
        <v>65</v>
      </c>
      <c r="U126" s="218"/>
      <c r="V126" s="405" t="s">
        <v>65</v>
      </c>
      <c r="W126" s="218"/>
      <c r="X126" s="405" t="s">
        <v>65</v>
      </c>
      <c r="Y126" s="218"/>
      <c r="Z126" s="405" t="s">
        <v>65</v>
      </c>
      <c r="AA126" s="218"/>
      <c r="AB126" s="403" t="s">
        <v>65</v>
      </c>
      <c r="AC126" s="403" t="s">
        <v>65</v>
      </c>
      <c r="AD126" s="403" t="s">
        <v>65</v>
      </c>
      <c r="AE126" s="405" t="s">
        <v>65</v>
      </c>
      <c r="AF126" s="218"/>
      <c r="AG126" s="403" t="s">
        <v>65</v>
      </c>
      <c r="AH126" s="403" t="s">
        <v>65</v>
      </c>
      <c r="AI126" s="403" t="s">
        <v>65</v>
      </c>
      <c r="AJ126" s="404" t="s">
        <v>65</v>
      </c>
      <c r="AK126" s="94"/>
      <c r="AL126" s="58"/>
      <c r="AM126" s="58"/>
      <c r="AN126" s="393" t="s">
        <v>65</v>
      </c>
      <c r="AO126" s="112">
        <f t="shared" ref="AO126:AO152" si="187">SUM($F126,$K126,$P126,$U126,$W126,$Y126,$AA126,$AF126,$AK126,$AL126,$AM126,$AN126)</f>
        <v>0</v>
      </c>
    </row>
    <row r="127" spans="2:41" ht="25.5">
      <c r="B127" s="36"/>
      <c r="C127" s="176"/>
      <c r="D127" s="38" t="str">
        <f>$C$125&amp;"b  Claims incurred only in the reporting year, and paid in the reporting year and through 3/31 of the following year"</f>
        <v>2.1b  Claims incurred only in the reporting year, and paid in the reporting year and through 3/31 of the following year</v>
      </c>
      <c r="E127" s="176"/>
      <c r="F127" s="401" t="s">
        <v>65</v>
      </c>
      <c r="G127" s="225"/>
      <c r="H127" s="530"/>
      <c r="I127" s="220"/>
      <c r="J127" s="347">
        <f t="shared" ref="J127:J151" si="188">G127+H127-I127</f>
        <v>0</v>
      </c>
      <c r="K127" s="401" t="s">
        <v>65</v>
      </c>
      <c r="L127" s="225"/>
      <c r="M127" s="530"/>
      <c r="N127" s="220"/>
      <c r="O127" s="347">
        <f t="shared" ref="O127:O128" si="189">L127+M127-N127</f>
        <v>0</v>
      </c>
      <c r="P127" s="401" t="s">
        <v>65</v>
      </c>
      <c r="Q127" s="225"/>
      <c r="R127" s="530"/>
      <c r="S127" s="220"/>
      <c r="T127" s="347">
        <f t="shared" ref="T127:T128" si="190">Q127+R127-S127</f>
        <v>0</v>
      </c>
      <c r="U127" s="401" t="s">
        <v>65</v>
      </c>
      <c r="V127" s="350"/>
      <c r="W127" s="401" t="s">
        <v>65</v>
      </c>
      <c r="X127" s="350"/>
      <c r="Y127" s="401" t="s">
        <v>65</v>
      </c>
      <c r="Z127" s="350"/>
      <c r="AA127" s="401" t="s">
        <v>65</v>
      </c>
      <c r="AB127" s="225"/>
      <c r="AC127" s="530"/>
      <c r="AD127" s="220"/>
      <c r="AE127" s="347">
        <f t="shared" ref="AE127:AE128" si="191">AB127+AC127-AD127</f>
        <v>0</v>
      </c>
      <c r="AF127" s="401" t="s">
        <v>65</v>
      </c>
      <c r="AG127" s="225"/>
      <c r="AH127" s="530"/>
      <c r="AI127" s="220"/>
      <c r="AJ127" s="221">
        <f t="shared" ref="AJ127:AJ128" si="192">AG127+AH127-AI127</f>
        <v>0</v>
      </c>
      <c r="AK127" s="401" t="s">
        <v>65</v>
      </c>
      <c r="AL127" s="402" t="s">
        <v>65</v>
      </c>
      <c r="AM127" s="402" t="s">
        <v>65</v>
      </c>
      <c r="AN127" s="393" t="s">
        <v>65</v>
      </c>
      <c r="AO127" s="112"/>
    </row>
    <row r="128" spans="2:41">
      <c r="B128" s="36"/>
      <c r="C128" s="37">
        <v>2.2000000000000002</v>
      </c>
      <c r="D128" s="39" t="s">
        <v>169</v>
      </c>
      <c r="E128" s="37" t="s">
        <v>13</v>
      </c>
      <c r="F128" s="218"/>
      <c r="G128" s="225"/>
      <c r="H128" s="530"/>
      <c r="I128" s="220"/>
      <c r="J128" s="347">
        <f t="shared" si="188"/>
        <v>0</v>
      </c>
      <c r="K128" s="218"/>
      <c r="L128" s="225"/>
      <c r="M128" s="530"/>
      <c r="N128" s="220"/>
      <c r="O128" s="347">
        <f t="shared" si="189"/>
        <v>0</v>
      </c>
      <c r="P128" s="218"/>
      <c r="Q128" s="225"/>
      <c r="R128" s="530"/>
      <c r="S128" s="220"/>
      <c r="T128" s="347">
        <f t="shared" si="190"/>
        <v>0</v>
      </c>
      <c r="U128" s="218"/>
      <c r="V128" s="350"/>
      <c r="W128" s="218"/>
      <c r="X128" s="350"/>
      <c r="Y128" s="218"/>
      <c r="Z128" s="350"/>
      <c r="AA128" s="218"/>
      <c r="AB128" s="225"/>
      <c r="AC128" s="530"/>
      <c r="AD128" s="220"/>
      <c r="AE128" s="347">
        <f t="shared" si="191"/>
        <v>0</v>
      </c>
      <c r="AF128" s="218"/>
      <c r="AG128" s="225"/>
      <c r="AH128" s="530"/>
      <c r="AI128" s="220"/>
      <c r="AJ128" s="221">
        <f t="shared" si="192"/>
        <v>0</v>
      </c>
      <c r="AK128" s="94"/>
      <c r="AL128" s="58"/>
      <c r="AM128" s="58"/>
      <c r="AN128" s="393" t="s">
        <v>65</v>
      </c>
      <c r="AO128" s="112">
        <f t="shared" si="187"/>
        <v>0</v>
      </c>
    </row>
    <row r="129" spans="2:41">
      <c r="B129" s="36"/>
      <c r="C129" s="176">
        <v>2.2999999999999998</v>
      </c>
      <c r="D129" s="177" t="s">
        <v>217</v>
      </c>
      <c r="E129" s="176" t="s">
        <v>220</v>
      </c>
      <c r="F129" s="218"/>
      <c r="G129" s="403" t="s">
        <v>65</v>
      </c>
      <c r="H129" s="403" t="s">
        <v>65</v>
      </c>
      <c r="I129" s="403" t="s">
        <v>65</v>
      </c>
      <c r="J129" s="405" t="s">
        <v>65</v>
      </c>
      <c r="K129" s="218"/>
      <c r="L129" s="403" t="s">
        <v>65</v>
      </c>
      <c r="M129" s="403" t="s">
        <v>65</v>
      </c>
      <c r="N129" s="403" t="s">
        <v>65</v>
      </c>
      <c r="O129" s="405" t="s">
        <v>65</v>
      </c>
      <c r="P129" s="218"/>
      <c r="Q129" s="403" t="s">
        <v>65</v>
      </c>
      <c r="R129" s="403" t="s">
        <v>65</v>
      </c>
      <c r="S129" s="403" t="s">
        <v>65</v>
      </c>
      <c r="T129" s="405" t="s">
        <v>65</v>
      </c>
      <c r="U129" s="218"/>
      <c r="V129" s="405" t="s">
        <v>65</v>
      </c>
      <c r="W129" s="218"/>
      <c r="X129" s="405" t="s">
        <v>65</v>
      </c>
      <c r="Y129" s="218"/>
      <c r="Z129" s="405" t="s">
        <v>65</v>
      </c>
      <c r="AA129" s="218"/>
      <c r="AB129" s="403" t="s">
        <v>65</v>
      </c>
      <c r="AC129" s="403" t="s">
        <v>65</v>
      </c>
      <c r="AD129" s="403" t="s">
        <v>65</v>
      </c>
      <c r="AE129" s="405" t="s">
        <v>65</v>
      </c>
      <c r="AF129" s="218"/>
      <c r="AG129" s="403" t="s">
        <v>65</v>
      </c>
      <c r="AH129" s="403" t="s">
        <v>65</v>
      </c>
      <c r="AI129" s="403" t="s">
        <v>65</v>
      </c>
      <c r="AJ129" s="404" t="s">
        <v>65</v>
      </c>
      <c r="AK129" s="94"/>
      <c r="AL129" s="58"/>
      <c r="AM129" s="58"/>
      <c r="AN129" s="393" t="s">
        <v>65</v>
      </c>
      <c r="AO129" s="112">
        <f t="shared" si="187"/>
        <v>0</v>
      </c>
    </row>
    <row r="130" spans="2:41">
      <c r="B130" s="36"/>
      <c r="C130" s="176">
        <v>2.4</v>
      </c>
      <c r="D130" s="39" t="s">
        <v>170</v>
      </c>
      <c r="E130" s="37" t="s">
        <v>14</v>
      </c>
      <c r="F130" s="218"/>
      <c r="G130" s="225"/>
      <c r="H130" s="530"/>
      <c r="I130" s="220"/>
      <c r="J130" s="347">
        <f t="shared" si="188"/>
        <v>0</v>
      </c>
      <c r="K130" s="218"/>
      <c r="L130" s="225"/>
      <c r="M130" s="530"/>
      <c r="N130" s="220"/>
      <c r="O130" s="347">
        <f t="shared" ref="O130" si="193">L130+M130-N130</f>
        <v>0</v>
      </c>
      <c r="P130" s="218"/>
      <c r="Q130" s="225"/>
      <c r="R130" s="530"/>
      <c r="S130" s="220"/>
      <c r="T130" s="347">
        <f t="shared" ref="T130" si="194">Q130+R130-S130</f>
        <v>0</v>
      </c>
      <c r="U130" s="218"/>
      <c r="V130" s="350"/>
      <c r="W130" s="218"/>
      <c r="X130" s="350"/>
      <c r="Y130" s="218"/>
      <c r="Z130" s="350"/>
      <c r="AA130" s="218"/>
      <c r="AB130" s="225"/>
      <c r="AC130" s="530"/>
      <c r="AD130" s="220"/>
      <c r="AE130" s="347">
        <f t="shared" ref="AE130" si="195">AB130+AC130-AD130</f>
        <v>0</v>
      </c>
      <c r="AF130" s="218"/>
      <c r="AG130" s="225"/>
      <c r="AH130" s="530"/>
      <c r="AI130" s="220"/>
      <c r="AJ130" s="221">
        <f t="shared" ref="AJ130" si="196">AG130+AH130-AI130</f>
        <v>0</v>
      </c>
      <c r="AK130" s="94"/>
      <c r="AL130" s="58"/>
      <c r="AM130" s="58"/>
      <c r="AN130" s="393" t="s">
        <v>65</v>
      </c>
      <c r="AO130" s="112">
        <f t="shared" si="187"/>
        <v>0</v>
      </c>
    </row>
    <row r="131" spans="2:41">
      <c r="B131" s="36"/>
      <c r="C131" s="176">
        <v>2.5</v>
      </c>
      <c r="D131" s="177" t="s">
        <v>218</v>
      </c>
      <c r="E131" s="176" t="s">
        <v>221</v>
      </c>
      <c r="F131" s="218"/>
      <c r="G131" s="403" t="s">
        <v>65</v>
      </c>
      <c r="H131" s="403" t="s">
        <v>65</v>
      </c>
      <c r="I131" s="403" t="s">
        <v>65</v>
      </c>
      <c r="J131" s="405" t="s">
        <v>65</v>
      </c>
      <c r="K131" s="218"/>
      <c r="L131" s="403" t="s">
        <v>65</v>
      </c>
      <c r="M131" s="403" t="s">
        <v>65</v>
      </c>
      <c r="N131" s="403" t="s">
        <v>65</v>
      </c>
      <c r="O131" s="405" t="s">
        <v>65</v>
      </c>
      <c r="P131" s="218"/>
      <c r="Q131" s="403" t="s">
        <v>65</v>
      </c>
      <c r="R131" s="403" t="s">
        <v>65</v>
      </c>
      <c r="S131" s="403" t="s">
        <v>65</v>
      </c>
      <c r="T131" s="405" t="s">
        <v>65</v>
      </c>
      <c r="U131" s="218"/>
      <c r="V131" s="405" t="s">
        <v>65</v>
      </c>
      <c r="W131" s="218"/>
      <c r="X131" s="405" t="s">
        <v>65</v>
      </c>
      <c r="Y131" s="218"/>
      <c r="Z131" s="405" t="s">
        <v>65</v>
      </c>
      <c r="AA131" s="218"/>
      <c r="AB131" s="403" t="s">
        <v>65</v>
      </c>
      <c r="AC131" s="403" t="s">
        <v>65</v>
      </c>
      <c r="AD131" s="403" t="s">
        <v>65</v>
      </c>
      <c r="AE131" s="405" t="s">
        <v>65</v>
      </c>
      <c r="AF131" s="218"/>
      <c r="AG131" s="403" t="s">
        <v>65</v>
      </c>
      <c r="AH131" s="403" t="s">
        <v>65</v>
      </c>
      <c r="AI131" s="403" t="s">
        <v>65</v>
      </c>
      <c r="AJ131" s="404" t="s">
        <v>65</v>
      </c>
      <c r="AK131" s="94"/>
      <c r="AL131" s="58"/>
      <c r="AM131" s="58"/>
      <c r="AN131" s="393" t="s">
        <v>65</v>
      </c>
      <c r="AO131" s="112">
        <f t="shared" si="187"/>
        <v>0</v>
      </c>
    </row>
    <row r="132" spans="2:41">
      <c r="B132" s="36"/>
      <c r="C132" s="176">
        <v>2.6</v>
      </c>
      <c r="D132" s="39" t="s">
        <v>171</v>
      </c>
      <c r="E132" s="37" t="s">
        <v>15</v>
      </c>
      <c r="F132" s="218"/>
      <c r="G132" s="219">
        <f t="shared" ref="G132:G133" si="197">F132</f>
        <v>0</v>
      </c>
      <c r="H132" s="530"/>
      <c r="I132" s="220"/>
      <c r="J132" s="347">
        <f t="shared" si="188"/>
        <v>0</v>
      </c>
      <c r="K132" s="218"/>
      <c r="L132" s="219">
        <f t="shared" ref="L132:L133" si="198">K132</f>
        <v>0</v>
      </c>
      <c r="M132" s="530"/>
      <c r="N132" s="220"/>
      <c r="O132" s="347">
        <f t="shared" ref="O132" si="199">L132+M132-N132</f>
        <v>0</v>
      </c>
      <c r="P132" s="218"/>
      <c r="Q132" s="219">
        <f t="shared" ref="Q132:Q133" si="200">P132</f>
        <v>0</v>
      </c>
      <c r="R132" s="530"/>
      <c r="S132" s="220"/>
      <c r="T132" s="347">
        <f t="shared" ref="T132" si="201">Q132+R132-S132</f>
        <v>0</v>
      </c>
      <c r="U132" s="218"/>
      <c r="V132" s="341">
        <f t="shared" ref="V132:V133" si="202">U132</f>
        <v>0</v>
      </c>
      <c r="W132" s="218"/>
      <c r="X132" s="341">
        <f t="shared" ref="X132:X133" si="203">W132</f>
        <v>0</v>
      </c>
      <c r="Y132" s="218"/>
      <c r="Z132" s="341">
        <f t="shared" ref="Z132:Z133" si="204">Y132</f>
        <v>0</v>
      </c>
      <c r="AA132" s="218"/>
      <c r="AB132" s="219">
        <f t="shared" ref="AB132:AB133" si="205">AA132</f>
        <v>0</v>
      </c>
      <c r="AC132" s="530"/>
      <c r="AD132" s="220"/>
      <c r="AE132" s="347">
        <f t="shared" ref="AE132" si="206">AB132+AC132-AD132</f>
        <v>0</v>
      </c>
      <c r="AF132" s="218"/>
      <c r="AG132" s="219">
        <f t="shared" ref="AG132:AG133" si="207">AF132</f>
        <v>0</v>
      </c>
      <c r="AH132" s="530"/>
      <c r="AI132" s="220"/>
      <c r="AJ132" s="221">
        <f t="shared" ref="AJ132" si="208">AG132+AH132-AI132</f>
        <v>0</v>
      </c>
      <c r="AK132" s="94"/>
      <c r="AL132" s="58"/>
      <c r="AM132" s="58"/>
      <c r="AN132" s="393" t="s">
        <v>65</v>
      </c>
      <c r="AO132" s="112">
        <f t="shared" si="187"/>
        <v>0</v>
      </c>
    </row>
    <row r="133" spans="2:41">
      <c r="B133" s="36"/>
      <c r="C133" s="176">
        <v>2.7</v>
      </c>
      <c r="D133" s="39" t="s">
        <v>172</v>
      </c>
      <c r="E133" s="37" t="s">
        <v>16</v>
      </c>
      <c r="F133" s="218"/>
      <c r="G133" s="219">
        <f t="shared" si="197"/>
        <v>0</v>
      </c>
      <c r="H133" s="385" t="s">
        <v>65</v>
      </c>
      <c r="I133" s="403" t="s">
        <v>65</v>
      </c>
      <c r="J133" s="347">
        <f>G133</f>
        <v>0</v>
      </c>
      <c r="K133" s="218"/>
      <c r="L133" s="219">
        <f t="shared" si="198"/>
        <v>0</v>
      </c>
      <c r="M133" s="385" t="s">
        <v>65</v>
      </c>
      <c r="N133" s="385" t="s">
        <v>65</v>
      </c>
      <c r="O133" s="347">
        <f>L133</f>
        <v>0</v>
      </c>
      <c r="P133" s="218"/>
      <c r="Q133" s="219">
        <f t="shared" si="200"/>
        <v>0</v>
      </c>
      <c r="R133" s="385" t="s">
        <v>65</v>
      </c>
      <c r="S133" s="385" t="s">
        <v>65</v>
      </c>
      <c r="T133" s="347">
        <f>Q133</f>
        <v>0</v>
      </c>
      <c r="U133" s="218"/>
      <c r="V133" s="341">
        <f t="shared" si="202"/>
        <v>0</v>
      </c>
      <c r="W133" s="218"/>
      <c r="X133" s="341">
        <f t="shared" si="203"/>
        <v>0</v>
      </c>
      <c r="Y133" s="218"/>
      <c r="Z133" s="341">
        <f t="shared" si="204"/>
        <v>0</v>
      </c>
      <c r="AA133" s="218"/>
      <c r="AB133" s="219">
        <f t="shared" si="205"/>
        <v>0</v>
      </c>
      <c r="AC133" s="385" t="s">
        <v>65</v>
      </c>
      <c r="AD133" s="385" t="s">
        <v>65</v>
      </c>
      <c r="AE133" s="347">
        <f>AB133</f>
        <v>0</v>
      </c>
      <c r="AF133" s="218"/>
      <c r="AG133" s="219">
        <f t="shared" si="207"/>
        <v>0</v>
      </c>
      <c r="AH133" s="385" t="s">
        <v>65</v>
      </c>
      <c r="AI133" s="385" t="s">
        <v>65</v>
      </c>
      <c r="AJ133" s="221">
        <f>AG133</f>
        <v>0</v>
      </c>
      <c r="AK133" s="94"/>
      <c r="AL133" s="58"/>
      <c r="AM133" s="58"/>
      <c r="AN133" s="393" t="s">
        <v>65</v>
      </c>
      <c r="AO133" s="112">
        <f t="shared" si="187"/>
        <v>0</v>
      </c>
    </row>
    <row r="134" spans="2:41">
      <c r="B134" s="36"/>
      <c r="C134" s="176">
        <v>2.8</v>
      </c>
      <c r="D134" s="227" t="s">
        <v>230</v>
      </c>
      <c r="E134" s="37"/>
      <c r="F134" s="305"/>
      <c r="G134" s="306"/>
      <c r="H134" s="307"/>
      <c r="I134" s="307"/>
      <c r="J134" s="348"/>
      <c r="K134" s="305"/>
      <c r="L134" s="306"/>
      <c r="M134" s="307"/>
      <c r="N134" s="307"/>
      <c r="O134" s="348"/>
      <c r="P134" s="305"/>
      <c r="Q134" s="306"/>
      <c r="R134" s="307"/>
      <c r="S134" s="307"/>
      <c r="T134" s="348"/>
      <c r="U134" s="305"/>
      <c r="V134" s="348"/>
      <c r="W134" s="305"/>
      <c r="X134" s="348"/>
      <c r="Y134" s="305"/>
      <c r="Z134" s="348"/>
      <c r="AA134" s="305"/>
      <c r="AB134" s="306"/>
      <c r="AC134" s="307"/>
      <c r="AD134" s="307"/>
      <c r="AE134" s="348"/>
      <c r="AF134" s="305"/>
      <c r="AG134" s="306"/>
      <c r="AH134" s="307"/>
      <c r="AI134" s="307"/>
      <c r="AJ134" s="352"/>
      <c r="AK134" s="308"/>
      <c r="AL134" s="309"/>
      <c r="AM134" s="309"/>
      <c r="AN134" s="310"/>
      <c r="AO134" s="112">
        <f t="shared" si="187"/>
        <v>0</v>
      </c>
    </row>
    <row r="135" spans="2:41">
      <c r="B135" s="36"/>
      <c r="C135" s="230"/>
      <c r="D135" s="227" t="s">
        <v>296</v>
      </c>
      <c r="E135" s="230" t="s">
        <v>152</v>
      </c>
      <c r="F135" s="218"/>
      <c r="G135" s="403" t="s">
        <v>65</v>
      </c>
      <c r="H135" s="403" t="s">
        <v>65</v>
      </c>
      <c r="I135" s="403" t="s">
        <v>65</v>
      </c>
      <c r="J135" s="404" t="s">
        <v>65</v>
      </c>
      <c r="K135" s="218"/>
      <c r="L135" s="403" t="s">
        <v>65</v>
      </c>
      <c r="M135" s="403" t="s">
        <v>65</v>
      </c>
      <c r="N135" s="403" t="s">
        <v>65</v>
      </c>
      <c r="O135" s="404" t="s">
        <v>65</v>
      </c>
      <c r="P135" s="218"/>
      <c r="Q135" s="403" t="s">
        <v>65</v>
      </c>
      <c r="R135" s="403" t="s">
        <v>65</v>
      </c>
      <c r="S135" s="403" t="s">
        <v>65</v>
      </c>
      <c r="T135" s="404" t="s">
        <v>65</v>
      </c>
      <c r="U135" s="218"/>
      <c r="V135" s="405" t="s">
        <v>65</v>
      </c>
      <c r="W135" s="218"/>
      <c r="X135" s="405" t="s">
        <v>65</v>
      </c>
      <c r="Y135" s="218"/>
      <c r="Z135" s="405" t="s">
        <v>65</v>
      </c>
      <c r="AA135" s="218"/>
      <c r="AB135" s="403" t="s">
        <v>65</v>
      </c>
      <c r="AC135" s="403" t="s">
        <v>65</v>
      </c>
      <c r="AD135" s="403" t="s">
        <v>65</v>
      </c>
      <c r="AE135" s="404" t="s">
        <v>65</v>
      </c>
      <c r="AF135" s="218"/>
      <c r="AG135" s="403" t="s">
        <v>65</v>
      </c>
      <c r="AH135" s="403" t="s">
        <v>65</v>
      </c>
      <c r="AI135" s="403" t="s">
        <v>65</v>
      </c>
      <c r="AJ135" s="404" t="s">
        <v>65</v>
      </c>
      <c r="AK135" s="223"/>
      <c r="AL135" s="224"/>
      <c r="AM135" s="224"/>
      <c r="AN135" s="393" t="s">
        <v>65</v>
      </c>
      <c r="AO135" s="112">
        <f t="shared" si="187"/>
        <v>0</v>
      </c>
    </row>
    <row r="136" spans="2:41" ht="25.5">
      <c r="B136" s="36"/>
      <c r="C136" s="230"/>
      <c r="D136" s="38" t="s">
        <v>297</v>
      </c>
      <c r="E136" s="230"/>
      <c r="F136" s="401" t="s">
        <v>65</v>
      </c>
      <c r="G136" s="225"/>
      <c r="H136" s="530"/>
      <c r="I136" s="220"/>
      <c r="J136" s="347">
        <f t="shared" si="188"/>
        <v>0</v>
      </c>
      <c r="K136" s="401" t="s">
        <v>65</v>
      </c>
      <c r="L136" s="225"/>
      <c r="M136" s="530"/>
      <c r="N136" s="220"/>
      <c r="O136" s="347">
        <f t="shared" ref="O136:O137" si="209">L136+M136-N136</f>
        <v>0</v>
      </c>
      <c r="P136" s="401" t="s">
        <v>65</v>
      </c>
      <c r="Q136" s="225"/>
      <c r="R136" s="530"/>
      <c r="S136" s="220"/>
      <c r="T136" s="347">
        <f t="shared" ref="T136:T137" si="210">Q136+R136-S136</f>
        <v>0</v>
      </c>
      <c r="U136" s="401" t="s">
        <v>65</v>
      </c>
      <c r="V136" s="350"/>
      <c r="W136" s="406" t="s">
        <v>65</v>
      </c>
      <c r="X136" s="350"/>
      <c r="Y136" s="406" t="s">
        <v>65</v>
      </c>
      <c r="Z136" s="350"/>
      <c r="AA136" s="406" t="s">
        <v>65</v>
      </c>
      <c r="AB136" s="225"/>
      <c r="AC136" s="530"/>
      <c r="AD136" s="220"/>
      <c r="AE136" s="347">
        <f t="shared" ref="AE136:AE137" si="211">AB136+AC136-AD136</f>
        <v>0</v>
      </c>
      <c r="AF136" s="405" t="s">
        <v>65</v>
      </c>
      <c r="AG136" s="225"/>
      <c r="AH136" s="530"/>
      <c r="AI136" s="220"/>
      <c r="AJ136" s="221">
        <f t="shared" ref="AJ136:AJ137" si="212">AG136+AH136-AI136</f>
        <v>0</v>
      </c>
      <c r="AK136" s="401" t="s">
        <v>65</v>
      </c>
      <c r="AL136" s="402" t="s">
        <v>65</v>
      </c>
      <c r="AM136" s="402" t="s">
        <v>65</v>
      </c>
      <c r="AN136" s="393" t="s">
        <v>65</v>
      </c>
      <c r="AO136" s="112"/>
    </row>
    <row r="137" spans="2:41">
      <c r="B137" s="36"/>
      <c r="C137" s="176">
        <v>2.9</v>
      </c>
      <c r="D137" s="227" t="s">
        <v>229</v>
      </c>
      <c r="E137" s="37" t="s">
        <v>158</v>
      </c>
      <c r="F137" s="218"/>
      <c r="G137" s="225"/>
      <c r="H137" s="530"/>
      <c r="I137" s="220"/>
      <c r="J137" s="347">
        <f t="shared" si="188"/>
        <v>0</v>
      </c>
      <c r="K137" s="218"/>
      <c r="L137" s="225"/>
      <c r="M137" s="530"/>
      <c r="N137" s="220"/>
      <c r="O137" s="347">
        <f t="shared" si="209"/>
        <v>0</v>
      </c>
      <c r="P137" s="218"/>
      <c r="Q137" s="225"/>
      <c r="R137" s="530"/>
      <c r="S137" s="220"/>
      <c r="T137" s="347">
        <f t="shared" si="210"/>
        <v>0</v>
      </c>
      <c r="U137" s="218"/>
      <c r="V137" s="350"/>
      <c r="W137" s="218"/>
      <c r="X137" s="350"/>
      <c r="Y137" s="218"/>
      <c r="Z137" s="350"/>
      <c r="AA137" s="218"/>
      <c r="AB137" s="225"/>
      <c r="AC137" s="530"/>
      <c r="AD137" s="220"/>
      <c r="AE137" s="347">
        <f t="shared" si="211"/>
        <v>0</v>
      </c>
      <c r="AF137" s="218"/>
      <c r="AG137" s="225"/>
      <c r="AH137" s="530"/>
      <c r="AI137" s="220"/>
      <c r="AJ137" s="221">
        <f t="shared" si="212"/>
        <v>0</v>
      </c>
      <c r="AK137" s="223"/>
      <c r="AL137" s="224"/>
      <c r="AM137" s="224"/>
      <c r="AN137" s="393" t="s">
        <v>65</v>
      </c>
      <c r="AO137" s="112">
        <f t="shared" si="187"/>
        <v>0</v>
      </c>
    </row>
    <row r="138" spans="2:41">
      <c r="B138" s="36"/>
      <c r="C138" s="217" t="s">
        <v>159</v>
      </c>
      <c r="D138" s="227" t="s">
        <v>228</v>
      </c>
      <c r="E138" s="176" t="s">
        <v>219</v>
      </c>
      <c r="F138" s="218"/>
      <c r="G138" s="403" t="s">
        <v>65</v>
      </c>
      <c r="H138" s="403" t="s">
        <v>65</v>
      </c>
      <c r="I138" s="403" t="s">
        <v>65</v>
      </c>
      <c r="J138" s="404" t="s">
        <v>65</v>
      </c>
      <c r="K138" s="218"/>
      <c r="L138" s="403" t="s">
        <v>65</v>
      </c>
      <c r="M138" s="403" t="s">
        <v>65</v>
      </c>
      <c r="N138" s="403" t="s">
        <v>65</v>
      </c>
      <c r="O138" s="404" t="s">
        <v>65</v>
      </c>
      <c r="P138" s="218"/>
      <c r="Q138" s="403" t="s">
        <v>65</v>
      </c>
      <c r="R138" s="403" t="s">
        <v>65</v>
      </c>
      <c r="S138" s="403" t="s">
        <v>65</v>
      </c>
      <c r="T138" s="404" t="s">
        <v>65</v>
      </c>
      <c r="U138" s="218"/>
      <c r="V138" s="405" t="s">
        <v>65</v>
      </c>
      <c r="W138" s="218"/>
      <c r="X138" s="405" t="s">
        <v>65</v>
      </c>
      <c r="Y138" s="218"/>
      <c r="Z138" s="405" t="s">
        <v>65</v>
      </c>
      <c r="AA138" s="218"/>
      <c r="AB138" s="403" t="s">
        <v>65</v>
      </c>
      <c r="AC138" s="403" t="s">
        <v>65</v>
      </c>
      <c r="AD138" s="403" t="s">
        <v>65</v>
      </c>
      <c r="AE138" s="404" t="s">
        <v>65</v>
      </c>
      <c r="AF138" s="218"/>
      <c r="AG138" s="403" t="s">
        <v>65</v>
      </c>
      <c r="AH138" s="403" t="s">
        <v>65</v>
      </c>
      <c r="AI138" s="403" t="s">
        <v>65</v>
      </c>
      <c r="AJ138" s="404" t="s">
        <v>65</v>
      </c>
      <c r="AK138" s="223"/>
      <c r="AL138" s="224"/>
      <c r="AM138" s="224"/>
      <c r="AN138" s="393" t="s">
        <v>65</v>
      </c>
      <c r="AO138" s="112">
        <f t="shared" si="187"/>
        <v>0</v>
      </c>
    </row>
    <row r="139" spans="2:41">
      <c r="B139" s="36"/>
      <c r="C139" s="176">
        <v>2.11</v>
      </c>
      <c r="D139" s="227" t="s">
        <v>298</v>
      </c>
      <c r="E139" s="37"/>
      <c r="F139" s="305"/>
      <c r="G139" s="307"/>
      <c r="H139" s="307"/>
      <c r="I139" s="307"/>
      <c r="J139" s="348"/>
      <c r="K139" s="305"/>
      <c r="L139" s="307"/>
      <c r="M139" s="307"/>
      <c r="N139" s="307"/>
      <c r="O139" s="348"/>
      <c r="P139" s="305"/>
      <c r="Q139" s="307"/>
      <c r="R139" s="307"/>
      <c r="S139" s="307"/>
      <c r="T139" s="348"/>
      <c r="U139" s="305"/>
      <c r="V139" s="348"/>
      <c r="W139" s="305"/>
      <c r="X139" s="348"/>
      <c r="Y139" s="305"/>
      <c r="Z139" s="348"/>
      <c r="AA139" s="305"/>
      <c r="AB139" s="307"/>
      <c r="AC139" s="307"/>
      <c r="AD139" s="307"/>
      <c r="AE139" s="348"/>
      <c r="AF139" s="305"/>
      <c r="AG139" s="307"/>
      <c r="AH139" s="307"/>
      <c r="AI139" s="307"/>
      <c r="AJ139" s="352"/>
      <c r="AK139" s="308"/>
      <c r="AL139" s="309"/>
      <c r="AM139" s="309"/>
      <c r="AN139" s="310"/>
      <c r="AO139" s="112">
        <f t="shared" si="187"/>
        <v>0</v>
      </c>
    </row>
    <row r="140" spans="2:41">
      <c r="B140" s="36"/>
      <c r="C140" s="230"/>
      <c r="D140" s="38" t="str">
        <f>$C$139&amp;"a  Paid medical incentive pools and bonuses current year"</f>
        <v>2.11a  Paid medical incentive pools and bonuses current year</v>
      </c>
      <c r="E140" s="230" t="s">
        <v>71</v>
      </c>
      <c r="F140" s="218"/>
      <c r="G140" s="220"/>
      <c r="H140" s="530"/>
      <c r="I140" s="220"/>
      <c r="J140" s="347">
        <f t="shared" si="188"/>
        <v>0</v>
      </c>
      <c r="K140" s="218"/>
      <c r="L140" s="220"/>
      <c r="M140" s="530"/>
      <c r="N140" s="220"/>
      <c r="O140" s="347">
        <f t="shared" ref="O140:O141" si="213">L140+M140-N140</f>
        <v>0</v>
      </c>
      <c r="P140" s="218"/>
      <c r="Q140" s="220"/>
      <c r="R140" s="530"/>
      <c r="S140" s="220"/>
      <c r="T140" s="347">
        <f t="shared" ref="T140:T141" si="214">Q140+R140-S140</f>
        <v>0</v>
      </c>
      <c r="U140" s="218"/>
      <c r="V140" s="350"/>
      <c r="W140" s="218"/>
      <c r="X140" s="350"/>
      <c r="Y140" s="218"/>
      <c r="Z140" s="350"/>
      <c r="AA140" s="218"/>
      <c r="AB140" s="220"/>
      <c r="AC140" s="530"/>
      <c r="AD140" s="220"/>
      <c r="AE140" s="347">
        <f t="shared" ref="AE140:AE141" si="215">AB140+AC140-AD140</f>
        <v>0</v>
      </c>
      <c r="AF140" s="218"/>
      <c r="AG140" s="220"/>
      <c r="AH140" s="530"/>
      <c r="AI140" s="220"/>
      <c r="AJ140" s="221">
        <f t="shared" ref="AJ140:AJ141" si="216">AG140+AH140-AI140</f>
        <v>0</v>
      </c>
      <c r="AK140" s="566"/>
      <c r="AL140" s="569"/>
      <c r="AM140" s="224"/>
      <c r="AN140" s="393" t="s">
        <v>65</v>
      </c>
      <c r="AO140" s="112"/>
    </row>
    <row r="141" spans="2:41">
      <c r="B141" s="36"/>
      <c r="C141" s="37"/>
      <c r="D141" s="227" t="str">
        <f>$C$139&amp;"b  Accrued medical incentive pools and bonuses current year"</f>
        <v>2.11b  Accrued medical incentive pools and bonuses current year</v>
      </c>
      <c r="E141" s="37" t="s">
        <v>72</v>
      </c>
      <c r="F141" s="218"/>
      <c r="G141" s="220"/>
      <c r="H141" s="530"/>
      <c r="I141" s="220"/>
      <c r="J141" s="347">
        <f t="shared" si="188"/>
        <v>0</v>
      </c>
      <c r="K141" s="218"/>
      <c r="L141" s="220"/>
      <c r="M141" s="530"/>
      <c r="N141" s="220"/>
      <c r="O141" s="347">
        <f t="shared" si="213"/>
        <v>0</v>
      </c>
      <c r="P141" s="218"/>
      <c r="Q141" s="220"/>
      <c r="R141" s="530"/>
      <c r="S141" s="220"/>
      <c r="T141" s="347">
        <f t="shared" si="214"/>
        <v>0</v>
      </c>
      <c r="U141" s="218"/>
      <c r="V141" s="350"/>
      <c r="W141" s="218"/>
      <c r="X141" s="350"/>
      <c r="Y141" s="218"/>
      <c r="Z141" s="350"/>
      <c r="AA141" s="218"/>
      <c r="AB141" s="220"/>
      <c r="AC141" s="530"/>
      <c r="AD141" s="220"/>
      <c r="AE141" s="347">
        <f t="shared" si="215"/>
        <v>0</v>
      </c>
      <c r="AF141" s="218"/>
      <c r="AG141" s="220"/>
      <c r="AH141" s="530"/>
      <c r="AI141" s="220"/>
      <c r="AJ141" s="221">
        <f t="shared" si="216"/>
        <v>0</v>
      </c>
      <c r="AK141" s="223"/>
      <c r="AL141" s="224"/>
      <c r="AM141" s="224"/>
      <c r="AN141" s="393" t="s">
        <v>65</v>
      </c>
      <c r="AO141" s="112">
        <f t="shared" si="187"/>
        <v>0</v>
      </c>
    </row>
    <row r="142" spans="2:41">
      <c r="B142" s="36"/>
      <c r="C142" s="37"/>
      <c r="D142" s="227" t="str">
        <f>$C$139&amp;"c  Accrued medical incentive pools and bonuses prior year"</f>
        <v>2.11c  Accrued medical incentive pools and bonuses prior year</v>
      </c>
      <c r="E142" s="37" t="s">
        <v>73</v>
      </c>
      <c r="F142" s="218"/>
      <c r="G142" s="403" t="s">
        <v>65</v>
      </c>
      <c r="H142" s="403" t="s">
        <v>65</v>
      </c>
      <c r="I142" s="403" t="s">
        <v>65</v>
      </c>
      <c r="J142" s="404" t="s">
        <v>65</v>
      </c>
      <c r="K142" s="218"/>
      <c r="L142" s="403" t="s">
        <v>65</v>
      </c>
      <c r="M142" s="403" t="s">
        <v>65</v>
      </c>
      <c r="N142" s="403" t="s">
        <v>65</v>
      </c>
      <c r="O142" s="404" t="s">
        <v>65</v>
      </c>
      <c r="P142" s="218"/>
      <c r="Q142" s="403" t="s">
        <v>65</v>
      </c>
      <c r="R142" s="403" t="s">
        <v>65</v>
      </c>
      <c r="S142" s="403" t="s">
        <v>65</v>
      </c>
      <c r="T142" s="404" t="s">
        <v>65</v>
      </c>
      <c r="U142" s="218"/>
      <c r="V142" s="405" t="s">
        <v>65</v>
      </c>
      <c r="W142" s="218"/>
      <c r="X142" s="405" t="s">
        <v>65</v>
      </c>
      <c r="Y142" s="218"/>
      <c r="Z142" s="405" t="s">
        <v>65</v>
      </c>
      <c r="AA142" s="218"/>
      <c r="AB142" s="403" t="s">
        <v>65</v>
      </c>
      <c r="AC142" s="403" t="s">
        <v>65</v>
      </c>
      <c r="AD142" s="403" t="s">
        <v>65</v>
      </c>
      <c r="AE142" s="404" t="s">
        <v>65</v>
      </c>
      <c r="AF142" s="218"/>
      <c r="AG142" s="403" t="s">
        <v>65</v>
      </c>
      <c r="AH142" s="403" t="s">
        <v>65</v>
      </c>
      <c r="AI142" s="403" t="s">
        <v>65</v>
      </c>
      <c r="AJ142" s="404" t="s">
        <v>65</v>
      </c>
      <c r="AK142" s="223"/>
      <c r="AL142" s="224"/>
      <c r="AM142" s="224"/>
      <c r="AN142" s="393" t="s">
        <v>65</v>
      </c>
      <c r="AO142" s="112">
        <f t="shared" si="187"/>
        <v>0</v>
      </c>
    </row>
    <row r="143" spans="2:41">
      <c r="B143" s="36"/>
      <c r="C143" s="48">
        <v>2.12</v>
      </c>
      <c r="D143" s="227" t="str">
        <f>"Net healthcare receivables "</f>
        <v xml:space="preserve">Net healthcare receivables </v>
      </c>
      <c r="E143" s="37"/>
      <c r="F143" s="305"/>
      <c r="G143" s="307"/>
      <c r="H143" s="307"/>
      <c r="I143" s="307"/>
      <c r="J143" s="348"/>
      <c r="K143" s="305"/>
      <c r="L143" s="307"/>
      <c r="M143" s="307"/>
      <c r="N143" s="307"/>
      <c r="O143" s="348"/>
      <c r="P143" s="305"/>
      <c r="Q143" s="307"/>
      <c r="R143" s="307"/>
      <c r="S143" s="307"/>
      <c r="T143" s="348"/>
      <c r="U143" s="305"/>
      <c r="V143" s="348"/>
      <c r="W143" s="305"/>
      <c r="X143" s="348"/>
      <c r="Y143" s="305"/>
      <c r="Z143" s="348"/>
      <c r="AA143" s="305"/>
      <c r="AB143" s="307"/>
      <c r="AC143" s="307"/>
      <c r="AD143" s="307"/>
      <c r="AE143" s="348"/>
      <c r="AF143" s="305"/>
      <c r="AG143" s="307"/>
      <c r="AH143" s="307"/>
      <c r="AI143" s="307"/>
      <c r="AJ143" s="352"/>
      <c r="AK143" s="308"/>
      <c r="AL143" s="309"/>
      <c r="AM143" s="309"/>
      <c r="AN143" s="310"/>
      <c r="AO143" s="112">
        <f t="shared" si="187"/>
        <v>0</v>
      </c>
    </row>
    <row r="144" spans="2:41">
      <c r="B144" s="36"/>
      <c r="C144" s="37"/>
      <c r="D144" s="227" t="str">
        <f>$C$143&amp;"a  Healthcare receivables current year"</f>
        <v>2.12a  Healthcare receivables current year</v>
      </c>
      <c r="E144" s="37" t="s">
        <v>74</v>
      </c>
      <c r="F144" s="218"/>
      <c r="G144" s="225"/>
      <c r="H144" s="530"/>
      <c r="I144" s="220"/>
      <c r="J144" s="347">
        <f t="shared" si="188"/>
        <v>0</v>
      </c>
      <c r="K144" s="218"/>
      <c r="L144" s="225"/>
      <c r="M144" s="530"/>
      <c r="N144" s="220"/>
      <c r="O144" s="347">
        <f t="shared" ref="O144" si="217">L144+M144-N144</f>
        <v>0</v>
      </c>
      <c r="P144" s="218"/>
      <c r="Q144" s="225"/>
      <c r="R144" s="530"/>
      <c r="S144" s="220"/>
      <c r="T144" s="347">
        <f t="shared" ref="T144" si="218">Q144+R144-S144</f>
        <v>0</v>
      </c>
      <c r="U144" s="218"/>
      <c r="V144" s="350"/>
      <c r="W144" s="218"/>
      <c r="X144" s="350"/>
      <c r="Y144" s="218"/>
      <c r="Z144" s="350"/>
      <c r="AA144" s="218"/>
      <c r="AB144" s="225"/>
      <c r="AC144" s="530"/>
      <c r="AD144" s="220"/>
      <c r="AE144" s="347">
        <f t="shared" ref="AE144" si="219">AB144+AC144-AD144</f>
        <v>0</v>
      </c>
      <c r="AF144" s="218"/>
      <c r="AG144" s="225"/>
      <c r="AH144" s="530"/>
      <c r="AI144" s="220"/>
      <c r="AJ144" s="221">
        <f t="shared" ref="AJ144" si="220">AG144+AH144-AI144</f>
        <v>0</v>
      </c>
      <c r="AK144" s="223"/>
      <c r="AL144" s="224"/>
      <c r="AM144" s="224"/>
      <c r="AN144" s="393" t="s">
        <v>65</v>
      </c>
      <c r="AO144" s="112">
        <f t="shared" si="187"/>
        <v>0</v>
      </c>
    </row>
    <row r="145" spans="2:41">
      <c r="B145" s="36"/>
      <c r="C145" s="37"/>
      <c r="D145" s="227" t="str">
        <f>$C$143&amp;"b  Healthcare receivables prior year"</f>
        <v>2.12b  Healthcare receivables prior year</v>
      </c>
      <c r="E145" s="37" t="s">
        <v>75</v>
      </c>
      <c r="F145" s="218"/>
      <c r="G145" s="403" t="s">
        <v>65</v>
      </c>
      <c r="H145" s="403" t="s">
        <v>65</v>
      </c>
      <c r="I145" s="403" t="s">
        <v>65</v>
      </c>
      <c r="J145" s="404" t="s">
        <v>65</v>
      </c>
      <c r="K145" s="218"/>
      <c r="L145" s="403" t="s">
        <v>65</v>
      </c>
      <c r="M145" s="403" t="s">
        <v>65</v>
      </c>
      <c r="N145" s="403" t="s">
        <v>65</v>
      </c>
      <c r="O145" s="404" t="s">
        <v>65</v>
      </c>
      <c r="P145" s="218"/>
      <c r="Q145" s="403" t="s">
        <v>65</v>
      </c>
      <c r="R145" s="403" t="s">
        <v>65</v>
      </c>
      <c r="S145" s="403" t="s">
        <v>65</v>
      </c>
      <c r="T145" s="404" t="s">
        <v>65</v>
      </c>
      <c r="U145" s="218"/>
      <c r="V145" s="405" t="s">
        <v>65</v>
      </c>
      <c r="W145" s="218"/>
      <c r="X145" s="405" t="s">
        <v>65</v>
      </c>
      <c r="Y145" s="218"/>
      <c r="Z145" s="405" t="s">
        <v>65</v>
      </c>
      <c r="AA145" s="218"/>
      <c r="AB145" s="403" t="s">
        <v>65</v>
      </c>
      <c r="AC145" s="403" t="s">
        <v>65</v>
      </c>
      <c r="AD145" s="403" t="s">
        <v>65</v>
      </c>
      <c r="AE145" s="404" t="s">
        <v>65</v>
      </c>
      <c r="AF145" s="218"/>
      <c r="AG145" s="403" t="s">
        <v>65</v>
      </c>
      <c r="AH145" s="403" t="s">
        <v>65</v>
      </c>
      <c r="AI145" s="403" t="s">
        <v>65</v>
      </c>
      <c r="AJ145" s="404" t="s">
        <v>65</v>
      </c>
      <c r="AK145" s="223"/>
      <c r="AL145" s="224"/>
      <c r="AM145" s="224"/>
      <c r="AN145" s="393" t="s">
        <v>65</v>
      </c>
      <c r="AO145" s="112">
        <f t="shared" si="187"/>
        <v>0</v>
      </c>
    </row>
    <row r="146" spans="2:41" s="20" customFormat="1">
      <c r="B146" s="216"/>
      <c r="C146" s="571">
        <v>2.13</v>
      </c>
      <c r="D146" s="227" t="s">
        <v>198</v>
      </c>
      <c r="E146" s="176"/>
      <c r="F146" s="218"/>
      <c r="G146" s="225"/>
      <c r="H146" s="530"/>
      <c r="I146" s="220"/>
      <c r="J146" s="347">
        <f t="shared" si="188"/>
        <v>0</v>
      </c>
      <c r="K146" s="218"/>
      <c r="L146" s="225"/>
      <c r="M146" s="530"/>
      <c r="N146" s="220"/>
      <c r="O146" s="347">
        <f t="shared" ref="O146:O151" si="221">L146+M146-N146</f>
        <v>0</v>
      </c>
      <c r="P146" s="218"/>
      <c r="Q146" s="225"/>
      <c r="R146" s="530"/>
      <c r="S146" s="220"/>
      <c r="T146" s="347">
        <f t="shared" ref="T146:T151" si="222">Q146+R146-S146</f>
        <v>0</v>
      </c>
      <c r="U146" s="218"/>
      <c r="V146" s="350"/>
      <c r="W146" s="218"/>
      <c r="X146" s="350"/>
      <c r="Y146" s="218"/>
      <c r="Z146" s="350"/>
      <c r="AA146" s="218"/>
      <c r="AB146" s="225"/>
      <c r="AC146" s="530"/>
      <c r="AD146" s="220"/>
      <c r="AE146" s="347">
        <f t="shared" ref="AE146:AE151" si="223">AB146+AC146-AD146</f>
        <v>0</v>
      </c>
      <c r="AF146" s="218"/>
      <c r="AG146" s="225"/>
      <c r="AH146" s="530"/>
      <c r="AI146" s="220"/>
      <c r="AJ146" s="221">
        <f t="shared" ref="AJ146:AJ151" si="224">AG146+AH146-AI146</f>
        <v>0</v>
      </c>
      <c r="AK146" s="223"/>
      <c r="AL146" s="224"/>
      <c r="AM146" s="224"/>
      <c r="AN146" s="393" t="s">
        <v>65</v>
      </c>
      <c r="AO146" s="112">
        <f t="shared" si="187"/>
        <v>0</v>
      </c>
    </row>
    <row r="147" spans="2:41">
      <c r="B147" s="36"/>
      <c r="C147" s="48">
        <v>2.14</v>
      </c>
      <c r="D147" s="39" t="s">
        <v>166</v>
      </c>
      <c r="E147" s="176" t="s">
        <v>17</v>
      </c>
      <c r="F147" s="218"/>
      <c r="G147" s="225"/>
      <c r="H147" s="530"/>
      <c r="I147" s="220"/>
      <c r="J147" s="347">
        <f t="shared" si="188"/>
        <v>0</v>
      </c>
      <c r="K147" s="218"/>
      <c r="L147" s="225"/>
      <c r="M147" s="530"/>
      <c r="N147" s="220"/>
      <c r="O147" s="347">
        <f t="shared" si="221"/>
        <v>0</v>
      </c>
      <c r="P147" s="218"/>
      <c r="Q147" s="225"/>
      <c r="R147" s="530"/>
      <c r="S147" s="220"/>
      <c r="T147" s="347">
        <f>Q147+R147-S147</f>
        <v>0</v>
      </c>
      <c r="U147" s="218"/>
      <c r="V147" s="350"/>
      <c r="W147" s="218"/>
      <c r="X147" s="350"/>
      <c r="Y147" s="218"/>
      <c r="Z147" s="350"/>
      <c r="AA147" s="218"/>
      <c r="AB147" s="225"/>
      <c r="AC147" s="530"/>
      <c r="AD147" s="220"/>
      <c r="AE147" s="347">
        <f t="shared" si="223"/>
        <v>0</v>
      </c>
      <c r="AF147" s="218"/>
      <c r="AG147" s="225"/>
      <c r="AH147" s="530"/>
      <c r="AI147" s="220"/>
      <c r="AJ147" s="221">
        <f t="shared" si="224"/>
        <v>0</v>
      </c>
      <c r="AK147" s="223"/>
      <c r="AL147" s="224"/>
      <c r="AM147" s="224"/>
      <c r="AN147" s="393" t="s">
        <v>65</v>
      </c>
      <c r="AO147" s="112">
        <f t="shared" si="187"/>
        <v>0</v>
      </c>
    </row>
    <row r="148" spans="2:41">
      <c r="B148" s="36"/>
      <c r="C148" s="48">
        <v>2.15</v>
      </c>
      <c r="D148" s="177" t="s">
        <v>216</v>
      </c>
      <c r="E148" s="176" t="s">
        <v>18</v>
      </c>
      <c r="F148" s="218"/>
      <c r="G148" s="225"/>
      <c r="H148" s="530"/>
      <c r="I148" s="220"/>
      <c r="J148" s="347">
        <f t="shared" si="188"/>
        <v>0</v>
      </c>
      <c r="K148" s="218"/>
      <c r="L148" s="225"/>
      <c r="M148" s="530"/>
      <c r="N148" s="220"/>
      <c r="O148" s="347">
        <f t="shared" si="221"/>
        <v>0</v>
      </c>
      <c r="P148" s="218"/>
      <c r="Q148" s="225"/>
      <c r="R148" s="530"/>
      <c r="S148" s="220"/>
      <c r="T148" s="347">
        <f t="shared" si="222"/>
        <v>0</v>
      </c>
      <c r="U148" s="218"/>
      <c r="V148" s="350"/>
      <c r="W148" s="218"/>
      <c r="X148" s="350"/>
      <c r="Y148" s="218"/>
      <c r="Z148" s="350"/>
      <c r="AA148" s="218"/>
      <c r="AB148" s="225"/>
      <c r="AC148" s="530"/>
      <c r="AD148" s="220"/>
      <c r="AE148" s="347">
        <f t="shared" si="223"/>
        <v>0</v>
      </c>
      <c r="AF148" s="218"/>
      <c r="AG148" s="225"/>
      <c r="AH148" s="530"/>
      <c r="AI148" s="220"/>
      <c r="AJ148" s="221">
        <f t="shared" si="224"/>
        <v>0</v>
      </c>
      <c r="AK148" s="223"/>
      <c r="AL148" s="224"/>
      <c r="AM148" s="224"/>
      <c r="AN148" s="393" t="s">
        <v>65</v>
      </c>
      <c r="AO148" s="112">
        <f t="shared" si="187"/>
        <v>0</v>
      </c>
    </row>
    <row r="149" spans="2:41">
      <c r="B149" s="36"/>
      <c r="C149" s="48">
        <v>2.16</v>
      </c>
      <c r="D149" s="38" t="str">
        <f>"Allowable fraud reduction expense (the smaller of Lines "&amp;$C$149&amp;"a or "&amp;$C$149&amp;"b)"</f>
        <v>Allowable fraud reduction expense (the smaller of Lines 2.16a or 2.16b)</v>
      </c>
      <c r="E149" s="89" t="s">
        <v>48</v>
      </c>
      <c r="F149" s="222">
        <f>MIN(F$150,F$151)</f>
        <v>0</v>
      </c>
      <c r="G149" s="139">
        <f>MIN(G$150,G$151)</f>
        <v>0</v>
      </c>
      <c r="H149" s="139">
        <f>MIN(H$150,H$151)</f>
        <v>0</v>
      </c>
      <c r="I149" s="139">
        <f>MIN(I$150,I$151)</f>
        <v>0</v>
      </c>
      <c r="J149" s="347">
        <f t="shared" si="188"/>
        <v>0</v>
      </c>
      <c r="K149" s="222">
        <f>MIN(K$150,K$151)</f>
        <v>0</v>
      </c>
      <c r="L149" s="139">
        <f>MIN(L$150,L$151)</f>
        <v>0</v>
      </c>
      <c r="M149" s="139">
        <f>MIN(M$150,M$151)</f>
        <v>0</v>
      </c>
      <c r="N149" s="139">
        <f>MIN(N$150,N$151)</f>
        <v>0</v>
      </c>
      <c r="O149" s="347">
        <f t="shared" si="221"/>
        <v>0</v>
      </c>
      <c r="P149" s="222">
        <f>MIN(P$150,P$151)</f>
        <v>0</v>
      </c>
      <c r="Q149" s="139">
        <f>MIN(Q$150,Q$151)</f>
        <v>0</v>
      </c>
      <c r="R149" s="139">
        <f>MIN(R$150,R$151)</f>
        <v>0</v>
      </c>
      <c r="S149" s="139">
        <f>MIN(S$150,S$151)</f>
        <v>0</v>
      </c>
      <c r="T149" s="347">
        <f t="shared" si="222"/>
        <v>0</v>
      </c>
      <c r="U149" s="222">
        <f t="shared" ref="U149:AD149" si="225">MIN(U$150,U$151)</f>
        <v>0</v>
      </c>
      <c r="V149" s="347">
        <f t="shared" si="225"/>
        <v>0</v>
      </c>
      <c r="W149" s="222">
        <f t="shared" si="225"/>
        <v>0</v>
      </c>
      <c r="X149" s="347">
        <f t="shared" si="225"/>
        <v>0</v>
      </c>
      <c r="Y149" s="222">
        <f t="shared" si="225"/>
        <v>0</v>
      </c>
      <c r="Z149" s="347">
        <f t="shared" si="225"/>
        <v>0</v>
      </c>
      <c r="AA149" s="222">
        <f t="shared" si="225"/>
        <v>0</v>
      </c>
      <c r="AB149" s="139">
        <f t="shared" si="225"/>
        <v>0</v>
      </c>
      <c r="AC149" s="139">
        <f t="shared" si="225"/>
        <v>0</v>
      </c>
      <c r="AD149" s="139">
        <f t="shared" si="225"/>
        <v>0</v>
      </c>
      <c r="AE149" s="347">
        <f t="shared" si="223"/>
        <v>0</v>
      </c>
      <c r="AF149" s="222">
        <f>MIN(AF$150,AF$151)</f>
        <v>0</v>
      </c>
      <c r="AG149" s="139">
        <f>MIN(AG$150,AG$151)</f>
        <v>0</v>
      </c>
      <c r="AH149" s="139">
        <f>MIN(AH$150,AH$151)</f>
        <v>0</v>
      </c>
      <c r="AI149" s="139">
        <f>MIN(AI$150,AI$151)</f>
        <v>0</v>
      </c>
      <c r="AJ149" s="221">
        <f t="shared" si="224"/>
        <v>0</v>
      </c>
      <c r="AK149" s="214">
        <f t="shared" ref="AK149:AM149" si="226">MIN(AK$150,AK$151)</f>
        <v>0</v>
      </c>
      <c r="AL149" s="215">
        <f t="shared" si="226"/>
        <v>0</v>
      </c>
      <c r="AM149" s="215">
        <f t="shared" si="226"/>
        <v>0</v>
      </c>
      <c r="AN149" s="393" t="s">
        <v>65</v>
      </c>
      <c r="AO149" s="112">
        <f t="shared" si="187"/>
        <v>0</v>
      </c>
    </row>
    <row r="150" spans="2:41" ht="26.25" customHeight="1">
      <c r="B150" s="36"/>
      <c r="C150" s="48"/>
      <c r="D150" s="227" t="str">
        <f>$C$149&amp;"a  Total fraud reduction expense"</f>
        <v>2.16a  Total fraud reduction expense</v>
      </c>
      <c r="E150" s="89" t="s">
        <v>202</v>
      </c>
      <c r="F150" s="218"/>
      <c r="G150" s="220"/>
      <c r="H150" s="530"/>
      <c r="I150" s="220"/>
      <c r="J150" s="347">
        <f t="shared" si="188"/>
        <v>0</v>
      </c>
      <c r="K150" s="218"/>
      <c r="L150" s="220"/>
      <c r="M150" s="530"/>
      <c r="N150" s="220"/>
      <c r="O150" s="347">
        <f t="shared" si="221"/>
        <v>0</v>
      </c>
      <c r="P150" s="218"/>
      <c r="Q150" s="220"/>
      <c r="R150" s="530"/>
      <c r="S150" s="220"/>
      <c r="T150" s="347">
        <f t="shared" si="222"/>
        <v>0</v>
      </c>
      <c r="U150" s="218"/>
      <c r="V150" s="350"/>
      <c r="W150" s="218"/>
      <c r="X150" s="350"/>
      <c r="Y150" s="218"/>
      <c r="Z150" s="350"/>
      <c r="AA150" s="218"/>
      <c r="AB150" s="220"/>
      <c r="AC150" s="530"/>
      <c r="AD150" s="220"/>
      <c r="AE150" s="347">
        <f t="shared" si="223"/>
        <v>0</v>
      </c>
      <c r="AF150" s="218"/>
      <c r="AG150" s="220"/>
      <c r="AH150" s="530"/>
      <c r="AI150" s="220"/>
      <c r="AJ150" s="221">
        <f t="shared" si="224"/>
        <v>0</v>
      </c>
      <c r="AK150" s="223"/>
      <c r="AL150" s="224"/>
      <c r="AM150" s="224"/>
      <c r="AN150" s="226"/>
      <c r="AO150" s="112">
        <f t="shared" si="187"/>
        <v>0</v>
      </c>
    </row>
    <row r="151" spans="2:41">
      <c r="B151" s="36"/>
      <c r="C151" s="48"/>
      <c r="D151" s="227" t="str">
        <f>$C$149&amp;"b  Total fraud recoveries that reduced paid claims"</f>
        <v>2.16b  Total fraud recoveries that reduced paid claims</v>
      </c>
      <c r="E151" s="89" t="s">
        <v>49</v>
      </c>
      <c r="F151" s="218"/>
      <c r="G151" s="220"/>
      <c r="H151" s="530"/>
      <c r="I151" s="220"/>
      <c r="J151" s="347">
        <f t="shared" si="188"/>
        <v>0</v>
      </c>
      <c r="K151" s="218"/>
      <c r="L151" s="220"/>
      <c r="M151" s="530"/>
      <c r="N151" s="220"/>
      <c r="O151" s="347">
        <f t="shared" si="221"/>
        <v>0</v>
      </c>
      <c r="P151" s="218"/>
      <c r="Q151" s="220"/>
      <c r="R151" s="530"/>
      <c r="S151" s="220"/>
      <c r="T151" s="347">
        <f t="shared" si="222"/>
        <v>0</v>
      </c>
      <c r="U151" s="218"/>
      <c r="V151" s="350"/>
      <c r="W151" s="218"/>
      <c r="X151" s="350"/>
      <c r="Y151" s="218"/>
      <c r="Z151" s="350"/>
      <c r="AA151" s="218"/>
      <c r="AB151" s="220"/>
      <c r="AC151" s="530"/>
      <c r="AD151" s="220"/>
      <c r="AE151" s="347">
        <f t="shared" si="223"/>
        <v>0</v>
      </c>
      <c r="AF151" s="218"/>
      <c r="AG151" s="220"/>
      <c r="AH151" s="530"/>
      <c r="AI151" s="220"/>
      <c r="AJ151" s="221">
        <f t="shared" si="224"/>
        <v>0</v>
      </c>
      <c r="AK151" s="223"/>
      <c r="AL151" s="224"/>
      <c r="AM151" s="224"/>
      <c r="AN151" s="226"/>
      <c r="AO151" s="112">
        <f t="shared" si="187"/>
        <v>0</v>
      </c>
    </row>
    <row r="152" spans="2:41" ht="27" customHeight="1">
      <c r="B152" s="36"/>
      <c r="C152" s="48">
        <v>2.17</v>
      </c>
      <c r="D152" s="38" t="str">
        <f>"Total adjusted incurred claims as of 12/31 (Lines "&amp;LEFT($D$126,4)&amp;" + "&amp;$C$128&amp;" – "&amp;$C$129&amp;" + "&amp;$C$130&amp;" – "&amp;$C$131&amp;" + "&amp;$C$132&amp;" – "&amp;$C$133&amp;" + "&amp;$C$134&amp;"a + "&amp;$C$137&amp;" - "&amp;$C$138&amp;"+ "&amp;$C$139&amp;"a + "&amp;$C$139&amp;"b – "&amp;$C$139&amp;"c - "&amp;$C$143&amp;"a + "&amp;$C$143&amp;"b + "&amp;$C$146&amp;" + "&amp;$C$147&amp;" + "&amp;$C$148&amp;" + "&amp;$C$149&amp;")"</f>
        <v>Total adjusted incurred claims as of 12/31 (Lines 2.1a + 2.2 – 2.3 + 2.4 – 2.5 + 2.6 – 2.7 + 2.8a + 2.9 - 2.10+ 2.11a + 2.11b – 2.11c - 2.12a + 2.12b + 2.13 + 2.14 + 2.15 + 2.16)</v>
      </c>
      <c r="E152" s="176"/>
      <c r="F152" s="222">
        <f>SUM(F$126+F$128-F$129+F$130-F$131+F$132-F$133+F$135+F$137-F$138+F$140+F$141-F$142-F$144+F$145+F$146+F$147+F$148+F$149)</f>
        <v>0</v>
      </c>
      <c r="G152" s="403" t="s">
        <v>65</v>
      </c>
      <c r="H152" s="403" t="s">
        <v>65</v>
      </c>
      <c r="I152" s="403" t="s">
        <v>65</v>
      </c>
      <c r="J152" s="405" t="s">
        <v>65</v>
      </c>
      <c r="K152" s="222">
        <f>SUM(K$126+K$128-K$129+K$130-K$131+K$132-K$133+K$135+K$137-K$138+K$140+K$141-K$142-K$144+K$145+K$146+K$147+K$148+K$149)</f>
        <v>0</v>
      </c>
      <c r="L152" s="403" t="s">
        <v>65</v>
      </c>
      <c r="M152" s="403" t="s">
        <v>65</v>
      </c>
      <c r="N152" s="403" t="s">
        <v>65</v>
      </c>
      <c r="O152" s="405" t="s">
        <v>65</v>
      </c>
      <c r="P152" s="222">
        <f>SUM(P$126+P$128-P$129+P$130-P$131+P$132-P$133+P$135+P$137-P$138+P$140+P$141-P$142-P$144+P$145+P$146+P$147+P$148+P$149)</f>
        <v>0</v>
      </c>
      <c r="Q152" s="403" t="s">
        <v>65</v>
      </c>
      <c r="R152" s="403" t="s">
        <v>65</v>
      </c>
      <c r="S152" s="403" t="s">
        <v>65</v>
      </c>
      <c r="T152" s="405" t="s">
        <v>65</v>
      </c>
      <c r="U152" s="222">
        <f>SUM(U$126+U$128-U$129+U$130-U$131+U$132-U$133+U$135+U$137-U$138+U$140+U$141-U$142-U$144+U$145+U$146+U$147+U$148+U$149)</f>
        <v>0</v>
      </c>
      <c r="V152" s="405" t="s">
        <v>65</v>
      </c>
      <c r="W152" s="222">
        <f>SUM(W$126+W$128-W$129+W$130-W$131+W$132-W$133+W$135+W$137-W$138+W$140+W$141-W$142-W$144+W$145+W$146+W$147+W$148+W$149)</f>
        <v>0</v>
      </c>
      <c r="X152" s="405" t="s">
        <v>65</v>
      </c>
      <c r="Y152" s="222">
        <f>SUM(Y$126+Y$128-Y$129+Y$130-Y$131+Y$132-Y$133+Y$135+Y$137-Y$138+Y$140+Y$141-Y$142-Y$144+Y$145+Y$146+Y$147+Y$148+Y$149)</f>
        <v>0</v>
      </c>
      <c r="Z152" s="405" t="s">
        <v>65</v>
      </c>
      <c r="AA152" s="222">
        <f>SUM(AA$126+AA$128-AA$129+AA$130-AA$131+AA$132-AA$133+AA$135+AA$137-AA$138+AA$140+AA$141-AA$142-AA$144+AA$145+AA$146+AA$147+AA$148+AA$149)</f>
        <v>0</v>
      </c>
      <c r="AB152" s="403" t="s">
        <v>65</v>
      </c>
      <c r="AC152" s="403" t="s">
        <v>65</v>
      </c>
      <c r="AD152" s="403" t="s">
        <v>65</v>
      </c>
      <c r="AE152" s="405" t="s">
        <v>65</v>
      </c>
      <c r="AF152" s="222">
        <f>SUM(AF$126+AF$128-AF$129+AF$130-AF$131+AF$132-AF$133+AF$135+AF$137-AF$138+AF$140+AF$141-AF$142-AF$144+AF$145+AF$146+AF$147+AF$148+AF$149)</f>
        <v>0</v>
      </c>
      <c r="AG152" s="403" t="s">
        <v>65</v>
      </c>
      <c r="AH152" s="403" t="s">
        <v>65</v>
      </c>
      <c r="AI152" s="403" t="s">
        <v>65</v>
      </c>
      <c r="AJ152" s="404" t="s">
        <v>65</v>
      </c>
      <c r="AK152" s="567">
        <f t="shared" ref="AK152:AM152" si="227">SUM(AK$126+AK$128-AK$129+AK$130-AK$131+AK$132-AK$133+AK$135+AK$137-AK$138+$K140+AK$141-AK$142-AK$144+AK$145+AK$146+AK$147+AK$148+AK$149)</f>
        <v>0</v>
      </c>
      <c r="AL152" s="568">
        <f t="shared" si="227"/>
        <v>0</v>
      </c>
      <c r="AM152" s="215">
        <f t="shared" si="227"/>
        <v>0</v>
      </c>
      <c r="AN152" s="393" t="s">
        <v>65</v>
      </c>
      <c r="AO152" s="112">
        <f t="shared" si="187"/>
        <v>0</v>
      </c>
    </row>
    <row r="153" spans="2:41" ht="25.5">
      <c r="B153" s="36"/>
      <c r="C153" s="48">
        <v>2.1800000000000002</v>
      </c>
      <c r="D153" s="38" t="str">
        <f>"Total adjusted incurred claims as of 3/31 (Lines "&amp;LEFT($D$127,4)&amp;" + "&amp;$C$128&amp;" + "&amp;$C$130&amp;" + "&amp;$C$132&amp;" – "&amp;$C$133&amp;" + "&amp;$C$134&amp;"b + "&amp;$C$137&amp;" + "&amp;$C$139&amp;"a + "&amp;$C$139&amp;"b – "&amp;$C$143&amp;"a + "&amp;$C$146&amp;" + "&amp;$C$147&amp;" + "&amp;$C$148&amp;" + "&amp;$C$149&amp;")"</f>
        <v>Total adjusted incurred claims as of 3/31 (Lines 2.1b + 2.2 + 2.4 + 2.6 – 2.7 + 2.8b + 2.9 + 2.11a + 2.11b – 2.12a + 2.13 + 2.14 + 2.15 + 2.16)</v>
      </c>
      <c r="E153" s="37"/>
      <c r="F153" s="401" t="s">
        <v>65</v>
      </c>
      <c r="G153" s="139">
        <f>SUM(G$127+G$128+G$130+G$132-G$133+G$136+G$137+G$140+G$141-G$144+G$146+G$147+G$148+G$149)</f>
        <v>0</v>
      </c>
      <c r="H153" s="139">
        <f>SUM(H$127+H$128+H$130+H$132+H$136+H$137+H$140+H$141-H$144+H$146+H$147+H$148+H$149)</f>
        <v>0</v>
      </c>
      <c r="I153" s="139">
        <f>SUM(I$127+I$128+I$130+I$132+I$136+I$137+I$140+I$141-I$144+I$146+I$147+I$148+I$149)</f>
        <v>0</v>
      </c>
      <c r="J153" s="349">
        <f>SUM(J$127+J$128+J$130+J$132-J$133+J$136+J$137+J$140+J$141-J$144+J$146+J$147+J$148+J$149)</f>
        <v>0</v>
      </c>
      <c r="K153" s="401" t="s">
        <v>65</v>
      </c>
      <c r="L153" s="139">
        <f>SUM(L$127+L$128+L$130+L$132-L$133+L$136+L$137+L$140+L$141-L$144+L$146+L$147+L$148+L$149)</f>
        <v>0</v>
      </c>
      <c r="M153" s="139">
        <f>SUM(M$127+M$128+M$130+M$132+M$136+M$137+M$140+M$141-M$144+M$146+M$147+M$148+M$149)</f>
        <v>0</v>
      </c>
      <c r="N153" s="139">
        <f>SUM(N$127+N$128+N$130+N$132+N$136+N$137+N$140+N$141-N$144+N$146+N$147+N$148+N$149)</f>
        <v>0</v>
      </c>
      <c r="O153" s="349">
        <f>SUM(O$127+O$128+O$130+O$132-O$133+O$136+O$137+O$140+O$141-O$144+O$146+O$147+O$148+O$149)</f>
        <v>0</v>
      </c>
      <c r="P153" s="401" t="s">
        <v>65</v>
      </c>
      <c r="Q153" s="139">
        <f>SUM(Q$127+Q$128+Q$130+Q$132-Q$133+Q$136+Q$137+Q$140+Q$141-Q$144+Q$146+Q$147+Q$148+Q$149)</f>
        <v>0</v>
      </c>
      <c r="R153" s="139">
        <f>SUM(R$127+R$128+R$130+R$132+R$136+R$137+R$140+R$141-R$144+R$146+R$147+R$148+R$149)</f>
        <v>0</v>
      </c>
      <c r="S153" s="139">
        <f>SUM(S$127+S$128+S$130+S$132+S$136+S$137+S$140+S$141-S$144+S$146+S$147+S$148+S$149)</f>
        <v>0</v>
      </c>
      <c r="T153" s="349">
        <f>SUM(T$127+T$128+T$130+T$132-T$133+T$136+T$137+T$140+T$141-T$144+T$146+T$147+T$148+T$149)</f>
        <v>0</v>
      </c>
      <c r="U153" s="401" t="s">
        <v>65</v>
      </c>
      <c r="V153" s="349">
        <f>SUM(V$127+V$128+V$130+V$132-V$133+V$136+V$137+V$140+V$141-V$144+V$146+V$147+V$148+V$149)</f>
        <v>0</v>
      </c>
      <c r="W153" s="401" t="s">
        <v>65</v>
      </c>
      <c r="X153" s="349">
        <f>SUM(X$127+X$128+X$130+X$132-X$133+X$136+X$137+X$140+X$141-X$144+X$146+X$147+X$148+X$149)</f>
        <v>0</v>
      </c>
      <c r="Y153" s="401" t="s">
        <v>65</v>
      </c>
      <c r="Z153" s="349">
        <f>SUM(Z$127+Z$128+Z$130+Z$132-Z$133+Z$136+Z$137+Z$140+Z$141-Z$144+Z$146+Z$147+Z$148+Z$149)</f>
        <v>0</v>
      </c>
      <c r="AA153" s="401" t="s">
        <v>65</v>
      </c>
      <c r="AB153" s="139">
        <f>SUM(AB$127+AB$128+AB$130+AB$132-AB$133+AB$136+AB$137+AB$140+AB$141-AB$144+AB$146+AB$147+AB$148+AB$149)</f>
        <v>0</v>
      </c>
      <c r="AC153" s="139">
        <f>SUM(AC$127+AC$128+AC$130+AC$132+AC$136+AC$137+AC$140+AC$141-AC$144+AC$146+AC$147+AC$148+AC$149)</f>
        <v>0</v>
      </c>
      <c r="AD153" s="139">
        <f>SUM(AD$127+AD$128+AD$130+AD$132+AD$136+AD$137+AD$140+AD$141-AD$144+AD$146+AD$147+AD$148+AD$149)</f>
        <v>0</v>
      </c>
      <c r="AE153" s="349">
        <f>SUM(AE$127+AE$128+AE$130+AE$132-AE$133+AE$136+AE$137+AE$140+AE$141-AE$144+AE$146+AE$147+AE$148+AE$149)</f>
        <v>0</v>
      </c>
      <c r="AF153" s="401" t="s">
        <v>65</v>
      </c>
      <c r="AG153" s="139">
        <f>SUM(AG$127+AG$128+AG$130+AG$132-AG$133+AG$136+AG$137+AG$140+AG$141-AG$144+AG$146+AG$147+AG$148+AG$149)</f>
        <v>0</v>
      </c>
      <c r="AH153" s="139">
        <f>SUM(AH$127+AH$128+AH$130+AH$132+AH$136+AH$137+AH$140+AH$141-AH$144+AH$146+AH$147+AH$148+AH$149)</f>
        <v>0</v>
      </c>
      <c r="AI153" s="139">
        <f>SUM(AI$127+AI$128+AI$130+AI$132+AI$136+AI$137+AI$140+AI$141-AI$144+AI$146+AI$147+AI$148+AI$149)</f>
        <v>0</v>
      </c>
      <c r="AJ153" s="353">
        <f>SUM(AJ$127+AJ$128+AJ$130+AJ$132-AJ$133+AJ$136+AJ$137+AJ$140+AJ$141-AJ$144+AJ$146+AJ$147+AJ$148+AJ$149)</f>
        <v>0</v>
      </c>
      <c r="AK153" s="401" t="s">
        <v>65</v>
      </c>
      <c r="AL153" s="402" t="s">
        <v>65</v>
      </c>
      <c r="AM153" s="402" t="s">
        <v>65</v>
      </c>
      <c r="AN153" s="393" t="s">
        <v>65</v>
      </c>
      <c r="AO153" s="112"/>
    </row>
    <row r="154" spans="2:41" ht="13.5" thickBot="1">
      <c r="B154" s="531"/>
      <c r="C154" s="544"/>
      <c r="D154" s="545"/>
      <c r="E154" s="534"/>
      <c r="F154" s="546"/>
      <c r="G154" s="547"/>
      <c r="H154" s="548"/>
      <c r="I154" s="548"/>
      <c r="J154" s="549"/>
      <c r="K154" s="546"/>
      <c r="L154" s="547"/>
      <c r="M154" s="548"/>
      <c r="N154" s="548"/>
      <c r="O154" s="549"/>
      <c r="P154" s="546"/>
      <c r="Q154" s="547"/>
      <c r="R154" s="548"/>
      <c r="S154" s="548"/>
      <c r="T154" s="549"/>
      <c r="U154" s="546"/>
      <c r="V154" s="549"/>
      <c r="W154" s="546"/>
      <c r="X154" s="549"/>
      <c r="Y154" s="546"/>
      <c r="Z154" s="549"/>
      <c r="AA154" s="546"/>
      <c r="AB154" s="547"/>
      <c r="AC154" s="548"/>
      <c r="AD154" s="548"/>
      <c r="AE154" s="549"/>
      <c r="AF154" s="546"/>
      <c r="AG154" s="547"/>
      <c r="AH154" s="548"/>
      <c r="AI154" s="548"/>
      <c r="AJ154" s="550"/>
      <c r="AK154" s="551"/>
      <c r="AL154" s="552"/>
      <c r="AM154" s="552"/>
      <c r="AN154" s="553"/>
      <c r="AO154" s="554"/>
    </row>
    <row r="156" spans="2:41">
      <c r="B156" s="583" t="s">
        <v>346</v>
      </c>
      <c r="C156" s="583"/>
      <c r="D156" s="583"/>
    </row>
    <row r="157" spans="2:41" ht="12.75" customHeight="1">
      <c r="B157" s="583"/>
      <c r="C157" s="629" t="s">
        <v>347</v>
      </c>
      <c r="D157" s="629"/>
    </row>
    <row r="158" spans="2:41">
      <c r="B158" s="583"/>
      <c r="C158" s="583" t="s">
        <v>348</v>
      </c>
      <c r="D158" s="583"/>
    </row>
    <row r="159" spans="2:41">
      <c r="B159" s="583"/>
      <c r="C159" s="583" t="s">
        <v>353</v>
      </c>
      <c r="D159" s="583"/>
    </row>
    <row r="160" spans="2:41">
      <c r="B160" s="583"/>
      <c r="C160" s="583" t="s">
        <v>349</v>
      </c>
      <c r="D160" s="583"/>
    </row>
    <row r="164" spans="4:4">
      <c r="D164" s="725"/>
    </row>
  </sheetData>
  <mergeCells count="49">
    <mergeCell ref="C157:D157"/>
    <mergeCell ref="C85:D85"/>
    <mergeCell ref="B17:D18"/>
    <mergeCell ref="L8:M8"/>
    <mergeCell ref="AK15:AK16"/>
    <mergeCell ref="E17:E18"/>
    <mergeCell ref="F8:G8"/>
    <mergeCell ref="F15:T15"/>
    <mergeCell ref="K16:O16"/>
    <mergeCell ref="P16:T16"/>
    <mergeCell ref="AF16:AJ16"/>
    <mergeCell ref="AA15:AJ15"/>
    <mergeCell ref="AA16:AE16"/>
    <mergeCell ref="W16:X16"/>
    <mergeCell ref="Y16:Z16"/>
    <mergeCell ref="U15:Z15"/>
    <mergeCell ref="F10:G10"/>
    <mergeCell ref="F12:G12"/>
    <mergeCell ref="F6:G6"/>
    <mergeCell ref="AO15:AO17"/>
    <mergeCell ref="F16:J16"/>
    <mergeCell ref="U16:V16"/>
    <mergeCell ref="AN15:AN16"/>
    <mergeCell ref="AM15:AM16"/>
    <mergeCell ref="AL15:AL16"/>
    <mergeCell ref="I10:J10"/>
    <mergeCell ref="I12:J12"/>
    <mergeCell ref="I8:J8"/>
    <mergeCell ref="L6:M6"/>
    <mergeCell ref="L12:M12"/>
    <mergeCell ref="L10:M10"/>
    <mergeCell ref="E105:E106"/>
    <mergeCell ref="B105:D106"/>
    <mergeCell ref="F104:J104"/>
    <mergeCell ref="K104:O104"/>
    <mergeCell ref="P104:T104"/>
    <mergeCell ref="AM103:AM104"/>
    <mergeCell ref="AN103:AN104"/>
    <mergeCell ref="AO103:AO105"/>
    <mergeCell ref="F103:T103"/>
    <mergeCell ref="U103:Z103"/>
    <mergeCell ref="AA103:AJ103"/>
    <mergeCell ref="AK103:AK104"/>
    <mergeCell ref="AL103:AL104"/>
    <mergeCell ref="W104:X104"/>
    <mergeCell ref="Y104:Z104"/>
    <mergeCell ref="AA104:AE104"/>
    <mergeCell ref="AF104:AJ104"/>
    <mergeCell ref="U104:V104"/>
  </mergeCells>
  <phoneticPr fontId="24" type="noConversion"/>
  <dataValidations count="4">
    <dataValidation type="list" allowBlank="1" showInputMessage="1" showErrorMessage="1" promptTitle="     State" prompt="Select State_x000a_" sqref="I10">
      <formula1>Tables!E6:E61</formula1>
    </dataValidation>
    <dataValidation type="list" allowBlank="1" showInputMessage="1" showErrorMessage="1" promptTitle="Reporting Year" prompt="Select " sqref="L12:M12 N9:O12">
      <formula1>Tables!G5:G54</formula1>
    </dataValidation>
    <dataValidation type="list" allowBlank="1" showInputMessage="1" showErrorMessage="1" sqref="L10:M10 L8:M8">
      <formula1>Tables!I5:I6</formula1>
    </dataValidation>
    <dataValidation type="list" allowBlank="1" showInputMessage="1" showErrorMessage="1" promptTitle="     State" prompt="Select State_x000a_" sqref="I12:J12">
      <formula1>Tables!E5:E61</formula1>
    </dataValidation>
  </dataValidations>
  <pageMargins left="0.2" right="0.2" top="0.35" bottom="0.45" header="0.2" footer="0.2"/>
  <pageSetup paperSize="5" scale="45" fitToWidth="2" fitToHeight="2" pageOrder="overThenDown" orientation="landscape" cellComments="asDisplayed" r:id="rId1"/>
  <headerFooter alignWithMargins="0">
    <oddFooter>&amp;L&amp;F &amp;C Page &amp;P of &amp;N&amp;R[&amp;A]</oddFooter>
  </headerFooter>
  <ignoredErrors>
    <ignoredError sqref="J123 J141 J50:J51 J108 AA50:AA51 R50:U51 R73:S82 W50:W51 Y50:Y51 U73:U82 AF50:AF51 AK50:AN51 AK28 P50:P51 AN41:AN43 J28 P82 J120 J41:J43 J30 J71 J20 J69 J52:J61 AH50:AI51 R57:S59 AD50:AD51 J62:J63 AD57:AD59 AH57:AI59 J73:J82 P73:P80 W73:W82 AD73:AD82 AA73:AA82 AH73:AI82 AF73:AF82 AK73:AN82 Y73:Y82 J31:J33 AN31:AN33 J48 AN48:AN49" formula="1"/>
  </ignoredErrors>
</worksheet>
</file>

<file path=xl/worksheets/sheet2.xml><?xml version="1.0" encoding="utf-8"?>
<worksheet xmlns="http://schemas.openxmlformats.org/spreadsheetml/2006/main" xmlns:r="http://schemas.openxmlformats.org/officeDocument/2006/relationships">
  <sheetPr>
    <tabColor rgb="FF7030A0"/>
  </sheetPr>
  <dimension ref="B1:N60"/>
  <sheetViews>
    <sheetView topLeftCell="A58" zoomScale="85" zoomScaleNormal="85" workbookViewId="0">
      <selection activeCell="B56" sqref="B56:F60"/>
    </sheetView>
  </sheetViews>
  <sheetFormatPr defaultRowHeight="12.75"/>
  <cols>
    <col min="1" max="1" width="1.5703125" style="17" customWidth="1"/>
    <col min="2" max="2" width="3.5703125" style="17" customWidth="1"/>
    <col min="3" max="3" width="5.42578125" style="17" customWidth="1"/>
    <col min="4" max="4" width="38" style="17" customWidth="1"/>
    <col min="5" max="5" width="5.42578125" style="17" customWidth="1"/>
    <col min="6" max="14" width="14.7109375" style="17" customWidth="1"/>
    <col min="15" max="16384" width="9.140625" style="17"/>
  </cols>
  <sheetData>
    <row r="1" spans="2:14">
      <c r="B1" s="1" t="s">
        <v>1</v>
      </c>
      <c r="C1" s="1"/>
      <c r="F1" s="17" t="s">
        <v>263</v>
      </c>
      <c r="H1" s="1"/>
      <c r="I1" s="17" t="s">
        <v>344</v>
      </c>
      <c r="J1" s="1"/>
      <c r="L1" s="20"/>
      <c r="M1" s="20"/>
    </row>
    <row r="2" spans="2:14">
      <c r="B2" s="1" t="s">
        <v>64</v>
      </c>
      <c r="F2" s="622"/>
      <c r="G2" s="622"/>
      <c r="H2" s="280"/>
      <c r="I2" s="622"/>
      <c r="J2" s="622"/>
      <c r="L2" s="627"/>
      <c r="M2" s="627"/>
    </row>
    <row r="3" spans="2:14">
      <c r="B3" s="1" t="s">
        <v>214</v>
      </c>
      <c r="F3" s="17" t="s">
        <v>259</v>
      </c>
      <c r="H3" s="20"/>
      <c r="I3" s="17" t="s">
        <v>343</v>
      </c>
      <c r="L3" s="20" t="s">
        <v>352</v>
      </c>
      <c r="M3" s="20"/>
      <c r="N3" s="128"/>
    </row>
    <row r="4" spans="2:14" ht="13.5" customHeight="1">
      <c r="F4" s="622"/>
      <c r="G4" s="622"/>
      <c r="H4" s="20"/>
      <c r="I4" s="622"/>
      <c r="J4" s="622"/>
      <c r="L4" s="621"/>
      <c r="M4" s="621"/>
    </row>
    <row r="5" spans="2:14" s="179" customFormat="1">
      <c r="B5" s="24" t="s">
        <v>350</v>
      </c>
      <c r="C5" s="178"/>
      <c r="F5" s="21" t="s">
        <v>131</v>
      </c>
      <c r="G5" s="21"/>
      <c r="H5" s="21"/>
      <c r="I5" s="18" t="s">
        <v>76</v>
      </c>
      <c r="J5" s="17"/>
      <c r="L5" s="18" t="s">
        <v>267</v>
      </c>
    </row>
    <row r="6" spans="2:14" s="179" customFormat="1">
      <c r="B6" s="645"/>
      <c r="C6" s="645"/>
      <c r="D6" s="645"/>
      <c r="F6" s="621"/>
      <c r="G6" s="621"/>
      <c r="H6" s="128"/>
      <c r="I6" s="626"/>
      <c r="J6" s="626"/>
      <c r="L6" s="621"/>
      <c r="M6" s="621"/>
    </row>
    <row r="7" spans="2:14" s="179" customFormat="1">
      <c r="B7" s="178" t="s">
        <v>215</v>
      </c>
      <c r="C7" s="178"/>
      <c r="F7" s="21" t="s">
        <v>155</v>
      </c>
      <c r="G7" s="21"/>
      <c r="H7" s="128"/>
      <c r="I7" s="18" t="s">
        <v>262</v>
      </c>
      <c r="J7" s="21"/>
      <c r="L7" s="29" t="s">
        <v>270</v>
      </c>
    </row>
    <row r="8" spans="2:14" s="179" customFormat="1">
      <c r="B8" s="645"/>
      <c r="C8" s="645"/>
      <c r="D8" s="645"/>
      <c r="F8" s="621"/>
      <c r="G8" s="621"/>
      <c r="H8" s="128"/>
      <c r="I8" s="626"/>
      <c r="J8" s="626"/>
      <c r="L8" s="646"/>
      <c r="M8" s="646"/>
    </row>
    <row r="9" spans="2:14" s="181" customFormat="1">
      <c r="B9" s="18" t="s">
        <v>264</v>
      </c>
      <c r="C9" s="18"/>
      <c r="D9" s="25"/>
      <c r="F9" s="285"/>
      <c r="G9" s="285"/>
      <c r="H9" s="128"/>
      <c r="I9" s="180"/>
      <c r="J9" s="180"/>
      <c r="L9" s="287"/>
      <c r="M9" s="287"/>
    </row>
    <row r="10" spans="2:14" s="181" customFormat="1">
      <c r="B10" s="622"/>
      <c r="C10" s="622"/>
      <c r="D10" s="622"/>
      <c r="F10" s="285"/>
      <c r="G10" s="285"/>
      <c r="H10" s="128"/>
      <c r="I10" s="180"/>
      <c r="J10" s="180"/>
      <c r="L10" s="287"/>
      <c r="M10" s="287"/>
    </row>
    <row r="11" spans="2:14" ht="13.5" thickBot="1">
      <c r="B11" s="622"/>
      <c r="C11" s="622"/>
      <c r="D11" s="622"/>
    </row>
    <row r="12" spans="2:14" s="182" customFormat="1" ht="12.75" customHeight="1" thickBot="1">
      <c r="D12" s="183"/>
      <c r="E12" s="183"/>
      <c r="F12" s="655" t="s">
        <v>233</v>
      </c>
      <c r="G12" s="656"/>
      <c r="H12" s="656"/>
      <c r="I12" s="656"/>
      <c r="J12" s="656"/>
      <c r="K12" s="647" t="s">
        <v>234</v>
      </c>
      <c r="L12" s="648"/>
      <c r="M12" s="607" t="s">
        <v>208</v>
      </c>
      <c r="N12" s="607" t="s">
        <v>235</v>
      </c>
    </row>
    <row r="13" spans="2:14" s="184" customFormat="1" ht="56.25" customHeight="1">
      <c r="B13" s="639" t="s">
        <v>191</v>
      </c>
      <c r="C13" s="640"/>
      <c r="D13" s="640"/>
      <c r="E13" s="641"/>
      <c r="F13" s="233" t="s">
        <v>133</v>
      </c>
      <c r="G13" s="234" t="s">
        <v>143</v>
      </c>
      <c r="H13" s="234" t="s">
        <v>144</v>
      </c>
      <c r="I13" s="234" t="s">
        <v>145</v>
      </c>
      <c r="J13" s="236" t="s">
        <v>236</v>
      </c>
      <c r="K13" s="235" t="s">
        <v>206</v>
      </c>
      <c r="L13" s="236" t="s">
        <v>207</v>
      </c>
      <c r="M13" s="635"/>
      <c r="N13" s="635"/>
    </row>
    <row r="14" spans="2:14">
      <c r="B14" s="642"/>
      <c r="C14" s="643"/>
      <c r="D14" s="643"/>
      <c r="E14" s="644"/>
      <c r="F14" s="194">
        <v>1</v>
      </c>
      <c r="G14" s="185">
        <v>2</v>
      </c>
      <c r="H14" s="185">
        <v>3</v>
      </c>
      <c r="I14" s="185">
        <v>4</v>
      </c>
      <c r="J14" s="195">
        <v>5</v>
      </c>
      <c r="K14" s="194">
        <v>6</v>
      </c>
      <c r="L14" s="195">
        <v>7</v>
      </c>
      <c r="M14" s="237">
        <v>8</v>
      </c>
      <c r="N14" s="237">
        <v>9</v>
      </c>
    </row>
    <row r="15" spans="2:14" s="182" customFormat="1">
      <c r="B15" s="186" t="s">
        <v>2</v>
      </c>
      <c r="C15" s="636" t="s">
        <v>351</v>
      </c>
      <c r="D15" s="637"/>
      <c r="E15" s="638"/>
      <c r="F15" s="490"/>
      <c r="G15" s="491"/>
      <c r="H15" s="491"/>
      <c r="I15" s="491"/>
      <c r="J15" s="492"/>
      <c r="K15" s="490"/>
      <c r="L15" s="493"/>
      <c r="M15" s="494"/>
      <c r="N15" s="494"/>
    </row>
    <row r="16" spans="2:14" s="182" customFormat="1">
      <c r="B16" s="187"/>
      <c r="C16" s="293" t="s">
        <v>271</v>
      </c>
      <c r="D16" s="631" t="s">
        <v>67</v>
      </c>
      <c r="E16" s="632"/>
      <c r="F16" s="196"/>
      <c r="G16" s="192"/>
      <c r="H16" s="192"/>
      <c r="I16" s="192"/>
      <c r="J16" s="197"/>
      <c r="K16" s="196"/>
      <c r="L16" s="198"/>
      <c r="M16" s="238"/>
      <c r="N16" s="239">
        <f>SUM(F16:M16)</f>
        <v>0</v>
      </c>
    </row>
    <row r="17" spans="2:14" s="182" customFormat="1">
      <c r="B17" s="187"/>
      <c r="C17" s="293" t="s">
        <v>272</v>
      </c>
      <c r="D17" s="436" t="s">
        <v>268</v>
      </c>
      <c r="E17" s="437"/>
      <c r="F17" s="574"/>
      <c r="G17" s="575"/>
      <c r="H17" s="575"/>
      <c r="I17" s="575"/>
      <c r="J17" s="576"/>
      <c r="K17" s="574"/>
      <c r="L17" s="577"/>
      <c r="M17" s="578"/>
      <c r="N17" s="239">
        <f t="shared" ref="N17:N18" si="0">SUM(F17:M17)</f>
        <v>0</v>
      </c>
    </row>
    <row r="18" spans="2:14" s="182" customFormat="1">
      <c r="B18" s="187"/>
      <c r="C18" s="293" t="s">
        <v>273</v>
      </c>
      <c r="D18" s="290" t="s">
        <v>269</v>
      </c>
      <c r="E18" s="291"/>
      <c r="F18" s="196"/>
      <c r="G18" s="192"/>
      <c r="H18" s="192"/>
      <c r="I18" s="192"/>
      <c r="J18" s="197"/>
      <c r="K18" s="196"/>
      <c r="L18" s="198"/>
      <c r="M18" s="238"/>
      <c r="N18" s="239">
        <f t="shared" si="0"/>
        <v>0</v>
      </c>
    </row>
    <row r="19" spans="2:14" s="182" customFormat="1">
      <c r="B19" s="187"/>
      <c r="C19" s="293" t="s">
        <v>291</v>
      </c>
      <c r="D19" s="297" t="s">
        <v>54</v>
      </c>
      <c r="E19" s="298"/>
      <c r="F19" s="212">
        <f>SUM(F16+F17-F18)</f>
        <v>0</v>
      </c>
      <c r="G19" s="193">
        <f t="shared" ref="G19:M19" si="1">SUM(G16+G17-G18)</f>
        <v>0</v>
      </c>
      <c r="H19" s="213">
        <f t="shared" si="1"/>
        <v>0</v>
      </c>
      <c r="I19" s="213">
        <f t="shared" si="1"/>
        <v>0</v>
      </c>
      <c r="J19" s="213">
        <f t="shared" si="1"/>
        <v>0</v>
      </c>
      <c r="K19" s="212">
        <f t="shared" si="1"/>
        <v>0</v>
      </c>
      <c r="L19" s="213">
        <f t="shared" si="1"/>
        <v>0</v>
      </c>
      <c r="M19" s="212">
        <f t="shared" si="1"/>
        <v>0</v>
      </c>
      <c r="N19" s="239">
        <f>SUM(N16+N17-N18)</f>
        <v>0</v>
      </c>
    </row>
    <row r="20" spans="2:14" s="182" customFormat="1">
      <c r="B20" s="187"/>
      <c r="C20" s="189"/>
      <c r="D20" s="487"/>
      <c r="E20" s="488"/>
      <c r="F20" s="483"/>
      <c r="G20" s="489"/>
      <c r="H20" s="489"/>
      <c r="I20" s="489"/>
      <c r="J20" s="485"/>
      <c r="K20" s="483"/>
      <c r="L20" s="485"/>
      <c r="M20" s="486"/>
      <c r="N20" s="486"/>
    </row>
    <row r="21" spans="2:14" s="182" customFormat="1">
      <c r="B21" s="187"/>
      <c r="C21" s="293" t="s">
        <v>274</v>
      </c>
      <c r="D21" s="631" t="s">
        <v>246</v>
      </c>
      <c r="E21" s="632"/>
      <c r="F21" s="196"/>
      <c r="G21" s="192"/>
      <c r="H21" s="192"/>
      <c r="I21" s="192"/>
      <c r="J21" s="197"/>
      <c r="K21" s="196"/>
      <c r="L21" s="197"/>
      <c r="M21" s="238"/>
      <c r="N21" s="239">
        <f>SUM(F21:M21)</f>
        <v>0</v>
      </c>
    </row>
    <row r="22" spans="2:14" s="182" customFormat="1">
      <c r="B22" s="187"/>
      <c r="C22" s="293" t="s">
        <v>275</v>
      </c>
      <c r="D22" s="290" t="s">
        <v>268</v>
      </c>
      <c r="E22" s="291"/>
      <c r="F22" s="574"/>
      <c r="G22" s="575"/>
      <c r="H22" s="575"/>
      <c r="I22" s="575"/>
      <c r="J22" s="576"/>
      <c r="K22" s="574"/>
      <c r="L22" s="576"/>
      <c r="M22" s="578"/>
      <c r="N22" s="239">
        <f t="shared" ref="N22:N23" si="2">SUM(F22:M22)</f>
        <v>0</v>
      </c>
    </row>
    <row r="23" spans="2:14" s="182" customFormat="1">
      <c r="B23" s="187"/>
      <c r="C23" s="293" t="s">
        <v>276</v>
      </c>
      <c r="D23" s="290" t="s">
        <v>269</v>
      </c>
      <c r="E23" s="291"/>
      <c r="F23" s="196"/>
      <c r="G23" s="192"/>
      <c r="H23" s="192"/>
      <c r="I23" s="192"/>
      <c r="J23" s="197"/>
      <c r="K23" s="196"/>
      <c r="L23" s="197"/>
      <c r="M23" s="238"/>
      <c r="N23" s="239">
        <f t="shared" si="2"/>
        <v>0</v>
      </c>
    </row>
    <row r="24" spans="2:14" s="182" customFormat="1">
      <c r="B24" s="187"/>
      <c r="C24" s="293" t="s">
        <v>292</v>
      </c>
      <c r="D24" s="297" t="s">
        <v>54</v>
      </c>
      <c r="E24" s="298"/>
      <c r="F24" s="212">
        <f>SUM(F21+F22-F23)</f>
        <v>0</v>
      </c>
      <c r="G24" s="193">
        <f t="shared" ref="G24" si="3">SUM(G21+G22-G23)</f>
        <v>0</v>
      </c>
      <c r="H24" s="193">
        <f t="shared" ref="H24" si="4">SUM(H21+H22-H23)</f>
        <v>0</v>
      </c>
      <c r="I24" s="193">
        <f t="shared" ref="I24" si="5">SUM(I21+I22-I23)</f>
        <v>0</v>
      </c>
      <c r="J24" s="213">
        <f t="shared" ref="J24" si="6">SUM(J21+J22-J23)</f>
        <v>0</v>
      </c>
      <c r="K24" s="212">
        <f t="shared" ref="K24" si="7">SUM(K21+K22-K23)</f>
        <v>0</v>
      </c>
      <c r="L24" s="213">
        <f t="shared" ref="L24" si="8">SUM(L21+L22-L23)</f>
        <v>0</v>
      </c>
      <c r="M24" s="212">
        <f t="shared" ref="M24" si="9">SUM(M21+M22-M23)</f>
        <v>0</v>
      </c>
      <c r="N24" s="239">
        <f>SUM(N21+N22-N23)</f>
        <v>0</v>
      </c>
    </row>
    <row r="25" spans="2:14" s="182" customFormat="1">
      <c r="B25" s="187"/>
      <c r="C25" s="189"/>
      <c r="D25" s="487"/>
      <c r="E25" s="488"/>
      <c r="F25" s="483"/>
      <c r="G25" s="484"/>
      <c r="H25" s="484"/>
      <c r="I25" s="484"/>
      <c r="J25" s="485"/>
      <c r="K25" s="483"/>
      <c r="L25" s="485"/>
      <c r="M25" s="486"/>
      <c r="N25" s="486"/>
    </row>
    <row r="26" spans="2:14" s="182" customFormat="1">
      <c r="B26" s="187"/>
      <c r="C26" s="293" t="s">
        <v>277</v>
      </c>
      <c r="D26" s="631" t="s">
        <v>245</v>
      </c>
      <c r="E26" s="632"/>
      <c r="F26" s="196"/>
      <c r="G26" s="191"/>
      <c r="H26" s="191"/>
      <c r="I26" s="191"/>
      <c r="J26" s="197"/>
      <c r="K26" s="196"/>
      <c r="L26" s="197"/>
      <c r="M26" s="238"/>
      <c r="N26" s="239">
        <f>SUM(F26:M26)</f>
        <v>0</v>
      </c>
    </row>
    <row r="27" spans="2:14" s="182" customFormat="1">
      <c r="B27" s="187"/>
      <c r="C27" s="293" t="s">
        <v>278</v>
      </c>
      <c r="D27" s="290" t="s">
        <v>268</v>
      </c>
      <c r="E27" s="291"/>
      <c r="F27" s="574"/>
      <c r="G27" s="579"/>
      <c r="H27" s="579"/>
      <c r="I27" s="579"/>
      <c r="J27" s="576"/>
      <c r="K27" s="574"/>
      <c r="L27" s="576"/>
      <c r="M27" s="578"/>
      <c r="N27" s="239">
        <f t="shared" ref="N27:N28" si="10">SUM(F27:M27)</f>
        <v>0</v>
      </c>
    </row>
    <row r="28" spans="2:14" s="182" customFormat="1">
      <c r="B28" s="187"/>
      <c r="C28" s="293" t="s">
        <v>279</v>
      </c>
      <c r="D28" s="290" t="s">
        <v>269</v>
      </c>
      <c r="E28" s="291"/>
      <c r="F28" s="196"/>
      <c r="G28" s="191"/>
      <c r="H28" s="191"/>
      <c r="I28" s="191"/>
      <c r="J28" s="197"/>
      <c r="K28" s="196"/>
      <c r="L28" s="197"/>
      <c r="M28" s="238"/>
      <c r="N28" s="239">
        <f t="shared" si="10"/>
        <v>0</v>
      </c>
    </row>
    <row r="29" spans="2:14" s="182" customFormat="1">
      <c r="B29" s="187"/>
      <c r="C29" s="293" t="s">
        <v>293</v>
      </c>
      <c r="D29" s="297" t="s">
        <v>54</v>
      </c>
      <c r="E29" s="298"/>
      <c r="F29" s="212">
        <f>SUM(F26+F27-F28)</f>
        <v>0</v>
      </c>
      <c r="G29" s="193">
        <f t="shared" ref="G29" si="11">SUM(G26+G27-G28)</f>
        <v>0</v>
      </c>
      <c r="H29" s="193">
        <f t="shared" ref="H29" si="12">SUM(H26+H27-H28)</f>
        <v>0</v>
      </c>
      <c r="I29" s="193">
        <f t="shared" ref="I29" si="13">SUM(I26+I27-I28)</f>
        <v>0</v>
      </c>
      <c r="J29" s="213">
        <f t="shared" ref="J29" si="14">SUM(J26+J27-J28)</f>
        <v>0</v>
      </c>
      <c r="K29" s="212">
        <f t="shared" ref="K29" si="15">SUM(K26+K27-K28)</f>
        <v>0</v>
      </c>
      <c r="L29" s="213">
        <f t="shared" ref="L29" si="16">SUM(L26+L27-L28)</f>
        <v>0</v>
      </c>
      <c r="M29" s="212">
        <f t="shared" ref="M29" si="17">SUM(M26+M27-M28)</f>
        <v>0</v>
      </c>
      <c r="N29" s="239">
        <f>SUM(N26+N27-N28)</f>
        <v>0</v>
      </c>
    </row>
    <row r="30" spans="2:14" s="182" customFormat="1">
      <c r="B30" s="188"/>
      <c r="C30" s="190"/>
      <c r="D30" s="633"/>
      <c r="E30" s="634"/>
      <c r="F30" s="479"/>
      <c r="G30" s="480"/>
      <c r="H30" s="480"/>
      <c r="I30" s="480"/>
      <c r="J30" s="481"/>
      <c r="K30" s="479"/>
      <c r="L30" s="481"/>
      <c r="M30" s="482"/>
      <c r="N30" s="482"/>
    </row>
    <row r="31" spans="2:14" s="182" customFormat="1">
      <c r="B31" s="186" t="s">
        <v>4</v>
      </c>
      <c r="C31" s="636" t="s">
        <v>160</v>
      </c>
      <c r="D31" s="637"/>
      <c r="E31" s="638"/>
      <c r="F31" s="483"/>
      <c r="G31" s="484"/>
      <c r="H31" s="484"/>
      <c r="I31" s="484"/>
      <c r="J31" s="485"/>
      <c r="K31" s="483"/>
      <c r="L31" s="485"/>
      <c r="M31" s="486"/>
      <c r="N31" s="486"/>
    </row>
    <row r="32" spans="2:14" s="182" customFormat="1">
      <c r="B32" s="187"/>
      <c r="C32" s="189">
        <v>2.1</v>
      </c>
      <c r="D32" s="631" t="s">
        <v>67</v>
      </c>
      <c r="E32" s="632"/>
      <c r="F32" s="196"/>
      <c r="G32" s="191"/>
      <c r="H32" s="191"/>
      <c r="I32" s="191"/>
      <c r="J32" s="197"/>
      <c r="K32" s="196"/>
      <c r="L32" s="197"/>
      <c r="M32" s="238"/>
      <c r="N32" s="239">
        <f>SUM(F32:M32)</f>
        <v>0</v>
      </c>
    </row>
    <row r="33" spans="2:14" s="182" customFormat="1">
      <c r="B33" s="187"/>
      <c r="C33" s="189">
        <v>2.2000000000000002</v>
      </c>
      <c r="D33" s="631" t="s">
        <v>246</v>
      </c>
      <c r="E33" s="632"/>
      <c r="F33" s="196"/>
      <c r="G33" s="191"/>
      <c r="H33" s="191"/>
      <c r="I33" s="191"/>
      <c r="J33" s="197"/>
      <c r="K33" s="196"/>
      <c r="L33" s="197"/>
      <c r="M33" s="238"/>
      <c r="N33" s="239">
        <f>SUM(F33:M33)</f>
        <v>0</v>
      </c>
    </row>
    <row r="34" spans="2:14" s="182" customFormat="1">
      <c r="B34" s="187"/>
      <c r="C34" s="189">
        <v>2.2999999999999998</v>
      </c>
      <c r="D34" s="631" t="s">
        <v>245</v>
      </c>
      <c r="E34" s="632"/>
      <c r="F34" s="196"/>
      <c r="G34" s="191"/>
      <c r="H34" s="191"/>
      <c r="I34" s="191"/>
      <c r="J34" s="197"/>
      <c r="K34" s="196"/>
      <c r="L34" s="197"/>
      <c r="M34" s="238"/>
      <c r="N34" s="239">
        <f>SUM(F34:M34)</f>
        <v>0</v>
      </c>
    </row>
    <row r="35" spans="2:14" s="182" customFormat="1">
      <c r="B35" s="188"/>
      <c r="C35" s="190"/>
      <c r="D35" s="633"/>
      <c r="E35" s="634"/>
      <c r="F35" s="479"/>
      <c r="G35" s="480"/>
      <c r="H35" s="480"/>
      <c r="I35" s="480"/>
      <c r="J35" s="481"/>
      <c r="K35" s="479"/>
      <c r="L35" s="481"/>
      <c r="M35" s="482"/>
      <c r="N35" s="482"/>
    </row>
    <row r="36" spans="2:14" s="182" customFormat="1">
      <c r="B36" s="186" t="s">
        <v>5</v>
      </c>
      <c r="C36" s="636" t="s">
        <v>134</v>
      </c>
      <c r="D36" s="637"/>
      <c r="E36" s="638"/>
      <c r="F36" s="483"/>
      <c r="G36" s="484"/>
      <c r="H36" s="484"/>
      <c r="I36" s="484"/>
      <c r="J36" s="485"/>
      <c r="K36" s="483"/>
      <c r="L36" s="485"/>
      <c r="M36" s="486"/>
      <c r="N36" s="486"/>
    </row>
    <row r="37" spans="2:14" s="182" customFormat="1">
      <c r="B37" s="187"/>
      <c r="C37" s="293" t="s">
        <v>280</v>
      </c>
      <c r="D37" s="631" t="s">
        <v>246</v>
      </c>
      <c r="E37" s="632"/>
      <c r="F37" s="196"/>
      <c r="G37" s="191"/>
      <c r="H37" s="191"/>
      <c r="I37" s="191"/>
      <c r="J37" s="197"/>
      <c r="K37" s="196"/>
      <c r="L37" s="197"/>
      <c r="M37" s="238"/>
      <c r="N37" s="239">
        <f>SUM(F37:M37)</f>
        <v>0</v>
      </c>
    </row>
    <row r="38" spans="2:14" s="182" customFormat="1">
      <c r="B38" s="187"/>
      <c r="C38" s="293" t="s">
        <v>282</v>
      </c>
      <c r="D38" s="290" t="s">
        <v>268</v>
      </c>
      <c r="E38" s="291"/>
      <c r="F38" s="574"/>
      <c r="G38" s="579"/>
      <c r="H38" s="579"/>
      <c r="I38" s="579"/>
      <c r="J38" s="576"/>
      <c r="K38" s="574"/>
      <c r="L38" s="576"/>
      <c r="M38" s="578"/>
      <c r="N38" s="239">
        <f t="shared" ref="N38:N39" si="18">SUM(F38:M38)</f>
        <v>0</v>
      </c>
    </row>
    <row r="39" spans="2:14" s="182" customFormat="1">
      <c r="B39" s="187"/>
      <c r="C39" s="293" t="s">
        <v>283</v>
      </c>
      <c r="D39" s="290" t="s">
        <v>269</v>
      </c>
      <c r="E39" s="291"/>
      <c r="F39" s="196"/>
      <c r="G39" s="191"/>
      <c r="H39" s="191"/>
      <c r="I39" s="191"/>
      <c r="J39" s="197"/>
      <c r="K39" s="196"/>
      <c r="L39" s="197"/>
      <c r="M39" s="238"/>
      <c r="N39" s="239">
        <f t="shared" si="18"/>
        <v>0</v>
      </c>
    </row>
    <row r="40" spans="2:14" s="182" customFormat="1">
      <c r="B40" s="187"/>
      <c r="C40" s="293" t="s">
        <v>294</v>
      </c>
      <c r="D40" s="297" t="s">
        <v>54</v>
      </c>
      <c r="E40" s="298"/>
      <c r="F40" s="212">
        <f>SUM(F37+F38-F39)</f>
        <v>0</v>
      </c>
      <c r="G40" s="193">
        <f t="shared" ref="G40" si="19">SUM(G37+G38-G39)</f>
        <v>0</v>
      </c>
      <c r="H40" s="193">
        <f t="shared" ref="H40" si="20">SUM(H37+H38-H39)</f>
        <v>0</v>
      </c>
      <c r="I40" s="193">
        <f t="shared" ref="I40" si="21">SUM(I37+I38-I39)</f>
        <v>0</v>
      </c>
      <c r="J40" s="213">
        <f t="shared" ref="J40" si="22">SUM(J37+J38-J39)</f>
        <v>0</v>
      </c>
      <c r="K40" s="212">
        <f t="shared" ref="K40" si="23">SUM(K37+K38-K39)</f>
        <v>0</v>
      </c>
      <c r="L40" s="213">
        <f t="shared" ref="L40" si="24">SUM(L37+L38-L39)</f>
        <v>0</v>
      </c>
      <c r="M40" s="212">
        <f t="shared" ref="M40" si="25">SUM(M37+M38-M39)</f>
        <v>0</v>
      </c>
      <c r="N40" s="239">
        <f>SUM(N37+N38-N39)</f>
        <v>0</v>
      </c>
    </row>
    <row r="41" spans="2:14" s="182" customFormat="1">
      <c r="B41" s="187"/>
      <c r="C41" s="294"/>
      <c r="D41" s="487"/>
      <c r="E41" s="488"/>
      <c r="F41" s="483"/>
      <c r="G41" s="484"/>
      <c r="H41" s="484"/>
      <c r="I41" s="484"/>
      <c r="J41" s="485"/>
      <c r="K41" s="483"/>
      <c r="L41" s="485"/>
      <c r="M41" s="486"/>
      <c r="N41" s="486"/>
    </row>
    <row r="42" spans="2:14" s="182" customFormat="1">
      <c r="B42" s="187"/>
      <c r="C42" s="293" t="s">
        <v>281</v>
      </c>
      <c r="D42" s="631" t="s">
        <v>245</v>
      </c>
      <c r="E42" s="632"/>
      <c r="F42" s="196"/>
      <c r="G42" s="191"/>
      <c r="H42" s="191"/>
      <c r="I42" s="191"/>
      <c r="J42" s="197"/>
      <c r="K42" s="196"/>
      <c r="L42" s="197"/>
      <c r="M42" s="238"/>
      <c r="N42" s="239">
        <f>SUM(F42:M42)</f>
        <v>0</v>
      </c>
    </row>
    <row r="43" spans="2:14" s="182" customFormat="1">
      <c r="B43" s="187"/>
      <c r="C43" s="293" t="s">
        <v>284</v>
      </c>
      <c r="D43" s="290" t="s">
        <v>268</v>
      </c>
      <c r="E43" s="291"/>
      <c r="F43" s="574"/>
      <c r="G43" s="579"/>
      <c r="H43" s="579"/>
      <c r="I43" s="579"/>
      <c r="J43" s="576"/>
      <c r="K43" s="574"/>
      <c r="L43" s="576"/>
      <c r="M43" s="578"/>
      <c r="N43" s="239">
        <f t="shared" ref="N43:N44" si="26">SUM(F43:M43)</f>
        <v>0</v>
      </c>
    </row>
    <row r="44" spans="2:14" s="182" customFormat="1">
      <c r="B44" s="187"/>
      <c r="C44" s="293" t="s">
        <v>285</v>
      </c>
      <c r="D44" s="290" t="s">
        <v>269</v>
      </c>
      <c r="E44" s="291"/>
      <c r="F44" s="196"/>
      <c r="G44" s="191"/>
      <c r="H44" s="191"/>
      <c r="I44" s="191"/>
      <c r="J44" s="197"/>
      <c r="K44" s="196"/>
      <c r="L44" s="197"/>
      <c r="M44" s="238"/>
      <c r="N44" s="239">
        <f t="shared" si="26"/>
        <v>0</v>
      </c>
    </row>
    <row r="45" spans="2:14" s="182" customFormat="1">
      <c r="B45" s="187"/>
      <c r="C45" s="293" t="s">
        <v>295</v>
      </c>
      <c r="D45" s="297" t="s">
        <v>54</v>
      </c>
      <c r="E45" s="298"/>
      <c r="F45" s="212">
        <f>SUM(F42+F43-F44)</f>
        <v>0</v>
      </c>
      <c r="G45" s="193">
        <f t="shared" ref="G45" si="27">SUM(G42+G43-G44)</f>
        <v>0</v>
      </c>
      <c r="H45" s="193">
        <f t="shared" ref="H45" si="28">SUM(H42+H43-H44)</f>
        <v>0</v>
      </c>
      <c r="I45" s="193">
        <f t="shared" ref="I45" si="29">SUM(I42+I43-I44)</f>
        <v>0</v>
      </c>
      <c r="J45" s="213">
        <f t="shared" ref="J45" si="30">SUM(J42+J43-J44)</f>
        <v>0</v>
      </c>
      <c r="K45" s="212">
        <f t="shared" ref="K45" si="31">SUM(K42+K43-K44)</f>
        <v>0</v>
      </c>
      <c r="L45" s="213">
        <f t="shared" ref="L45" si="32">SUM(L42+L43-L44)</f>
        <v>0</v>
      </c>
      <c r="M45" s="212">
        <f t="shared" ref="M45" si="33">SUM(M42+M43-M44)</f>
        <v>0</v>
      </c>
      <c r="N45" s="239">
        <f>SUM(N42+N43-N44)</f>
        <v>0</v>
      </c>
    </row>
    <row r="46" spans="2:14" s="182" customFormat="1">
      <c r="B46" s="188"/>
      <c r="C46" s="190"/>
      <c r="D46" s="633"/>
      <c r="E46" s="634"/>
      <c r="F46" s="479"/>
      <c r="G46" s="480"/>
      <c r="H46" s="480"/>
      <c r="I46" s="480"/>
      <c r="J46" s="481"/>
      <c r="K46" s="479"/>
      <c r="L46" s="481"/>
      <c r="M46" s="482"/>
      <c r="N46" s="482"/>
    </row>
    <row r="47" spans="2:14" s="182" customFormat="1">
      <c r="B47" s="186" t="s">
        <v>6</v>
      </c>
      <c r="C47" s="636" t="s">
        <v>153</v>
      </c>
      <c r="D47" s="637"/>
      <c r="E47" s="638"/>
      <c r="F47" s="483"/>
      <c r="G47" s="484"/>
      <c r="H47" s="484"/>
      <c r="I47" s="484"/>
      <c r="J47" s="485"/>
      <c r="K47" s="483"/>
      <c r="L47" s="485"/>
      <c r="M47" s="486"/>
      <c r="N47" s="486"/>
    </row>
    <row r="48" spans="2:14" s="182" customFormat="1">
      <c r="B48" s="187"/>
      <c r="C48" s="189">
        <v>4.0999999999999996</v>
      </c>
      <c r="D48" s="631" t="s">
        <v>244</v>
      </c>
      <c r="E48" s="632"/>
      <c r="F48" s="196"/>
      <c r="G48" s="191"/>
      <c r="H48" s="191"/>
      <c r="I48" s="191"/>
      <c r="J48" s="197"/>
      <c r="K48" s="196"/>
      <c r="L48" s="197"/>
      <c r="M48" s="238"/>
      <c r="N48" s="239">
        <f>SUM(F48:M48)</f>
        <v>0</v>
      </c>
    </row>
    <row r="49" spans="2:14" s="182" customFormat="1">
      <c r="B49" s="187"/>
      <c r="C49" s="189">
        <v>4.2</v>
      </c>
      <c r="D49" s="631" t="s">
        <v>243</v>
      </c>
      <c r="E49" s="632"/>
      <c r="F49" s="196"/>
      <c r="G49" s="191"/>
      <c r="H49" s="191"/>
      <c r="I49" s="191"/>
      <c r="J49" s="197"/>
      <c r="K49" s="196"/>
      <c r="L49" s="197"/>
      <c r="M49" s="238"/>
      <c r="N49" s="239">
        <f>SUM(F49:M49)</f>
        <v>0</v>
      </c>
    </row>
    <row r="50" spans="2:14" s="182" customFormat="1">
      <c r="B50" s="187"/>
      <c r="C50" s="189">
        <v>4.3</v>
      </c>
      <c r="D50" s="631" t="s">
        <v>242</v>
      </c>
      <c r="E50" s="632"/>
      <c r="F50" s="196"/>
      <c r="G50" s="191"/>
      <c r="H50" s="191"/>
      <c r="I50" s="191"/>
      <c r="J50" s="197"/>
      <c r="K50" s="196"/>
      <c r="L50" s="197"/>
      <c r="M50" s="238"/>
      <c r="N50" s="239">
        <f>SUM(F50:M50)</f>
        <v>0</v>
      </c>
    </row>
    <row r="51" spans="2:14" s="182" customFormat="1">
      <c r="B51" s="187"/>
      <c r="C51" s="189">
        <v>4.4000000000000004</v>
      </c>
      <c r="D51" s="631" t="s">
        <v>241</v>
      </c>
      <c r="E51" s="632"/>
      <c r="F51" s="196"/>
      <c r="G51" s="191"/>
      <c r="H51" s="191"/>
      <c r="I51" s="191"/>
      <c r="J51" s="197"/>
      <c r="K51" s="196"/>
      <c r="L51" s="197"/>
      <c r="M51" s="238"/>
      <c r="N51" s="239">
        <f>SUM(F51:M51)</f>
        <v>0</v>
      </c>
    </row>
    <row r="52" spans="2:14" s="182" customFormat="1">
      <c r="B52" s="188"/>
      <c r="C52" s="190"/>
      <c r="D52" s="633"/>
      <c r="E52" s="634"/>
      <c r="F52" s="479"/>
      <c r="G52" s="480"/>
      <c r="H52" s="480"/>
      <c r="I52" s="480"/>
      <c r="J52" s="481"/>
      <c r="K52" s="479"/>
      <c r="L52" s="481"/>
      <c r="M52" s="482"/>
      <c r="N52" s="482"/>
    </row>
    <row r="53" spans="2:14" s="182" customFormat="1">
      <c r="B53" s="231" t="s">
        <v>7</v>
      </c>
      <c r="C53" s="649" t="s">
        <v>54</v>
      </c>
      <c r="D53" s="650"/>
      <c r="E53" s="651"/>
      <c r="F53" s="212">
        <f t="shared" ref="F53:N53" si="34">SUM(F19+F24+F29+F32+F33+F34+F40+F45+F48+F49+F50+F51)</f>
        <v>0</v>
      </c>
      <c r="G53" s="193">
        <f t="shared" si="34"/>
        <v>0</v>
      </c>
      <c r="H53" s="193">
        <f t="shared" si="34"/>
        <v>0</v>
      </c>
      <c r="I53" s="193">
        <f t="shared" si="34"/>
        <v>0</v>
      </c>
      <c r="J53" s="213">
        <f t="shared" si="34"/>
        <v>0</v>
      </c>
      <c r="K53" s="212">
        <f t="shared" si="34"/>
        <v>0</v>
      </c>
      <c r="L53" s="213">
        <f t="shared" si="34"/>
        <v>0</v>
      </c>
      <c r="M53" s="212">
        <f t="shared" si="34"/>
        <v>0</v>
      </c>
      <c r="N53" s="212">
        <f t="shared" si="34"/>
        <v>0</v>
      </c>
    </row>
    <row r="54" spans="2:14" ht="13.5" thickBot="1">
      <c r="B54" s="232"/>
      <c r="C54" s="652"/>
      <c r="D54" s="653"/>
      <c r="E54" s="654"/>
      <c r="F54" s="300"/>
      <c r="G54" s="365"/>
      <c r="H54" s="301"/>
      <c r="I54" s="301"/>
      <c r="J54" s="302"/>
      <c r="K54" s="300"/>
      <c r="L54" s="303"/>
      <c r="M54" s="304"/>
      <c r="N54" s="304"/>
    </row>
    <row r="56" spans="2:14">
      <c r="B56" s="584" t="s">
        <v>346</v>
      </c>
      <c r="C56" s="584"/>
      <c r="D56" s="584"/>
      <c r="E56" s="20"/>
      <c r="F56" s="20"/>
    </row>
    <row r="57" spans="2:14" ht="12.75" customHeight="1">
      <c r="B57" s="584"/>
      <c r="C57" s="630" t="s">
        <v>347</v>
      </c>
      <c r="D57" s="630"/>
      <c r="E57" s="20"/>
      <c r="F57" s="20"/>
    </row>
    <row r="58" spans="2:14">
      <c r="B58" s="584"/>
      <c r="C58" s="584" t="s">
        <v>348</v>
      </c>
      <c r="D58" s="584"/>
      <c r="E58" s="20"/>
      <c r="F58" s="20"/>
    </row>
    <row r="59" spans="2:14">
      <c r="B59" s="584"/>
      <c r="C59" s="584" t="s">
        <v>353</v>
      </c>
      <c r="D59" s="584"/>
      <c r="E59" s="20"/>
      <c r="F59" s="20"/>
    </row>
    <row r="60" spans="2:14">
      <c r="B60" s="584"/>
      <c r="C60" s="584" t="s">
        <v>349</v>
      </c>
      <c r="D60" s="584"/>
      <c r="E60" s="20"/>
      <c r="F60" s="20"/>
    </row>
  </sheetData>
  <mergeCells count="44">
    <mergeCell ref="C57:D57"/>
    <mergeCell ref="N12:N13"/>
    <mergeCell ref="B13:E14"/>
    <mergeCell ref="B6:D6"/>
    <mergeCell ref="F6:G6"/>
    <mergeCell ref="B8:D8"/>
    <mergeCell ref="F8:G8"/>
    <mergeCell ref="L8:M8"/>
    <mergeCell ref="K12:L12"/>
    <mergeCell ref="I6:J6"/>
    <mergeCell ref="I8:J8"/>
    <mergeCell ref="B10:D10"/>
    <mergeCell ref="B11:D11"/>
    <mergeCell ref="C53:E53"/>
    <mergeCell ref="C54:E54"/>
    <mergeCell ref="F12:J12"/>
    <mergeCell ref="D50:E50"/>
    <mergeCell ref="C31:E31"/>
    <mergeCell ref="C15:E15"/>
    <mergeCell ref="D16:E16"/>
    <mergeCell ref="D21:E21"/>
    <mergeCell ref="D26:E26"/>
    <mergeCell ref="D30:E30"/>
    <mergeCell ref="D46:E46"/>
    <mergeCell ref="C36:E36"/>
    <mergeCell ref="C47:E47"/>
    <mergeCell ref="D48:E48"/>
    <mergeCell ref="D32:E32"/>
    <mergeCell ref="I4:J4"/>
    <mergeCell ref="L2:M2"/>
    <mergeCell ref="L4:M4"/>
    <mergeCell ref="D51:E51"/>
    <mergeCell ref="D52:E52"/>
    <mergeCell ref="D33:E33"/>
    <mergeCell ref="D34:E34"/>
    <mergeCell ref="D35:E35"/>
    <mergeCell ref="D37:E37"/>
    <mergeCell ref="D42:E42"/>
    <mergeCell ref="M12:M13"/>
    <mergeCell ref="I2:J2"/>
    <mergeCell ref="F2:G2"/>
    <mergeCell ref="F4:G4"/>
    <mergeCell ref="L6:M6"/>
    <mergeCell ref="D49:E49"/>
  </mergeCells>
  <dataValidations count="5">
    <dataValidation type="list" allowBlank="1" showInputMessage="1" showErrorMessage="1" promptTitle="Reporting Year" prompt="Select " sqref="L8:L10">
      <formula1>[1]Tables!F6:F34</formula1>
    </dataValidation>
    <dataValidation type="list" allowBlank="1" showInputMessage="1" showErrorMessage="1" promptTitle="     State" prompt="Select State_x000a_" sqref="I6">
      <formula1>Tables!E6:E61</formula1>
    </dataValidation>
    <dataValidation type="list" allowBlank="1" showInputMessage="1" showErrorMessage="1" sqref="L6:M6 L4:M4">
      <formula1>Tables!I5:I6</formula1>
    </dataValidation>
    <dataValidation allowBlank="1" showInputMessage="1" showErrorMessage="1" promptTitle="     State" prompt="Select State_x000a_" sqref="I9:I10"/>
    <dataValidation type="list" allowBlank="1" showInputMessage="1" showErrorMessage="1" promptTitle="     State" prompt="Select State_x000a_" sqref="I8:J8">
      <formula1>Tables!E5:E61</formula1>
    </dataValidation>
  </dataValidations>
  <pageMargins left="0.25" right="0.25" top="0.5" bottom="0.35" header="0.3" footer="0.2"/>
  <pageSetup scale="61" fitToWidth="0" fitToHeight="0" orientation="landscape" r:id="rId1"/>
  <headerFooter>
    <oddFooter>&amp;L&amp;F&amp;CPage &amp;P of &amp;N&amp;R[&amp;A]</oddFooter>
  </headerFooter>
</worksheet>
</file>

<file path=xl/worksheets/sheet3.xml><?xml version="1.0" encoding="utf-8"?>
<worksheet xmlns="http://schemas.openxmlformats.org/spreadsheetml/2006/main" xmlns:r="http://schemas.openxmlformats.org/officeDocument/2006/relationships">
  <sheetPr enableFormatConditionsCalculation="0">
    <tabColor rgb="FF7030A0"/>
    <pageSetUpPr fitToPage="1"/>
  </sheetPr>
  <dimension ref="B1:M181"/>
  <sheetViews>
    <sheetView topLeftCell="A166" zoomScale="85" zoomScaleNormal="85" workbookViewId="0">
      <selection activeCell="B177" sqref="B177:C181"/>
    </sheetView>
  </sheetViews>
  <sheetFormatPr defaultColWidth="1.140625" defaultRowHeight="12.75"/>
  <cols>
    <col min="1" max="1" width="2.5703125" style="17" customWidth="1"/>
    <col min="2" max="2" width="65.140625" style="17" customWidth="1"/>
    <col min="3" max="3" width="9.28515625" style="17" customWidth="1"/>
    <col min="4" max="12" width="12.5703125" style="17" customWidth="1"/>
    <col min="13" max="255" width="9.140625" style="17" customWidth="1"/>
    <col min="256" max="16384" width="1.140625" style="17"/>
  </cols>
  <sheetData>
    <row r="1" spans="2:13">
      <c r="B1" s="1" t="s">
        <v>1</v>
      </c>
      <c r="C1" s="1"/>
      <c r="E1" s="17" t="s">
        <v>263</v>
      </c>
      <c r="H1" s="17" t="s">
        <v>344</v>
      </c>
      <c r="I1" s="1"/>
      <c r="K1" s="20"/>
      <c r="L1" s="20"/>
    </row>
    <row r="2" spans="2:13">
      <c r="B2" s="1" t="s">
        <v>64</v>
      </c>
      <c r="C2" s="1"/>
      <c r="E2" s="622"/>
      <c r="F2" s="622"/>
      <c r="H2" s="622"/>
      <c r="I2" s="622"/>
      <c r="K2" s="627"/>
      <c r="L2" s="627"/>
    </row>
    <row r="3" spans="2:13">
      <c r="B3" s="1" t="s">
        <v>204</v>
      </c>
      <c r="C3" s="1"/>
      <c r="E3" s="17" t="s">
        <v>259</v>
      </c>
      <c r="H3" s="17" t="s">
        <v>343</v>
      </c>
      <c r="K3" s="20" t="s">
        <v>352</v>
      </c>
      <c r="L3" s="20"/>
      <c r="M3" s="128"/>
    </row>
    <row r="4" spans="2:13">
      <c r="B4" s="1"/>
      <c r="C4" s="1"/>
      <c r="E4" s="622"/>
      <c r="F4" s="622"/>
      <c r="H4" s="622"/>
      <c r="I4" s="622"/>
      <c r="K4" s="621"/>
      <c r="L4" s="621"/>
    </row>
    <row r="5" spans="2:13" s="21" customFormat="1">
      <c r="B5" s="24" t="s">
        <v>350</v>
      </c>
      <c r="C5" s="24"/>
      <c r="E5" s="21" t="s">
        <v>131</v>
      </c>
      <c r="H5" s="18" t="s">
        <v>76</v>
      </c>
      <c r="I5" s="17"/>
      <c r="K5" s="18" t="s">
        <v>267</v>
      </c>
    </row>
    <row r="6" spans="2:13" s="21" customFormat="1">
      <c r="B6" s="26"/>
      <c r="C6" s="26"/>
      <c r="E6" s="621"/>
      <c r="F6" s="621"/>
      <c r="H6" s="626"/>
      <c r="I6" s="626"/>
      <c r="K6" s="621"/>
      <c r="L6" s="621"/>
    </row>
    <row r="7" spans="2:13" s="21" customFormat="1">
      <c r="B7" s="24" t="s">
        <v>215</v>
      </c>
      <c r="C7" s="24"/>
      <c r="E7" s="21" t="s">
        <v>155</v>
      </c>
      <c r="H7" s="18" t="s">
        <v>262</v>
      </c>
      <c r="K7" s="29" t="s">
        <v>270</v>
      </c>
    </row>
    <row r="8" spans="2:13" s="21" customFormat="1">
      <c r="B8" s="27"/>
      <c r="C8" s="27"/>
      <c r="E8" s="621"/>
      <c r="F8" s="621"/>
      <c r="H8" s="626"/>
      <c r="I8" s="626"/>
      <c r="K8" s="628"/>
      <c r="L8" s="628"/>
    </row>
    <row r="9" spans="2:13" s="18" customFormat="1">
      <c r="B9" s="25"/>
      <c r="C9" s="25"/>
      <c r="I9" s="23"/>
    </row>
    <row r="10" spans="2:13" s="2" customFormat="1" ht="13.5" thickBot="1"/>
    <row r="11" spans="2:13" ht="13.5" thickBot="1">
      <c r="B11" s="125" t="s">
        <v>191</v>
      </c>
      <c r="C11" s="264" t="s">
        <v>252</v>
      </c>
      <c r="D11" s="666" t="s">
        <v>137</v>
      </c>
      <c r="E11" s="667"/>
      <c r="F11" s="667"/>
      <c r="G11" s="667"/>
      <c r="H11" s="667"/>
      <c r="I11" s="667"/>
      <c r="J11" s="667"/>
      <c r="K11" s="667"/>
      <c r="L11" s="668"/>
      <c r="M11" s="28"/>
    </row>
    <row r="12" spans="2:13" s="30" customFormat="1" ht="13.5" thickBot="1">
      <c r="B12" s="31">
        <v>1</v>
      </c>
      <c r="C12" s="270">
        <v>2</v>
      </c>
      <c r="D12" s="678">
        <v>3</v>
      </c>
      <c r="E12" s="679"/>
      <c r="F12" s="679"/>
      <c r="G12" s="679"/>
      <c r="H12" s="679"/>
      <c r="I12" s="679"/>
      <c r="J12" s="679"/>
      <c r="K12" s="679"/>
      <c r="L12" s="680"/>
    </row>
    <row r="13" spans="2:13">
      <c r="B13" s="126" t="s">
        <v>286</v>
      </c>
      <c r="C13" s="271"/>
      <c r="D13" s="669"/>
      <c r="E13" s="670"/>
      <c r="F13" s="670"/>
      <c r="G13" s="670"/>
      <c r="H13" s="670"/>
      <c r="I13" s="670"/>
      <c r="J13" s="670"/>
      <c r="K13" s="670"/>
      <c r="L13" s="671"/>
      <c r="M13" s="28"/>
    </row>
    <row r="14" spans="2:13">
      <c r="B14" s="117"/>
      <c r="C14" s="418"/>
      <c r="D14" s="687"/>
      <c r="E14" s="688"/>
      <c r="F14" s="688"/>
      <c r="G14" s="688"/>
      <c r="H14" s="688"/>
      <c r="I14" s="688"/>
      <c r="J14" s="688"/>
      <c r="K14" s="688"/>
      <c r="L14" s="689"/>
      <c r="M14" s="28"/>
    </row>
    <row r="15" spans="2:13">
      <c r="B15" s="117"/>
      <c r="C15" s="418"/>
      <c r="D15" s="672"/>
      <c r="E15" s="673"/>
      <c r="F15" s="673"/>
      <c r="G15" s="673"/>
      <c r="H15" s="673"/>
      <c r="I15" s="673"/>
      <c r="J15" s="673"/>
      <c r="K15" s="673"/>
      <c r="L15" s="674"/>
      <c r="M15" s="28"/>
    </row>
    <row r="16" spans="2:13">
      <c r="B16" s="117"/>
      <c r="C16" s="418"/>
      <c r="D16" s="672"/>
      <c r="E16" s="673"/>
      <c r="F16" s="673"/>
      <c r="G16" s="673"/>
      <c r="H16" s="673"/>
      <c r="I16" s="673"/>
      <c r="J16" s="673"/>
      <c r="K16" s="673"/>
      <c r="L16" s="674"/>
      <c r="M16" s="28"/>
    </row>
    <row r="17" spans="2:13">
      <c r="B17" s="117"/>
      <c r="C17" s="418"/>
      <c r="D17" s="672"/>
      <c r="E17" s="673"/>
      <c r="F17" s="673"/>
      <c r="G17" s="673"/>
      <c r="H17" s="673"/>
      <c r="I17" s="673"/>
      <c r="J17" s="673"/>
      <c r="K17" s="673"/>
      <c r="L17" s="674"/>
      <c r="M17" s="28"/>
    </row>
    <row r="18" spans="2:13">
      <c r="B18" s="117"/>
      <c r="C18" s="418"/>
      <c r="D18" s="672"/>
      <c r="E18" s="673"/>
      <c r="F18" s="673"/>
      <c r="G18" s="673"/>
      <c r="H18" s="673"/>
      <c r="I18" s="673"/>
      <c r="J18" s="673"/>
      <c r="K18" s="673"/>
      <c r="L18" s="674"/>
      <c r="M18" s="28"/>
    </row>
    <row r="19" spans="2:13">
      <c r="B19" s="117"/>
      <c r="C19" s="418"/>
      <c r="D19" s="672"/>
      <c r="E19" s="673"/>
      <c r="F19" s="673"/>
      <c r="G19" s="673"/>
      <c r="H19" s="673"/>
      <c r="I19" s="673"/>
      <c r="J19" s="673"/>
      <c r="K19" s="673"/>
      <c r="L19" s="674"/>
      <c r="M19" s="28"/>
    </row>
    <row r="20" spans="2:13">
      <c r="B20" s="117"/>
      <c r="C20" s="418"/>
      <c r="D20" s="672"/>
      <c r="E20" s="673"/>
      <c r="F20" s="673"/>
      <c r="G20" s="673"/>
      <c r="H20" s="673"/>
      <c r="I20" s="673"/>
      <c r="J20" s="673"/>
      <c r="K20" s="673"/>
      <c r="L20" s="674"/>
      <c r="M20" s="28"/>
    </row>
    <row r="21" spans="2:13">
      <c r="B21" s="117"/>
      <c r="C21" s="418"/>
      <c r="D21" s="672"/>
      <c r="E21" s="673"/>
      <c r="F21" s="673"/>
      <c r="G21" s="673"/>
      <c r="H21" s="673"/>
      <c r="I21" s="673"/>
      <c r="J21" s="673"/>
      <c r="K21" s="673"/>
      <c r="L21" s="674"/>
      <c r="M21" s="28"/>
    </row>
    <row r="22" spans="2:13">
      <c r="B22" s="117"/>
      <c r="C22" s="418"/>
      <c r="D22" s="672"/>
      <c r="E22" s="673"/>
      <c r="F22" s="673"/>
      <c r="G22" s="673"/>
      <c r="H22" s="673"/>
      <c r="I22" s="673"/>
      <c r="J22" s="673"/>
      <c r="K22" s="673"/>
      <c r="L22" s="674"/>
      <c r="M22" s="28"/>
    </row>
    <row r="23" spans="2:13">
      <c r="B23" s="117"/>
      <c r="C23" s="418"/>
      <c r="D23" s="672"/>
      <c r="E23" s="673"/>
      <c r="F23" s="673"/>
      <c r="G23" s="673"/>
      <c r="H23" s="673"/>
      <c r="I23" s="673"/>
      <c r="J23" s="673"/>
      <c r="K23" s="673"/>
      <c r="L23" s="674"/>
      <c r="M23" s="28"/>
    </row>
    <row r="24" spans="2:13">
      <c r="B24" s="117"/>
      <c r="C24" s="418"/>
      <c r="D24" s="672"/>
      <c r="E24" s="673"/>
      <c r="F24" s="673"/>
      <c r="G24" s="673"/>
      <c r="H24" s="673"/>
      <c r="I24" s="673"/>
      <c r="J24" s="673"/>
      <c r="K24" s="673"/>
      <c r="L24" s="674"/>
      <c r="M24" s="28"/>
    </row>
    <row r="25" spans="2:13">
      <c r="B25" s="117"/>
      <c r="C25" s="418"/>
      <c r="D25" s="672"/>
      <c r="E25" s="673"/>
      <c r="F25" s="673"/>
      <c r="G25" s="673"/>
      <c r="H25" s="673"/>
      <c r="I25" s="673"/>
      <c r="J25" s="673"/>
      <c r="K25" s="673"/>
      <c r="L25" s="674"/>
      <c r="M25" s="28"/>
    </row>
    <row r="26" spans="2:13">
      <c r="B26" s="117"/>
      <c r="C26" s="418"/>
      <c r="D26" s="672"/>
      <c r="E26" s="673"/>
      <c r="F26" s="673"/>
      <c r="G26" s="673"/>
      <c r="H26" s="673"/>
      <c r="I26" s="673"/>
      <c r="J26" s="673"/>
      <c r="K26" s="673"/>
      <c r="L26" s="674"/>
      <c r="M26" s="28"/>
    </row>
    <row r="27" spans="2:13">
      <c r="B27" s="117"/>
      <c r="C27" s="418"/>
      <c r="D27" s="672"/>
      <c r="E27" s="673"/>
      <c r="F27" s="673"/>
      <c r="G27" s="673"/>
      <c r="H27" s="673"/>
      <c r="I27" s="673"/>
      <c r="J27" s="673"/>
      <c r="K27" s="673"/>
      <c r="L27" s="674"/>
      <c r="M27" s="28"/>
    </row>
    <row r="28" spans="2:13">
      <c r="B28" s="117"/>
      <c r="C28" s="418"/>
      <c r="D28" s="672"/>
      <c r="E28" s="673"/>
      <c r="F28" s="673"/>
      <c r="G28" s="673"/>
      <c r="H28" s="673"/>
      <c r="I28" s="673"/>
      <c r="J28" s="673"/>
      <c r="K28" s="673"/>
      <c r="L28" s="674"/>
      <c r="M28" s="28"/>
    </row>
    <row r="29" spans="2:13">
      <c r="B29" s="117"/>
      <c r="C29" s="418"/>
      <c r="D29" s="672"/>
      <c r="E29" s="673"/>
      <c r="F29" s="673"/>
      <c r="G29" s="673"/>
      <c r="H29" s="673"/>
      <c r="I29" s="673"/>
      <c r="J29" s="673"/>
      <c r="K29" s="673"/>
      <c r="L29" s="674"/>
      <c r="M29" s="28"/>
    </row>
    <row r="30" spans="2:13">
      <c r="B30" s="117"/>
      <c r="C30" s="418"/>
      <c r="D30" s="672"/>
      <c r="E30" s="673"/>
      <c r="F30" s="673"/>
      <c r="G30" s="673"/>
      <c r="H30" s="673"/>
      <c r="I30" s="673"/>
      <c r="J30" s="673"/>
      <c r="K30" s="673"/>
      <c r="L30" s="674"/>
      <c r="M30" s="28"/>
    </row>
    <row r="31" spans="2:13">
      <c r="B31" s="117"/>
      <c r="C31" s="418"/>
      <c r="D31" s="672"/>
      <c r="E31" s="673"/>
      <c r="F31" s="673"/>
      <c r="G31" s="673"/>
      <c r="H31" s="673"/>
      <c r="I31" s="673"/>
      <c r="J31" s="673"/>
      <c r="K31" s="673"/>
      <c r="L31" s="674"/>
      <c r="M31" s="28"/>
    </row>
    <row r="32" spans="2:13">
      <c r="B32" s="117"/>
      <c r="C32" s="418"/>
      <c r="D32" s="672"/>
      <c r="E32" s="673"/>
      <c r="F32" s="673"/>
      <c r="G32" s="673"/>
      <c r="H32" s="673"/>
      <c r="I32" s="673"/>
      <c r="J32" s="673"/>
      <c r="K32" s="673"/>
      <c r="L32" s="674"/>
      <c r="M32" s="28"/>
    </row>
    <row r="33" spans="2:13" ht="13.5" thickBot="1">
      <c r="B33" s="118"/>
      <c r="C33" s="420"/>
      <c r="D33" s="681"/>
      <c r="E33" s="682"/>
      <c r="F33" s="682"/>
      <c r="G33" s="682"/>
      <c r="H33" s="682"/>
      <c r="I33" s="682"/>
      <c r="J33" s="682"/>
      <c r="K33" s="682"/>
      <c r="L33" s="683"/>
      <c r="M33" s="28"/>
    </row>
    <row r="34" spans="2:13">
      <c r="B34" s="126" t="s">
        <v>287</v>
      </c>
      <c r="C34" s="271"/>
      <c r="D34" s="669"/>
      <c r="E34" s="670"/>
      <c r="F34" s="670"/>
      <c r="G34" s="670"/>
      <c r="H34" s="670"/>
      <c r="I34" s="670"/>
      <c r="J34" s="670"/>
      <c r="K34" s="670"/>
      <c r="L34" s="671"/>
      <c r="M34" s="28"/>
    </row>
    <row r="35" spans="2:13">
      <c r="B35" s="117" t="s">
        <v>177</v>
      </c>
      <c r="C35" s="418"/>
      <c r="D35" s="660"/>
      <c r="E35" s="661"/>
      <c r="F35" s="661"/>
      <c r="G35" s="661"/>
      <c r="H35" s="661"/>
      <c r="I35" s="661"/>
      <c r="J35" s="661"/>
      <c r="K35" s="661"/>
      <c r="L35" s="662"/>
      <c r="M35" s="28"/>
    </row>
    <row r="36" spans="2:13">
      <c r="B36" s="117"/>
      <c r="C36" s="418"/>
      <c r="D36" s="672"/>
      <c r="E36" s="673"/>
      <c r="F36" s="673"/>
      <c r="G36" s="673"/>
      <c r="H36" s="673"/>
      <c r="I36" s="673"/>
      <c r="J36" s="673"/>
      <c r="K36" s="673"/>
      <c r="L36" s="674"/>
      <c r="M36" s="28"/>
    </row>
    <row r="37" spans="2:13">
      <c r="B37" s="117"/>
      <c r="C37" s="418"/>
      <c r="D37" s="672"/>
      <c r="E37" s="673"/>
      <c r="F37" s="673"/>
      <c r="G37" s="673"/>
      <c r="H37" s="673"/>
      <c r="I37" s="673"/>
      <c r="J37" s="673"/>
      <c r="K37" s="673"/>
      <c r="L37" s="674"/>
      <c r="M37" s="28"/>
    </row>
    <row r="38" spans="2:13">
      <c r="B38" s="117"/>
      <c r="C38" s="418"/>
      <c r="D38" s="672"/>
      <c r="E38" s="673"/>
      <c r="F38" s="673"/>
      <c r="G38" s="673"/>
      <c r="H38" s="673"/>
      <c r="I38" s="673"/>
      <c r="J38" s="673"/>
      <c r="K38" s="673"/>
      <c r="L38" s="674"/>
      <c r="M38" s="28"/>
    </row>
    <row r="39" spans="2:13">
      <c r="B39" s="117"/>
      <c r="C39" s="418"/>
      <c r="D39" s="672"/>
      <c r="E39" s="673"/>
      <c r="F39" s="673"/>
      <c r="G39" s="673"/>
      <c r="H39" s="673"/>
      <c r="I39" s="673"/>
      <c r="J39" s="673"/>
      <c r="K39" s="673"/>
      <c r="L39" s="674"/>
      <c r="M39" s="28"/>
    </row>
    <row r="40" spans="2:13">
      <c r="B40" s="117"/>
      <c r="C40" s="418"/>
      <c r="D40" s="672"/>
      <c r="E40" s="673"/>
      <c r="F40" s="673"/>
      <c r="G40" s="673"/>
      <c r="H40" s="673"/>
      <c r="I40" s="673"/>
      <c r="J40" s="673"/>
      <c r="K40" s="673"/>
      <c r="L40" s="674"/>
      <c r="M40" s="28"/>
    </row>
    <row r="41" spans="2:13">
      <c r="B41" s="116"/>
      <c r="C41" s="419"/>
      <c r="D41" s="672"/>
      <c r="E41" s="673"/>
      <c r="F41" s="673"/>
      <c r="G41" s="673"/>
      <c r="H41" s="673"/>
      <c r="I41" s="673"/>
      <c r="J41" s="673"/>
      <c r="K41" s="673"/>
      <c r="L41" s="674"/>
      <c r="M41" s="28"/>
    </row>
    <row r="42" spans="2:13">
      <c r="B42" s="116" t="s">
        <v>178</v>
      </c>
      <c r="C42" s="419"/>
      <c r="D42" s="675"/>
      <c r="E42" s="676"/>
      <c r="F42" s="676"/>
      <c r="G42" s="676"/>
      <c r="H42" s="676"/>
      <c r="I42" s="676"/>
      <c r="J42" s="676"/>
      <c r="K42" s="676"/>
      <c r="L42" s="677"/>
      <c r="M42" s="28"/>
    </row>
    <row r="43" spans="2:13">
      <c r="B43" s="117"/>
      <c r="C43" s="418"/>
      <c r="D43" s="672"/>
      <c r="E43" s="673"/>
      <c r="F43" s="673"/>
      <c r="G43" s="673"/>
      <c r="H43" s="673"/>
      <c r="I43" s="673"/>
      <c r="J43" s="673"/>
      <c r="K43" s="673"/>
      <c r="L43" s="674"/>
      <c r="M43" s="28"/>
    </row>
    <row r="44" spans="2:13">
      <c r="B44" s="117"/>
      <c r="C44" s="418"/>
      <c r="D44" s="672"/>
      <c r="E44" s="673"/>
      <c r="F44" s="673"/>
      <c r="G44" s="673"/>
      <c r="H44" s="673"/>
      <c r="I44" s="673"/>
      <c r="J44" s="673"/>
      <c r="K44" s="673"/>
      <c r="L44" s="674"/>
      <c r="M44" s="28"/>
    </row>
    <row r="45" spans="2:13">
      <c r="B45" s="117"/>
      <c r="C45" s="418"/>
      <c r="D45" s="672"/>
      <c r="E45" s="673"/>
      <c r="F45" s="673"/>
      <c r="G45" s="673"/>
      <c r="H45" s="673"/>
      <c r="I45" s="673"/>
      <c r="J45" s="673"/>
      <c r="K45" s="673"/>
      <c r="L45" s="674"/>
      <c r="M45" s="28"/>
    </row>
    <row r="46" spans="2:13">
      <c r="B46" s="117"/>
      <c r="C46" s="418"/>
      <c r="D46" s="672"/>
      <c r="E46" s="673"/>
      <c r="F46" s="673"/>
      <c r="G46" s="673"/>
      <c r="H46" s="673"/>
      <c r="I46" s="673"/>
      <c r="J46" s="673"/>
      <c r="K46" s="673"/>
      <c r="L46" s="674"/>
      <c r="M46" s="28"/>
    </row>
    <row r="47" spans="2:13">
      <c r="B47" s="117"/>
      <c r="C47" s="418"/>
      <c r="D47" s="672"/>
      <c r="E47" s="673"/>
      <c r="F47" s="673"/>
      <c r="G47" s="673"/>
      <c r="H47" s="673"/>
      <c r="I47" s="673"/>
      <c r="J47" s="673"/>
      <c r="K47" s="673"/>
      <c r="L47" s="674"/>
      <c r="M47" s="28"/>
    </row>
    <row r="48" spans="2:13">
      <c r="B48" s="116"/>
      <c r="C48" s="419"/>
      <c r="D48" s="672"/>
      <c r="E48" s="673"/>
      <c r="F48" s="673"/>
      <c r="G48" s="673"/>
      <c r="H48" s="673"/>
      <c r="I48" s="673"/>
      <c r="J48" s="673"/>
      <c r="K48" s="673"/>
      <c r="L48" s="674"/>
      <c r="M48" s="28"/>
    </row>
    <row r="49" spans="2:13">
      <c r="B49" s="116" t="s">
        <v>328</v>
      </c>
      <c r="C49" s="419"/>
      <c r="D49" s="675"/>
      <c r="E49" s="676"/>
      <c r="F49" s="676"/>
      <c r="G49" s="676"/>
      <c r="H49" s="676"/>
      <c r="I49" s="676"/>
      <c r="J49" s="676"/>
      <c r="K49" s="676"/>
      <c r="L49" s="677"/>
      <c r="M49" s="28"/>
    </row>
    <row r="50" spans="2:13">
      <c r="B50" s="117"/>
      <c r="C50" s="418"/>
      <c r="D50" s="672"/>
      <c r="E50" s="673"/>
      <c r="F50" s="673"/>
      <c r="G50" s="673"/>
      <c r="H50" s="673"/>
      <c r="I50" s="673"/>
      <c r="J50" s="673"/>
      <c r="K50" s="673"/>
      <c r="L50" s="674"/>
      <c r="M50" s="28"/>
    </row>
    <row r="51" spans="2:13">
      <c r="B51" s="117"/>
      <c r="C51" s="418"/>
      <c r="D51" s="672"/>
      <c r="E51" s="673"/>
      <c r="F51" s="673"/>
      <c r="G51" s="673"/>
      <c r="H51" s="673"/>
      <c r="I51" s="673"/>
      <c r="J51" s="673"/>
      <c r="K51" s="673"/>
      <c r="L51" s="674"/>
      <c r="M51" s="28"/>
    </row>
    <row r="52" spans="2:13">
      <c r="B52" s="117"/>
      <c r="C52" s="418"/>
      <c r="D52" s="672"/>
      <c r="E52" s="673"/>
      <c r="F52" s="673"/>
      <c r="G52" s="673"/>
      <c r="H52" s="673"/>
      <c r="I52" s="673"/>
      <c r="J52" s="673"/>
      <c r="K52" s="673"/>
      <c r="L52" s="674"/>
      <c r="M52" s="28"/>
    </row>
    <row r="53" spans="2:13">
      <c r="B53" s="117"/>
      <c r="C53" s="418"/>
      <c r="D53" s="672"/>
      <c r="E53" s="673"/>
      <c r="F53" s="673"/>
      <c r="G53" s="673"/>
      <c r="H53" s="673"/>
      <c r="I53" s="673"/>
      <c r="J53" s="673"/>
      <c r="K53" s="673"/>
      <c r="L53" s="674"/>
      <c r="M53" s="28"/>
    </row>
    <row r="54" spans="2:13">
      <c r="B54" s="117"/>
      <c r="C54" s="418"/>
      <c r="D54" s="672"/>
      <c r="E54" s="673"/>
      <c r="F54" s="673"/>
      <c r="G54" s="673"/>
      <c r="H54" s="673"/>
      <c r="I54" s="673"/>
      <c r="J54" s="673"/>
      <c r="K54" s="673"/>
      <c r="L54" s="674"/>
      <c r="M54" s="28"/>
    </row>
    <row r="55" spans="2:13">
      <c r="B55" s="116"/>
      <c r="C55" s="419"/>
      <c r="D55" s="672"/>
      <c r="E55" s="673"/>
      <c r="F55" s="673"/>
      <c r="G55" s="673"/>
      <c r="H55" s="673"/>
      <c r="I55" s="673"/>
      <c r="J55" s="673"/>
      <c r="K55" s="673"/>
      <c r="L55" s="674"/>
      <c r="M55" s="28"/>
    </row>
    <row r="56" spans="2:13">
      <c r="B56" s="116" t="s">
        <v>179</v>
      </c>
      <c r="C56" s="419"/>
      <c r="D56" s="675"/>
      <c r="E56" s="676"/>
      <c r="F56" s="676"/>
      <c r="G56" s="676"/>
      <c r="H56" s="676"/>
      <c r="I56" s="676"/>
      <c r="J56" s="676"/>
      <c r="K56" s="676"/>
      <c r="L56" s="677"/>
      <c r="M56" s="28"/>
    </row>
    <row r="57" spans="2:13">
      <c r="B57" s="117"/>
      <c r="C57" s="418"/>
      <c r="D57" s="672"/>
      <c r="E57" s="673"/>
      <c r="F57" s="673"/>
      <c r="G57" s="673"/>
      <c r="H57" s="673"/>
      <c r="I57" s="673"/>
      <c r="J57" s="673"/>
      <c r="K57" s="673"/>
      <c r="L57" s="674"/>
      <c r="M57" s="28"/>
    </row>
    <row r="58" spans="2:13">
      <c r="B58" s="117"/>
      <c r="C58" s="418"/>
      <c r="D58" s="672"/>
      <c r="E58" s="673"/>
      <c r="F58" s="673"/>
      <c r="G58" s="673"/>
      <c r="H58" s="673"/>
      <c r="I58" s="673"/>
      <c r="J58" s="673"/>
      <c r="K58" s="673"/>
      <c r="L58" s="674"/>
      <c r="M58" s="28"/>
    </row>
    <row r="59" spans="2:13">
      <c r="B59" s="117"/>
      <c r="C59" s="418"/>
      <c r="D59" s="672"/>
      <c r="E59" s="673"/>
      <c r="F59" s="673"/>
      <c r="G59" s="673"/>
      <c r="H59" s="673"/>
      <c r="I59" s="673"/>
      <c r="J59" s="673"/>
      <c r="K59" s="673"/>
      <c r="L59" s="674"/>
      <c r="M59" s="28"/>
    </row>
    <row r="60" spans="2:13">
      <c r="B60" s="117"/>
      <c r="C60" s="418"/>
      <c r="D60" s="672"/>
      <c r="E60" s="673"/>
      <c r="F60" s="673"/>
      <c r="G60" s="673"/>
      <c r="H60" s="673"/>
      <c r="I60" s="673"/>
      <c r="J60" s="673"/>
      <c r="K60" s="673"/>
      <c r="L60" s="674"/>
      <c r="M60" s="28"/>
    </row>
    <row r="61" spans="2:13">
      <c r="B61" s="116"/>
      <c r="C61" s="419"/>
      <c r="D61" s="672"/>
      <c r="E61" s="673"/>
      <c r="F61" s="673"/>
      <c r="G61" s="673"/>
      <c r="H61" s="673"/>
      <c r="I61" s="673"/>
      <c r="J61" s="673"/>
      <c r="K61" s="673"/>
      <c r="L61" s="674"/>
      <c r="M61" s="28"/>
    </row>
    <row r="62" spans="2:13" ht="13.5" thickBot="1">
      <c r="B62" s="118"/>
      <c r="C62" s="420"/>
      <c r="D62" s="672"/>
      <c r="E62" s="673"/>
      <c r="F62" s="673"/>
      <c r="G62" s="673"/>
      <c r="H62" s="673"/>
      <c r="I62" s="673"/>
      <c r="J62" s="673"/>
      <c r="K62" s="673"/>
      <c r="L62" s="674"/>
      <c r="M62" s="28"/>
    </row>
    <row r="63" spans="2:13">
      <c r="B63" s="126" t="s">
        <v>288</v>
      </c>
      <c r="C63" s="271"/>
      <c r="D63" s="669"/>
      <c r="E63" s="670"/>
      <c r="F63" s="670"/>
      <c r="G63" s="670"/>
      <c r="H63" s="670"/>
      <c r="I63" s="670"/>
      <c r="J63" s="670"/>
      <c r="K63" s="670"/>
      <c r="L63" s="671"/>
      <c r="M63" s="28"/>
    </row>
    <row r="64" spans="2:13">
      <c r="B64" s="117" t="s">
        <v>133</v>
      </c>
      <c r="C64" s="417"/>
      <c r="D64" s="660"/>
      <c r="E64" s="661"/>
      <c r="F64" s="661"/>
      <c r="G64" s="661"/>
      <c r="H64" s="661"/>
      <c r="I64" s="661"/>
      <c r="J64" s="661"/>
      <c r="K64" s="661"/>
      <c r="L64" s="662"/>
      <c r="M64" s="28"/>
    </row>
    <row r="65" spans="2:13">
      <c r="B65" s="120"/>
      <c r="C65" s="299"/>
      <c r="D65" s="657"/>
      <c r="E65" s="658"/>
      <c r="F65" s="658"/>
      <c r="G65" s="658"/>
      <c r="H65" s="658"/>
      <c r="I65" s="658"/>
      <c r="J65" s="658"/>
      <c r="K65" s="658"/>
      <c r="L65" s="659"/>
      <c r="M65" s="28"/>
    </row>
    <row r="66" spans="2:13">
      <c r="B66" s="120"/>
      <c r="C66" s="299"/>
      <c r="D66" s="657"/>
      <c r="E66" s="658"/>
      <c r="F66" s="658"/>
      <c r="G66" s="658"/>
      <c r="H66" s="658"/>
      <c r="I66" s="658"/>
      <c r="J66" s="658"/>
      <c r="K66" s="658"/>
      <c r="L66" s="659"/>
      <c r="M66" s="28"/>
    </row>
    <row r="67" spans="2:13">
      <c r="B67" s="120"/>
      <c r="C67" s="299"/>
      <c r="D67" s="657"/>
      <c r="E67" s="658"/>
      <c r="F67" s="658"/>
      <c r="G67" s="658"/>
      <c r="H67" s="658"/>
      <c r="I67" s="658"/>
      <c r="J67" s="658"/>
      <c r="K67" s="658"/>
      <c r="L67" s="659"/>
      <c r="M67" s="28"/>
    </row>
    <row r="68" spans="2:13">
      <c r="B68" s="120"/>
      <c r="C68" s="299"/>
      <c r="D68" s="657"/>
      <c r="E68" s="658"/>
      <c r="F68" s="658"/>
      <c r="G68" s="658"/>
      <c r="H68" s="658"/>
      <c r="I68" s="658"/>
      <c r="J68" s="658"/>
      <c r="K68" s="658"/>
      <c r="L68" s="659"/>
      <c r="M68" s="28"/>
    </row>
    <row r="69" spans="2:13">
      <c r="B69" s="120"/>
      <c r="C69" s="299"/>
      <c r="D69" s="657"/>
      <c r="E69" s="658"/>
      <c r="F69" s="658"/>
      <c r="G69" s="658"/>
      <c r="H69" s="658"/>
      <c r="I69" s="658"/>
      <c r="J69" s="658"/>
      <c r="K69" s="658"/>
      <c r="L69" s="659"/>
      <c r="M69" s="28"/>
    </row>
    <row r="70" spans="2:13">
      <c r="B70" s="120"/>
      <c r="C70" s="299"/>
      <c r="D70" s="657"/>
      <c r="E70" s="658"/>
      <c r="F70" s="658"/>
      <c r="G70" s="658"/>
      <c r="H70" s="658"/>
      <c r="I70" s="658"/>
      <c r="J70" s="658"/>
      <c r="K70" s="658"/>
      <c r="L70" s="659"/>
      <c r="M70" s="28"/>
    </row>
    <row r="71" spans="2:13">
      <c r="B71" s="120"/>
      <c r="C71" s="299"/>
      <c r="D71" s="657"/>
      <c r="E71" s="658"/>
      <c r="F71" s="658"/>
      <c r="G71" s="658"/>
      <c r="H71" s="658"/>
      <c r="I71" s="658"/>
      <c r="J71" s="658"/>
      <c r="K71" s="658"/>
      <c r="L71" s="659"/>
      <c r="M71" s="28"/>
    </row>
    <row r="72" spans="2:13">
      <c r="B72" s="120"/>
      <c r="C72" s="299"/>
      <c r="D72" s="657"/>
      <c r="E72" s="658"/>
      <c r="F72" s="658"/>
      <c r="G72" s="658"/>
      <c r="H72" s="658"/>
      <c r="I72" s="658"/>
      <c r="J72" s="658"/>
      <c r="K72" s="658"/>
      <c r="L72" s="659"/>
      <c r="M72" s="28"/>
    </row>
    <row r="73" spans="2:13">
      <c r="B73" s="120"/>
      <c r="C73" s="299"/>
      <c r="D73" s="657"/>
      <c r="E73" s="658"/>
      <c r="F73" s="658"/>
      <c r="G73" s="658"/>
      <c r="H73" s="658"/>
      <c r="I73" s="658"/>
      <c r="J73" s="658"/>
      <c r="K73" s="658"/>
      <c r="L73" s="659"/>
      <c r="M73" s="28"/>
    </row>
    <row r="74" spans="2:13">
      <c r="B74" s="119"/>
      <c r="C74" s="273"/>
      <c r="D74" s="663"/>
      <c r="E74" s="664"/>
      <c r="F74" s="664"/>
      <c r="G74" s="664"/>
      <c r="H74" s="664"/>
      <c r="I74" s="664"/>
      <c r="J74" s="664"/>
      <c r="K74" s="664"/>
      <c r="L74" s="665"/>
      <c r="M74" s="28"/>
    </row>
    <row r="75" spans="2:13">
      <c r="B75" s="116" t="s">
        <v>143</v>
      </c>
      <c r="C75" s="418"/>
      <c r="D75" s="660"/>
      <c r="E75" s="661"/>
      <c r="F75" s="661"/>
      <c r="G75" s="661"/>
      <c r="H75" s="661"/>
      <c r="I75" s="661"/>
      <c r="J75" s="661"/>
      <c r="K75" s="661"/>
      <c r="L75" s="662"/>
      <c r="M75" s="28"/>
    </row>
    <row r="76" spans="2:13">
      <c r="B76" s="120"/>
      <c r="C76" s="299"/>
      <c r="D76" s="657"/>
      <c r="E76" s="658"/>
      <c r="F76" s="658"/>
      <c r="G76" s="658"/>
      <c r="H76" s="658"/>
      <c r="I76" s="658"/>
      <c r="J76" s="658"/>
      <c r="K76" s="658"/>
      <c r="L76" s="659"/>
      <c r="M76" s="28"/>
    </row>
    <row r="77" spans="2:13">
      <c r="B77" s="120"/>
      <c r="C77" s="299"/>
      <c r="D77" s="657"/>
      <c r="E77" s="658"/>
      <c r="F77" s="658"/>
      <c r="G77" s="658"/>
      <c r="H77" s="658"/>
      <c r="I77" s="658"/>
      <c r="J77" s="658"/>
      <c r="K77" s="658"/>
      <c r="L77" s="659"/>
      <c r="M77" s="28"/>
    </row>
    <row r="78" spans="2:13">
      <c r="B78" s="120"/>
      <c r="C78" s="299"/>
      <c r="D78" s="657"/>
      <c r="E78" s="658"/>
      <c r="F78" s="658"/>
      <c r="G78" s="658"/>
      <c r="H78" s="658"/>
      <c r="I78" s="658"/>
      <c r="J78" s="658"/>
      <c r="K78" s="658"/>
      <c r="L78" s="659"/>
      <c r="M78" s="28"/>
    </row>
    <row r="79" spans="2:13">
      <c r="B79" s="120"/>
      <c r="C79" s="299"/>
      <c r="D79" s="657"/>
      <c r="E79" s="658"/>
      <c r="F79" s="658"/>
      <c r="G79" s="658"/>
      <c r="H79" s="658"/>
      <c r="I79" s="658"/>
      <c r="J79" s="658"/>
      <c r="K79" s="658"/>
      <c r="L79" s="659"/>
      <c r="M79" s="28"/>
    </row>
    <row r="80" spans="2:13">
      <c r="B80" s="120"/>
      <c r="C80" s="299"/>
      <c r="D80" s="657"/>
      <c r="E80" s="658"/>
      <c r="F80" s="658"/>
      <c r="G80" s="658"/>
      <c r="H80" s="658"/>
      <c r="I80" s="658"/>
      <c r="J80" s="658"/>
      <c r="K80" s="658"/>
      <c r="L80" s="659"/>
      <c r="M80" s="28"/>
    </row>
    <row r="81" spans="2:13">
      <c r="B81" s="120"/>
      <c r="C81" s="299"/>
      <c r="D81" s="657"/>
      <c r="E81" s="658"/>
      <c r="F81" s="658"/>
      <c r="G81" s="658"/>
      <c r="H81" s="658"/>
      <c r="I81" s="658"/>
      <c r="J81" s="658"/>
      <c r="K81" s="658"/>
      <c r="L81" s="659"/>
      <c r="M81" s="28"/>
    </row>
    <row r="82" spans="2:13">
      <c r="B82" s="120"/>
      <c r="C82" s="299"/>
      <c r="D82" s="657"/>
      <c r="E82" s="658"/>
      <c r="F82" s="658"/>
      <c r="G82" s="658"/>
      <c r="H82" s="658"/>
      <c r="I82" s="658"/>
      <c r="J82" s="658"/>
      <c r="K82" s="658"/>
      <c r="L82" s="659"/>
      <c r="M82" s="28"/>
    </row>
    <row r="83" spans="2:13">
      <c r="B83" s="120"/>
      <c r="C83" s="299"/>
      <c r="D83" s="657"/>
      <c r="E83" s="658"/>
      <c r="F83" s="658"/>
      <c r="G83" s="658"/>
      <c r="H83" s="658"/>
      <c r="I83" s="658"/>
      <c r="J83" s="658"/>
      <c r="K83" s="658"/>
      <c r="L83" s="659"/>
      <c r="M83" s="28"/>
    </row>
    <row r="84" spans="2:13">
      <c r="B84" s="120"/>
      <c r="C84" s="299"/>
      <c r="D84" s="657"/>
      <c r="E84" s="658"/>
      <c r="F84" s="658"/>
      <c r="G84" s="658"/>
      <c r="H84" s="658"/>
      <c r="I84" s="658"/>
      <c r="J84" s="658"/>
      <c r="K84" s="658"/>
      <c r="L84" s="659"/>
      <c r="M84" s="28"/>
    </row>
    <row r="85" spans="2:13">
      <c r="B85" s="119"/>
      <c r="C85" s="273"/>
      <c r="D85" s="663"/>
      <c r="E85" s="664"/>
      <c r="F85" s="664"/>
      <c r="G85" s="664"/>
      <c r="H85" s="664"/>
      <c r="I85" s="664"/>
      <c r="J85" s="664"/>
      <c r="K85" s="664"/>
      <c r="L85" s="665"/>
      <c r="M85" s="28"/>
    </row>
    <row r="86" spans="2:13">
      <c r="B86" s="116" t="s">
        <v>144</v>
      </c>
      <c r="C86" s="418"/>
      <c r="D86" s="660"/>
      <c r="E86" s="661"/>
      <c r="F86" s="661"/>
      <c r="G86" s="661"/>
      <c r="H86" s="661"/>
      <c r="I86" s="661"/>
      <c r="J86" s="661"/>
      <c r="K86" s="661"/>
      <c r="L86" s="662"/>
      <c r="M86" s="28"/>
    </row>
    <row r="87" spans="2:13">
      <c r="B87" s="120"/>
      <c r="C87" s="299"/>
      <c r="D87" s="657"/>
      <c r="E87" s="658"/>
      <c r="F87" s="658"/>
      <c r="G87" s="658"/>
      <c r="H87" s="658"/>
      <c r="I87" s="658"/>
      <c r="J87" s="658"/>
      <c r="K87" s="658"/>
      <c r="L87" s="659"/>
      <c r="M87" s="28"/>
    </row>
    <row r="88" spans="2:13">
      <c r="B88" s="120"/>
      <c r="C88" s="299"/>
      <c r="D88" s="657"/>
      <c r="E88" s="658"/>
      <c r="F88" s="658"/>
      <c r="G88" s="658"/>
      <c r="H88" s="658"/>
      <c r="I88" s="658"/>
      <c r="J88" s="658"/>
      <c r="K88" s="658"/>
      <c r="L88" s="659"/>
      <c r="M88" s="28"/>
    </row>
    <row r="89" spans="2:13">
      <c r="B89" s="120"/>
      <c r="C89" s="299"/>
      <c r="D89" s="657"/>
      <c r="E89" s="658"/>
      <c r="F89" s="658"/>
      <c r="G89" s="658"/>
      <c r="H89" s="658"/>
      <c r="I89" s="658"/>
      <c r="J89" s="658"/>
      <c r="K89" s="658"/>
      <c r="L89" s="659"/>
      <c r="M89" s="28"/>
    </row>
    <row r="90" spans="2:13">
      <c r="B90" s="120"/>
      <c r="C90" s="299"/>
      <c r="D90" s="657"/>
      <c r="E90" s="658"/>
      <c r="F90" s="658"/>
      <c r="G90" s="658"/>
      <c r="H90" s="658"/>
      <c r="I90" s="658"/>
      <c r="J90" s="658"/>
      <c r="K90" s="658"/>
      <c r="L90" s="659"/>
      <c r="M90" s="28"/>
    </row>
    <row r="91" spans="2:13">
      <c r="B91" s="120"/>
      <c r="C91" s="299"/>
      <c r="D91" s="657"/>
      <c r="E91" s="658"/>
      <c r="F91" s="658"/>
      <c r="G91" s="658"/>
      <c r="H91" s="658"/>
      <c r="I91" s="658"/>
      <c r="J91" s="658"/>
      <c r="K91" s="658"/>
      <c r="L91" s="659"/>
      <c r="M91" s="28"/>
    </row>
    <row r="92" spans="2:13">
      <c r="B92" s="120"/>
      <c r="C92" s="299"/>
      <c r="D92" s="657"/>
      <c r="E92" s="658"/>
      <c r="F92" s="658"/>
      <c r="G92" s="658"/>
      <c r="H92" s="658"/>
      <c r="I92" s="658"/>
      <c r="J92" s="658"/>
      <c r="K92" s="658"/>
      <c r="L92" s="659"/>
      <c r="M92" s="28"/>
    </row>
    <row r="93" spans="2:13">
      <c r="B93" s="120"/>
      <c r="C93" s="299"/>
      <c r="D93" s="657"/>
      <c r="E93" s="658"/>
      <c r="F93" s="658"/>
      <c r="G93" s="658"/>
      <c r="H93" s="658"/>
      <c r="I93" s="658"/>
      <c r="J93" s="658"/>
      <c r="K93" s="658"/>
      <c r="L93" s="659"/>
      <c r="M93" s="28"/>
    </row>
    <row r="94" spans="2:13">
      <c r="B94" s="120"/>
      <c r="C94" s="299"/>
      <c r="D94" s="657"/>
      <c r="E94" s="658"/>
      <c r="F94" s="658"/>
      <c r="G94" s="658"/>
      <c r="H94" s="658"/>
      <c r="I94" s="658"/>
      <c r="J94" s="658"/>
      <c r="K94" s="658"/>
      <c r="L94" s="659"/>
      <c r="M94" s="28"/>
    </row>
    <row r="95" spans="2:13">
      <c r="B95" s="120"/>
      <c r="C95" s="299"/>
      <c r="D95" s="657"/>
      <c r="E95" s="658"/>
      <c r="F95" s="658"/>
      <c r="G95" s="658"/>
      <c r="H95" s="658"/>
      <c r="I95" s="658"/>
      <c r="J95" s="658"/>
      <c r="K95" s="658"/>
      <c r="L95" s="659"/>
      <c r="M95" s="28"/>
    </row>
    <row r="96" spans="2:13">
      <c r="B96" s="119"/>
      <c r="C96" s="273"/>
      <c r="D96" s="663"/>
      <c r="E96" s="664"/>
      <c r="F96" s="664"/>
      <c r="G96" s="664"/>
      <c r="H96" s="664"/>
      <c r="I96" s="664"/>
      <c r="J96" s="664"/>
      <c r="K96" s="664"/>
      <c r="L96" s="665"/>
      <c r="M96" s="28"/>
    </row>
    <row r="97" spans="2:13">
      <c r="B97" s="116" t="s">
        <v>145</v>
      </c>
      <c r="C97" s="418"/>
      <c r="D97" s="660"/>
      <c r="E97" s="661"/>
      <c r="F97" s="661"/>
      <c r="G97" s="661"/>
      <c r="H97" s="661"/>
      <c r="I97" s="661"/>
      <c r="J97" s="661"/>
      <c r="K97" s="661"/>
      <c r="L97" s="662"/>
      <c r="M97" s="28"/>
    </row>
    <row r="98" spans="2:13">
      <c r="B98" s="120"/>
      <c r="C98" s="299"/>
      <c r="D98" s="657"/>
      <c r="E98" s="658"/>
      <c r="F98" s="658"/>
      <c r="G98" s="658"/>
      <c r="H98" s="658"/>
      <c r="I98" s="658"/>
      <c r="J98" s="658"/>
      <c r="K98" s="658"/>
      <c r="L98" s="659"/>
      <c r="M98" s="28"/>
    </row>
    <row r="99" spans="2:13">
      <c r="B99" s="120"/>
      <c r="C99" s="299"/>
      <c r="D99" s="657"/>
      <c r="E99" s="658"/>
      <c r="F99" s="658"/>
      <c r="G99" s="658"/>
      <c r="H99" s="658"/>
      <c r="I99" s="658"/>
      <c r="J99" s="658"/>
      <c r="K99" s="658"/>
      <c r="L99" s="659"/>
      <c r="M99" s="28"/>
    </row>
    <row r="100" spans="2:13">
      <c r="B100" s="120"/>
      <c r="C100" s="299"/>
      <c r="D100" s="657"/>
      <c r="E100" s="658"/>
      <c r="F100" s="658"/>
      <c r="G100" s="658"/>
      <c r="H100" s="658"/>
      <c r="I100" s="658"/>
      <c r="J100" s="658"/>
      <c r="K100" s="658"/>
      <c r="L100" s="659"/>
      <c r="M100" s="28"/>
    </row>
    <row r="101" spans="2:13">
      <c r="B101" s="120"/>
      <c r="C101" s="299"/>
      <c r="D101" s="657"/>
      <c r="E101" s="658"/>
      <c r="F101" s="658"/>
      <c r="G101" s="658"/>
      <c r="H101" s="658"/>
      <c r="I101" s="658"/>
      <c r="J101" s="658"/>
      <c r="K101" s="658"/>
      <c r="L101" s="659"/>
      <c r="M101" s="28"/>
    </row>
    <row r="102" spans="2:13">
      <c r="B102" s="120"/>
      <c r="C102" s="299"/>
      <c r="D102" s="657"/>
      <c r="E102" s="658"/>
      <c r="F102" s="658"/>
      <c r="G102" s="658"/>
      <c r="H102" s="658"/>
      <c r="I102" s="658"/>
      <c r="J102" s="658"/>
      <c r="K102" s="658"/>
      <c r="L102" s="659"/>
      <c r="M102" s="28"/>
    </row>
    <row r="103" spans="2:13">
      <c r="B103" s="120"/>
      <c r="C103" s="299"/>
      <c r="D103" s="657"/>
      <c r="E103" s="658"/>
      <c r="F103" s="658"/>
      <c r="G103" s="658"/>
      <c r="H103" s="658"/>
      <c r="I103" s="658"/>
      <c r="J103" s="658"/>
      <c r="K103" s="658"/>
      <c r="L103" s="659"/>
      <c r="M103" s="28"/>
    </row>
    <row r="104" spans="2:13">
      <c r="B104" s="120"/>
      <c r="C104" s="299"/>
      <c r="D104" s="657"/>
      <c r="E104" s="658"/>
      <c r="F104" s="658"/>
      <c r="G104" s="658"/>
      <c r="H104" s="658"/>
      <c r="I104" s="658"/>
      <c r="J104" s="658"/>
      <c r="K104" s="658"/>
      <c r="L104" s="659"/>
      <c r="M104" s="28"/>
    </row>
    <row r="105" spans="2:13">
      <c r="B105" s="120"/>
      <c r="C105" s="299"/>
      <c r="D105" s="657"/>
      <c r="E105" s="658"/>
      <c r="F105" s="658"/>
      <c r="G105" s="658"/>
      <c r="H105" s="658"/>
      <c r="I105" s="658"/>
      <c r="J105" s="658"/>
      <c r="K105" s="658"/>
      <c r="L105" s="659"/>
      <c r="M105" s="28"/>
    </row>
    <row r="106" spans="2:13">
      <c r="B106" s="120"/>
      <c r="C106" s="299"/>
      <c r="D106" s="657"/>
      <c r="E106" s="658"/>
      <c r="F106" s="658"/>
      <c r="G106" s="658"/>
      <c r="H106" s="658"/>
      <c r="I106" s="658"/>
      <c r="J106" s="658"/>
      <c r="K106" s="658"/>
      <c r="L106" s="659"/>
      <c r="M106" s="28"/>
    </row>
    <row r="107" spans="2:13">
      <c r="B107" s="119"/>
      <c r="C107" s="273"/>
      <c r="D107" s="663"/>
      <c r="E107" s="664"/>
      <c r="F107" s="664"/>
      <c r="G107" s="664"/>
      <c r="H107" s="664"/>
      <c r="I107" s="664"/>
      <c r="J107" s="664"/>
      <c r="K107" s="664"/>
      <c r="L107" s="665"/>
      <c r="M107" s="28"/>
    </row>
    <row r="108" spans="2:13">
      <c r="B108" s="116" t="s">
        <v>146</v>
      </c>
      <c r="C108" s="418"/>
      <c r="D108" s="660"/>
      <c r="E108" s="661"/>
      <c r="F108" s="661"/>
      <c r="G108" s="661"/>
      <c r="H108" s="661"/>
      <c r="I108" s="661"/>
      <c r="J108" s="661"/>
      <c r="K108" s="661"/>
      <c r="L108" s="662"/>
      <c r="M108" s="28"/>
    </row>
    <row r="109" spans="2:13">
      <c r="B109" s="120"/>
      <c r="C109" s="299"/>
      <c r="D109" s="657"/>
      <c r="E109" s="658"/>
      <c r="F109" s="658"/>
      <c r="G109" s="658"/>
      <c r="H109" s="658"/>
      <c r="I109" s="658"/>
      <c r="J109" s="658"/>
      <c r="K109" s="658"/>
      <c r="L109" s="659"/>
      <c r="M109" s="28"/>
    </row>
    <row r="110" spans="2:13">
      <c r="B110" s="120"/>
      <c r="C110" s="299"/>
      <c r="D110" s="657"/>
      <c r="E110" s="658"/>
      <c r="F110" s="658"/>
      <c r="G110" s="658"/>
      <c r="H110" s="658"/>
      <c r="I110" s="658"/>
      <c r="J110" s="658"/>
      <c r="K110" s="658"/>
      <c r="L110" s="659"/>
      <c r="M110" s="28"/>
    </row>
    <row r="111" spans="2:13">
      <c r="B111" s="120"/>
      <c r="C111" s="299"/>
      <c r="D111" s="657"/>
      <c r="E111" s="658"/>
      <c r="F111" s="658"/>
      <c r="G111" s="658"/>
      <c r="H111" s="658"/>
      <c r="I111" s="658"/>
      <c r="J111" s="658"/>
      <c r="K111" s="658"/>
      <c r="L111" s="659"/>
      <c r="M111" s="28"/>
    </row>
    <row r="112" spans="2:13">
      <c r="B112" s="120"/>
      <c r="C112" s="299"/>
      <c r="D112" s="657"/>
      <c r="E112" s="658"/>
      <c r="F112" s="658"/>
      <c r="G112" s="658"/>
      <c r="H112" s="658"/>
      <c r="I112" s="658"/>
      <c r="J112" s="658"/>
      <c r="K112" s="658"/>
      <c r="L112" s="659"/>
      <c r="M112" s="28"/>
    </row>
    <row r="113" spans="2:13">
      <c r="B113" s="120"/>
      <c r="C113" s="299"/>
      <c r="D113" s="657"/>
      <c r="E113" s="658"/>
      <c r="F113" s="658"/>
      <c r="G113" s="658"/>
      <c r="H113" s="658"/>
      <c r="I113" s="658"/>
      <c r="J113" s="658"/>
      <c r="K113" s="658"/>
      <c r="L113" s="659"/>
      <c r="M113" s="28"/>
    </row>
    <row r="114" spans="2:13">
      <c r="B114" s="120"/>
      <c r="C114" s="299"/>
      <c r="D114" s="657"/>
      <c r="E114" s="658"/>
      <c r="F114" s="658"/>
      <c r="G114" s="658"/>
      <c r="H114" s="658"/>
      <c r="I114" s="658"/>
      <c r="J114" s="658"/>
      <c r="K114" s="658"/>
      <c r="L114" s="659"/>
      <c r="M114" s="28"/>
    </row>
    <row r="115" spans="2:13">
      <c r="B115" s="120"/>
      <c r="C115" s="299"/>
      <c r="D115" s="657"/>
      <c r="E115" s="658"/>
      <c r="F115" s="658"/>
      <c r="G115" s="658"/>
      <c r="H115" s="658"/>
      <c r="I115" s="658"/>
      <c r="J115" s="658"/>
      <c r="K115" s="658"/>
      <c r="L115" s="659"/>
      <c r="M115" s="28"/>
    </row>
    <row r="116" spans="2:13">
      <c r="B116" s="120"/>
      <c r="C116" s="299"/>
      <c r="D116" s="657"/>
      <c r="E116" s="658"/>
      <c r="F116" s="658"/>
      <c r="G116" s="658"/>
      <c r="H116" s="658"/>
      <c r="I116" s="658"/>
      <c r="J116" s="658"/>
      <c r="K116" s="658"/>
      <c r="L116" s="659"/>
      <c r="M116" s="28"/>
    </row>
    <row r="117" spans="2:13">
      <c r="B117" s="120"/>
      <c r="C117" s="299"/>
      <c r="D117" s="657"/>
      <c r="E117" s="658"/>
      <c r="F117" s="658"/>
      <c r="G117" s="658"/>
      <c r="H117" s="658"/>
      <c r="I117" s="658"/>
      <c r="J117" s="658"/>
      <c r="K117" s="658"/>
      <c r="L117" s="659"/>
      <c r="M117" s="28"/>
    </row>
    <row r="118" spans="2:13" ht="13.5" thickBot="1">
      <c r="B118" s="118"/>
      <c r="C118" s="272"/>
      <c r="D118" s="663"/>
      <c r="E118" s="664"/>
      <c r="F118" s="664"/>
      <c r="G118" s="664"/>
      <c r="H118" s="664"/>
      <c r="I118" s="664"/>
      <c r="J118" s="664"/>
      <c r="K118" s="664"/>
      <c r="L118" s="665"/>
      <c r="M118" s="28"/>
    </row>
    <row r="119" spans="2:13">
      <c r="B119" s="126" t="s">
        <v>289</v>
      </c>
      <c r="C119" s="271"/>
      <c r="D119" s="669"/>
      <c r="E119" s="670"/>
      <c r="F119" s="670"/>
      <c r="G119" s="670"/>
      <c r="H119" s="670"/>
      <c r="I119" s="670"/>
      <c r="J119" s="670"/>
      <c r="K119" s="670"/>
      <c r="L119" s="671"/>
      <c r="M119" s="28"/>
    </row>
    <row r="120" spans="2:13">
      <c r="B120" s="127" t="s">
        <v>189</v>
      </c>
      <c r="C120" s="418"/>
      <c r="D120" s="660"/>
      <c r="E120" s="661"/>
      <c r="F120" s="661"/>
      <c r="G120" s="661"/>
      <c r="H120" s="661"/>
      <c r="I120" s="661"/>
      <c r="J120" s="661"/>
      <c r="K120" s="661"/>
      <c r="L120" s="662"/>
      <c r="M120" s="28"/>
    </row>
    <row r="121" spans="2:13">
      <c r="B121" s="120"/>
      <c r="C121" s="421"/>
      <c r="D121" s="657"/>
      <c r="E121" s="658"/>
      <c r="F121" s="658"/>
      <c r="G121" s="658"/>
      <c r="H121" s="658"/>
      <c r="I121" s="658"/>
      <c r="J121" s="658"/>
      <c r="K121" s="658"/>
      <c r="L121" s="659"/>
      <c r="M121" s="28"/>
    </row>
    <row r="122" spans="2:13">
      <c r="B122" s="120"/>
      <c r="C122" s="421"/>
      <c r="D122" s="657"/>
      <c r="E122" s="658"/>
      <c r="F122" s="658"/>
      <c r="G122" s="658"/>
      <c r="H122" s="658"/>
      <c r="I122" s="658"/>
      <c r="J122" s="658"/>
      <c r="K122" s="658"/>
      <c r="L122" s="659"/>
      <c r="M122" s="28"/>
    </row>
    <row r="123" spans="2:13">
      <c r="B123" s="120"/>
      <c r="C123" s="421"/>
      <c r="D123" s="657"/>
      <c r="E123" s="658"/>
      <c r="F123" s="658"/>
      <c r="G123" s="658"/>
      <c r="H123" s="658"/>
      <c r="I123" s="658"/>
      <c r="J123" s="658"/>
      <c r="K123" s="658"/>
      <c r="L123" s="659"/>
      <c r="M123" s="28"/>
    </row>
    <row r="124" spans="2:13">
      <c r="B124" s="120"/>
      <c r="C124" s="421"/>
      <c r="D124" s="657"/>
      <c r="E124" s="658"/>
      <c r="F124" s="658"/>
      <c r="G124" s="658"/>
      <c r="H124" s="658"/>
      <c r="I124" s="658"/>
      <c r="J124" s="658"/>
      <c r="K124" s="658"/>
      <c r="L124" s="659"/>
      <c r="M124" s="28"/>
    </row>
    <row r="125" spans="2:13">
      <c r="B125" s="120"/>
      <c r="C125" s="421"/>
      <c r="D125" s="657"/>
      <c r="E125" s="658"/>
      <c r="F125" s="658"/>
      <c r="G125" s="658"/>
      <c r="H125" s="658"/>
      <c r="I125" s="658"/>
      <c r="J125" s="658"/>
      <c r="K125" s="658"/>
      <c r="L125" s="659"/>
      <c r="M125" s="28"/>
    </row>
    <row r="126" spans="2:13">
      <c r="B126" s="120"/>
      <c r="C126" s="421"/>
      <c r="D126" s="657"/>
      <c r="E126" s="658"/>
      <c r="F126" s="658"/>
      <c r="G126" s="658"/>
      <c r="H126" s="658"/>
      <c r="I126" s="658"/>
      <c r="J126" s="658"/>
      <c r="K126" s="658"/>
      <c r="L126" s="659"/>
      <c r="M126" s="28"/>
    </row>
    <row r="127" spans="2:13">
      <c r="B127" s="119"/>
      <c r="C127" s="422"/>
      <c r="D127" s="663"/>
      <c r="E127" s="664"/>
      <c r="F127" s="664"/>
      <c r="G127" s="664"/>
      <c r="H127" s="664"/>
      <c r="I127" s="664"/>
      <c r="J127" s="664"/>
      <c r="K127" s="664"/>
      <c r="L127" s="665"/>
      <c r="M127" s="28"/>
    </row>
    <row r="128" spans="2:13">
      <c r="B128" s="116" t="s">
        <v>173</v>
      </c>
      <c r="C128" s="418"/>
      <c r="D128" s="660"/>
      <c r="E128" s="661"/>
      <c r="F128" s="661"/>
      <c r="G128" s="661"/>
      <c r="H128" s="661"/>
      <c r="I128" s="661"/>
      <c r="J128" s="661"/>
      <c r="K128" s="661"/>
      <c r="L128" s="662"/>
      <c r="M128" s="28"/>
    </row>
    <row r="129" spans="2:13">
      <c r="B129" s="120"/>
      <c r="C129" s="421"/>
      <c r="D129" s="657"/>
      <c r="E129" s="658"/>
      <c r="F129" s="658"/>
      <c r="G129" s="658"/>
      <c r="H129" s="658"/>
      <c r="I129" s="658"/>
      <c r="J129" s="658"/>
      <c r="K129" s="658"/>
      <c r="L129" s="659"/>
      <c r="M129" s="28"/>
    </row>
    <row r="130" spans="2:13">
      <c r="B130" s="120"/>
      <c r="C130" s="421"/>
      <c r="D130" s="657"/>
      <c r="E130" s="658"/>
      <c r="F130" s="658"/>
      <c r="G130" s="658"/>
      <c r="H130" s="658"/>
      <c r="I130" s="658"/>
      <c r="J130" s="658"/>
      <c r="K130" s="658"/>
      <c r="L130" s="659"/>
      <c r="M130" s="28"/>
    </row>
    <row r="131" spans="2:13">
      <c r="B131" s="120"/>
      <c r="C131" s="421"/>
      <c r="D131" s="657"/>
      <c r="E131" s="658"/>
      <c r="F131" s="658"/>
      <c r="G131" s="658"/>
      <c r="H131" s="658"/>
      <c r="I131" s="658"/>
      <c r="J131" s="658"/>
      <c r="K131" s="658"/>
      <c r="L131" s="659"/>
      <c r="M131" s="28"/>
    </row>
    <row r="132" spans="2:13">
      <c r="B132" s="120"/>
      <c r="C132" s="421"/>
      <c r="D132" s="657"/>
      <c r="E132" s="658"/>
      <c r="F132" s="658"/>
      <c r="G132" s="658"/>
      <c r="H132" s="658"/>
      <c r="I132" s="658"/>
      <c r="J132" s="658"/>
      <c r="K132" s="658"/>
      <c r="L132" s="659"/>
      <c r="M132" s="28"/>
    </row>
    <row r="133" spans="2:13">
      <c r="B133" s="120"/>
      <c r="C133" s="421"/>
      <c r="D133" s="657"/>
      <c r="E133" s="658"/>
      <c r="F133" s="658"/>
      <c r="G133" s="658"/>
      <c r="H133" s="658"/>
      <c r="I133" s="658"/>
      <c r="J133" s="658"/>
      <c r="K133" s="658"/>
      <c r="L133" s="659"/>
      <c r="M133" s="28"/>
    </row>
    <row r="134" spans="2:13">
      <c r="B134" s="120"/>
      <c r="C134" s="421"/>
      <c r="D134" s="657"/>
      <c r="E134" s="658"/>
      <c r="F134" s="658"/>
      <c r="G134" s="658"/>
      <c r="H134" s="658"/>
      <c r="I134" s="658"/>
      <c r="J134" s="658"/>
      <c r="K134" s="658"/>
      <c r="L134" s="659"/>
      <c r="M134" s="28"/>
    </row>
    <row r="135" spans="2:13">
      <c r="B135" s="119"/>
      <c r="C135" s="422"/>
      <c r="D135" s="663"/>
      <c r="E135" s="664"/>
      <c r="F135" s="664"/>
      <c r="G135" s="664"/>
      <c r="H135" s="664"/>
      <c r="I135" s="664"/>
      <c r="J135" s="664"/>
      <c r="K135" s="664"/>
      <c r="L135" s="665"/>
      <c r="M135" s="28"/>
    </row>
    <row r="136" spans="2:13">
      <c r="B136" s="116" t="s">
        <v>174</v>
      </c>
      <c r="C136" s="418"/>
      <c r="D136" s="660"/>
      <c r="E136" s="661"/>
      <c r="F136" s="661"/>
      <c r="G136" s="661"/>
      <c r="H136" s="661"/>
      <c r="I136" s="661"/>
      <c r="J136" s="661"/>
      <c r="K136" s="661"/>
      <c r="L136" s="662"/>
      <c r="M136" s="28"/>
    </row>
    <row r="137" spans="2:13">
      <c r="B137" s="120"/>
      <c r="C137" s="421"/>
      <c r="D137" s="657"/>
      <c r="E137" s="658"/>
      <c r="F137" s="658"/>
      <c r="G137" s="658"/>
      <c r="H137" s="658"/>
      <c r="I137" s="658"/>
      <c r="J137" s="658"/>
      <c r="K137" s="658"/>
      <c r="L137" s="659"/>
      <c r="M137" s="28"/>
    </row>
    <row r="138" spans="2:13">
      <c r="B138" s="120"/>
      <c r="C138" s="421"/>
      <c r="D138" s="657"/>
      <c r="E138" s="658"/>
      <c r="F138" s="658"/>
      <c r="G138" s="658"/>
      <c r="H138" s="658"/>
      <c r="I138" s="658"/>
      <c r="J138" s="658"/>
      <c r="K138" s="658"/>
      <c r="L138" s="659"/>
      <c r="M138" s="28"/>
    </row>
    <row r="139" spans="2:13">
      <c r="B139" s="120"/>
      <c r="C139" s="421"/>
      <c r="D139" s="657"/>
      <c r="E139" s="658"/>
      <c r="F139" s="658"/>
      <c r="G139" s="658"/>
      <c r="H139" s="658"/>
      <c r="I139" s="658"/>
      <c r="J139" s="658"/>
      <c r="K139" s="658"/>
      <c r="L139" s="659"/>
      <c r="M139" s="28"/>
    </row>
    <row r="140" spans="2:13">
      <c r="B140" s="120"/>
      <c r="C140" s="421"/>
      <c r="D140" s="657"/>
      <c r="E140" s="658"/>
      <c r="F140" s="658"/>
      <c r="G140" s="658"/>
      <c r="H140" s="658"/>
      <c r="I140" s="658"/>
      <c r="J140" s="658"/>
      <c r="K140" s="658"/>
      <c r="L140" s="659"/>
      <c r="M140" s="28"/>
    </row>
    <row r="141" spans="2:13">
      <c r="B141" s="120"/>
      <c r="C141" s="421"/>
      <c r="D141" s="657"/>
      <c r="E141" s="658"/>
      <c r="F141" s="658"/>
      <c r="G141" s="658"/>
      <c r="H141" s="658"/>
      <c r="I141" s="658"/>
      <c r="J141" s="658"/>
      <c r="K141" s="658"/>
      <c r="L141" s="659"/>
      <c r="M141" s="28"/>
    </row>
    <row r="142" spans="2:13">
      <c r="B142" s="120"/>
      <c r="C142" s="421"/>
      <c r="D142" s="657"/>
      <c r="E142" s="658"/>
      <c r="F142" s="658"/>
      <c r="G142" s="658"/>
      <c r="H142" s="658"/>
      <c r="I142" s="658"/>
      <c r="J142" s="658"/>
      <c r="K142" s="658"/>
      <c r="L142" s="659"/>
      <c r="M142" s="28"/>
    </row>
    <row r="143" spans="2:13">
      <c r="B143" s="119"/>
      <c r="C143" s="422"/>
      <c r="D143" s="663"/>
      <c r="E143" s="664"/>
      <c r="F143" s="664"/>
      <c r="G143" s="664"/>
      <c r="H143" s="664"/>
      <c r="I143" s="664"/>
      <c r="J143" s="664"/>
      <c r="K143" s="664"/>
      <c r="L143" s="665"/>
      <c r="M143" s="28"/>
    </row>
    <row r="144" spans="2:13">
      <c r="B144" s="116" t="s">
        <v>175</v>
      </c>
      <c r="C144" s="418"/>
      <c r="D144" s="660"/>
      <c r="E144" s="661"/>
      <c r="F144" s="661"/>
      <c r="G144" s="661"/>
      <c r="H144" s="661"/>
      <c r="I144" s="661"/>
      <c r="J144" s="661"/>
      <c r="K144" s="661"/>
      <c r="L144" s="662"/>
      <c r="M144" s="28"/>
    </row>
    <row r="145" spans="2:13">
      <c r="B145" s="120"/>
      <c r="C145" s="421"/>
      <c r="D145" s="657"/>
      <c r="E145" s="658"/>
      <c r="F145" s="658"/>
      <c r="G145" s="658"/>
      <c r="H145" s="658"/>
      <c r="I145" s="658"/>
      <c r="J145" s="658"/>
      <c r="K145" s="658"/>
      <c r="L145" s="659"/>
      <c r="M145" s="28"/>
    </row>
    <row r="146" spans="2:13">
      <c r="B146" s="120"/>
      <c r="C146" s="421"/>
      <c r="D146" s="657"/>
      <c r="E146" s="658"/>
      <c r="F146" s="658"/>
      <c r="G146" s="658"/>
      <c r="H146" s="658"/>
      <c r="I146" s="658"/>
      <c r="J146" s="658"/>
      <c r="K146" s="658"/>
      <c r="L146" s="659"/>
      <c r="M146" s="28"/>
    </row>
    <row r="147" spans="2:13">
      <c r="B147" s="120"/>
      <c r="C147" s="421"/>
      <c r="D147" s="657"/>
      <c r="E147" s="658"/>
      <c r="F147" s="658"/>
      <c r="G147" s="658"/>
      <c r="H147" s="658"/>
      <c r="I147" s="658"/>
      <c r="J147" s="658"/>
      <c r="K147" s="658"/>
      <c r="L147" s="659"/>
      <c r="M147" s="28"/>
    </row>
    <row r="148" spans="2:13">
      <c r="B148" s="120"/>
      <c r="C148" s="421"/>
      <c r="D148" s="657"/>
      <c r="E148" s="658"/>
      <c r="F148" s="658"/>
      <c r="G148" s="658"/>
      <c r="H148" s="658"/>
      <c r="I148" s="658"/>
      <c r="J148" s="658"/>
      <c r="K148" s="658"/>
      <c r="L148" s="659"/>
      <c r="M148" s="28"/>
    </row>
    <row r="149" spans="2:13">
      <c r="B149" s="120"/>
      <c r="C149" s="421"/>
      <c r="D149" s="657"/>
      <c r="E149" s="658"/>
      <c r="F149" s="658"/>
      <c r="G149" s="658"/>
      <c r="H149" s="658"/>
      <c r="I149" s="658"/>
      <c r="J149" s="658"/>
      <c r="K149" s="658"/>
      <c r="L149" s="659"/>
      <c r="M149" s="28"/>
    </row>
    <row r="150" spans="2:13">
      <c r="B150" s="120"/>
      <c r="C150" s="421"/>
      <c r="D150" s="657"/>
      <c r="E150" s="658"/>
      <c r="F150" s="658"/>
      <c r="G150" s="658"/>
      <c r="H150" s="658"/>
      <c r="I150" s="658"/>
      <c r="J150" s="658"/>
      <c r="K150" s="658"/>
      <c r="L150" s="659"/>
      <c r="M150" s="28"/>
    </row>
    <row r="151" spans="2:13">
      <c r="B151" s="119"/>
      <c r="C151" s="422"/>
      <c r="D151" s="663"/>
      <c r="E151" s="664"/>
      <c r="F151" s="664"/>
      <c r="G151" s="664"/>
      <c r="H151" s="664"/>
      <c r="I151" s="664"/>
      <c r="J151" s="664"/>
      <c r="K151" s="664"/>
      <c r="L151" s="665"/>
      <c r="M151" s="28"/>
    </row>
    <row r="152" spans="2:13">
      <c r="B152" s="116" t="s">
        <v>190</v>
      </c>
      <c r="C152" s="418"/>
      <c r="D152" s="660"/>
      <c r="E152" s="661"/>
      <c r="F152" s="661"/>
      <c r="G152" s="661"/>
      <c r="H152" s="661"/>
      <c r="I152" s="661"/>
      <c r="J152" s="661"/>
      <c r="K152" s="661"/>
      <c r="L152" s="662"/>
      <c r="M152" s="28"/>
    </row>
    <row r="153" spans="2:13">
      <c r="B153" s="120"/>
      <c r="C153" s="421"/>
      <c r="D153" s="657"/>
      <c r="E153" s="658"/>
      <c r="F153" s="658"/>
      <c r="G153" s="658"/>
      <c r="H153" s="658"/>
      <c r="I153" s="658"/>
      <c r="J153" s="658"/>
      <c r="K153" s="658"/>
      <c r="L153" s="659"/>
      <c r="M153" s="28"/>
    </row>
    <row r="154" spans="2:13">
      <c r="B154" s="120"/>
      <c r="C154" s="421"/>
      <c r="D154" s="657"/>
      <c r="E154" s="658"/>
      <c r="F154" s="658"/>
      <c r="G154" s="658"/>
      <c r="H154" s="658"/>
      <c r="I154" s="658"/>
      <c r="J154" s="658"/>
      <c r="K154" s="658"/>
      <c r="L154" s="659"/>
      <c r="M154" s="28"/>
    </row>
    <row r="155" spans="2:13">
      <c r="B155" s="120"/>
      <c r="C155" s="421"/>
      <c r="D155" s="657"/>
      <c r="E155" s="658"/>
      <c r="F155" s="658"/>
      <c r="G155" s="658"/>
      <c r="H155" s="658"/>
      <c r="I155" s="658"/>
      <c r="J155" s="658"/>
      <c r="K155" s="658"/>
      <c r="L155" s="659"/>
      <c r="M155" s="28"/>
    </row>
    <row r="156" spans="2:13">
      <c r="B156" s="120"/>
      <c r="C156" s="421"/>
      <c r="D156" s="657"/>
      <c r="E156" s="658"/>
      <c r="F156" s="658"/>
      <c r="G156" s="658"/>
      <c r="H156" s="658"/>
      <c r="I156" s="658"/>
      <c r="J156" s="658"/>
      <c r="K156" s="658"/>
      <c r="L156" s="659"/>
      <c r="M156" s="28"/>
    </row>
    <row r="157" spans="2:13">
      <c r="B157" s="120"/>
      <c r="C157" s="421"/>
      <c r="D157" s="657"/>
      <c r="E157" s="658"/>
      <c r="F157" s="658"/>
      <c r="G157" s="658"/>
      <c r="H157" s="658"/>
      <c r="I157" s="658"/>
      <c r="J157" s="658"/>
      <c r="K157" s="658"/>
      <c r="L157" s="659"/>
      <c r="M157" s="28"/>
    </row>
    <row r="158" spans="2:13">
      <c r="B158" s="120"/>
      <c r="C158" s="421"/>
      <c r="D158" s="657"/>
      <c r="E158" s="658"/>
      <c r="F158" s="658"/>
      <c r="G158" s="658"/>
      <c r="H158" s="658"/>
      <c r="I158" s="658"/>
      <c r="J158" s="658"/>
      <c r="K158" s="658"/>
      <c r="L158" s="659"/>
      <c r="M158" s="28"/>
    </row>
    <row r="159" spans="2:13">
      <c r="B159" s="384"/>
      <c r="C159" s="423"/>
      <c r="D159" s="663"/>
      <c r="E159" s="664"/>
      <c r="F159" s="664"/>
      <c r="G159" s="664"/>
      <c r="H159" s="664"/>
      <c r="I159" s="664"/>
      <c r="J159" s="664"/>
      <c r="K159" s="664"/>
      <c r="L159" s="665"/>
      <c r="M159" s="28"/>
    </row>
    <row r="160" spans="2:13">
      <c r="B160" s="117" t="s">
        <v>335</v>
      </c>
      <c r="C160" s="424"/>
      <c r="D160" s="660"/>
      <c r="E160" s="661"/>
      <c r="F160" s="661"/>
      <c r="G160" s="661"/>
      <c r="H160" s="661"/>
      <c r="I160" s="661"/>
      <c r="J160" s="661"/>
      <c r="K160" s="661"/>
      <c r="L160" s="662"/>
      <c r="M160" s="2"/>
    </row>
    <row r="161" spans="2:13">
      <c r="B161" s="120"/>
      <c r="C161" s="421"/>
      <c r="D161" s="657"/>
      <c r="E161" s="658"/>
      <c r="F161" s="658"/>
      <c r="G161" s="658"/>
      <c r="H161" s="658"/>
      <c r="I161" s="658"/>
      <c r="J161" s="658"/>
      <c r="K161" s="658"/>
      <c r="L161" s="659"/>
      <c r="M161" s="28"/>
    </row>
    <row r="162" spans="2:13">
      <c r="B162" s="120"/>
      <c r="C162" s="421"/>
      <c r="D162" s="657"/>
      <c r="E162" s="658"/>
      <c r="F162" s="658"/>
      <c r="G162" s="658"/>
      <c r="H162" s="658"/>
      <c r="I162" s="658"/>
      <c r="J162" s="658"/>
      <c r="K162" s="658"/>
      <c r="L162" s="659"/>
      <c r="M162" s="28"/>
    </row>
    <row r="163" spans="2:13">
      <c r="B163" s="120"/>
      <c r="C163" s="421"/>
      <c r="D163" s="657"/>
      <c r="E163" s="658"/>
      <c r="F163" s="658"/>
      <c r="G163" s="658"/>
      <c r="H163" s="658"/>
      <c r="I163" s="658"/>
      <c r="J163" s="658"/>
      <c r="K163" s="658"/>
      <c r="L163" s="659"/>
      <c r="M163" s="28"/>
    </row>
    <row r="164" spans="2:13">
      <c r="B164" s="120"/>
      <c r="C164" s="421"/>
      <c r="D164" s="657"/>
      <c r="E164" s="658"/>
      <c r="F164" s="658"/>
      <c r="G164" s="658"/>
      <c r="H164" s="658"/>
      <c r="I164" s="658"/>
      <c r="J164" s="658"/>
      <c r="K164" s="658"/>
      <c r="L164" s="659"/>
      <c r="M164" s="28"/>
    </row>
    <row r="165" spans="2:13">
      <c r="B165" s="120"/>
      <c r="C165" s="421"/>
      <c r="D165" s="657"/>
      <c r="E165" s="658"/>
      <c r="F165" s="658"/>
      <c r="G165" s="658"/>
      <c r="H165" s="658"/>
      <c r="I165" s="658"/>
      <c r="J165" s="658"/>
      <c r="K165" s="658"/>
      <c r="L165" s="659"/>
      <c r="M165" s="28"/>
    </row>
    <row r="166" spans="2:13">
      <c r="B166" s="120"/>
      <c r="C166" s="421"/>
      <c r="D166" s="657"/>
      <c r="E166" s="658"/>
      <c r="F166" s="658"/>
      <c r="G166" s="658"/>
      <c r="H166" s="658"/>
      <c r="I166" s="658"/>
      <c r="J166" s="658"/>
      <c r="K166" s="658"/>
      <c r="L166" s="659"/>
      <c r="M166" s="28"/>
    </row>
    <row r="167" spans="2:13">
      <c r="B167" s="384"/>
      <c r="C167" s="425"/>
      <c r="D167" s="663"/>
      <c r="E167" s="664"/>
      <c r="F167" s="664"/>
      <c r="G167" s="664"/>
      <c r="H167" s="664"/>
      <c r="I167" s="664"/>
      <c r="J167" s="664"/>
      <c r="K167" s="664"/>
      <c r="L167" s="665"/>
    </row>
    <row r="168" spans="2:13">
      <c r="B168" s="117" t="s">
        <v>176</v>
      </c>
      <c r="C168" s="418"/>
      <c r="D168" s="684"/>
      <c r="E168" s="685"/>
      <c r="F168" s="685"/>
      <c r="G168" s="685"/>
      <c r="H168" s="685"/>
      <c r="I168" s="685"/>
      <c r="J168" s="685"/>
      <c r="K168" s="685"/>
      <c r="L168" s="686"/>
      <c r="M168" s="2"/>
    </row>
    <row r="169" spans="2:13">
      <c r="B169" s="120"/>
      <c r="C169" s="421"/>
      <c r="D169" s="657"/>
      <c r="E169" s="658"/>
      <c r="F169" s="658"/>
      <c r="G169" s="658"/>
      <c r="H169" s="658"/>
      <c r="I169" s="658"/>
      <c r="J169" s="658"/>
      <c r="K169" s="658"/>
      <c r="L169" s="659"/>
      <c r="M169" s="28"/>
    </row>
    <row r="170" spans="2:13">
      <c r="B170" s="120"/>
      <c r="C170" s="421"/>
      <c r="D170" s="657"/>
      <c r="E170" s="658"/>
      <c r="F170" s="658"/>
      <c r="G170" s="658"/>
      <c r="H170" s="658"/>
      <c r="I170" s="658"/>
      <c r="J170" s="658"/>
      <c r="K170" s="658"/>
      <c r="L170" s="659"/>
      <c r="M170" s="28"/>
    </row>
    <row r="171" spans="2:13">
      <c r="B171" s="120"/>
      <c r="C171" s="421"/>
      <c r="D171" s="657"/>
      <c r="E171" s="658"/>
      <c r="F171" s="658"/>
      <c r="G171" s="658"/>
      <c r="H171" s="658"/>
      <c r="I171" s="658"/>
      <c r="J171" s="658"/>
      <c r="K171" s="658"/>
      <c r="L171" s="659"/>
      <c r="M171" s="28"/>
    </row>
    <row r="172" spans="2:13">
      <c r="B172" s="120"/>
      <c r="C172" s="421"/>
      <c r="D172" s="657"/>
      <c r="E172" s="658"/>
      <c r="F172" s="658"/>
      <c r="G172" s="658"/>
      <c r="H172" s="658"/>
      <c r="I172" s="658"/>
      <c r="J172" s="658"/>
      <c r="K172" s="658"/>
      <c r="L172" s="659"/>
      <c r="M172" s="28"/>
    </row>
    <row r="173" spans="2:13">
      <c r="B173" s="120"/>
      <c r="C173" s="421"/>
      <c r="D173" s="657"/>
      <c r="E173" s="658"/>
      <c r="F173" s="658"/>
      <c r="G173" s="658"/>
      <c r="H173" s="658"/>
      <c r="I173" s="658"/>
      <c r="J173" s="658"/>
      <c r="K173" s="658"/>
      <c r="L173" s="659"/>
      <c r="M173" s="28"/>
    </row>
    <row r="174" spans="2:13">
      <c r="B174" s="120"/>
      <c r="C174" s="421"/>
      <c r="D174" s="657"/>
      <c r="E174" s="658"/>
      <c r="F174" s="658"/>
      <c r="G174" s="658"/>
      <c r="H174" s="658"/>
      <c r="I174" s="658"/>
      <c r="J174" s="658"/>
      <c r="K174" s="658"/>
      <c r="L174" s="659"/>
      <c r="M174" s="28"/>
    </row>
    <row r="175" spans="2:13" ht="13.5" thickBot="1">
      <c r="B175" s="118"/>
      <c r="C175" s="420"/>
      <c r="D175" s="663"/>
      <c r="E175" s="664"/>
      <c r="F175" s="664"/>
      <c r="G175" s="664"/>
      <c r="H175" s="664"/>
      <c r="I175" s="664"/>
      <c r="J175" s="664"/>
      <c r="K175" s="664"/>
      <c r="L175" s="665"/>
    </row>
    <row r="177" spans="2:4">
      <c r="B177" s="584" t="s">
        <v>346</v>
      </c>
      <c r="C177" s="584"/>
      <c r="D177" s="584"/>
    </row>
    <row r="178" spans="2:4" ht="12.75" customHeight="1">
      <c r="B178" s="630" t="s">
        <v>347</v>
      </c>
      <c r="C178" s="630"/>
    </row>
    <row r="179" spans="2:4">
      <c r="B179" s="584" t="s">
        <v>348</v>
      </c>
      <c r="C179" s="584"/>
    </row>
    <row r="180" spans="2:4">
      <c r="B180" s="584" t="s">
        <v>353</v>
      </c>
      <c r="C180" s="584"/>
    </row>
    <row r="181" spans="2:4">
      <c r="B181" s="584" t="s">
        <v>349</v>
      </c>
      <c r="C181" s="584"/>
    </row>
  </sheetData>
  <mergeCells count="178">
    <mergeCell ref="D25:L25"/>
    <mergeCell ref="D26:L26"/>
    <mergeCell ref="D27:L27"/>
    <mergeCell ref="D28:L28"/>
    <mergeCell ref="D14:L14"/>
    <mergeCell ref="D16:L16"/>
    <mergeCell ref="D17:L17"/>
    <mergeCell ref="D18:L18"/>
    <mergeCell ref="D19:L19"/>
    <mergeCell ref="D21:L21"/>
    <mergeCell ref="D22:L22"/>
    <mergeCell ref="D23:L23"/>
    <mergeCell ref="D15:L15"/>
    <mergeCell ref="D142:L142"/>
    <mergeCell ref="D137:L137"/>
    <mergeCell ref="D49:L49"/>
    <mergeCell ref="D55:L55"/>
    <mergeCell ref="D36:L36"/>
    <mergeCell ref="D38:L38"/>
    <mergeCell ref="D39:L39"/>
    <mergeCell ref="D40:L40"/>
    <mergeCell ref="D43:L43"/>
    <mergeCell ref="D45:L45"/>
    <mergeCell ref="D37:L37"/>
    <mergeCell ref="D44:L44"/>
    <mergeCell ref="D51:L51"/>
    <mergeCell ref="D58:L58"/>
    <mergeCell ref="D47:L47"/>
    <mergeCell ref="D138:L138"/>
    <mergeCell ref="D139:L139"/>
    <mergeCell ref="D140:L140"/>
    <mergeCell ref="D141:L141"/>
    <mergeCell ref="D130:L130"/>
    <mergeCell ref="D131:L131"/>
    <mergeCell ref="D132:L132"/>
    <mergeCell ref="D133:L133"/>
    <mergeCell ref="D134:L134"/>
    <mergeCell ref="D175:L175"/>
    <mergeCell ref="D74:L74"/>
    <mergeCell ref="D75:L75"/>
    <mergeCell ref="D85:L85"/>
    <mergeCell ref="D86:L86"/>
    <mergeCell ref="D126:L126"/>
    <mergeCell ref="D127:L127"/>
    <mergeCell ref="D119:L119"/>
    <mergeCell ref="D120:L120"/>
    <mergeCell ref="D96:L96"/>
    <mergeCell ref="D97:L97"/>
    <mergeCell ref="D107:L107"/>
    <mergeCell ref="D108:L108"/>
    <mergeCell ref="D118:L118"/>
    <mergeCell ref="D129:L129"/>
    <mergeCell ref="D168:L168"/>
    <mergeCell ref="D145:L145"/>
    <mergeCell ref="D143:L143"/>
    <mergeCell ref="D144:L144"/>
    <mergeCell ref="D151:L151"/>
    <mergeCell ref="D152:L152"/>
    <mergeCell ref="D159:L159"/>
    <mergeCell ref="D174:L174"/>
    <mergeCell ref="D146:L146"/>
    <mergeCell ref="D158:L158"/>
    <mergeCell ref="D169:L169"/>
    <mergeCell ref="D170:L170"/>
    <mergeCell ref="D171:L171"/>
    <mergeCell ref="D172:L172"/>
    <mergeCell ref="D153:L153"/>
    <mergeCell ref="D154:L154"/>
    <mergeCell ref="D155:L155"/>
    <mergeCell ref="D156:L156"/>
    <mergeCell ref="E2:F2"/>
    <mergeCell ref="E4:F4"/>
    <mergeCell ref="H2:I2"/>
    <mergeCell ref="D59:L59"/>
    <mergeCell ref="D60:L60"/>
    <mergeCell ref="D50:L50"/>
    <mergeCell ref="D52:L52"/>
    <mergeCell ref="D53:L53"/>
    <mergeCell ref="D54:L54"/>
    <mergeCell ref="D57:L57"/>
    <mergeCell ref="H4:I4"/>
    <mergeCell ref="K2:L2"/>
    <mergeCell ref="K4:L4"/>
    <mergeCell ref="H6:I6"/>
    <mergeCell ref="D12:L12"/>
    <mergeCell ref="E6:F6"/>
    <mergeCell ref="E8:F8"/>
    <mergeCell ref="H8:I8"/>
    <mergeCell ref="D32:L32"/>
    <mergeCell ref="D33:L33"/>
    <mergeCell ref="D34:L34"/>
    <mergeCell ref="D35:L35"/>
    <mergeCell ref="D41:L41"/>
    <mergeCell ref="D24:L24"/>
    <mergeCell ref="K8:L8"/>
    <mergeCell ref="D11:L11"/>
    <mergeCell ref="D13:L13"/>
    <mergeCell ref="D20:L20"/>
    <mergeCell ref="D136:L136"/>
    <mergeCell ref="D62:L62"/>
    <mergeCell ref="D64:L64"/>
    <mergeCell ref="D46:L46"/>
    <mergeCell ref="K6:L6"/>
    <mergeCell ref="D122:L122"/>
    <mergeCell ref="D123:L123"/>
    <mergeCell ref="D124:L124"/>
    <mergeCell ref="D128:L128"/>
    <mergeCell ref="D135:L135"/>
    <mergeCell ref="D125:L125"/>
    <mergeCell ref="D121:L121"/>
    <mergeCell ref="D42:L42"/>
    <mergeCell ref="D63:L63"/>
    <mergeCell ref="D48:L48"/>
    <mergeCell ref="D56:L56"/>
    <mergeCell ref="D61:L61"/>
    <mergeCell ref="D29:L29"/>
    <mergeCell ref="D30:L30"/>
    <mergeCell ref="D31:L31"/>
    <mergeCell ref="D98:L98"/>
    <mergeCell ref="D99:L99"/>
    <mergeCell ref="D100:L100"/>
    <mergeCell ref="D101:L101"/>
    <mergeCell ref="D102:L102"/>
    <mergeCell ref="D103:L103"/>
    <mergeCell ref="D104:L104"/>
    <mergeCell ref="D105:L105"/>
    <mergeCell ref="D106:L106"/>
    <mergeCell ref="D87:L87"/>
    <mergeCell ref="D88:L88"/>
    <mergeCell ref="D89:L89"/>
    <mergeCell ref="D90:L90"/>
    <mergeCell ref="D91:L91"/>
    <mergeCell ref="D92:L92"/>
    <mergeCell ref="D93:L93"/>
    <mergeCell ref="D94:L94"/>
    <mergeCell ref="D95:L95"/>
    <mergeCell ref="D76:L76"/>
    <mergeCell ref="D77:L77"/>
    <mergeCell ref="D78:L78"/>
    <mergeCell ref="D79:L79"/>
    <mergeCell ref="D80:L80"/>
    <mergeCell ref="D81:L81"/>
    <mergeCell ref="D82:L82"/>
    <mergeCell ref="D83:L83"/>
    <mergeCell ref="D84:L84"/>
    <mergeCell ref="D65:L65"/>
    <mergeCell ref="D66:L66"/>
    <mergeCell ref="D67:L67"/>
    <mergeCell ref="D68:L68"/>
    <mergeCell ref="D69:L69"/>
    <mergeCell ref="D70:L70"/>
    <mergeCell ref="D71:L71"/>
    <mergeCell ref="D72:L72"/>
    <mergeCell ref="D73:L73"/>
    <mergeCell ref="B178:C178"/>
    <mergeCell ref="D109:L109"/>
    <mergeCell ref="D110:L110"/>
    <mergeCell ref="D111:L111"/>
    <mergeCell ref="D112:L112"/>
    <mergeCell ref="D113:L113"/>
    <mergeCell ref="D114:L114"/>
    <mergeCell ref="D115:L115"/>
    <mergeCell ref="D116:L116"/>
    <mergeCell ref="D117:L117"/>
    <mergeCell ref="D173:L173"/>
    <mergeCell ref="D160:L160"/>
    <mergeCell ref="D161:L161"/>
    <mergeCell ref="D162:L162"/>
    <mergeCell ref="D163:L163"/>
    <mergeCell ref="D164:L164"/>
    <mergeCell ref="D165:L165"/>
    <mergeCell ref="D166:L166"/>
    <mergeCell ref="D157:L157"/>
    <mergeCell ref="D167:L167"/>
    <mergeCell ref="D147:L147"/>
    <mergeCell ref="D148:L148"/>
    <mergeCell ref="D149:L149"/>
    <mergeCell ref="D150:L150"/>
  </mergeCells>
  <phoneticPr fontId="24" type="noConversion"/>
  <dataValidations count="4">
    <dataValidation type="list" allowBlank="1" showInputMessage="1" showErrorMessage="1" sqref="C98:C106 K4:L4 C76:C84 C64:C73 C87:C95 C109:C117 K6:L6">
      <formula1>Tables!I5:I6</formula1>
    </dataValidation>
    <dataValidation type="list" allowBlank="1" showInputMessage="1" showErrorMessage="1" promptTitle="Reporting Year" prompt="Select " sqref="K8">
      <formula1>Tables!G5:G54</formula1>
    </dataValidation>
    <dataValidation type="list" allowBlank="1" showInputMessage="1" showErrorMessage="1" promptTitle="     State" prompt="Select State_x000a_" sqref="H6">
      <formula1>Tables!E6:E61</formula1>
    </dataValidation>
    <dataValidation type="list" allowBlank="1" showInputMessage="1" showErrorMessage="1" promptTitle="     State" prompt="Select State_x000a_" sqref="H8:I8">
      <formula1>Tables!E5:E61</formula1>
    </dataValidation>
  </dataValidations>
  <printOptions horizontalCentered="1"/>
  <pageMargins left="0.25" right="0.25" top="0.5" bottom="0.35" header="0.3" footer="0.2"/>
  <pageSetup paperSize="5" scale="41"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J53"/>
  <sheetViews>
    <sheetView topLeftCell="A40" zoomScale="80" zoomScaleNormal="80" workbookViewId="0">
      <selection activeCell="B49" sqref="B49:E53"/>
    </sheetView>
  </sheetViews>
  <sheetFormatPr defaultRowHeight="12.75"/>
  <cols>
    <col min="1" max="1" width="1.5703125" style="18" customWidth="1"/>
    <col min="2" max="2" width="3.42578125" style="18" customWidth="1"/>
    <col min="3" max="3" width="5.140625" style="18" customWidth="1"/>
    <col min="4" max="4" width="55.7109375" style="18" customWidth="1"/>
    <col min="5" max="13" width="12.7109375" style="18" customWidth="1"/>
    <col min="14" max="14" width="12.7109375" style="17" customWidth="1"/>
    <col min="15" max="36" width="12.7109375" style="18" customWidth="1"/>
    <col min="37" max="16384" width="9.140625" style="18"/>
  </cols>
  <sheetData>
    <row r="1" spans="1:36">
      <c r="B1" s="1" t="s">
        <v>1</v>
      </c>
      <c r="E1" s="14"/>
      <c r="F1" s="17" t="s">
        <v>263</v>
      </c>
      <c r="G1" s="17"/>
      <c r="I1" s="17" t="s">
        <v>344</v>
      </c>
      <c r="J1" s="1"/>
      <c r="L1" s="20"/>
      <c r="M1" s="20"/>
    </row>
    <row r="2" spans="1:36">
      <c r="B2" s="1" t="s">
        <v>64</v>
      </c>
      <c r="E2" s="14"/>
      <c r="F2" s="622"/>
      <c r="G2" s="622"/>
      <c r="I2" s="622"/>
      <c r="J2" s="622"/>
      <c r="L2" s="627"/>
      <c r="M2" s="627"/>
    </row>
    <row r="3" spans="1:36">
      <c r="B3" s="1" t="s">
        <v>205</v>
      </c>
      <c r="E3" s="14"/>
      <c r="F3" s="17" t="s">
        <v>259</v>
      </c>
      <c r="G3" s="17"/>
      <c r="I3" s="17" t="s">
        <v>343</v>
      </c>
      <c r="J3" s="17"/>
      <c r="L3" s="20" t="s">
        <v>352</v>
      </c>
      <c r="M3" s="20"/>
      <c r="N3" s="128"/>
      <c r="P3" s="17"/>
    </row>
    <row r="4" spans="1:36">
      <c r="B4" s="1"/>
      <c r="E4" s="14"/>
      <c r="F4" s="622"/>
      <c r="G4" s="622"/>
      <c r="I4" s="622"/>
      <c r="J4" s="622"/>
      <c r="L4" s="621"/>
      <c r="M4" s="621"/>
      <c r="N4" s="18"/>
      <c r="P4" s="17"/>
    </row>
    <row r="5" spans="1:36">
      <c r="B5" s="24" t="s">
        <v>350</v>
      </c>
      <c r="E5" s="24"/>
      <c r="F5" s="21" t="s">
        <v>131</v>
      </c>
      <c r="G5" s="21"/>
      <c r="I5" s="18" t="s">
        <v>76</v>
      </c>
      <c r="J5" s="17"/>
      <c r="L5" s="18" t="s">
        <v>267</v>
      </c>
      <c r="N5" s="18"/>
    </row>
    <row r="6" spans="1:36">
      <c r="B6" s="690"/>
      <c r="C6" s="690"/>
      <c r="D6" s="690"/>
      <c r="F6" s="621"/>
      <c r="G6" s="621"/>
      <c r="H6" s="130"/>
      <c r="I6" s="626"/>
      <c r="J6" s="626"/>
      <c r="L6" s="621"/>
      <c r="M6" s="621"/>
      <c r="N6" s="18"/>
    </row>
    <row r="7" spans="1:36">
      <c r="B7" s="24" t="s">
        <v>215</v>
      </c>
      <c r="F7" s="21" t="s">
        <v>155</v>
      </c>
      <c r="G7" s="21"/>
      <c r="I7" s="18" t="s">
        <v>262</v>
      </c>
      <c r="J7" s="21"/>
      <c r="L7" s="29" t="s">
        <v>270</v>
      </c>
      <c r="N7" s="18"/>
    </row>
    <row r="8" spans="1:36">
      <c r="B8" s="690"/>
      <c r="C8" s="690"/>
      <c r="D8" s="690"/>
      <c r="F8" s="621"/>
      <c r="G8" s="621"/>
      <c r="I8" s="626"/>
      <c r="J8" s="626"/>
      <c r="L8" s="628"/>
      <c r="M8" s="628"/>
      <c r="N8" s="23"/>
    </row>
    <row r="9" spans="1:36" s="128" customFormat="1" ht="13.5" thickBot="1">
      <c r="L9" s="20"/>
    </row>
    <row r="10" spans="1:36" ht="13.5" thickBot="1">
      <c r="E10" s="700" t="s">
        <v>351</v>
      </c>
      <c r="F10" s="701"/>
      <c r="G10" s="701"/>
      <c r="H10" s="701"/>
      <c r="I10" s="701"/>
      <c r="J10" s="701"/>
      <c r="K10" s="701"/>
      <c r="L10" s="701"/>
      <c r="M10" s="701"/>
      <c r="N10" s="701"/>
      <c r="O10" s="701"/>
      <c r="P10" s="702"/>
      <c r="Q10" s="700" t="s">
        <v>160</v>
      </c>
      <c r="R10" s="701"/>
      <c r="S10" s="701"/>
      <c r="T10" s="701"/>
      <c r="U10" s="701"/>
      <c r="V10" s="701"/>
      <c r="W10" s="701"/>
      <c r="X10" s="701"/>
      <c r="Y10" s="701"/>
      <c r="Z10" s="701"/>
      <c r="AA10" s="701"/>
      <c r="AB10" s="702"/>
      <c r="AC10" s="691" t="s">
        <v>134</v>
      </c>
      <c r="AD10" s="692"/>
      <c r="AE10" s="692"/>
      <c r="AF10" s="692"/>
      <c r="AG10" s="692"/>
      <c r="AH10" s="692"/>
      <c r="AI10" s="692"/>
      <c r="AJ10" s="693"/>
    </row>
    <row r="11" spans="1:36" ht="13.5" thickBot="1">
      <c r="C11" s="14"/>
      <c r="E11" s="694" t="s">
        <v>67</v>
      </c>
      <c r="F11" s="695"/>
      <c r="G11" s="695"/>
      <c r="H11" s="696"/>
      <c r="I11" s="694" t="s">
        <v>68</v>
      </c>
      <c r="J11" s="695"/>
      <c r="K11" s="695"/>
      <c r="L11" s="696"/>
      <c r="M11" s="694" t="s">
        <v>69</v>
      </c>
      <c r="N11" s="695"/>
      <c r="O11" s="695"/>
      <c r="P11" s="696"/>
      <c r="Q11" s="694" t="s">
        <v>67</v>
      </c>
      <c r="R11" s="695"/>
      <c r="S11" s="695"/>
      <c r="T11" s="696"/>
      <c r="U11" s="694" t="s">
        <v>68</v>
      </c>
      <c r="V11" s="695"/>
      <c r="W11" s="695"/>
      <c r="X11" s="696"/>
      <c r="Y11" s="694" t="s">
        <v>69</v>
      </c>
      <c r="Z11" s="695"/>
      <c r="AA11" s="695"/>
      <c r="AB11" s="696"/>
      <c r="AC11" s="694" t="s">
        <v>68</v>
      </c>
      <c r="AD11" s="695"/>
      <c r="AE11" s="695"/>
      <c r="AF11" s="696"/>
      <c r="AG11" s="697" t="s">
        <v>69</v>
      </c>
      <c r="AH11" s="698"/>
      <c r="AI11" s="698"/>
      <c r="AJ11" s="699"/>
    </row>
    <row r="12" spans="1:36">
      <c r="A12" s="21"/>
      <c r="B12" s="21"/>
      <c r="C12" s="21"/>
      <c r="D12" s="21"/>
      <c r="E12" s="155" t="s">
        <v>135</v>
      </c>
      <c r="F12" s="143" t="s">
        <v>136</v>
      </c>
      <c r="G12" s="143" t="s">
        <v>53</v>
      </c>
      <c r="H12" s="156" t="s">
        <v>54</v>
      </c>
      <c r="I12" s="141" t="s">
        <v>135</v>
      </c>
      <c r="J12" s="143" t="s">
        <v>136</v>
      </c>
      <c r="K12" s="143" t="s">
        <v>53</v>
      </c>
      <c r="L12" s="156" t="s">
        <v>54</v>
      </c>
      <c r="M12" s="141" t="s">
        <v>135</v>
      </c>
      <c r="N12" s="143" t="s">
        <v>136</v>
      </c>
      <c r="O12" s="143" t="s">
        <v>53</v>
      </c>
      <c r="P12" s="157" t="s">
        <v>54</v>
      </c>
      <c r="Q12" s="163" t="s">
        <v>135</v>
      </c>
      <c r="R12" s="149" t="s">
        <v>136</v>
      </c>
      <c r="S12" s="149" t="s">
        <v>53</v>
      </c>
      <c r="T12" s="156" t="s">
        <v>54</v>
      </c>
      <c r="U12" s="147" t="s">
        <v>135</v>
      </c>
      <c r="V12" s="149" t="s">
        <v>136</v>
      </c>
      <c r="W12" s="149" t="s">
        <v>53</v>
      </c>
      <c r="X12" s="156" t="s">
        <v>54</v>
      </c>
      <c r="Y12" s="147" t="s">
        <v>135</v>
      </c>
      <c r="Z12" s="149" t="s">
        <v>136</v>
      </c>
      <c r="AA12" s="149" t="s">
        <v>53</v>
      </c>
      <c r="AB12" s="157" t="s">
        <v>54</v>
      </c>
      <c r="AC12" s="163" t="s">
        <v>135</v>
      </c>
      <c r="AD12" s="149" t="s">
        <v>136</v>
      </c>
      <c r="AE12" s="149" t="s">
        <v>53</v>
      </c>
      <c r="AF12" s="156" t="s">
        <v>54</v>
      </c>
      <c r="AG12" s="147" t="s">
        <v>135</v>
      </c>
      <c r="AH12" s="149" t="s">
        <v>136</v>
      </c>
      <c r="AI12" s="149" t="s">
        <v>53</v>
      </c>
      <c r="AJ12" s="157" t="s">
        <v>54</v>
      </c>
    </row>
    <row r="13" spans="1:36">
      <c r="C13" s="32"/>
      <c r="D13" s="32"/>
      <c r="E13" s="158">
        <v>1</v>
      </c>
      <c r="F13" s="144">
        <v>2</v>
      </c>
      <c r="G13" s="144">
        <v>3</v>
      </c>
      <c r="H13" s="145">
        <v>4</v>
      </c>
      <c r="I13" s="142">
        <v>5</v>
      </c>
      <c r="J13" s="144">
        <v>6</v>
      </c>
      <c r="K13" s="144">
        <v>7</v>
      </c>
      <c r="L13" s="145">
        <v>8</v>
      </c>
      <c r="M13" s="142">
        <v>9</v>
      </c>
      <c r="N13" s="144">
        <v>10</v>
      </c>
      <c r="O13" s="144">
        <v>11</v>
      </c>
      <c r="P13" s="159">
        <v>12</v>
      </c>
      <c r="Q13" s="164">
        <v>13</v>
      </c>
      <c r="R13" s="150">
        <v>14</v>
      </c>
      <c r="S13" s="150">
        <v>15</v>
      </c>
      <c r="T13" s="145">
        <v>16</v>
      </c>
      <c r="U13" s="148">
        <v>17</v>
      </c>
      <c r="V13" s="150">
        <v>18</v>
      </c>
      <c r="W13" s="150">
        <v>19</v>
      </c>
      <c r="X13" s="145">
        <v>20</v>
      </c>
      <c r="Y13" s="148">
        <v>21</v>
      </c>
      <c r="Z13" s="150">
        <v>22</v>
      </c>
      <c r="AA13" s="150">
        <v>23</v>
      </c>
      <c r="AB13" s="159">
        <v>24</v>
      </c>
      <c r="AC13" s="164">
        <v>25</v>
      </c>
      <c r="AD13" s="150">
        <v>26</v>
      </c>
      <c r="AE13" s="150">
        <v>27</v>
      </c>
      <c r="AF13" s="145">
        <v>28</v>
      </c>
      <c r="AG13" s="148">
        <v>29</v>
      </c>
      <c r="AH13" s="150">
        <v>30</v>
      </c>
      <c r="AI13" s="150">
        <v>31</v>
      </c>
      <c r="AJ13" s="159">
        <v>32</v>
      </c>
    </row>
    <row r="14" spans="1:36">
      <c r="B14" s="134" t="s">
        <v>2</v>
      </c>
      <c r="C14" s="136" t="s">
        <v>194</v>
      </c>
      <c r="D14" s="133"/>
      <c r="E14" s="525"/>
      <c r="F14" s="526"/>
      <c r="G14" s="526"/>
      <c r="H14" s="527"/>
      <c r="I14" s="528"/>
      <c r="J14" s="526"/>
      <c r="K14" s="526"/>
      <c r="L14" s="527"/>
      <c r="M14" s="528"/>
      <c r="N14" s="526"/>
      <c r="O14" s="526"/>
      <c r="P14" s="529"/>
      <c r="Q14" s="525"/>
      <c r="R14" s="526"/>
      <c r="S14" s="526"/>
      <c r="T14" s="527"/>
      <c r="U14" s="528"/>
      <c r="V14" s="526"/>
      <c r="W14" s="526"/>
      <c r="X14" s="527"/>
      <c r="Y14" s="528"/>
      <c r="Z14" s="526"/>
      <c r="AA14" s="526"/>
      <c r="AB14" s="529"/>
      <c r="AC14" s="525"/>
      <c r="AD14" s="526"/>
      <c r="AE14" s="526"/>
      <c r="AF14" s="527"/>
      <c r="AG14" s="528"/>
      <c r="AH14" s="526"/>
      <c r="AI14" s="526"/>
      <c r="AJ14" s="529"/>
    </row>
    <row r="15" spans="1:36">
      <c r="B15" s="135"/>
      <c r="C15" s="37">
        <v>1.1000000000000001</v>
      </c>
      <c r="D15" s="151" t="str">
        <f>"Adjusted incurred claims (from Part 1, Line "&amp;'Pt 1 and 2'!$C$30&amp;") as of 12/31"</f>
        <v>Adjusted incurred claims (from Part 1, Line 2.1) as of 12/31</v>
      </c>
      <c r="E15" s="467"/>
      <c r="F15" s="443"/>
      <c r="G15" s="80">
        <f>'Pt 1 and 2'!$F$30</f>
        <v>0</v>
      </c>
      <c r="H15" s="63">
        <f t="shared" ref="H15:H19" si="0">SUM(E15:G15)</f>
        <v>0</v>
      </c>
      <c r="I15" s="441"/>
      <c r="J15" s="443"/>
      <c r="K15" s="80">
        <f>'Pt 1 and 2'!$K$30</f>
        <v>0</v>
      </c>
      <c r="L15" s="63">
        <f t="shared" ref="L15:L19" si="1">SUM(I15:K15)</f>
        <v>0</v>
      </c>
      <c r="M15" s="441"/>
      <c r="N15" s="443"/>
      <c r="O15" s="80">
        <f>'Pt 1 and 2'!$P$30</f>
        <v>0</v>
      </c>
      <c r="P15" s="98">
        <f t="shared" ref="P15:P19" si="2">SUM(M15:O15)</f>
        <v>0</v>
      </c>
      <c r="Q15" s="441"/>
      <c r="R15" s="443"/>
      <c r="S15" s="80">
        <f>'Pt 1 and 2'!$U$30</f>
        <v>0</v>
      </c>
      <c r="T15" s="63">
        <f t="shared" ref="T15:T20" si="3">SUM(Q15:S15)</f>
        <v>0</v>
      </c>
      <c r="U15" s="441"/>
      <c r="V15" s="443"/>
      <c r="W15" s="80">
        <f>'Pt 1 and 2'!$W$30</f>
        <v>0</v>
      </c>
      <c r="X15" s="63">
        <f t="shared" ref="X15:X20" si="4">SUM(U15:W15)</f>
        <v>0</v>
      </c>
      <c r="Y15" s="441"/>
      <c r="Z15" s="443"/>
      <c r="AA15" s="80">
        <f>'Pt 1 and 2'!$Y$30</f>
        <v>0</v>
      </c>
      <c r="AB15" s="98">
        <f t="shared" ref="AB15:AB20" si="5">SUM(Y15:AA15)</f>
        <v>0</v>
      </c>
      <c r="AC15" s="441"/>
      <c r="AD15" s="443"/>
      <c r="AE15" s="80">
        <f>'Pt 1 and 2'!$AA$30</f>
        <v>0</v>
      </c>
      <c r="AF15" s="63">
        <f t="shared" ref="AF15:AF20" si="6">SUM(AC15:AE15)</f>
        <v>0</v>
      </c>
      <c r="AG15" s="441"/>
      <c r="AH15" s="443"/>
      <c r="AI15" s="80">
        <f>'Pt 1 and 2'!$AF$30</f>
        <v>0</v>
      </c>
      <c r="AJ15" s="98">
        <f t="shared" ref="AJ15:AJ20" si="7">SUM(AG15:AI15)</f>
        <v>0</v>
      </c>
    </row>
    <row r="16" spans="1:36" ht="25.5">
      <c r="B16" s="135"/>
      <c r="C16" s="230">
        <v>1.2</v>
      </c>
      <c r="D16" s="152" t="s">
        <v>327</v>
      </c>
      <c r="E16" s="467"/>
      <c r="F16" s="443"/>
      <c r="G16" s="80">
        <f>'Pt 1 and 2'!$J$30</f>
        <v>0</v>
      </c>
      <c r="H16" s="63">
        <f t="shared" si="0"/>
        <v>0</v>
      </c>
      <c r="I16" s="441"/>
      <c r="J16" s="443"/>
      <c r="K16" s="80">
        <f>'Pt 1 and 2'!$O$30</f>
        <v>0</v>
      </c>
      <c r="L16" s="63">
        <f t="shared" si="1"/>
        <v>0</v>
      </c>
      <c r="M16" s="441"/>
      <c r="N16" s="443"/>
      <c r="O16" s="80">
        <f>'Pt 1 and 2'!$T$30</f>
        <v>0</v>
      </c>
      <c r="P16" s="98">
        <f t="shared" si="2"/>
        <v>0</v>
      </c>
      <c r="Q16" s="441"/>
      <c r="R16" s="443"/>
      <c r="S16" s="80">
        <f>'Pt 1 and 2'!$V$30</f>
        <v>0</v>
      </c>
      <c r="T16" s="63">
        <f t="shared" si="3"/>
        <v>0</v>
      </c>
      <c r="U16" s="441"/>
      <c r="V16" s="443"/>
      <c r="W16" s="80">
        <f>'Pt 1 and 2'!$X$30</f>
        <v>0</v>
      </c>
      <c r="X16" s="63">
        <f t="shared" si="4"/>
        <v>0</v>
      </c>
      <c r="Y16" s="441"/>
      <c r="Z16" s="443"/>
      <c r="AA16" s="80">
        <f>'Pt 1 and 2'!$Z$30</f>
        <v>0</v>
      </c>
      <c r="AB16" s="98">
        <f t="shared" si="5"/>
        <v>0</v>
      </c>
      <c r="AC16" s="441"/>
      <c r="AD16" s="443"/>
      <c r="AE16" s="80">
        <f>'Pt 1 and 2'!$AE$30</f>
        <v>0</v>
      </c>
      <c r="AF16" s="63">
        <f t="shared" si="6"/>
        <v>0</v>
      </c>
      <c r="AG16" s="441"/>
      <c r="AH16" s="443"/>
      <c r="AI16" s="80">
        <f>'Pt 1 and 2'!$AJ$30</f>
        <v>0</v>
      </c>
      <c r="AJ16" s="98">
        <f t="shared" si="7"/>
        <v>0</v>
      </c>
    </row>
    <row r="17" spans="2:36">
      <c r="B17" s="135"/>
      <c r="C17" s="230">
        <v>1.3</v>
      </c>
      <c r="D17" s="151" t="str">
        <f>"Quality improvement expenses (from Part 1, Line "&amp;'Pt 1 and 2'!$C$57&amp;")"</f>
        <v>Quality improvement expenses (from Part 1, Line 4.6)</v>
      </c>
      <c r="E17" s="467"/>
      <c r="F17" s="443"/>
      <c r="G17" s="80">
        <f>'Pt 1 and 2'!$J$57</f>
        <v>0</v>
      </c>
      <c r="H17" s="63">
        <f t="shared" si="0"/>
        <v>0</v>
      </c>
      <c r="I17" s="441"/>
      <c r="J17" s="443"/>
      <c r="K17" s="80">
        <f>'Pt 1 and 2'!$O$57</f>
        <v>0</v>
      </c>
      <c r="L17" s="63">
        <f t="shared" si="1"/>
        <v>0</v>
      </c>
      <c r="M17" s="441"/>
      <c r="N17" s="443"/>
      <c r="O17" s="80">
        <f>'Pt 1 and 2'!$T$57</f>
        <v>0</v>
      </c>
      <c r="P17" s="98">
        <f t="shared" si="2"/>
        <v>0</v>
      </c>
      <c r="Q17" s="441"/>
      <c r="R17" s="443"/>
      <c r="S17" s="80">
        <f>'Pt 1 and 2'!$V$57</f>
        <v>0</v>
      </c>
      <c r="T17" s="63">
        <f t="shared" si="3"/>
        <v>0</v>
      </c>
      <c r="U17" s="441"/>
      <c r="V17" s="443"/>
      <c r="W17" s="80">
        <f>'Pt 1 and 2'!$X$57</f>
        <v>0</v>
      </c>
      <c r="X17" s="63">
        <f t="shared" si="4"/>
        <v>0</v>
      </c>
      <c r="Y17" s="441"/>
      <c r="Z17" s="443"/>
      <c r="AA17" s="80">
        <f>'Pt 1 and 2'!$Z$57</f>
        <v>0</v>
      </c>
      <c r="AB17" s="98">
        <f t="shared" si="5"/>
        <v>0</v>
      </c>
      <c r="AC17" s="441"/>
      <c r="AD17" s="443"/>
      <c r="AE17" s="80">
        <f>'Pt 1 and 2'!$AE$57</f>
        <v>0</v>
      </c>
      <c r="AF17" s="63">
        <f t="shared" si="6"/>
        <v>0</v>
      </c>
      <c r="AG17" s="441"/>
      <c r="AH17" s="443"/>
      <c r="AI17" s="80">
        <f>'Pt 1 and 2'!$AJ$57</f>
        <v>0</v>
      </c>
      <c r="AJ17" s="98">
        <f t="shared" si="7"/>
        <v>0</v>
      </c>
    </row>
    <row r="18" spans="2:36">
      <c r="B18" s="135"/>
      <c r="C18" s="230">
        <v>1.4</v>
      </c>
      <c r="D18" s="151" t="s">
        <v>345</v>
      </c>
      <c r="E18" s="442" t="s">
        <v>65</v>
      </c>
      <c r="F18" s="443"/>
      <c r="G18" s="440"/>
      <c r="H18" s="341">
        <f t="shared" si="0"/>
        <v>0</v>
      </c>
      <c r="I18" s="429" t="s">
        <v>65</v>
      </c>
      <c r="J18" s="443"/>
      <c r="K18" s="443"/>
      <c r="L18" s="341">
        <f t="shared" si="1"/>
        <v>0</v>
      </c>
      <c r="M18" s="429" t="s">
        <v>65</v>
      </c>
      <c r="N18" s="443"/>
      <c r="O18" s="443"/>
      <c r="P18" s="98">
        <f t="shared" si="2"/>
        <v>0</v>
      </c>
      <c r="Q18" s="442" t="s">
        <v>65</v>
      </c>
      <c r="R18" s="443"/>
      <c r="S18" s="443"/>
      <c r="T18" s="341">
        <f t="shared" si="3"/>
        <v>0</v>
      </c>
      <c r="U18" s="429" t="s">
        <v>65</v>
      </c>
      <c r="V18" s="443"/>
      <c r="W18" s="443"/>
      <c r="X18" s="63">
        <f t="shared" si="4"/>
        <v>0</v>
      </c>
      <c r="Y18" s="429" t="s">
        <v>65</v>
      </c>
      <c r="Z18" s="443"/>
      <c r="AA18" s="443"/>
      <c r="AB18" s="98">
        <f t="shared" si="5"/>
        <v>0</v>
      </c>
      <c r="AC18" s="442" t="s">
        <v>65</v>
      </c>
      <c r="AD18" s="443"/>
      <c r="AE18" s="443"/>
      <c r="AF18" s="63">
        <f t="shared" si="6"/>
        <v>0</v>
      </c>
      <c r="AG18" s="429" t="s">
        <v>65</v>
      </c>
      <c r="AH18" s="443"/>
      <c r="AI18" s="443"/>
      <c r="AJ18" s="98">
        <f t="shared" si="7"/>
        <v>0</v>
      </c>
    </row>
    <row r="19" spans="2:36">
      <c r="B19" s="135"/>
      <c r="C19" s="230">
        <v>1.5</v>
      </c>
      <c r="D19" s="152" t="str">
        <f>"MLR numerator (Lines "&amp;$C$16&amp;" + "&amp;$C$17&amp;" + "&amp;$C$18&amp;")"</f>
        <v>MLR numerator (Lines 1.2 + 1.3 + 1.4)</v>
      </c>
      <c r="E19" s="97">
        <f>SUM(E16:E18)</f>
        <v>0</v>
      </c>
      <c r="F19" s="438">
        <f>SUM(F16:F18)</f>
        <v>0</v>
      </c>
      <c r="G19" s="80">
        <f>SUM(G16:G18)</f>
        <v>0</v>
      </c>
      <c r="H19" s="63">
        <f t="shared" si="0"/>
        <v>0</v>
      </c>
      <c r="I19" s="77">
        <f>SUM(I16:I18)</f>
        <v>0</v>
      </c>
      <c r="J19" s="80">
        <f>SUM(J16:J18)</f>
        <v>0</v>
      </c>
      <c r="K19" s="80">
        <f>SUM(K16:K18)</f>
        <v>0</v>
      </c>
      <c r="L19" s="63">
        <f t="shared" si="1"/>
        <v>0</v>
      </c>
      <c r="M19" s="77">
        <f>SUM(M16:M18)</f>
        <v>0</v>
      </c>
      <c r="N19" s="80">
        <f>SUM(N16:N18)</f>
        <v>0</v>
      </c>
      <c r="O19" s="80">
        <f>SUM(O16:O18)</f>
        <v>0</v>
      </c>
      <c r="P19" s="98">
        <f t="shared" si="2"/>
        <v>0</v>
      </c>
      <c r="Q19" s="97">
        <f>SUM(Q16:Q18)</f>
        <v>0</v>
      </c>
      <c r="R19" s="80">
        <f>SUM(R16:R18)</f>
        <v>0</v>
      </c>
      <c r="S19" s="80">
        <f>SUM(S16:S18)</f>
        <v>0</v>
      </c>
      <c r="T19" s="63">
        <f t="shared" si="3"/>
        <v>0</v>
      </c>
      <c r="U19" s="77">
        <f>SUM(U16:U18)</f>
        <v>0</v>
      </c>
      <c r="V19" s="80">
        <f>SUM(V16:V18)</f>
        <v>0</v>
      </c>
      <c r="W19" s="80">
        <f>SUM(W16:W18)</f>
        <v>0</v>
      </c>
      <c r="X19" s="63">
        <f t="shared" si="4"/>
        <v>0</v>
      </c>
      <c r="Y19" s="77">
        <f>SUM(Y16:Y18)</f>
        <v>0</v>
      </c>
      <c r="Z19" s="80">
        <f>SUM(Z16:Z18)</f>
        <v>0</v>
      </c>
      <c r="AA19" s="80">
        <f>SUM(AA16:AA18)</f>
        <v>0</v>
      </c>
      <c r="AB19" s="98">
        <f t="shared" si="5"/>
        <v>0</v>
      </c>
      <c r="AC19" s="97">
        <f>SUM(AC16:AC18)</f>
        <v>0</v>
      </c>
      <c r="AD19" s="80">
        <f>SUM(AD16:AD18)</f>
        <v>0</v>
      </c>
      <c r="AE19" s="80">
        <f>SUM(AE16:AE18)</f>
        <v>0</v>
      </c>
      <c r="AF19" s="63">
        <f t="shared" si="6"/>
        <v>0</v>
      </c>
      <c r="AG19" s="77">
        <f>SUM(AG16:AG18)</f>
        <v>0</v>
      </c>
      <c r="AH19" s="80">
        <f>SUM(AH16:AH18)</f>
        <v>0</v>
      </c>
      <c r="AI19" s="80">
        <f>SUM(AI16:AI18)</f>
        <v>0</v>
      </c>
      <c r="AJ19" s="98">
        <f t="shared" si="7"/>
        <v>0</v>
      </c>
    </row>
    <row r="20" spans="2:36" ht="25.5">
      <c r="B20" s="135"/>
      <c r="C20" s="230">
        <v>1.6</v>
      </c>
      <c r="D20" s="152" t="str">
        <f>"MLR numerator: ""Mini-Med"" &amp; Expatriate 
(Line "&amp;$C$19&amp;" x adjustment factor)"</f>
        <v>MLR numerator: "Mini-Med" &amp; Expatriate 
(Line 1.5 x adjustment factor)</v>
      </c>
      <c r="E20" s="426" t="s">
        <v>65</v>
      </c>
      <c r="F20" s="427" t="s">
        <v>65</v>
      </c>
      <c r="G20" s="427" t="s">
        <v>65</v>
      </c>
      <c r="H20" s="428" t="s">
        <v>65</v>
      </c>
      <c r="I20" s="429" t="s">
        <v>65</v>
      </c>
      <c r="J20" s="427" t="s">
        <v>65</v>
      </c>
      <c r="K20" s="427" t="s">
        <v>65</v>
      </c>
      <c r="L20" s="428" t="s">
        <v>65</v>
      </c>
      <c r="M20" s="429" t="s">
        <v>65</v>
      </c>
      <c r="N20" s="427" t="s">
        <v>65</v>
      </c>
      <c r="O20" s="427" t="s">
        <v>65</v>
      </c>
      <c r="P20" s="430" t="s">
        <v>65</v>
      </c>
      <c r="Q20" s="470"/>
      <c r="R20" s="471"/>
      <c r="S20" s="81"/>
      <c r="T20" s="63">
        <f t="shared" si="3"/>
        <v>0</v>
      </c>
      <c r="U20" s="472"/>
      <c r="V20" s="471"/>
      <c r="W20" s="81"/>
      <c r="X20" s="63">
        <f t="shared" si="4"/>
        <v>0</v>
      </c>
      <c r="Y20" s="472"/>
      <c r="Z20" s="471"/>
      <c r="AA20" s="81"/>
      <c r="AB20" s="98">
        <f t="shared" si="5"/>
        <v>0</v>
      </c>
      <c r="AC20" s="470"/>
      <c r="AD20" s="471"/>
      <c r="AE20" s="81"/>
      <c r="AF20" s="63">
        <f t="shared" si="6"/>
        <v>0</v>
      </c>
      <c r="AG20" s="472"/>
      <c r="AH20" s="471"/>
      <c r="AI20" s="81"/>
      <c r="AJ20" s="98">
        <f t="shared" si="7"/>
        <v>0</v>
      </c>
    </row>
    <row r="21" spans="2:36">
      <c r="B21" s="444"/>
      <c r="C21" s="416"/>
      <c r="D21" s="445" t="s">
        <v>142</v>
      </c>
      <c r="E21" s="407"/>
      <c r="F21" s="409"/>
      <c r="G21" s="409"/>
      <c r="H21" s="412"/>
      <c r="I21" s="446"/>
      <c r="J21" s="409"/>
      <c r="K21" s="409"/>
      <c r="L21" s="412"/>
      <c r="M21" s="446"/>
      <c r="N21" s="409"/>
      <c r="O21" s="409"/>
      <c r="P21" s="411"/>
      <c r="Q21" s="407"/>
      <c r="R21" s="409"/>
      <c r="S21" s="409"/>
      <c r="T21" s="412"/>
      <c r="U21" s="446"/>
      <c r="V21" s="409"/>
      <c r="W21" s="409"/>
      <c r="X21" s="412"/>
      <c r="Y21" s="446"/>
      <c r="Z21" s="409"/>
      <c r="AA21" s="409"/>
      <c r="AB21" s="411"/>
      <c r="AC21" s="407"/>
      <c r="AD21" s="409"/>
      <c r="AE21" s="409"/>
      <c r="AF21" s="412"/>
      <c r="AG21" s="446"/>
      <c r="AH21" s="409"/>
      <c r="AI21" s="409"/>
      <c r="AJ21" s="411"/>
    </row>
    <row r="22" spans="2:36">
      <c r="B22" s="134" t="s">
        <v>4</v>
      </c>
      <c r="C22" s="53" t="s">
        <v>195</v>
      </c>
      <c r="D22" s="153"/>
      <c r="E22" s="525"/>
      <c r="F22" s="526"/>
      <c r="G22" s="526"/>
      <c r="H22" s="527"/>
      <c r="I22" s="528"/>
      <c r="J22" s="526"/>
      <c r="K22" s="526"/>
      <c r="L22" s="527"/>
      <c r="M22" s="528"/>
      <c r="N22" s="526"/>
      <c r="O22" s="526"/>
      <c r="P22" s="529"/>
      <c r="Q22" s="525"/>
      <c r="R22" s="526"/>
      <c r="S22" s="526"/>
      <c r="T22" s="527"/>
      <c r="U22" s="528"/>
      <c r="V22" s="526"/>
      <c r="W22" s="526"/>
      <c r="X22" s="527"/>
      <c r="Y22" s="528"/>
      <c r="Z22" s="526"/>
      <c r="AA22" s="526"/>
      <c r="AB22" s="529"/>
      <c r="AC22" s="525"/>
      <c r="AD22" s="526"/>
      <c r="AE22" s="526"/>
      <c r="AF22" s="527"/>
      <c r="AG22" s="528"/>
      <c r="AH22" s="526"/>
      <c r="AI22" s="526"/>
      <c r="AJ22" s="529"/>
    </row>
    <row r="23" spans="2:36" ht="25.5">
      <c r="B23" s="135"/>
      <c r="C23" s="230">
        <v>2.1</v>
      </c>
      <c r="D23" s="152" t="str">
        <f>"Premium earned including federal and state high risk programs (from Part 1, Line "&amp;'Pt 1 and 2'!$C$23&amp;")"</f>
        <v>Premium earned including federal and state high risk programs (from Part 1, Line 1.4)</v>
      </c>
      <c r="E23" s="470"/>
      <c r="F23" s="471"/>
      <c r="G23" s="80">
        <f>'Pt 1 and 2'!$J$23</f>
        <v>0</v>
      </c>
      <c r="H23" s="63">
        <f t="shared" ref="H23:H25" si="8">SUM(E23:G23)</f>
        <v>0</v>
      </c>
      <c r="I23" s="472"/>
      <c r="J23" s="471"/>
      <c r="K23" s="80">
        <f>'Pt 1 and 2'!$O$23</f>
        <v>0</v>
      </c>
      <c r="L23" s="63">
        <f t="shared" ref="L23:L25" si="9">SUM(I23:K23)</f>
        <v>0</v>
      </c>
      <c r="M23" s="472"/>
      <c r="N23" s="471"/>
      <c r="O23" s="80">
        <f>'Pt 1 and 2'!$T$23</f>
        <v>0</v>
      </c>
      <c r="P23" s="98">
        <f t="shared" ref="P23:P25" si="10">SUM(M23:O23)</f>
        <v>0</v>
      </c>
      <c r="Q23" s="470"/>
      <c r="R23" s="471"/>
      <c r="S23" s="80">
        <f>'Pt 1 and 2'!$V$23</f>
        <v>0</v>
      </c>
      <c r="T23" s="63">
        <f t="shared" ref="T23:T25" si="11">SUM(Q23:S23)</f>
        <v>0</v>
      </c>
      <c r="U23" s="472"/>
      <c r="V23" s="471"/>
      <c r="W23" s="80">
        <f>'Pt 1 and 2'!$X$23</f>
        <v>0</v>
      </c>
      <c r="X23" s="63">
        <f t="shared" ref="X23:X25" si="12">SUM(U23:W23)</f>
        <v>0</v>
      </c>
      <c r="Y23" s="472"/>
      <c r="Z23" s="471"/>
      <c r="AA23" s="80">
        <f>'Pt 1 and 2'!$Z$23</f>
        <v>0</v>
      </c>
      <c r="AB23" s="98">
        <f t="shared" ref="AB23:AB25" si="13">SUM(Y23:AA23)</f>
        <v>0</v>
      </c>
      <c r="AC23" s="470"/>
      <c r="AD23" s="471"/>
      <c r="AE23" s="80">
        <f>'Pt 1 and 2'!$AE$23</f>
        <v>0</v>
      </c>
      <c r="AF23" s="63">
        <f t="shared" ref="AF23:AF25" si="14">SUM(AC23:AE23)</f>
        <v>0</v>
      </c>
      <c r="AG23" s="472"/>
      <c r="AH23" s="471"/>
      <c r="AI23" s="80">
        <f>'Pt 1 and 2'!$AJ$23</f>
        <v>0</v>
      </c>
      <c r="AJ23" s="98">
        <f t="shared" ref="AJ23:AJ25" si="15">SUM(AG23:AI23)</f>
        <v>0</v>
      </c>
    </row>
    <row r="24" spans="2:36" ht="25.5">
      <c r="B24" s="135"/>
      <c r="C24" s="230">
        <v>2.2000000000000002</v>
      </c>
      <c r="D24" s="152" t="str">
        <f>"Federal and State taxes and licensing or regulatory fees 
(from Part 1, Line "&amp;'Pt 1 and 2'!$C$49&amp;")"</f>
        <v>Federal and State taxes and licensing or regulatory fees 
(from Part 1, Line 3.4)</v>
      </c>
      <c r="E24" s="470"/>
      <c r="F24" s="471"/>
      <c r="G24" s="80">
        <f>'Pt 1 and 2'!$J$49</f>
        <v>0</v>
      </c>
      <c r="H24" s="63">
        <f t="shared" si="8"/>
        <v>0</v>
      </c>
      <c r="I24" s="472"/>
      <c r="J24" s="471"/>
      <c r="K24" s="80">
        <f>'Pt 1 and 2'!$O$49</f>
        <v>0</v>
      </c>
      <c r="L24" s="63">
        <f t="shared" si="9"/>
        <v>0</v>
      </c>
      <c r="M24" s="472"/>
      <c r="N24" s="471"/>
      <c r="O24" s="80">
        <f>'Pt 1 and 2'!$T$49</f>
        <v>0</v>
      </c>
      <c r="P24" s="98">
        <f t="shared" si="10"/>
        <v>0</v>
      </c>
      <c r="Q24" s="470"/>
      <c r="R24" s="471"/>
      <c r="S24" s="80">
        <f>'Pt 1 and 2'!$V$49</f>
        <v>0</v>
      </c>
      <c r="T24" s="63">
        <f t="shared" si="11"/>
        <v>0</v>
      </c>
      <c r="U24" s="472"/>
      <c r="V24" s="471"/>
      <c r="W24" s="80">
        <f>'Pt 1 and 2'!$X$49</f>
        <v>0</v>
      </c>
      <c r="X24" s="63">
        <f t="shared" si="12"/>
        <v>0</v>
      </c>
      <c r="Y24" s="472"/>
      <c r="Z24" s="471"/>
      <c r="AA24" s="80">
        <f>'Pt 1 and 2'!$Z$49</f>
        <v>0</v>
      </c>
      <c r="AB24" s="98">
        <f t="shared" si="13"/>
        <v>0</v>
      </c>
      <c r="AC24" s="470"/>
      <c r="AD24" s="471"/>
      <c r="AE24" s="80">
        <f>'Pt 1 and 2'!$AE$49</f>
        <v>0</v>
      </c>
      <c r="AF24" s="63">
        <f t="shared" si="14"/>
        <v>0</v>
      </c>
      <c r="AG24" s="472"/>
      <c r="AH24" s="471"/>
      <c r="AI24" s="80">
        <f>'Pt 1 and 2'!$AJ$49</f>
        <v>0</v>
      </c>
      <c r="AJ24" s="98">
        <f t="shared" si="15"/>
        <v>0</v>
      </c>
    </row>
    <row r="25" spans="2:36">
      <c r="B25" s="135"/>
      <c r="C25" s="230">
        <v>2.2999999999999998</v>
      </c>
      <c r="D25" s="152" t="str">
        <f>"MLR denominator (Lines "&amp;$C$23&amp;" – "&amp;$C$24&amp;")"</f>
        <v>MLR denominator (Lines 2.1 – 2.2)</v>
      </c>
      <c r="E25" s="97">
        <f t="shared" ref="E25:G25" si="16">E$23-E$24</f>
        <v>0</v>
      </c>
      <c r="F25" s="80">
        <f t="shared" si="16"/>
        <v>0</v>
      </c>
      <c r="G25" s="80">
        <f t="shared" si="16"/>
        <v>0</v>
      </c>
      <c r="H25" s="63">
        <f t="shared" si="8"/>
        <v>0</v>
      </c>
      <c r="I25" s="77">
        <f>I$23-I$24</f>
        <v>0</v>
      </c>
      <c r="J25" s="80">
        <f t="shared" ref="J25:K25" si="17">J$23-J$24</f>
        <v>0</v>
      </c>
      <c r="K25" s="80">
        <f t="shared" si="17"/>
        <v>0</v>
      </c>
      <c r="L25" s="63">
        <f t="shared" si="9"/>
        <v>0</v>
      </c>
      <c r="M25" s="77">
        <f>M$23-M$24</f>
        <v>0</v>
      </c>
      <c r="N25" s="80">
        <f t="shared" ref="N25:O25" si="18">N$23-N$24</f>
        <v>0</v>
      </c>
      <c r="O25" s="80">
        <f t="shared" si="18"/>
        <v>0</v>
      </c>
      <c r="P25" s="98">
        <f t="shared" si="10"/>
        <v>0</v>
      </c>
      <c r="Q25" s="97">
        <f>Q$23-Q$24</f>
        <v>0</v>
      </c>
      <c r="R25" s="80">
        <f t="shared" ref="R25:S25" si="19">R$23-R$24</f>
        <v>0</v>
      </c>
      <c r="S25" s="80">
        <f t="shared" si="19"/>
        <v>0</v>
      </c>
      <c r="T25" s="63">
        <f t="shared" si="11"/>
        <v>0</v>
      </c>
      <c r="U25" s="77">
        <f>U$23-U$24</f>
        <v>0</v>
      </c>
      <c r="V25" s="80">
        <f t="shared" ref="V25:W25" si="20">V$23-V$24</f>
        <v>0</v>
      </c>
      <c r="W25" s="80">
        <f t="shared" si="20"/>
        <v>0</v>
      </c>
      <c r="X25" s="63">
        <f t="shared" si="12"/>
        <v>0</v>
      </c>
      <c r="Y25" s="77">
        <f>Y$23-Y$24</f>
        <v>0</v>
      </c>
      <c r="Z25" s="80">
        <f t="shared" ref="Z25:AA25" si="21">Z$23-Z$24</f>
        <v>0</v>
      </c>
      <c r="AA25" s="80">
        <f t="shared" si="21"/>
        <v>0</v>
      </c>
      <c r="AB25" s="98">
        <f t="shared" si="13"/>
        <v>0</v>
      </c>
      <c r="AC25" s="97">
        <f>AC$23-AC$24</f>
        <v>0</v>
      </c>
      <c r="AD25" s="80">
        <f t="shared" ref="AD25:AE25" si="22">AD$23-AD$24</f>
        <v>0</v>
      </c>
      <c r="AE25" s="80">
        <f t="shared" si="22"/>
        <v>0</v>
      </c>
      <c r="AF25" s="63">
        <f t="shared" si="14"/>
        <v>0</v>
      </c>
      <c r="AG25" s="77">
        <f>AG$23-AG$24</f>
        <v>0</v>
      </c>
      <c r="AH25" s="80">
        <f t="shared" ref="AH25:AI25" si="23">AH$23-AH$24</f>
        <v>0</v>
      </c>
      <c r="AI25" s="80">
        <f t="shared" si="23"/>
        <v>0</v>
      </c>
      <c r="AJ25" s="98">
        <f t="shared" si="15"/>
        <v>0</v>
      </c>
    </row>
    <row r="26" spans="2:36">
      <c r="B26" s="447"/>
      <c r="C26" s="448"/>
      <c r="D26" s="449"/>
      <c r="E26" s="450"/>
      <c r="F26" s="451"/>
      <c r="G26" s="451"/>
      <c r="H26" s="452"/>
      <c r="I26" s="453"/>
      <c r="J26" s="451"/>
      <c r="K26" s="451"/>
      <c r="L26" s="452"/>
      <c r="M26" s="453"/>
      <c r="N26" s="451"/>
      <c r="O26" s="451"/>
      <c r="P26" s="454"/>
      <c r="Q26" s="450"/>
      <c r="R26" s="451"/>
      <c r="S26" s="451"/>
      <c r="T26" s="452"/>
      <c r="U26" s="453"/>
      <c r="V26" s="451"/>
      <c r="W26" s="451"/>
      <c r="X26" s="452"/>
      <c r="Y26" s="453"/>
      <c r="Z26" s="451"/>
      <c r="AA26" s="451"/>
      <c r="AB26" s="454"/>
      <c r="AC26" s="450"/>
      <c r="AD26" s="451"/>
      <c r="AE26" s="451"/>
      <c r="AF26" s="452"/>
      <c r="AG26" s="453"/>
      <c r="AH26" s="451"/>
      <c r="AI26" s="451"/>
      <c r="AJ26" s="454"/>
    </row>
    <row r="27" spans="2:36">
      <c r="B27" s="134" t="s">
        <v>5</v>
      </c>
      <c r="C27" s="360" t="s">
        <v>55</v>
      </c>
      <c r="D27" s="361"/>
      <c r="E27" s="525"/>
      <c r="F27" s="526"/>
      <c r="G27" s="526"/>
      <c r="H27" s="527"/>
      <c r="I27" s="528"/>
      <c r="J27" s="526"/>
      <c r="K27" s="526"/>
      <c r="L27" s="527"/>
      <c r="M27" s="528"/>
      <c r="N27" s="526"/>
      <c r="O27" s="526"/>
      <c r="P27" s="529"/>
      <c r="Q27" s="525"/>
      <c r="R27" s="526"/>
      <c r="S27" s="526"/>
      <c r="T27" s="527"/>
      <c r="U27" s="528"/>
      <c r="V27" s="526"/>
      <c r="W27" s="526"/>
      <c r="X27" s="527"/>
      <c r="Y27" s="528"/>
      <c r="Z27" s="526"/>
      <c r="AA27" s="526"/>
      <c r="AB27" s="529"/>
      <c r="AC27" s="525"/>
      <c r="AD27" s="526"/>
      <c r="AE27" s="526"/>
      <c r="AF27" s="527"/>
      <c r="AG27" s="528"/>
      <c r="AH27" s="526"/>
      <c r="AI27" s="526"/>
      <c r="AJ27" s="529"/>
    </row>
    <row r="28" spans="2:36">
      <c r="B28" s="135"/>
      <c r="C28" s="230">
        <v>3.1</v>
      </c>
      <c r="D28" s="151" t="str">
        <f>"Life years to determine credibility (from Part 1, Line "&amp;'Pt 1 and 2'!$C$82&amp;")"</f>
        <v>Life years to determine credibility (from Part 1, Line 11.5)</v>
      </c>
      <c r="E28" s="467"/>
      <c r="F28" s="443"/>
      <c r="G28" s="84">
        <f>'Pt 1 and 2'!$J$82</f>
        <v>0</v>
      </c>
      <c r="H28" s="76">
        <f>SUM(E28:G28)</f>
        <v>0</v>
      </c>
      <c r="I28" s="439"/>
      <c r="J28" s="440"/>
      <c r="K28" s="84">
        <f>'Pt 1 and 2'!$O$82</f>
        <v>0</v>
      </c>
      <c r="L28" s="76">
        <f>SUM(I28:K28)</f>
        <v>0</v>
      </c>
      <c r="M28" s="439"/>
      <c r="N28" s="440"/>
      <c r="O28" s="84">
        <f>'Pt 1 and 2'!$T$82</f>
        <v>0</v>
      </c>
      <c r="P28" s="103">
        <f>SUM(M28:O28)</f>
        <v>0</v>
      </c>
      <c r="Q28" s="439"/>
      <c r="R28" s="440"/>
      <c r="S28" s="84">
        <f>'Pt 1 and 2'!$V$82</f>
        <v>0</v>
      </c>
      <c r="T28" s="76">
        <f>SUM(Q28:S28)</f>
        <v>0</v>
      </c>
      <c r="U28" s="439"/>
      <c r="V28" s="440"/>
      <c r="W28" s="84">
        <f>'Pt 1 and 2'!$X$82</f>
        <v>0</v>
      </c>
      <c r="X28" s="76">
        <f>SUM(U28:W28)</f>
        <v>0</v>
      </c>
      <c r="Y28" s="439"/>
      <c r="Z28" s="440"/>
      <c r="AA28" s="84">
        <f>'Pt 1 and 2'!$Z$82</f>
        <v>0</v>
      </c>
      <c r="AB28" s="103">
        <f>SUM(Y28:AA28)</f>
        <v>0</v>
      </c>
      <c r="AC28" s="439"/>
      <c r="AD28" s="440"/>
      <c r="AE28" s="84">
        <f>'Pt 1 and 2'!$AE$82</f>
        <v>0</v>
      </c>
      <c r="AF28" s="76">
        <f>SUM(AC28:AE28)</f>
        <v>0</v>
      </c>
      <c r="AG28" s="439"/>
      <c r="AH28" s="440"/>
      <c r="AI28" s="84">
        <f>'Pt 1 and 2'!$AJ$82</f>
        <v>0</v>
      </c>
      <c r="AJ28" s="103">
        <f>SUM(AG28:AI28)</f>
        <v>0</v>
      </c>
    </row>
    <row r="29" spans="2:36">
      <c r="B29" s="135"/>
      <c r="C29" s="230">
        <v>3.2</v>
      </c>
      <c r="D29" s="151" t="s">
        <v>56</v>
      </c>
      <c r="E29" s="426" t="s">
        <v>65</v>
      </c>
      <c r="F29" s="427" t="s">
        <v>65</v>
      </c>
      <c r="G29" s="427" t="s">
        <v>65</v>
      </c>
      <c r="H29" s="138">
        <f ca="1">IF(OR(H$28&lt;1000,H$28&gt;75000),0,VLOOKUP(H$28,Tables!$A$6:$B$13,2)+((H$28-VLOOKUP(H$28,Tables!$A$6:$B$13,1))*(OFFSET(INDEX(Tables!$A$6:$A$13,MATCH(H$28,Tables!$A$6:$A$13)),1,1)-VLOOKUP(H$28,Tables!$A$6:$B$13,2))/(OFFSET(INDEX(Tables!$A$6:$A$13,MATCH(H$28,Tables!$A$6:$A$13)),1,0)-VLOOKUP(H$28,Tables!$A$6:$B$13,1))))</f>
        <v>0</v>
      </c>
      <c r="I29" s="429" t="s">
        <v>65</v>
      </c>
      <c r="J29" s="427" t="s">
        <v>65</v>
      </c>
      <c r="K29" s="427" t="s">
        <v>65</v>
      </c>
      <c r="L29" s="138">
        <f ca="1">IF(OR(L$28&lt;1000,L$28&gt;75000),0,VLOOKUP(L$28,Tables!$A$6:$B$13,2)+((L$28-VLOOKUP(L$28,Tables!$A$6:$B$13,1))*(OFFSET(INDEX(Tables!$A$6:$A$13,MATCH(L$28,Tables!$A$6:$A$13)),1,1)-VLOOKUP(L$28,Tables!$A$6:$B$13,2))/(OFFSET(INDEX(Tables!$A$6:$A$13,MATCH(L$28,Tables!$A$6:$A$13)),1,0)-VLOOKUP(L$28,Tables!$A$6:$B$13,1))))</f>
        <v>0</v>
      </c>
      <c r="M29" s="429" t="s">
        <v>65</v>
      </c>
      <c r="N29" s="427" t="s">
        <v>65</v>
      </c>
      <c r="O29" s="427" t="s">
        <v>65</v>
      </c>
      <c r="P29" s="160">
        <f ca="1">IF(OR(P$28&lt;1000,P$28&gt;75000),0,VLOOKUP(P$28,Tables!$A$6:$B$13,2)+((P$28-VLOOKUP(P$28,Tables!$A$6:$B$13,1))*(OFFSET(INDEX(Tables!$A$6:$A$13,MATCH(P$28,Tables!$A$6:$A$13)),1,1)-VLOOKUP(P$28,Tables!$A$6:$B$13,2))/(OFFSET(INDEX(Tables!$A$6:$A$13,MATCH(P$28,Tables!$A$6:$A$13)),1,0)-VLOOKUP(P$28,Tables!$A$6:$B$13,1))))</f>
        <v>0</v>
      </c>
      <c r="Q29" s="426" t="s">
        <v>65</v>
      </c>
      <c r="R29" s="427" t="s">
        <v>65</v>
      </c>
      <c r="S29" s="427" t="s">
        <v>65</v>
      </c>
      <c r="T29" s="138">
        <f ca="1">IF(OR(T$28&lt;1000,T$28&gt;75000),0,VLOOKUP(T$28,Tables!$A$6:$B$13,2)+((T$28-VLOOKUP(T$28,Tables!$A$6:$B$13,1))*(OFFSET(INDEX(Tables!$A$6:$A$13,MATCH(T$28,Tables!$A$6:$A$13)),1,1)-VLOOKUP(T$28,Tables!$A$6:$B$13,2))/(OFFSET(INDEX(Tables!$A$6:$A$13,MATCH(T$28,Tables!$A$6:$A$13)),1,0)-VLOOKUP(T$28,Tables!$A$6:$B$13,1))))</f>
        <v>0</v>
      </c>
      <c r="U29" s="429" t="s">
        <v>65</v>
      </c>
      <c r="V29" s="427" t="s">
        <v>65</v>
      </c>
      <c r="W29" s="427" t="s">
        <v>65</v>
      </c>
      <c r="X29" s="138">
        <f ca="1">IF(OR(X$28&lt;1000,X$28&gt;75000),0,VLOOKUP(X$28,Tables!$A$6:$B$13,2)+((X$28-VLOOKUP(X$28,Tables!$A$6:$B$13,1))*(OFFSET(INDEX(Tables!$A$6:$A$13,MATCH(X$28,Tables!$A$6:$A$13)),1,1)-VLOOKUP(X$28,Tables!$A$6:$B$13,2))/(OFFSET(INDEX(Tables!$A$6:$A$13,MATCH(X$28,Tables!$A$6:$A$13)),1,0)-VLOOKUP(X$28,Tables!$A$6:$B$13,1))))</f>
        <v>0</v>
      </c>
      <c r="Y29" s="429" t="s">
        <v>65</v>
      </c>
      <c r="Z29" s="427" t="s">
        <v>65</v>
      </c>
      <c r="AA29" s="427" t="s">
        <v>65</v>
      </c>
      <c r="AB29" s="160">
        <f ca="1">IF(OR(AB$28&lt;1000,AB$28&gt;75000),0,VLOOKUP(AB$28,Tables!$A$6:$B$13,2)+((AB$28-VLOOKUP(AB$28,Tables!$A$6:$B$13,1))*(OFFSET(INDEX(Tables!$A$6:$A$13,MATCH(AB$28,Tables!$A$6:$A$13)),1,1)-VLOOKUP(AB$28,Tables!$A$6:$B$13,2))/(OFFSET(INDEX(Tables!$A$6:$A$13,MATCH(AB$28,Tables!$A$6:$A$13)),1,0)-VLOOKUP(AB$28,Tables!$A$6:$B$13,1))))</f>
        <v>0</v>
      </c>
      <c r="AC29" s="426" t="s">
        <v>65</v>
      </c>
      <c r="AD29" s="427" t="s">
        <v>65</v>
      </c>
      <c r="AE29" s="427" t="s">
        <v>65</v>
      </c>
      <c r="AF29" s="138">
        <f ca="1">IF(OR(AF$28&lt;1000,AF$28&gt;75000),0,VLOOKUP(AF$28,Tables!$A$6:$B$13,2)+((AF$28-VLOOKUP(AF$28,Tables!$A$6:$B$13,1))*(OFFSET(INDEX(Tables!$A$6:$A$13,MATCH(AF$28,Tables!$A$6:$A$13)),1,1)-VLOOKUP(AF$28,Tables!$A$6:$B$13,2))/(OFFSET(INDEX(Tables!$A$6:$A$13,MATCH(AF$28,Tables!$A$6:$A$13)),1,0)-VLOOKUP(AF$28,Tables!$A$6:$B$13,1))))</f>
        <v>0</v>
      </c>
      <c r="AG29" s="429" t="s">
        <v>65</v>
      </c>
      <c r="AH29" s="427" t="s">
        <v>65</v>
      </c>
      <c r="AI29" s="427" t="s">
        <v>65</v>
      </c>
      <c r="AJ29" s="160">
        <f ca="1">IF(OR(AJ$28&lt;1000,AJ$28&gt;75000),0,VLOOKUP(AJ$28,Tables!$A$6:$B$13,2)+((AJ$28-VLOOKUP(AJ$28,Tables!$A$6:$B$13,1))*(OFFSET(INDEX(Tables!$A$6:$A$13,MATCH(AJ$28,Tables!$A$6:$A$13)),1,1)-VLOOKUP(AJ$28,Tables!$A$6:$B$13,2))/(OFFSET(INDEX(Tables!$A$6:$A$13,MATCH(AJ$28,Tables!$A$6:$A$13)),1,0)-VLOOKUP(AJ$28,Tables!$A$6:$B$13,1))))</f>
        <v>0</v>
      </c>
    </row>
    <row r="30" spans="2:36">
      <c r="B30" s="135"/>
      <c r="C30" s="230">
        <v>3.3</v>
      </c>
      <c r="D30" s="151" t="s">
        <v>193</v>
      </c>
      <c r="E30" s="426" t="s">
        <v>65</v>
      </c>
      <c r="F30" s="427" t="s">
        <v>65</v>
      </c>
      <c r="G30" s="427" t="s">
        <v>65</v>
      </c>
      <c r="H30" s="131"/>
      <c r="I30" s="429" t="s">
        <v>65</v>
      </c>
      <c r="J30" s="427" t="s">
        <v>65</v>
      </c>
      <c r="K30" s="427" t="s">
        <v>65</v>
      </c>
      <c r="L30" s="131"/>
      <c r="M30" s="429" t="s">
        <v>65</v>
      </c>
      <c r="N30" s="427" t="s">
        <v>65</v>
      </c>
      <c r="O30" s="427" t="s">
        <v>65</v>
      </c>
      <c r="P30" s="161"/>
      <c r="Q30" s="426" t="s">
        <v>65</v>
      </c>
      <c r="R30" s="427" t="s">
        <v>65</v>
      </c>
      <c r="S30" s="427" t="s">
        <v>65</v>
      </c>
      <c r="T30" s="131"/>
      <c r="U30" s="439"/>
      <c r="V30" s="440"/>
      <c r="W30" s="440"/>
      <c r="X30" s="131"/>
      <c r="Y30" s="429" t="s">
        <v>65</v>
      </c>
      <c r="Z30" s="427" t="s">
        <v>65</v>
      </c>
      <c r="AA30" s="427" t="s">
        <v>65</v>
      </c>
      <c r="AB30" s="161"/>
      <c r="AC30" s="426" t="s">
        <v>65</v>
      </c>
      <c r="AD30" s="427" t="s">
        <v>65</v>
      </c>
      <c r="AE30" s="427" t="s">
        <v>65</v>
      </c>
      <c r="AF30" s="131"/>
      <c r="AG30" s="429" t="s">
        <v>65</v>
      </c>
      <c r="AH30" s="427" t="s">
        <v>65</v>
      </c>
      <c r="AI30" s="427" t="s">
        <v>65</v>
      </c>
      <c r="AJ30" s="161"/>
    </row>
    <row r="31" spans="2:36" s="129" customFormat="1">
      <c r="B31" s="135"/>
      <c r="C31" s="230">
        <v>3.4</v>
      </c>
      <c r="D31" s="151" t="s">
        <v>58</v>
      </c>
      <c r="E31" s="426" t="s">
        <v>65</v>
      </c>
      <c r="F31" s="427" t="s">
        <v>65</v>
      </c>
      <c r="G31" s="427" t="s">
        <v>65</v>
      </c>
      <c r="H31" s="137">
        <f ca="1">IF(H$30&lt;2500,1,(MIN(VLOOKUP(H$30,Tables!$A$19:$B$22,2)+((H$30-VLOOKUP(H$30,Tables!$A$19:$B$22,1))*(OFFSET(INDEX(Tables!$A$19:$A$22,MATCH(H$30,Tables!$A$19:$A$22)),1,1)-VLOOKUP(H$30,Tables!$A$19:$B$22,2))/(OFFSET(INDEX(Tables!$A$19:$A$22,MATCH(H$30,Tables!$A$19:$A$22)),1,0)-VLOOKUP(H$30,Tables!$A$19:$B$22,1))),1.736)))</f>
        <v>1</v>
      </c>
      <c r="I31" s="429" t="s">
        <v>65</v>
      </c>
      <c r="J31" s="427" t="s">
        <v>65</v>
      </c>
      <c r="K31" s="427" t="s">
        <v>65</v>
      </c>
      <c r="L31" s="137">
        <f ca="1">IF(L$30&lt;2500,1,(MIN(VLOOKUP(L$30,Tables!$A$19:$B$22,2)+((L$30-VLOOKUP(L$30,Tables!$A$19:$B$22,1))*(OFFSET(INDEX(Tables!$A$19:$A$22,MATCH(L$30,Tables!$A$19:$A$22)),1,1)-VLOOKUP(L$30,Tables!$A$19:$B$22,2))/(OFFSET(INDEX(Tables!$A$19:$A$22,MATCH(L$30,Tables!$A$19:$A$22)),1,0)-VLOOKUP(L$30,Tables!$A$19:$B$22,1))),1.736)))</f>
        <v>1</v>
      </c>
      <c r="M31" s="429" t="s">
        <v>65</v>
      </c>
      <c r="N31" s="427" t="s">
        <v>65</v>
      </c>
      <c r="O31" s="427" t="s">
        <v>65</v>
      </c>
      <c r="P31" s="137">
        <f ca="1">IF(P$30&lt;2500,1,(MIN(VLOOKUP(P$30,Tables!$A$19:$B$22,2)+((P$30-VLOOKUP(P$30,Tables!$A$19:$B$22,1))*(OFFSET(INDEX(Tables!$A$19:$A$22,MATCH(P$30,Tables!$A$19:$A$22)),1,1)-VLOOKUP(P$30,Tables!$A$19:$B$22,2))/(OFFSET(INDEX(Tables!$A$19:$A$22,MATCH(P$30,Tables!$A$19:$A$22)),1,0)-VLOOKUP(P$30,Tables!$A$19:$B$22,1))),1.736)))</f>
        <v>1</v>
      </c>
      <c r="Q31" s="426" t="s">
        <v>65</v>
      </c>
      <c r="R31" s="427" t="s">
        <v>65</v>
      </c>
      <c r="S31" s="427" t="s">
        <v>65</v>
      </c>
      <c r="T31" s="137" t="e">
        <f ca="1">MIN(VLOOKUP(T$30,Tables!$A$19:$B$22,2)+((T$30-VLOOKUP(T$30,Tables!$A$19:$B$22,1))*(OFFSET(INDEX(Tables!$A$19:$A$22,MATCH(T$30,Tables!$A$19:$A$22)),1,1)-VLOOKUP(T$30,Tables!$A$19:$B$22,2))/(OFFSET(INDEX(Tables!$A$19:$A$22,MATCH(T$30,Tables!$A$19:$A$22)),1,0)-VLOOKUP(T$30,Tables!$A$19:$B$22,1))),1.736)</f>
        <v>#N/A</v>
      </c>
      <c r="U31" s="429" t="s">
        <v>65</v>
      </c>
      <c r="V31" s="427" t="s">
        <v>65</v>
      </c>
      <c r="W31" s="427" t="s">
        <v>65</v>
      </c>
      <c r="X31" s="137">
        <f ca="1">IF(X$30&lt;2500,1,(MIN(VLOOKUP(X$30,Tables!$A$19:$B$22,2)+((X$30-VLOOKUP(X$30,Tables!$A$19:$B$22,1))*(OFFSET(INDEX(Tables!$A$19:$A$22,MATCH(X$30,Tables!$A$19:$A$22)),1,1)-VLOOKUP(X$30,Tables!$A$19:$B$22,2))/(OFFSET(INDEX(Tables!$A$19:$A$22,MATCH(X$30,Tables!$A$19:$A$22)),1,0)-VLOOKUP(X$30,Tables!$A$19:$B$22,1))),1.736)))</f>
        <v>1</v>
      </c>
      <c r="Y31" s="429" t="s">
        <v>65</v>
      </c>
      <c r="Z31" s="427" t="s">
        <v>65</v>
      </c>
      <c r="AA31" s="427" t="s">
        <v>65</v>
      </c>
      <c r="AB31" s="137">
        <f ca="1">IF(AB$30&lt;2500,1,(MIN(VLOOKUP(AB$30,Tables!$A$19:$B$22,2)+((AB$30-VLOOKUP(AB$30,Tables!$A$19:$B$22,1))*(OFFSET(INDEX(Tables!$A$19:$A$22,MATCH(AB$30,Tables!$A$19:$A$22)),1,1)-VLOOKUP(AB$30,Tables!$A$19:$B$22,2))/(OFFSET(INDEX(Tables!$A$19:$A$22,MATCH(AB$30,Tables!$A$19:$A$22)),1,0)-VLOOKUP(AB$30,Tables!$A$19:$B$22,1))),1.736)))</f>
        <v>1</v>
      </c>
      <c r="AC31" s="426" t="s">
        <v>65</v>
      </c>
      <c r="AD31" s="427" t="s">
        <v>65</v>
      </c>
      <c r="AE31" s="427" t="s">
        <v>65</v>
      </c>
      <c r="AF31" s="137">
        <f ca="1">IF(AF$30&lt;2500,1,(MIN(VLOOKUP(AF$30,Tables!$A$19:$B$22,2)+((AF$30-VLOOKUP(AF$30,Tables!$A$19:$B$22,1))*(OFFSET(INDEX(Tables!$A$19:$A$22,MATCH(AF$30,Tables!$A$19:$A$22)),1,1)-VLOOKUP(AF$30,Tables!$A$19:$B$22,2))/(OFFSET(INDEX(Tables!$A$19:$A$22,MATCH(AF$30,Tables!$A$19:$A$22)),1,0)-VLOOKUP(AF$30,Tables!$A$19:$B$22,1))),1.736)))</f>
        <v>1</v>
      </c>
      <c r="AG31" s="429" t="s">
        <v>65</v>
      </c>
      <c r="AH31" s="427" t="s">
        <v>65</v>
      </c>
      <c r="AI31" s="427" t="s">
        <v>65</v>
      </c>
      <c r="AJ31" s="587">
        <f ca="1">IF(AJ$30&lt;2500,1,(MIN(VLOOKUP(AJ$30,Tables!$A$19:$B$22,2)+((AJ$30-VLOOKUP(AJ$30,Tables!$A$19:$B$22,1))*(OFFSET(INDEX(Tables!$A$19:$A$22,MATCH(AJ$30,Tables!$A$19:$A$22)),1,1)-VLOOKUP(AJ$30,Tables!$A$19:$B$22,2))/(OFFSET(INDEX(Tables!$A$19:$A$22,MATCH(AJ$30,Tables!$A$19:$A$22)),1,0)-VLOOKUP(AJ$30,Tables!$A$19:$B$22,1))),1.736)))</f>
        <v>1</v>
      </c>
    </row>
    <row r="32" spans="2:36">
      <c r="B32" s="135"/>
      <c r="C32" s="230">
        <v>3.5</v>
      </c>
      <c r="D32" s="151" t="str">
        <f>"Credibility adjustment factor (Lines "&amp;$C$29&amp;" x "&amp;$C$31&amp;")"</f>
        <v>Credibility adjustment factor (Lines 3.2 x 3.4)</v>
      </c>
      <c r="E32" s="426" t="s">
        <v>65</v>
      </c>
      <c r="F32" s="427" t="s">
        <v>65</v>
      </c>
      <c r="G32" s="427" t="s">
        <v>65</v>
      </c>
      <c r="H32" s="207" t="str">
        <f>IF(OR(H$28&lt;1000,H$28&gt;=75000),"N/A ",H$29*H$31)</f>
        <v xml:space="preserve">N/A </v>
      </c>
      <c r="I32" s="429" t="s">
        <v>65</v>
      </c>
      <c r="J32" s="427" t="s">
        <v>65</v>
      </c>
      <c r="K32" s="427" t="s">
        <v>65</v>
      </c>
      <c r="L32" s="207" t="str">
        <f>IF(OR(L$28&lt;1000,L$28&gt;=75000),"N/A ",L$29*L$31)</f>
        <v xml:space="preserve">N/A </v>
      </c>
      <c r="M32" s="429" t="s">
        <v>65</v>
      </c>
      <c r="N32" s="427" t="s">
        <v>65</v>
      </c>
      <c r="O32" s="427" t="s">
        <v>65</v>
      </c>
      <c r="P32" s="207" t="str">
        <f>IF(OR(P$28&lt;1000,P$28&gt;=75000),"N/A ",P$29*P$31)</f>
        <v xml:space="preserve">N/A </v>
      </c>
      <c r="Q32" s="426" t="s">
        <v>65</v>
      </c>
      <c r="R32" s="427" t="s">
        <v>65</v>
      </c>
      <c r="S32" s="427" t="s">
        <v>65</v>
      </c>
      <c r="T32" s="207" t="str">
        <f>IF(OR(T$28&lt;1000,T$28&gt;=75000),"N/A ",T$29*T$31)</f>
        <v xml:space="preserve">N/A </v>
      </c>
      <c r="U32" s="429" t="s">
        <v>65</v>
      </c>
      <c r="V32" s="427" t="s">
        <v>65</v>
      </c>
      <c r="W32" s="427" t="s">
        <v>65</v>
      </c>
      <c r="X32" s="207" t="str">
        <f>IF(OR(X$28&lt;1000,X$28&gt;=75000),"N/A ",X$29*X$31)</f>
        <v xml:space="preserve">N/A </v>
      </c>
      <c r="Y32" s="429" t="s">
        <v>65</v>
      </c>
      <c r="Z32" s="427" t="s">
        <v>65</v>
      </c>
      <c r="AA32" s="427" t="s">
        <v>65</v>
      </c>
      <c r="AB32" s="207" t="str">
        <f>IF(OR(AB$28&lt;1000,AB$28&gt;=75000),"N/A ",AB$29*AB$31)</f>
        <v xml:space="preserve">N/A </v>
      </c>
      <c r="AC32" s="426" t="s">
        <v>65</v>
      </c>
      <c r="AD32" s="427" t="s">
        <v>65</v>
      </c>
      <c r="AE32" s="427" t="s">
        <v>65</v>
      </c>
      <c r="AF32" s="207" t="str">
        <f>IF(OR(AF$28&lt;1000,AF$28&gt;=75000),"N/A ",AF$29*AF$31)</f>
        <v xml:space="preserve">N/A </v>
      </c>
      <c r="AG32" s="429" t="s">
        <v>65</v>
      </c>
      <c r="AH32" s="427" t="s">
        <v>65</v>
      </c>
      <c r="AI32" s="427" t="s">
        <v>65</v>
      </c>
      <c r="AJ32" s="208" t="str">
        <f>IF(OR(AJ$28&lt;1000,AJ$28&gt;=75000),"N/A ",AJ$29*AJ$31)</f>
        <v xml:space="preserve">N/A </v>
      </c>
    </row>
    <row r="33" spans="2:36">
      <c r="B33" s="447"/>
      <c r="C33" s="455"/>
      <c r="D33" s="449"/>
      <c r="E33" s="456"/>
      <c r="F33" s="457"/>
      <c r="G33" s="457"/>
      <c r="H33" s="458"/>
      <c r="I33" s="459"/>
      <c r="J33" s="457"/>
      <c r="K33" s="457"/>
      <c r="L33" s="458"/>
      <c r="M33" s="459"/>
      <c r="N33" s="457"/>
      <c r="O33" s="457"/>
      <c r="P33" s="460"/>
      <c r="Q33" s="456"/>
      <c r="R33" s="457"/>
      <c r="S33" s="457"/>
      <c r="T33" s="458"/>
      <c r="U33" s="459"/>
      <c r="V33" s="457"/>
      <c r="W33" s="457"/>
      <c r="X33" s="458"/>
      <c r="Y33" s="459"/>
      <c r="Z33" s="457"/>
      <c r="AA33" s="457"/>
      <c r="AB33" s="460"/>
      <c r="AC33" s="456"/>
      <c r="AD33" s="457"/>
      <c r="AE33" s="457"/>
      <c r="AF33" s="458"/>
      <c r="AG33" s="459"/>
      <c r="AH33" s="457"/>
      <c r="AI33" s="457"/>
      <c r="AJ33" s="460"/>
    </row>
    <row r="34" spans="2:36">
      <c r="B34" s="134" t="s">
        <v>6</v>
      </c>
      <c r="C34" s="360" t="s">
        <v>210</v>
      </c>
      <c r="D34" s="362"/>
      <c r="E34" s="525"/>
      <c r="F34" s="526"/>
      <c r="G34" s="526"/>
      <c r="H34" s="527"/>
      <c r="I34" s="528"/>
      <c r="J34" s="526"/>
      <c r="K34" s="526"/>
      <c r="L34" s="527"/>
      <c r="M34" s="528"/>
      <c r="N34" s="526"/>
      <c r="O34" s="526"/>
      <c r="P34" s="529"/>
      <c r="Q34" s="525"/>
      <c r="R34" s="526"/>
      <c r="S34" s="526"/>
      <c r="T34" s="527"/>
      <c r="U34" s="528"/>
      <c r="V34" s="526"/>
      <c r="W34" s="526"/>
      <c r="X34" s="527"/>
      <c r="Y34" s="528"/>
      <c r="Z34" s="526"/>
      <c r="AA34" s="526"/>
      <c r="AB34" s="529"/>
      <c r="AC34" s="525"/>
      <c r="AD34" s="526"/>
      <c r="AE34" s="526"/>
      <c r="AF34" s="527"/>
      <c r="AG34" s="528"/>
      <c r="AH34" s="526"/>
      <c r="AI34" s="526"/>
      <c r="AJ34" s="529"/>
    </row>
    <row r="35" spans="2:36">
      <c r="B35" s="135"/>
      <c r="C35" s="48">
        <v>4.0999999999999996</v>
      </c>
      <c r="D35" s="151" t="s">
        <v>213</v>
      </c>
      <c r="E35" s="426" t="s">
        <v>65</v>
      </c>
      <c r="F35" s="427" t="s">
        <v>65</v>
      </c>
      <c r="G35" s="427" t="s">
        <v>65</v>
      </c>
      <c r="H35" s="205" t="str">
        <f>IF(H$28&lt;1000,"No",IF(H$28&lt;75000,"Partially","Fully"))</f>
        <v>No</v>
      </c>
      <c r="I35" s="429" t="s">
        <v>65</v>
      </c>
      <c r="J35" s="427" t="s">
        <v>65</v>
      </c>
      <c r="K35" s="427" t="s">
        <v>65</v>
      </c>
      <c r="L35" s="205" t="str">
        <f>IF(L$28&lt;1000,"No",IF(L$28&lt;75000,"Partially","Fully"))</f>
        <v>No</v>
      </c>
      <c r="M35" s="429" t="s">
        <v>65</v>
      </c>
      <c r="N35" s="427" t="s">
        <v>65</v>
      </c>
      <c r="O35" s="427" t="s">
        <v>65</v>
      </c>
      <c r="P35" s="206" t="str">
        <f>IF(P$28&lt;1000,"No",IF(P$28&lt;75000,"Partially","Fully"))</f>
        <v>No</v>
      </c>
      <c r="Q35" s="429" t="s">
        <v>65</v>
      </c>
      <c r="R35" s="427" t="s">
        <v>65</v>
      </c>
      <c r="S35" s="427" t="s">
        <v>65</v>
      </c>
      <c r="T35" s="205" t="str">
        <f>IF(T$28&lt;1000,"No",IF(T$28&lt;75000,"Partially","Fully"))</f>
        <v>No</v>
      </c>
      <c r="U35" s="429" t="s">
        <v>65</v>
      </c>
      <c r="V35" s="427" t="s">
        <v>65</v>
      </c>
      <c r="W35" s="427" t="s">
        <v>65</v>
      </c>
      <c r="X35" s="205" t="str">
        <f>IF(X$28&lt;1000,"No",IF(X$28&lt;75000,"Partially","Fully"))</f>
        <v>No</v>
      </c>
      <c r="Y35" s="429" t="s">
        <v>65</v>
      </c>
      <c r="Z35" s="427" t="s">
        <v>65</v>
      </c>
      <c r="AA35" s="427" t="s">
        <v>65</v>
      </c>
      <c r="AB35" s="206" t="str">
        <f>IF(AB$28&lt;1000,"No",IF(AB$28&lt;75000,"Partially","Fully"))</f>
        <v>No</v>
      </c>
      <c r="AC35" s="429" t="s">
        <v>65</v>
      </c>
      <c r="AD35" s="427" t="s">
        <v>65</v>
      </c>
      <c r="AE35" s="427" t="s">
        <v>65</v>
      </c>
      <c r="AF35" s="205" t="str">
        <f>IF(AF$28&lt;1000,"No",IF(AF$28&lt;75000,"Partially","Fully"))</f>
        <v>No</v>
      </c>
      <c r="AG35" s="429" t="s">
        <v>65</v>
      </c>
      <c r="AH35" s="427" t="s">
        <v>65</v>
      </c>
      <c r="AI35" s="427" t="s">
        <v>65</v>
      </c>
      <c r="AJ35" s="206" t="str">
        <f>IF(AJ$28&lt;1000,"No",IF(AJ$28&lt;75000,"Partially","Fully"))</f>
        <v>No</v>
      </c>
    </row>
    <row r="36" spans="2:36">
      <c r="B36" s="135"/>
      <c r="C36" s="48">
        <v>4.2</v>
      </c>
      <c r="D36" s="151" t="s">
        <v>211</v>
      </c>
      <c r="E36" s="426"/>
      <c r="F36" s="427"/>
      <c r="G36" s="427"/>
      <c r="H36" s="63"/>
      <c r="I36" s="429"/>
      <c r="J36" s="427"/>
      <c r="K36" s="427"/>
      <c r="L36" s="63"/>
      <c r="M36" s="429"/>
      <c r="N36" s="427"/>
      <c r="O36" s="427"/>
      <c r="P36" s="98"/>
      <c r="Q36" s="429"/>
      <c r="R36" s="427"/>
      <c r="S36" s="427"/>
      <c r="T36" s="63"/>
      <c r="U36" s="429"/>
      <c r="V36" s="427"/>
      <c r="W36" s="427"/>
      <c r="X36" s="63"/>
      <c r="Y36" s="429"/>
      <c r="Z36" s="427"/>
      <c r="AA36" s="427"/>
      <c r="AB36" s="98"/>
      <c r="AC36" s="429"/>
      <c r="AD36" s="427"/>
      <c r="AE36" s="427"/>
      <c r="AF36" s="63"/>
      <c r="AG36" s="429"/>
      <c r="AH36" s="427"/>
      <c r="AI36" s="427"/>
      <c r="AJ36" s="98"/>
    </row>
    <row r="37" spans="2:36" ht="38.25">
      <c r="B37" s="135"/>
      <c r="C37" s="48"/>
      <c r="D37" s="152" t="str">
        <f>$C$36&amp;"a  Preliminary MLR (Lines "&amp;$C$19&amp;" / "&amp;$C$25&amp;", as calculated in the Total column of this Part on the MLR Form submitted for the relevant MLR reporting year)"</f>
        <v>4.2a  Preliminary MLR (Lines 1.5 / 2.3, as calculated in the Total column of this Part on the MLR Form submitted for the relevant MLR reporting year)</v>
      </c>
      <c r="E37" s="467"/>
      <c r="F37" s="443"/>
      <c r="G37" s="427" t="s">
        <v>65</v>
      </c>
      <c r="H37" s="146">
        <f>IF(H$28&lt;1000,0.8,IF($L$4="yes", ((H$19+L$19)/(H$25+L$25)),H$19/H$25))</f>
        <v>0.8</v>
      </c>
      <c r="I37" s="439"/>
      <c r="J37" s="440"/>
      <c r="K37" s="427" t="s">
        <v>65</v>
      </c>
      <c r="L37" s="146">
        <f>IF(L$28&lt;1000,0.8,IF($L$4="yes", ((L$19+P$19)/(L$25+P$25)),L$19/L$25))</f>
        <v>0.8</v>
      </c>
      <c r="M37" s="429" t="s">
        <v>65</v>
      </c>
      <c r="N37" s="427" t="s">
        <v>65</v>
      </c>
      <c r="O37" s="427" t="s">
        <v>65</v>
      </c>
      <c r="P37" s="162">
        <f>IF(P$28&lt;1000,0.85,P$19/P$25)</f>
        <v>0.85</v>
      </c>
      <c r="Q37" s="429" t="s">
        <v>65</v>
      </c>
      <c r="R37" s="427" t="s">
        <v>65</v>
      </c>
      <c r="S37" s="427" t="s">
        <v>65</v>
      </c>
      <c r="T37" s="146">
        <f>IF(T$28&lt;1000,0.8,IF($L$4="yes", ((T$19+X$19)/(T$25+X$25)),T$19/T$25))</f>
        <v>0.8</v>
      </c>
      <c r="U37" s="429" t="s">
        <v>65</v>
      </c>
      <c r="V37" s="427" t="s">
        <v>65</v>
      </c>
      <c r="W37" s="427" t="s">
        <v>65</v>
      </c>
      <c r="X37" s="146">
        <f>IF(X$28&lt;1000,0.8,IF($L$4="yes", ((X$19+AB$19)/(X$25+AB$25)),X$19/X$25))</f>
        <v>0.8</v>
      </c>
      <c r="Y37" s="429" t="s">
        <v>65</v>
      </c>
      <c r="Z37" s="427" t="s">
        <v>65</v>
      </c>
      <c r="AA37" s="427" t="s">
        <v>65</v>
      </c>
      <c r="AB37" s="162">
        <f>IF(AB$28&lt;1000,0.85,AB$19/AB$25)</f>
        <v>0.85</v>
      </c>
      <c r="AC37" s="429" t="s">
        <v>65</v>
      </c>
      <c r="AD37" s="427" t="s">
        <v>65</v>
      </c>
      <c r="AE37" s="427" t="s">
        <v>65</v>
      </c>
      <c r="AF37" s="146">
        <f>IF(AF$28&lt;1000,0.8,AF$19/AF$25)</f>
        <v>0.8</v>
      </c>
      <c r="AG37" s="429" t="s">
        <v>65</v>
      </c>
      <c r="AH37" s="427" t="s">
        <v>65</v>
      </c>
      <c r="AI37" s="427" t="s">
        <v>65</v>
      </c>
      <c r="AJ37" s="162">
        <f>IF(AJ$28&lt;1000,0.85,AJ$19/AJ$25)</f>
        <v>0.85</v>
      </c>
    </row>
    <row r="38" spans="2:36" ht="38.25">
      <c r="B38" s="135"/>
      <c r="C38" s="48"/>
      <c r="D38" s="152" t="str">
        <f>$C$36&amp;"b  Preliminary MLR: ""Mini-Med"" &amp; Expatriate (Lines "&amp;$C$20&amp;" / "&amp;$C$25&amp;", as calculated in the Total column of this Part on the MLR Form submitted for the relevant MLR reporting year)"</f>
        <v>4.2b  Preliminary MLR: "Mini-Med" &amp; Expatriate (Lines 1.6 / 2.3, as calculated in the Total column of this Part on the MLR Form submitted for the relevant MLR reporting year)</v>
      </c>
      <c r="E38" s="426" t="s">
        <v>65</v>
      </c>
      <c r="F38" s="427" t="s">
        <v>65</v>
      </c>
      <c r="G38" s="427" t="s">
        <v>65</v>
      </c>
      <c r="H38" s="428" t="s">
        <v>65</v>
      </c>
      <c r="I38" s="429" t="s">
        <v>65</v>
      </c>
      <c r="J38" s="427" t="s">
        <v>65</v>
      </c>
      <c r="K38" s="427" t="s">
        <v>65</v>
      </c>
      <c r="L38" s="428" t="s">
        <v>65</v>
      </c>
      <c r="M38" s="439"/>
      <c r="N38" s="440"/>
      <c r="O38" s="427" t="s">
        <v>65</v>
      </c>
      <c r="P38" s="430" t="s">
        <v>65</v>
      </c>
      <c r="Q38" s="468"/>
      <c r="R38" s="469"/>
      <c r="S38" s="427" t="s">
        <v>65</v>
      </c>
      <c r="T38" s="146">
        <f>IF(T$28&lt;1000,0.8,IF($L$4="yes", ((T$20+X$20)/(T$25+X$25)),(T$20/T$25)))</f>
        <v>0.8</v>
      </c>
      <c r="U38" s="439"/>
      <c r="V38" s="440"/>
      <c r="W38" s="427" t="s">
        <v>65</v>
      </c>
      <c r="X38" s="146">
        <f>IF(X$28&lt;1000,0.8,IF($L$4="yes", ((X$20+AB$20)/(X$25+AB$25)),(X$20/X$25)))</f>
        <v>0.8</v>
      </c>
      <c r="Y38" s="439"/>
      <c r="Z38" s="440"/>
      <c r="AA38" s="427" t="s">
        <v>65</v>
      </c>
      <c r="AB38" s="162">
        <f>IF(AB$28&lt;1000,0.85,AB$20/AB$25)</f>
        <v>0.85</v>
      </c>
      <c r="AC38" s="439"/>
      <c r="AD38" s="440"/>
      <c r="AE38" s="427" t="s">
        <v>65</v>
      </c>
      <c r="AF38" s="146">
        <f>IF(AF$28&lt;1000,0.8,AF$20/AF$25)</f>
        <v>0.8</v>
      </c>
      <c r="AG38" s="439"/>
      <c r="AH38" s="440"/>
      <c r="AI38" s="427" t="s">
        <v>65</v>
      </c>
      <c r="AJ38" s="162">
        <f>IF(AJ$28&lt;1000,0.85,AJ$20/AJ$25)</f>
        <v>0.85</v>
      </c>
    </row>
    <row r="39" spans="2:36">
      <c r="B39" s="135"/>
      <c r="C39" s="48">
        <v>4.3</v>
      </c>
      <c r="D39" s="151" t="str">
        <f>"Credibility adjustment factor (Line "&amp;$C$32&amp;")"</f>
        <v>Credibility adjustment factor (Line 3.5)</v>
      </c>
      <c r="E39" s="426" t="s">
        <v>65</v>
      </c>
      <c r="F39" s="427" t="s">
        <v>65</v>
      </c>
      <c r="G39" s="427" t="s">
        <v>65</v>
      </c>
      <c r="H39" s="207" t="str">
        <f>IF(AND(E$28&gt;=1000,F$28&gt;=1000,G$28&gt;=1000,E$37&lt;E$43,F$37&lt;F$43,H$37&lt;H$43),"None",H$32)</f>
        <v xml:space="preserve">N/A </v>
      </c>
      <c r="I39" s="429" t="s">
        <v>65</v>
      </c>
      <c r="J39" s="427" t="s">
        <v>65</v>
      </c>
      <c r="K39" s="427" t="s">
        <v>65</v>
      </c>
      <c r="L39" s="207" t="str">
        <f>IF(AND(I$28&gt;=1000,J$28&gt;=1000,K$28&gt;=1000,I$37&lt;L$43,J$37&lt;L$43,L$37&lt;L$43),"None",L$32)</f>
        <v xml:space="preserve">N/A </v>
      </c>
      <c r="M39" s="429" t="s">
        <v>65</v>
      </c>
      <c r="N39" s="427" t="s">
        <v>65</v>
      </c>
      <c r="O39" s="427" t="s">
        <v>65</v>
      </c>
      <c r="P39" s="434" t="str">
        <f>IF(AND(M$28&gt;=1000,N$28&gt;=1000,O$28&gt;=1000,M$37&lt;P$43,N$37&lt;P$43,P$37&lt;P$43),"None",P$32)</f>
        <v xml:space="preserve">N/A </v>
      </c>
      <c r="Q39" s="432" t="s">
        <v>65</v>
      </c>
      <c r="R39" s="427" t="s">
        <v>65</v>
      </c>
      <c r="S39" s="427" t="s">
        <v>65</v>
      </c>
      <c r="T39" s="207" t="str">
        <f>IF(AND(Q$28&gt;=1000,R$28&gt;=1000,S$28&gt;=1000,Q$38&lt;Q$43,R$38&lt;R$43,T$38&lt;T$43),"None",T$32)</f>
        <v xml:space="preserve">N/A </v>
      </c>
      <c r="U39" s="429" t="s">
        <v>65</v>
      </c>
      <c r="V39" s="427" t="s">
        <v>65</v>
      </c>
      <c r="W39" s="427" t="s">
        <v>65</v>
      </c>
      <c r="X39" s="207" t="str">
        <f>IF(AND(U$28&gt;=1000,V$28&gt;=1000,W$28&gt;=1000,U$38&lt;X$43,V$38&lt;X$43,X$38&lt;X$43),"None",X$32)</f>
        <v xml:space="preserve">N/A </v>
      </c>
      <c r="Y39" s="429" t="s">
        <v>65</v>
      </c>
      <c r="Z39" s="427" t="s">
        <v>65</v>
      </c>
      <c r="AA39" s="427" t="s">
        <v>65</v>
      </c>
      <c r="AB39" s="434" t="str">
        <f>IF(AND(Y$28&gt;=1000,Z$28&gt;=1000,AA$28&gt;=1000,Y$38&lt;AB$43,Z$38&lt;AB$43,AB$38&lt;AB$43),"None",AB$32)</f>
        <v xml:space="preserve">N/A </v>
      </c>
      <c r="AC39" s="432" t="s">
        <v>65</v>
      </c>
      <c r="AD39" s="427" t="s">
        <v>65</v>
      </c>
      <c r="AE39" s="427" t="s">
        <v>65</v>
      </c>
      <c r="AF39" s="207" t="str">
        <f>IF(AND(AC$28&gt;=1000,AD$28&gt;=1000,AE$28&gt;=1000,AC$38&lt;AF$43,AD$38&lt;AF$43,AF$38&lt;AF$43),"None",AF$32)</f>
        <v xml:space="preserve">N/A </v>
      </c>
      <c r="AG39" s="429" t="s">
        <v>65</v>
      </c>
      <c r="AH39" s="427" t="s">
        <v>65</v>
      </c>
      <c r="AI39" s="427" t="s">
        <v>65</v>
      </c>
      <c r="AJ39" s="208" t="str">
        <f>IF(AND(AG$28&gt;=1000,AH$28&gt;=1000,AI$28&gt;=1000,AG$38&lt;AJ$43,AH$38&lt;AJ$43,AJ$38&lt;AJ$43),"None",AJ$32)</f>
        <v xml:space="preserve">N/A </v>
      </c>
    </row>
    <row r="40" spans="2:36">
      <c r="B40" s="135"/>
      <c r="C40" s="200">
        <v>4.4000000000000004</v>
      </c>
      <c r="D40" s="201" t="str">
        <f>"Credibility-adjusted MLR (Lines "&amp;LEFT($D$37,4)&amp;" or "&amp;LEFT($D$38,4)&amp;" + "&amp;$C$39&amp;")"</f>
        <v>Credibility-adjusted MLR (Lines 4.2a or 4.2b + 4.3)</v>
      </c>
      <c r="E40" s="426" t="s">
        <v>65</v>
      </c>
      <c r="F40" s="427" t="s">
        <v>65</v>
      </c>
      <c r="G40" s="427" t="s">
        <v>65</v>
      </c>
      <c r="H40" s="203">
        <f>ROUND(H$37+MAX(0,H$39),3)</f>
        <v>0.8</v>
      </c>
      <c r="I40" s="429" t="s">
        <v>65</v>
      </c>
      <c r="J40" s="427" t="s">
        <v>65</v>
      </c>
      <c r="K40" s="427" t="s">
        <v>65</v>
      </c>
      <c r="L40" s="203">
        <f>ROUND(L$37+MAX(0,L$39),3)</f>
        <v>0.8</v>
      </c>
      <c r="M40" s="429" t="s">
        <v>65</v>
      </c>
      <c r="N40" s="427" t="s">
        <v>65</v>
      </c>
      <c r="O40" s="427" t="s">
        <v>65</v>
      </c>
      <c r="P40" s="435">
        <f>ROUND(P$37+MAX(0,P$39),3)</f>
        <v>0.85</v>
      </c>
      <c r="Q40" s="432" t="s">
        <v>65</v>
      </c>
      <c r="R40" s="427" t="s">
        <v>65</v>
      </c>
      <c r="S40" s="427" t="s">
        <v>65</v>
      </c>
      <c r="T40" s="203">
        <f>ROUND(T$38+MAX(0,T$39),3)</f>
        <v>0.8</v>
      </c>
      <c r="U40" s="429" t="s">
        <v>65</v>
      </c>
      <c r="V40" s="427" t="s">
        <v>65</v>
      </c>
      <c r="W40" s="427" t="s">
        <v>65</v>
      </c>
      <c r="X40" s="203">
        <f>ROUND(X$38+MAX(0,X$39),3)</f>
        <v>0.8</v>
      </c>
      <c r="Y40" s="429" t="s">
        <v>65</v>
      </c>
      <c r="Z40" s="427" t="s">
        <v>65</v>
      </c>
      <c r="AA40" s="427" t="s">
        <v>65</v>
      </c>
      <c r="AB40" s="435">
        <f>ROUND(AB$38+MAX(0,AB$39),3)</f>
        <v>0.85</v>
      </c>
      <c r="AC40" s="432" t="s">
        <v>65</v>
      </c>
      <c r="AD40" s="427" t="s">
        <v>65</v>
      </c>
      <c r="AE40" s="427" t="s">
        <v>65</v>
      </c>
      <c r="AF40" s="203">
        <f>ROUND(AF$38+MAX(0,AF$39),3)</f>
        <v>0.8</v>
      </c>
      <c r="AG40" s="429" t="s">
        <v>65</v>
      </c>
      <c r="AH40" s="427" t="s">
        <v>65</v>
      </c>
      <c r="AI40" s="427" t="s">
        <v>65</v>
      </c>
      <c r="AJ40" s="204">
        <f>ROUND(AJ$38+MAX(0,AJ$39),3)</f>
        <v>0.85</v>
      </c>
    </row>
    <row r="41" spans="2:36" s="128" customFormat="1">
      <c r="B41" s="447"/>
      <c r="C41" s="461"/>
      <c r="D41" s="449"/>
      <c r="E41" s="462"/>
      <c r="F41" s="463"/>
      <c r="G41" s="463"/>
      <c r="H41" s="464"/>
      <c r="I41" s="465"/>
      <c r="J41" s="463"/>
      <c r="K41" s="463"/>
      <c r="L41" s="464"/>
      <c r="M41" s="465"/>
      <c r="N41" s="463"/>
      <c r="O41" s="463"/>
      <c r="P41" s="466"/>
      <c r="Q41" s="465"/>
      <c r="R41" s="463"/>
      <c r="S41" s="463"/>
      <c r="T41" s="464"/>
      <c r="U41" s="465"/>
      <c r="V41" s="463"/>
      <c r="W41" s="463"/>
      <c r="X41" s="464"/>
      <c r="Y41" s="465"/>
      <c r="Z41" s="463"/>
      <c r="AA41" s="463"/>
      <c r="AB41" s="466"/>
      <c r="AC41" s="465"/>
      <c r="AD41" s="463"/>
      <c r="AE41" s="463"/>
      <c r="AF41" s="464"/>
      <c r="AG41" s="465"/>
      <c r="AH41" s="463"/>
      <c r="AI41" s="463"/>
      <c r="AJ41" s="466"/>
    </row>
    <row r="42" spans="2:36" s="128" customFormat="1">
      <c r="B42" s="199" t="s">
        <v>7</v>
      </c>
      <c r="C42" s="202" t="s">
        <v>57</v>
      </c>
      <c r="D42" s="151"/>
      <c r="E42" s="520"/>
      <c r="F42" s="521"/>
      <c r="G42" s="521"/>
      <c r="H42" s="522"/>
      <c r="I42" s="523"/>
      <c r="J42" s="521"/>
      <c r="K42" s="521"/>
      <c r="L42" s="522"/>
      <c r="M42" s="523"/>
      <c r="N42" s="521"/>
      <c r="O42" s="521"/>
      <c r="P42" s="524"/>
      <c r="Q42" s="523"/>
      <c r="R42" s="521"/>
      <c r="S42" s="521"/>
      <c r="T42" s="522"/>
      <c r="U42" s="523"/>
      <c r="V42" s="521"/>
      <c r="W42" s="521"/>
      <c r="X42" s="522"/>
      <c r="Y42" s="523"/>
      <c r="Z42" s="521"/>
      <c r="AA42" s="521"/>
      <c r="AB42" s="524"/>
      <c r="AC42" s="523"/>
      <c r="AD42" s="521"/>
      <c r="AE42" s="521"/>
      <c r="AF42" s="522"/>
      <c r="AG42" s="523"/>
      <c r="AH42" s="521"/>
      <c r="AI42" s="521"/>
      <c r="AJ42" s="524"/>
    </row>
    <row r="43" spans="2:36">
      <c r="B43" s="135"/>
      <c r="C43" s="48">
        <v>5.0999999999999996</v>
      </c>
      <c r="D43" s="151" t="s">
        <v>212</v>
      </c>
      <c r="E43" s="426" t="s">
        <v>65</v>
      </c>
      <c r="F43" s="427" t="s">
        <v>65</v>
      </c>
      <c r="G43" s="427" t="s">
        <v>65</v>
      </c>
      <c r="H43" s="570">
        <v>0.8</v>
      </c>
      <c r="I43" s="429" t="s">
        <v>65</v>
      </c>
      <c r="J43" s="427" t="s">
        <v>65</v>
      </c>
      <c r="K43" s="427" t="s">
        <v>65</v>
      </c>
      <c r="L43" s="146">
        <v>0.8</v>
      </c>
      <c r="M43" s="429" t="s">
        <v>65</v>
      </c>
      <c r="N43" s="427" t="s">
        <v>65</v>
      </c>
      <c r="O43" s="427" t="s">
        <v>65</v>
      </c>
      <c r="P43" s="162">
        <v>0.85</v>
      </c>
      <c r="Q43" s="429" t="s">
        <v>65</v>
      </c>
      <c r="R43" s="427" t="s">
        <v>65</v>
      </c>
      <c r="S43" s="427" t="s">
        <v>65</v>
      </c>
      <c r="T43" s="146">
        <v>0.8</v>
      </c>
      <c r="U43" s="429" t="s">
        <v>65</v>
      </c>
      <c r="V43" s="427" t="s">
        <v>65</v>
      </c>
      <c r="W43" s="427" t="s">
        <v>65</v>
      </c>
      <c r="X43" s="146">
        <v>0.8</v>
      </c>
      <c r="Y43" s="429" t="s">
        <v>65</v>
      </c>
      <c r="Z43" s="427" t="s">
        <v>65</v>
      </c>
      <c r="AA43" s="427" t="s">
        <v>65</v>
      </c>
      <c r="AB43" s="162">
        <v>0.85</v>
      </c>
      <c r="AC43" s="429" t="s">
        <v>65</v>
      </c>
      <c r="AD43" s="427" t="s">
        <v>65</v>
      </c>
      <c r="AE43" s="427" t="s">
        <v>65</v>
      </c>
      <c r="AF43" s="146">
        <v>0.8</v>
      </c>
      <c r="AG43" s="429" t="s">
        <v>65</v>
      </c>
      <c r="AH43" s="427" t="s">
        <v>65</v>
      </c>
      <c r="AI43" s="427" t="s">
        <v>65</v>
      </c>
      <c r="AJ43" s="162">
        <v>0.85</v>
      </c>
    </row>
    <row r="44" spans="2:36">
      <c r="B44" s="135"/>
      <c r="C44" s="48">
        <v>5.2</v>
      </c>
      <c r="D44" s="151" t="str">
        <f>"Credibility-adjusted MLR (Line "&amp;$C$40&amp;")"</f>
        <v>Credibility-adjusted MLR (Line 4.4)</v>
      </c>
      <c r="E44" s="426" t="s">
        <v>65</v>
      </c>
      <c r="F44" s="427" t="s">
        <v>65</v>
      </c>
      <c r="G44" s="427" t="s">
        <v>65</v>
      </c>
      <c r="H44" s="146">
        <f>H$40</f>
        <v>0.8</v>
      </c>
      <c r="I44" s="429" t="s">
        <v>65</v>
      </c>
      <c r="J44" s="427" t="s">
        <v>65</v>
      </c>
      <c r="K44" s="427" t="s">
        <v>65</v>
      </c>
      <c r="L44" s="146">
        <f>L$40</f>
        <v>0.8</v>
      </c>
      <c r="M44" s="429" t="s">
        <v>65</v>
      </c>
      <c r="N44" s="427" t="s">
        <v>65</v>
      </c>
      <c r="O44" s="427" t="s">
        <v>65</v>
      </c>
      <c r="P44" s="433">
        <f>P$40</f>
        <v>0.85</v>
      </c>
      <c r="Q44" s="432" t="s">
        <v>65</v>
      </c>
      <c r="R44" s="427" t="s">
        <v>65</v>
      </c>
      <c r="S44" s="427" t="s">
        <v>65</v>
      </c>
      <c r="T44" s="146">
        <f>T$40</f>
        <v>0.8</v>
      </c>
      <c r="U44" s="429" t="s">
        <v>65</v>
      </c>
      <c r="V44" s="427" t="s">
        <v>65</v>
      </c>
      <c r="W44" s="427" t="s">
        <v>65</v>
      </c>
      <c r="X44" s="146">
        <f>X$40</f>
        <v>0.8</v>
      </c>
      <c r="Y44" s="429" t="s">
        <v>65</v>
      </c>
      <c r="Z44" s="427" t="s">
        <v>65</v>
      </c>
      <c r="AA44" s="427" t="s">
        <v>65</v>
      </c>
      <c r="AB44" s="433">
        <f>AB$40</f>
        <v>0.85</v>
      </c>
      <c r="AC44" s="432" t="s">
        <v>65</v>
      </c>
      <c r="AD44" s="427" t="s">
        <v>65</v>
      </c>
      <c r="AE44" s="427" t="s">
        <v>65</v>
      </c>
      <c r="AF44" s="146">
        <f>AF$40</f>
        <v>0.8</v>
      </c>
      <c r="AG44" s="429" t="s">
        <v>65</v>
      </c>
      <c r="AH44" s="427" t="s">
        <v>65</v>
      </c>
      <c r="AI44" s="427" t="s">
        <v>65</v>
      </c>
      <c r="AJ44" s="162">
        <f>AJ$40</f>
        <v>0.85</v>
      </c>
    </row>
    <row r="45" spans="2:36" ht="25.5">
      <c r="B45" s="135"/>
      <c r="C45" s="48">
        <v>5.3</v>
      </c>
      <c r="D45" s="154" t="str">
        <f>"Adjusted earned premium less Federal and State taxes and licensing or regulatory fees (Line "&amp;$C$25&amp;" CY)"</f>
        <v>Adjusted earned premium less Federal and State taxes and licensing or regulatory fees (Line 2.3 CY)</v>
      </c>
      <c r="E45" s="426" t="s">
        <v>65</v>
      </c>
      <c r="F45" s="427" t="s">
        <v>65</v>
      </c>
      <c r="G45" s="427" t="s">
        <v>65</v>
      </c>
      <c r="H45" s="63">
        <f>G$25</f>
        <v>0</v>
      </c>
      <c r="I45" s="429" t="s">
        <v>65</v>
      </c>
      <c r="J45" s="427" t="s">
        <v>65</v>
      </c>
      <c r="K45" s="427" t="s">
        <v>65</v>
      </c>
      <c r="L45" s="63">
        <f>K$25</f>
        <v>0</v>
      </c>
      <c r="M45" s="429" t="s">
        <v>65</v>
      </c>
      <c r="N45" s="427" t="s">
        <v>65</v>
      </c>
      <c r="O45" s="427" t="s">
        <v>65</v>
      </c>
      <c r="P45" s="98">
        <f>O$25</f>
        <v>0</v>
      </c>
      <c r="Q45" s="429" t="s">
        <v>65</v>
      </c>
      <c r="R45" s="427" t="s">
        <v>65</v>
      </c>
      <c r="S45" s="427" t="s">
        <v>65</v>
      </c>
      <c r="T45" s="63">
        <f>S$25</f>
        <v>0</v>
      </c>
      <c r="U45" s="429" t="s">
        <v>65</v>
      </c>
      <c r="V45" s="427" t="s">
        <v>65</v>
      </c>
      <c r="W45" s="427" t="s">
        <v>65</v>
      </c>
      <c r="X45" s="63">
        <f>W$25</f>
        <v>0</v>
      </c>
      <c r="Y45" s="429" t="s">
        <v>65</v>
      </c>
      <c r="Z45" s="427" t="s">
        <v>65</v>
      </c>
      <c r="AA45" s="427" t="s">
        <v>65</v>
      </c>
      <c r="AB45" s="98">
        <f>AA$25</f>
        <v>0</v>
      </c>
      <c r="AC45" s="429" t="s">
        <v>65</v>
      </c>
      <c r="AD45" s="427" t="s">
        <v>65</v>
      </c>
      <c r="AE45" s="427" t="s">
        <v>65</v>
      </c>
      <c r="AF45" s="63">
        <f>AE$25</f>
        <v>0</v>
      </c>
      <c r="AG45" s="429" t="s">
        <v>65</v>
      </c>
      <c r="AH45" s="427" t="s">
        <v>65</v>
      </c>
      <c r="AI45" s="427" t="s">
        <v>65</v>
      </c>
      <c r="AJ45" s="98">
        <f>AI$25</f>
        <v>0</v>
      </c>
    </row>
    <row r="46" spans="2:36" ht="28.5" customHeight="1">
      <c r="B46" s="135"/>
      <c r="C46" s="200">
        <v>5.4</v>
      </c>
      <c r="D46" s="211" t="str">
        <f>"Rebate amount if credibility-adjusted MLR is less than MLR standard (Lines ("&amp;$C$43&amp;" – "&amp;$C$44&amp;") x "&amp;$C$45&amp;")"</f>
        <v>Rebate amount if credibility-adjusted MLR is less than MLR standard (Lines (5.1 – 5.2) x 5.3)</v>
      </c>
      <c r="E46" s="426" t="s">
        <v>65</v>
      </c>
      <c r="F46" s="427" t="s">
        <v>65</v>
      </c>
      <c r="G46" s="427" t="s">
        <v>65</v>
      </c>
      <c r="H46" s="209">
        <f>IF(H$28&lt;1000,0,MAX(0,(H$43-H$44)*H$45))</f>
        <v>0</v>
      </c>
      <c r="I46" s="429" t="s">
        <v>65</v>
      </c>
      <c r="J46" s="427" t="s">
        <v>65</v>
      </c>
      <c r="K46" s="427" t="s">
        <v>65</v>
      </c>
      <c r="L46" s="209">
        <f>IF(L$28&lt;1000,0,MAX(0,(L$43-L$44)*L$45))</f>
        <v>0</v>
      </c>
      <c r="M46" s="429" t="s">
        <v>65</v>
      </c>
      <c r="N46" s="427" t="s">
        <v>65</v>
      </c>
      <c r="O46" s="427" t="s">
        <v>65</v>
      </c>
      <c r="P46" s="210">
        <f>IF(P$28&lt;1000,0,MAX(0,(P$43-P$44)*P$45))</f>
        <v>0</v>
      </c>
      <c r="Q46" s="429" t="s">
        <v>65</v>
      </c>
      <c r="R46" s="427" t="s">
        <v>65</v>
      </c>
      <c r="S46" s="427" t="s">
        <v>65</v>
      </c>
      <c r="T46" s="209">
        <f>IF(T$28&lt;1000,0,MAX(0,(T$43-T$44)*T$45))</f>
        <v>0</v>
      </c>
      <c r="U46" s="429" t="s">
        <v>65</v>
      </c>
      <c r="V46" s="427" t="s">
        <v>65</v>
      </c>
      <c r="W46" s="427" t="s">
        <v>65</v>
      </c>
      <c r="X46" s="209">
        <f>IF(X$28&lt;1000,0,MAX(0,(X$43-X$44)*X$45))</f>
        <v>0</v>
      </c>
      <c r="Y46" s="429" t="s">
        <v>65</v>
      </c>
      <c r="Z46" s="427" t="s">
        <v>65</v>
      </c>
      <c r="AA46" s="427" t="s">
        <v>65</v>
      </c>
      <c r="AB46" s="210">
        <f>IF(AB$28&lt;1000,0,MAX(0,(AB$43-AB$44)*AB$45))</f>
        <v>0</v>
      </c>
      <c r="AC46" s="429" t="s">
        <v>65</v>
      </c>
      <c r="AD46" s="427" t="s">
        <v>65</v>
      </c>
      <c r="AE46" s="427" t="s">
        <v>65</v>
      </c>
      <c r="AF46" s="209">
        <f>IF(AF$28&lt;1000,0,MAX(0,(AF$43-AF$44)*AF$45))</f>
        <v>0</v>
      </c>
      <c r="AG46" s="429" t="s">
        <v>65</v>
      </c>
      <c r="AH46" s="427" t="s">
        <v>65</v>
      </c>
      <c r="AI46" s="427" t="s">
        <v>65</v>
      </c>
      <c r="AJ46" s="210">
        <f>IF(AJ$28&lt;1000,0,MAX(0,(AJ$43-AJ$44)*AJ$45))</f>
        <v>0</v>
      </c>
    </row>
    <row r="47" spans="2:36" ht="13.5" thickBot="1">
      <c r="B47" s="447"/>
      <c r="C47" s="461"/>
      <c r="D47" s="449"/>
      <c r="E47" s="473"/>
      <c r="F47" s="474"/>
      <c r="G47" s="474"/>
      <c r="H47" s="475"/>
      <c r="I47" s="476"/>
      <c r="J47" s="474"/>
      <c r="K47" s="474"/>
      <c r="L47" s="475"/>
      <c r="M47" s="476"/>
      <c r="N47" s="474"/>
      <c r="O47" s="474"/>
      <c r="P47" s="477"/>
      <c r="Q47" s="473"/>
      <c r="R47" s="474"/>
      <c r="S47" s="474"/>
      <c r="T47" s="475"/>
      <c r="U47" s="476"/>
      <c r="V47" s="474"/>
      <c r="W47" s="474"/>
      <c r="X47" s="475"/>
      <c r="Y47" s="476"/>
      <c r="Z47" s="474"/>
      <c r="AA47" s="474"/>
      <c r="AB47" s="477"/>
      <c r="AC47" s="473"/>
      <c r="AD47" s="474"/>
      <c r="AE47" s="474"/>
      <c r="AF47" s="475"/>
      <c r="AG47" s="476"/>
      <c r="AH47" s="474"/>
      <c r="AI47" s="474"/>
      <c r="AJ47" s="477"/>
    </row>
    <row r="48" spans="2:36">
      <c r="J48" s="19"/>
    </row>
    <row r="49" spans="2:7">
      <c r="B49" s="584" t="s">
        <v>346</v>
      </c>
      <c r="C49" s="584"/>
      <c r="D49" s="584"/>
      <c r="E49" s="281"/>
    </row>
    <row r="50" spans="2:7" ht="12.75" customHeight="1">
      <c r="B50" s="584"/>
      <c r="C50" s="630" t="s">
        <v>347</v>
      </c>
      <c r="D50" s="630"/>
      <c r="E50" s="128"/>
      <c r="G50" s="572"/>
    </row>
    <row r="51" spans="2:7">
      <c r="B51" s="584"/>
      <c r="C51" s="584" t="s">
        <v>348</v>
      </c>
      <c r="D51" s="584"/>
      <c r="E51" s="128"/>
    </row>
    <row r="52" spans="2:7">
      <c r="B52" s="584"/>
      <c r="C52" s="584" t="s">
        <v>353</v>
      </c>
      <c r="D52" s="584"/>
      <c r="E52" s="128"/>
    </row>
    <row r="53" spans="2:7">
      <c r="B53" s="584"/>
      <c r="C53" s="584" t="s">
        <v>349</v>
      </c>
      <c r="D53" s="584"/>
      <c r="E53" s="128"/>
    </row>
  </sheetData>
  <mergeCells count="26">
    <mergeCell ref="C50:D50"/>
    <mergeCell ref="AC10:AJ10"/>
    <mergeCell ref="AC11:AF11"/>
    <mergeCell ref="AG11:AJ11"/>
    <mergeCell ref="Q11:T11"/>
    <mergeCell ref="U11:X11"/>
    <mergeCell ref="Y11:AB11"/>
    <mergeCell ref="Q10:AB10"/>
    <mergeCell ref="E10:P10"/>
    <mergeCell ref="E11:H11"/>
    <mergeCell ref="I11:L11"/>
    <mergeCell ref="M11:P11"/>
    <mergeCell ref="I4:J4"/>
    <mergeCell ref="L2:M2"/>
    <mergeCell ref="L4:M4"/>
    <mergeCell ref="B6:D6"/>
    <mergeCell ref="B8:D8"/>
    <mergeCell ref="F6:G6"/>
    <mergeCell ref="F8:G8"/>
    <mergeCell ref="I6:J6"/>
    <mergeCell ref="I8:J8"/>
    <mergeCell ref="L8:M8"/>
    <mergeCell ref="F2:G2"/>
    <mergeCell ref="F4:G4"/>
    <mergeCell ref="I2:J2"/>
    <mergeCell ref="L6:M6"/>
  </mergeCells>
  <phoneticPr fontId="26" type="noConversion"/>
  <dataValidations xWindow="560" yWindow="304" count="4">
    <dataValidation type="list" allowBlank="1" showInputMessage="1" showErrorMessage="1" promptTitle="Reporting Year" prompt="Select " sqref="L8">
      <formula1>Tables!G5:G54</formula1>
    </dataValidation>
    <dataValidation type="list" allowBlank="1" showInputMessage="1" showErrorMessage="1" promptTitle="     State" prompt="Select State_x000a_" sqref="I6">
      <formula1>Tables!E6:E61</formula1>
    </dataValidation>
    <dataValidation type="list" allowBlank="1" showInputMessage="1" showErrorMessage="1" sqref="L6:M6 L4:M4">
      <formula1>Tables!I5:I6</formula1>
    </dataValidation>
    <dataValidation type="list" allowBlank="1" showInputMessage="1" showErrorMessage="1" promptTitle="     State" prompt="Select State_x000a_" sqref="I8:J8">
      <formula1>Tables!E5:E61</formula1>
    </dataValidation>
  </dataValidations>
  <pageMargins left="0.19" right="0.17" top="0.3" bottom="0.5" header="0.3" footer="0.25"/>
  <pageSetup scale="43" fitToWidth="2" fitToHeight="0" orientation="landscape" r:id="rId1"/>
  <headerFooter alignWithMargins="0">
    <oddFooter>&amp;L&amp;F &amp;C Page &amp;P of &amp;N&amp;R[&amp;A]</oddFooter>
  </headerFooter>
  <ignoredErrors>
    <ignoredError sqref="I19:AJ19 L25 P25 T25 X25 AB25 AF25" formula="1"/>
  </ignoredErrors>
</worksheet>
</file>

<file path=xl/worksheets/sheet5.xml><?xml version="1.0" encoding="utf-8"?>
<worksheet xmlns="http://schemas.openxmlformats.org/spreadsheetml/2006/main" xmlns:r="http://schemas.openxmlformats.org/officeDocument/2006/relationships">
  <sheetPr>
    <tabColor rgb="FF7030A0"/>
    <pageSetUpPr fitToPage="1"/>
  </sheetPr>
  <dimension ref="A1:N51"/>
  <sheetViews>
    <sheetView topLeftCell="A37" zoomScale="85" zoomScaleNormal="85" workbookViewId="0">
      <selection activeCell="B47" sqref="B47:E51"/>
    </sheetView>
  </sheetViews>
  <sheetFormatPr defaultRowHeight="12.75"/>
  <cols>
    <col min="1" max="1" width="2.5703125" style="17" customWidth="1"/>
    <col min="2" max="2" width="3.85546875" style="17" customWidth="1"/>
    <col min="3" max="3" width="58.85546875" style="17" customWidth="1"/>
    <col min="4" max="9" width="14.28515625" style="17" customWidth="1"/>
    <col min="10" max="10" width="12.7109375" style="2" customWidth="1"/>
    <col min="11" max="11" width="14.28515625" style="17" customWidth="1"/>
    <col min="12" max="16384" width="9.140625" style="17"/>
  </cols>
  <sheetData>
    <row r="1" spans="1:13">
      <c r="A1" s="166"/>
      <c r="B1" s="1" t="s">
        <v>1</v>
      </c>
      <c r="C1" s="166"/>
      <c r="D1" s="166"/>
      <c r="E1" s="17" t="s">
        <v>263</v>
      </c>
      <c r="G1" s="166"/>
      <c r="H1" s="17" t="s">
        <v>344</v>
      </c>
      <c r="I1" s="1"/>
      <c r="J1" s="17"/>
      <c r="K1" s="20"/>
      <c r="L1" s="20"/>
    </row>
    <row r="2" spans="1:13">
      <c r="A2" s="166"/>
      <c r="B2" s="1" t="s">
        <v>64</v>
      </c>
      <c r="C2" s="166"/>
      <c r="D2" s="166"/>
      <c r="E2" s="622"/>
      <c r="F2" s="622"/>
      <c r="G2" s="166"/>
      <c r="H2" s="622"/>
      <c r="I2" s="622"/>
      <c r="K2" s="627"/>
      <c r="L2" s="627"/>
    </row>
    <row r="3" spans="1:13">
      <c r="B3" s="14" t="s">
        <v>203</v>
      </c>
      <c r="E3" s="17" t="s">
        <v>259</v>
      </c>
      <c r="H3" s="17" t="s">
        <v>343</v>
      </c>
      <c r="K3" s="20" t="s">
        <v>352</v>
      </c>
      <c r="L3" s="20"/>
      <c r="M3" s="128"/>
    </row>
    <row r="4" spans="1:13">
      <c r="B4" s="14"/>
      <c r="E4" s="622"/>
      <c r="F4" s="622"/>
      <c r="H4" s="622"/>
      <c r="I4" s="622"/>
      <c r="K4" s="621"/>
      <c r="L4" s="621"/>
    </row>
    <row r="5" spans="1:13" s="18" customFormat="1">
      <c r="B5" s="24" t="s">
        <v>350</v>
      </c>
      <c r="C5" s="24"/>
      <c r="E5" s="21" t="s">
        <v>131</v>
      </c>
      <c r="F5" s="21"/>
      <c r="H5" s="18" t="s">
        <v>76</v>
      </c>
      <c r="I5" s="17"/>
      <c r="K5" s="18" t="s">
        <v>267</v>
      </c>
    </row>
    <row r="6" spans="1:13" s="18" customFormat="1">
      <c r="B6" s="690"/>
      <c r="C6" s="690"/>
      <c r="E6" s="621"/>
      <c r="F6" s="621"/>
      <c r="H6" s="626"/>
      <c r="I6" s="626"/>
      <c r="K6" s="621"/>
      <c r="L6" s="621"/>
    </row>
    <row r="7" spans="1:13" s="18" customFormat="1">
      <c r="B7" s="24" t="s">
        <v>215</v>
      </c>
      <c r="C7" s="24"/>
      <c r="E7" s="21" t="s">
        <v>155</v>
      </c>
      <c r="F7" s="21"/>
      <c r="H7" s="18" t="s">
        <v>262</v>
      </c>
      <c r="I7" s="21"/>
      <c r="K7" s="29" t="s">
        <v>270</v>
      </c>
    </row>
    <row r="8" spans="1:13" s="18" customFormat="1">
      <c r="B8" s="690"/>
      <c r="C8" s="690"/>
      <c r="E8" s="621"/>
      <c r="F8" s="621"/>
      <c r="H8" s="626"/>
      <c r="I8" s="626"/>
      <c r="K8" s="628"/>
      <c r="L8" s="628"/>
    </row>
    <row r="9" spans="1:13" s="128" customFormat="1" ht="13.5" thickBot="1">
      <c r="B9" s="167"/>
      <c r="C9" s="167"/>
      <c r="J9" s="168"/>
      <c r="K9" s="169"/>
    </row>
    <row r="10" spans="1:13" s="128" customFormat="1" ht="13.5" thickBot="1">
      <c r="B10" s="167"/>
      <c r="C10" s="167"/>
      <c r="D10" s="703" t="s">
        <v>351</v>
      </c>
      <c r="E10" s="705"/>
      <c r="F10" s="704"/>
      <c r="G10" s="703" t="s">
        <v>160</v>
      </c>
      <c r="H10" s="705"/>
      <c r="I10" s="704"/>
      <c r="J10" s="703" t="s">
        <v>134</v>
      </c>
      <c r="K10" s="704"/>
    </row>
    <row r="11" spans="1:13" s="128" customFormat="1">
      <c r="B11" s="167"/>
      <c r="C11" s="167"/>
      <c r="D11" s="248" t="s">
        <v>67</v>
      </c>
      <c r="E11" s="249" t="s">
        <v>68</v>
      </c>
      <c r="F11" s="250" t="s">
        <v>69</v>
      </c>
      <c r="G11" s="248" t="s">
        <v>67</v>
      </c>
      <c r="H11" s="249" t="s">
        <v>68</v>
      </c>
      <c r="I11" s="250" t="s">
        <v>69</v>
      </c>
      <c r="J11" s="248" t="s">
        <v>68</v>
      </c>
      <c r="K11" s="250" t="s">
        <v>69</v>
      </c>
    </row>
    <row r="12" spans="1:13" s="128" customFormat="1">
      <c r="B12" s="167"/>
      <c r="C12" s="167"/>
      <c r="D12" s="251">
        <v>1</v>
      </c>
      <c r="E12" s="245">
        <v>2</v>
      </c>
      <c r="F12" s="252">
        <v>3</v>
      </c>
      <c r="G12" s="251">
        <v>4</v>
      </c>
      <c r="H12" s="245">
        <v>5</v>
      </c>
      <c r="I12" s="252">
        <v>6</v>
      </c>
      <c r="J12" s="251">
        <v>7</v>
      </c>
      <c r="K12" s="252">
        <v>8</v>
      </c>
    </row>
    <row r="13" spans="1:13">
      <c r="B13" s="43" t="s">
        <v>2</v>
      </c>
      <c r="C13" s="595" t="s">
        <v>359</v>
      </c>
      <c r="D13" s="257" t="str">
        <f>IF('Pt 5 Rebate Calculation'!$H$46&gt;0,"Yes","No")</f>
        <v>No</v>
      </c>
      <c r="E13" s="258" t="str">
        <f>IF('Pt 5 Rebate Calculation'!$L$46&gt;0,"Yes","No")</f>
        <v>No</v>
      </c>
      <c r="F13" s="259" t="str">
        <f>IF('Pt 5 Rebate Calculation'!$P$46&gt;0,"Yes","No")</f>
        <v>No</v>
      </c>
      <c r="G13" s="257" t="str">
        <f>IF('Pt 5 Rebate Calculation'!$T$46&gt;0,"Yes","No")</f>
        <v>No</v>
      </c>
      <c r="H13" s="258" t="str">
        <f>IF('Pt 5 Rebate Calculation'!$X$46&gt;0,"Yes","No")</f>
        <v>No</v>
      </c>
      <c r="I13" s="259" t="str">
        <f>IF('Pt 5 Rebate Calculation'!$AB$46&gt;0,"Yes","No")</f>
        <v>No</v>
      </c>
      <c r="J13" s="257" t="str">
        <f>IF('Pt 5 Rebate Calculation'!$AF$46&gt;0,"Yes","No")</f>
        <v>No</v>
      </c>
      <c r="K13" s="259" t="str">
        <f>IF('Pt 5 Rebate Calculation'!$AJ$46&gt;0,"Yes","No")</f>
        <v>No</v>
      </c>
    </row>
    <row r="14" spans="1:13">
      <c r="B14" s="495"/>
      <c r="C14" s="496"/>
      <c r="D14" s="511"/>
      <c r="E14" s="512"/>
      <c r="F14" s="499"/>
      <c r="G14" s="500"/>
      <c r="H14" s="501"/>
      <c r="I14" s="502"/>
      <c r="J14" s="503"/>
      <c r="K14" s="504"/>
    </row>
    <row r="15" spans="1:13">
      <c r="B15" s="43" t="s">
        <v>4</v>
      </c>
      <c r="C15" s="53" t="s">
        <v>337</v>
      </c>
      <c r="D15" s="366">
        <f>'Pt 1 and 2'!$J$78</f>
        <v>0</v>
      </c>
      <c r="E15" s="76">
        <f>'Pt 1 and 2'!$O$78</f>
        <v>0</v>
      </c>
      <c r="F15" s="367">
        <f>'Pt 1 and 2'!$T$78</f>
        <v>0</v>
      </c>
      <c r="G15" s="368">
        <f>'Pt 1 and 2'!$V$78</f>
        <v>0</v>
      </c>
      <c r="H15" s="369">
        <f>'Pt 1 and 2'!$X$78</f>
        <v>0</v>
      </c>
      <c r="I15" s="370">
        <f>'Pt 1 and 2'!$Z$78</f>
        <v>0</v>
      </c>
      <c r="J15" s="368">
        <f>'Pt 1 and 2'!$AE$78</f>
        <v>0</v>
      </c>
      <c r="K15" s="370">
        <f>'Pt 1 and 2'!$AJ$78</f>
        <v>0</v>
      </c>
    </row>
    <row r="16" spans="1:13">
      <c r="B16" s="495"/>
      <c r="C16" s="496"/>
      <c r="D16" s="505"/>
      <c r="E16" s="506"/>
      <c r="F16" s="507"/>
      <c r="G16" s="508"/>
      <c r="H16" s="509"/>
      <c r="I16" s="510"/>
      <c r="J16" s="508"/>
      <c r="K16" s="510"/>
    </row>
    <row r="17" spans="2:12">
      <c r="B17" s="36" t="s">
        <v>5</v>
      </c>
      <c r="C17" s="54" t="s">
        <v>331</v>
      </c>
      <c r="D17" s="375"/>
      <c r="E17" s="376"/>
      <c r="F17" s="377"/>
      <c r="G17" s="378"/>
      <c r="H17" s="379"/>
      <c r="I17" s="380"/>
      <c r="J17" s="378"/>
      <c r="K17" s="380"/>
    </row>
    <row r="18" spans="2:12">
      <c r="B18" s="36"/>
      <c r="C18" s="243" t="str">
        <f>$B$17&amp;"a  Number of policyholders being paid a rebate"</f>
        <v>3.a  Number of policyholders being paid a rebate</v>
      </c>
      <c r="D18" s="431" t="s">
        <v>65</v>
      </c>
      <c r="E18" s="381"/>
      <c r="F18" s="381"/>
      <c r="G18" s="431" t="s">
        <v>65</v>
      </c>
      <c r="H18" s="381"/>
      <c r="I18" s="381"/>
      <c r="J18" s="382"/>
      <c r="K18" s="274"/>
      <c r="L18" s="269"/>
    </row>
    <row r="19" spans="2:12">
      <c r="B19" s="36"/>
      <c r="C19" s="371" t="s">
        <v>354</v>
      </c>
      <c r="D19" s="374"/>
      <c r="E19" s="242"/>
      <c r="F19" s="372"/>
      <c r="G19" s="374"/>
      <c r="H19" s="246"/>
      <c r="I19" s="373"/>
      <c r="J19" s="256"/>
      <c r="K19" s="373"/>
      <c r="L19" s="269"/>
    </row>
    <row r="20" spans="2:12">
      <c r="B20" s="36"/>
      <c r="C20" s="371" t="str">
        <f>$B$17&amp;"c  Number of policyholders whose rebate would be de minimis"</f>
        <v>3.c  Number of policyholders whose rebate would be de minimis</v>
      </c>
      <c r="D20" s="431" t="s">
        <v>65</v>
      </c>
      <c r="E20" s="381"/>
      <c r="F20" s="381"/>
      <c r="G20" s="431" t="s">
        <v>65</v>
      </c>
      <c r="H20" s="246"/>
      <c r="I20" s="373"/>
      <c r="J20" s="256"/>
      <c r="K20" s="373"/>
      <c r="L20" s="269"/>
    </row>
    <row r="21" spans="2:12">
      <c r="B21" s="36"/>
      <c r="C21" s="371" t="str">
        <f>$B$17&amp;"d  Number of subscribers whose rebate would be de minimis"</f>
        <v>3.d  Number of subscribers whose rebate would be de minimis</v>
      </c>
      <c r="D21" s="374"/>
      <c r="E21" s="242"/>
      <c r="F21" s="372"/>
      <c r="G21" s="374"/>
      <c r="H21" s="246"/>
      <c r="I21" s="373"/>
      <c r="J21" s="256"/>
      <c r="K21" s="373"/>
      <c r="L21" s="269"/>
    </row>
    <row r="22" spans="2:12">
      <c r="B22" s="495"/>
      <c r="C22" s="496"/>
      <c r="D22" s="497"/>
      <c r="E22" s="498"/>
      <c r="F22" s="499"/>
      <c r="G22" s="500"/>
      <c r="H22" s="501"/>
      <c r="I22" s="502"/>
      <c r="J22" s="503"/>
      <c r="K22" s="504"/>
    </row>
    <row r="23" spans="2:12">
      <c r="B23" s="43" t="s">
        <v>6</v>
      </c>
      <c r="C23" s="53" t="str">
        <f>"Total amount of rebates"</f>
        <v>Total amount of rebates</v>
      </c>
      <c r="D23" s="106"/>
      <c r="E23" s="74"/>
      <c r="F23" s="260"/>
      <c r="G23" s="261"/>
      <c r="H23" s="262"/>
      <c r="I23" s="263"/>
      <c r="J23" s="261"/>
      <c r="K23" s="263"/>
    </row>
    <row r="24" spans="2:12">
      <c r="B24" s="36"/>
      <c r="C24" s="243" t="str">
        <f>$B$23&amp;"a  Total amount of rebates (from Part 5, Line "&amp;'Pt 5 Rebate Calculation'!$C$46&amp;")"</f>
        <v>4.a  Total amount of rebates (from Part 5, Line 5.4)</v>
      </c>
      <c r="D24" s="107">
        <f>'Pt 5 Rebate Calculation'!$H$46</f>
        <v>0</v>
      </c>
      <c r="E24" s="57">
        <f>'Pt 5 Rebate Calculation'!$L$46</f>
        <v>0</v>
      </c>
      <c r="F24" s="266">
        <f>'Pt 5 Rebate Calculation'!$P$46</f>
        <v>0</v>
      </c>
      <c r="G24" s="267">
        <f>'Pt 5 Rebate Calculation'!$T$46</f>
        <v>0</v>
      </c>
      <c r="H24" s="265">
        <f>'Pt 5 Rebate Calculation'!$X$46</f>
        <v>0</v>
      </c>
      <c r="I24" s="268">
        <f>'Pt 5 Rebate Calculation'!$AB$46</f>
        <v>0</v>
      </c>
      <c r="J24" s="267">
        <f>'Pt 5 Rebate Calculation'!$AF$46</f>
        <v>0</v>
      </c>
      <c r="K24" s="268">
        <f>'Pt 5 Rebate Calculation'!$AJ$46</f>
        <v>0</v>
      </c>
      <c r="L24" s="269"/>
    </row>
    <row r="25" spans="2:12">
      <c r="B25" s="36"/>
      <c r="C25" s="243" t="str">
        <f>$B$23&amp;"b  Amount of de minimis rebates   "</f>
        <v xml:space="preserve">4.b  Amount of de minimis rebates   </v>
      </c>
      <c r="D25" s="94"/>
      <c r="E25" s="247"/>
      <c r="F25" s="253"/>
      <c r="G25" s="254"/>
      <c r="H25" s="244"/>
      <c r="I25" s="255"/>
      <c r="J25" s="254"/>
      <c r="K25" s="255"/>
    </row>
    <row r="26" spans="2:12">
      <c r="B26" s="36"/>
      <c r="C26" s="243" t="str">
        <f>$B$23&amp;"c  Amount of rebates being paid by premium credit "</f>
        <v xml:space="preserve">4.c  Amount of rebates being paid by premium credit </v>
      </c>
      <c r="D26" s="94"/>
      <c r="E26" s="247"/>
      <c r="F26" s="253"/>
      <c r="G26" s="254"/>
      <c r="H26" s="244"/>
      <c r="I26" s="255"/>
      <c r="J26" s="254"/>
      <c r="K26" s="255"/>
    </row>
    <row r="27" spans="2:12">
      <c r="B27" s="36"/>
      <c r="C27" s="243" t="str">
        <f>$B$23&amp;"d  Amount of rebates being paid by lump-sum reimbursement "</f>
        <v xml:space="preserve">4.d  Amount of rebates being paid by lump-sum reimbursement </v>
      </c>
      <c r="D27" s="94"/>
      <c r="E27" s="247"/>
      <c r="F27" s="253"/>
      <c r="G27" s="254"/>
      <c r="H27" s="244"/>
      <c r="I27" s="255"/>
      <c r="J27" s="254"/>
      <c r="K27" s="255"/>
    </row>
    <row r="28" spans="2:12">
      <c r="B28" s="495"/>
      <c r="C28" s="496"/>
      <c r="D28" s="497"/>
      <c r="E28" s="498"/>
      <c r="F28" s="499"/>
      <c r="G28" s="500"/>
      <c r="H28" s="501"/>
      <c r="I28" s="502"/>
      <c r="J28" s="503"/>
      <c r="K28" s="504"/>
    </row>
    <row r="29" spans="2:12">
      <c r="B29" s="43" t="s">
        <v>7</v>
      </c>
      <c r="C29" s="54" t="s">
        <v>329</v>
      </c>
      <c r="D29" s="580"/>
      <c r="E29" s="581"/>
      <c r="F29" s="582"/>
      <c r="G29" s="580"/>
      <c r="H29" s="581"/>
      <c r="I29" s="582"/>
      <c r="J29" s="580"/>
      <c r="K29" s="582"/>
    </row>
    <row r="30" spans="2:12" ht="13.5" thickBot="1">
      <c r="B30" s="513"/>
      <c r="C30" s="496"/>
      <c r="D30" s="514"/>
      <c r="E30" s="515"/>
      <c r="F30" s="516"/>
      <c r="G30" s="517"/>
      <c r="H30" s="518"/>
      <c r="I30" s="519"/>
      <c r="J30" s="517"/>
      <c r="K30" s="519"/>
    </row>
    <row r="31" spans="2:12">
      <c r="J31" s="17"/>
      <c r="K31" s="2"/>
    </row>
    <row r="32" spans="2:12">
      <c r="B32" s="2"/>
      <c r="C32" s="2"/>
      <c r="D32" s="2"/>
      <c r="E32" s="2"/>
      <c r="F32" s="2"/>
      <c r="G32" s="2"/>
      <c r="H32" s="2"/>
      <c r="J32" s="17"/>
      <c r="K32" s="2"/>
    </row>
    <row r="33" spans="2:14">
      <c r="B33" s="712" t="s">
        <v>338</v>
      </c>
      <c r="C33" s="713"/>
      <c r="D33" s="713"/>
      <c r="E33" s="713"/>
      <c r="F33" s="713"/>
      <c r="G33" s="713"/>
      <c r="H33" s="713"/>
      <c r="I33" s="713"/>
      <c r="J33" s="713"/>
      <c r="K33" s="714"/>
      <c r="N33" s="2"/>
    </row>
    <row r="34" spans="2:14">
      <c r="B34" s="715"/>
      <c r="C34" s="716"/>
      <c r="D34" s="716"/>
      <c r="E34" s="716"/>
      <c r="F34" s="716"/>
      <c r="G34" s="716"/>
      <c r="H34" s="716"/>
      <c r="I34" s="716"/>
      <c r="J34" s="716"/>
      <c r="K34" s="717"/>
      <c r="N34" s="2"/>
    </row>
    <row r="35" spans="2:14">
      <c r="B35" s="706"/>
      <c r="C35" s="707"/>
      <c r="D35" s="707"/>
      <c r="E35" s="707"/>
      <c r="F35" s="707"/>
      <c r="G35" s="707"/>
      <c r="H35" s="707"/>
      <c r="I35" s="707"/>
      <c r="J35" s="707"/>
      <c r="K35" s="708"/>
      <c r="N35" s="2"/>
    </row>
    <row r="36" spans="2:14">
      <c r="B36" s="706"/>
      <c r="C36" s="707"/>
      <c r="D36" s="707"/>
      <c r="E36" s="707"/>
      <c r="F36" s="707"/>
      <c r="G36" s="707"/>
      <c r="H36" s="707"/>
      <c r="I36" s="707"/>
      <c r="J36" s="707"/>
      <c r="K36" s="708"/>
      <c r="N36" s="2"/>
    </row>
    <row r="37" spans="2:14">
      <c r="B37" s="706"/>
      <c r="C37" s="707"/>
      <c r="D37" s="707"/>
      <c r="E37" s="707"/>
      <c r="F37" s="707"/>
      <c r="G37" s="707"/>
      <c r="H37" s="707"/>
      <c r="I37" s="707"/>
      <c r="J37" s="707"/>
      <c r="K37" s="708"/>
      <c r="N37" s="2"/>
    </row>
    <row r="38" spans="2:14">
      <c r="B38" s="709"/>
      <c r="C38" s="710"/>
      <c r="D38" s="710"/>
      <c r="E38" s="710"/>
      <c r="F38" s="710"/>
      <c r="G38" s="710"/>
      <c r="H38" s="710"/>
      <c r="I38" s="710"/>
      <c r="J38" s="710"/>
      <c r="K38" s="711"/>
      <c r="N38" s="2"/>
    </row>
    <row r="39" spans="2:14">
      <c r="B39" s="2"/>
      <c r="C39" s="2"/>
      <c r="D39" s="2"/>
      <c r="E39" s="2"/>
      <c r="F39" s="2"/>
      <c r="G39" s="2"/>
      <c r="H39" s="2"/>
      <c r="I39" s="2"/>
      <c r="K39" s="2"/>
      <c r="N39" s="2"/>
    </row>
    <row r="40" spans="2:14">
      <c r="B40" s="712" t="s">
        <v>332</v>
      </c>
      <c r="C40" s="713"/>
      <c r="D40" s="713"/>
      <c r="E40" s="713"/>
      <c r="F40" s="713"/>
      <c r="G40" s="713"/>
      <c r="H40" s="713"/>
      <c r="I40" s="713"/>
      <c r="J40" s="713"/>
      <c r="K40" s="714"/>
      <c r="N40" s="2"/>
    </row>
    <row r="41" spans="2:14">
      <c r="B41" s="715"/>
      <c r="C41" s="716"/>
      <c r="D41" s="716"/>
      <c r="E41" s="716"/>
      <c r="F41" s="716"/>
      <c r="G41" s="716"/>
      <c r="H41" s="716"/>
      <c r="I41" s="716"/>
      <c r="J41" s="716"/>
      <c r="K41" s="717"/>
      <c r="N41" s="2"/>
    </row>
    <row r="42" spans="2:14">
      <c r="B42" s="706"/>
      <c r="C42" s="707"/>
      <c r="D42" s="707"/>
      <c r="E42" s="707"/>
      <c r="F42" s="707"/>
      <c r="G42" s="707"/>
      <c r="H42" s="707"/>
      <c r="I42" s="707"/>
      <c r="J42" s="707"/>
      <c r="K42" s="708"/>
      <c r="N42" s="2"/>
    </row>
    <row r="43" spans="2:14">
      <c r="B43" s="706"/>
      <c r="C43" s="707"/>
      <c r="D43" s="707"/>
      <c r="E43" s="707"/>
      <c r="F43" s="707"/>
      <c r="G43" s="707"/>
      <c r="H43" s="707"/>
      <c r="I43" s="707"/>
      <c r="J43" s="707"/>
      <c r="K43" s="708"/>
      <c r="N43" s="2"/>
    </row>
    <row r="44" spans="2:14">
      <c r="B44" s="706"/>
      <c r="C44" s="707"/>
      <c r="D44" s="707"/>
      <c r="E44" s="707"/>
      <c r="F44" s="707"/>
      <c r="G44" s="707"/>
      <c r="H44" s="707"/>
      <c r="I44" s="707"/>
      <c r="J44" s="707"/>
      <c r="K44" s="708"/>
      <c r="N44" s="2"/>
    </row>
    <row r="45" spans="2:14">
      <c r="B45" s="709"/>
      <c r="C45" s="710"/>
      <c r="D45" s="710"/>
      <c r="E45" s="710"/>
      <c r="F45" s="710"/>
      <c r="G45" s="710"/>
      <c r="H45" s="710"/>
      <c r="I45" s="710"/>
      <c r="J45" s="710"/>
      <c r="K45" s="711"/>
      <c r="N45" s="2"/>
    </row>
    <row r="46" spans="2:14">
      <c r="C46" s="2"/>
      <c r="D46" s="2"/>
      <c r="E46" s="2"/>
      <c r="F46" s="2"/>
      <c r="G46" s="2"/>
      <c r="H46" s="2"/>
      <c r="I46" s="2"/>
      <c r="J46" s="17"/>
      <c r="K46" s="2"/>
    </row>
    <row r="47" spans="2:14">
      <c r="B47" s="584" t="s">
        <v>346</v>
      </c>
      <c r="C47" s="584"/>
      <c r="D47" s="584"/>
      <c r="E47" s="281"/>
    </row>
    <row r="48" spans="2:14">
      <c r="B48" s="584"/>
      <c r="C48" s="630" t="s">
        <v>347</v>
      </c>
      <c r="D48" s="630"/>
      <c r="E48" s="128"/>
    </row>
    <row r="49" spans="2:5">
      <c r="B49" s="584"/>
      <c r="C49" s="584" t="s">
        <v>348</v>
      </c>
      <c r="D49" s="584"/>
      <c r="E49" s="128"/>
    </row>
    <row r="50" spans="2:5">
      <c r="B50" s="584"/>
      <c r="C50" s="584" t="s">
        <v>353</v>
      </c>
      <c r="D50" s="584"/>
      <c r="E50" s="128"/>
    </row>
    <row r="51" spans="2:5">
      <c r="B51" s="584"/>
      <c r="C51" s="584" t="s">
        <v>349</v>
      </c>
      <c r="D51" s="584"/>
      <c r="E51" s="128"/>
    </row>
  </sheetData>
  <mergeCells count="30">
    <mergeCell ref="C48:D48"/>
    <mergeCell ref="B44:K44"/>
    <mergeCell ref="B45:K45"/>
    <mergeCell ref="B33:K33"/>
    <mergeCell ref="B40:K40"/>
    <mergeCell ref="B35:K35"/>
    <mergeCell ref="B36:K36"/>
    <mergeCell ref="B37:K37"/>
    <mergeCell ref="B38:K38"/>
    <mergeCell ref="B41:K41"/>
    <mergeCell ref="B34:K34"/>
    <mergeCell ref="B42:K42"/>
    <mergeCell ref="B43:K43"/>
    <mergeCell ref="J10:K10"/>
    <mergeCell ref="B6:C6"/>
    <mergeCell ref="B8:C8"/>
    <mergeCell ref="K8:L8"/>
    <mergeCell ref="E4:F4"/>
    <mergeCell ref="E6:F6"/>
    <mergeCell ref="E8:F8"/>
    <mergeCell ref="H6:I6"/>
    <mergeCell ref="H8:I8"/>
    <mergeCell ref="D10:F10"/>
    <mergeCell ref="G10:I10"/>
    <mergeCell ref="K6:L6"/>
    <mergeCell ref="E2:F2"/>
    <mergeCell ref="H4:I4"/>
    <mergeCell ref="K2:L2"/>
    <mergeCell ref="K4:L4"/>
    <mergeCell ref="H2:I2"/>
  </mergeCells>
  <phoneticPr fontId="24" type="noConversion"/>
  <dataValidations count="5">
    <dataValidation allowBlank="1" showInputMessage="1" showErrorMessage="1" error="Please choose &quot;yes&quot; or &quot;no&quot; from the list." sqref="D13:K13"/>
    <dataValidation type="list" allowBlank="1" showInputMessage="1" showErrorMessage="1" promptTitle="Reporting Year" prompt="Select " sqref="K8">
      <formula1>Tables!G5:G54</formula1>
    </dataValidation>
    <dataValidation type="list" allowBlank="1" showInputMessage="1" showErrorMessage="1" promptTitle="     State" prompt="Select State_x000a_" sqref="H6">
      <formula1>Tables!E6:E61</formula1>
    </dataValidation>
    <dataValidation type="list" allowBlank="1" showInputMessage="1" showErrorMessage="1" sqref="K6 K4:L4">
      <formula1>Tables!I5:I6</formula1>
    </dataValidation>
    <dataValidation type="list" allowBlank="1" showInputMessage="1" showErrorMessage="1" promptTitle="     State" prompt="Select State_x000a_" sqref="H8:I8">
      <formula1>Tables!E5:E61</formula1>
    </dataValidation>
  </dataValidations>
  <pageMargins left="0.25" right="0.25" top="0.5" bottom="0.35" header="0.3" footer="0.2"/>
  <pageSetup scale="7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pageSetUpPr fitToPage="1"/>
  </sheetPr>
  <dimension ref="A1:N25"/>
  <sheetViews>
    <sheetView workbookViewId="0">
      <selection activeCell="K4" sqref="K4:M4"/>
    </sheetView>
  </sheetViews>
  <sheetFormatPr defaultRowHeight="12.75"/>
  <cols>
    <col min="1" max="1" width="3.5703125" customWidth="1"/>
    <col min="3" max="3" width="23.140625" customWidth="1"/>
    <col min="4" max="4" width="7" customWidth="1"/>
    <col min="11" max="11" width="12.28515625" customWidth="1"/>
    <col min="12" max="12" width="12" bestFit="1" customWidth="1"/>
  </cols>
  <sheetData>
    <row r="1" spans="1:14">
      <c r="A1" s="1" t="s">
        <v>1</v>
      </c>
    </row>
    <row r="2" spans="1:14" s="17" customFormat="1">
      <c r="A2" s="1" t="s">
        <v>260</v>
      </c>
      <c r="B2" s="166"/>
      <c r="C2" s="166"/>
      <c r="E2" s="17" t="s">
        <v>263</v>
      </c>
      <c r="G2" s="166"/>
      <c r="H2" s="17" t="s">
        <v>344</v>
      </c>
      <c r="I2" s="1"/>
      <c r="K2" s="20"/>
      <c r="L2" s="20"/>
    </row>
    <row r="3" spans="1:14" s="17" customFormat="1">
      <c r="B3" s="166"/>
      <c r="C3" s="166"/>
      <c r="E3" s="279"/>
      <c r="F3" s="279"/>
      <c r="H3" s="289"/>
      <c r="I3" s="289"/>
      <c r="J3" s="18"/>
      <c r="K3" s="718"/>
      <c r="L3" s="718"/>
    </row>
    <row r="4" spans="1:14" s="17" customFormat="1">
      <c r="A4" s="14"/>
      <c r="E4" s="17" t="s">
        <v>259</v>
      </c>
      <c r="H4" s="17" t="s">
        <v>343</v>
      </c>
      <c r="J4" s="18"/>
      <c r="K4" s="20" t="s">
        <v>352</v>
      </c>
      <c r="L4" s="20"/>
      <c r="M4" s="128"/>
    </row>
    <row r="5" spans="1:14" s="17" customFormat="1">
      <c r="B5" s="14"/>
      <c r="E5" s="279"/>
      <c r="F5" s="279"/>
      <c r="H5" s="622"/>
      <c r="I5" s="622"/>
      <c r="J5" s="2"/>
      <c r="K5" s="621"/>
      <c r="L5" s="621"/>
    </row>
    <row r="6" spans="1:14" s="18" customFormat="1">
      <c r="B6" s="24" t="s">
        <v>350</v>
      </c>
      <c r="C6" s="24"/>
      <c r="E6" s="21" t="s">
        <v>131</v>
      </c>
      <c r="F6" s="21"/>
      <c r="H6" s="18" t="s">
        <v>76</v>
      </c>
      <c r="I6" s="17"/>
      <c r="K6" s="18" t="s">
        <v>336</v>
      </c>
    </row>
    <row r="7" spans="1:14" s="18" customFormat="1">
      <c r="B7" s="690"/>
      <c r="C7" s="690"/>
      <c r="E7" s="621"/>
      <c r="F7" s="621"/>
      <c r="H7" s="626"/>
      <c r="I7" s="626"/>
      <c r="K7" s="720"/>
      <c r="L7" s="720"/>
    </row>
    <row r="8" spans="1:14" s="18" customFormat="1">
      <c r="B8" s="24" t="s">
        <v>215</v>
      </c>
      <c r="C8" s="24"/>
      <c r="E8" s="21" t="s">
        <v>155</v>
      </c>
      <c r="F8" s="21"/>
      <c r="H8" s="18" t="s">
        <v>262</v>
      </c>
      <c r="I8" s="21"/>
      <c r="K8" s="29" t="s">
        <v>270</v>
      </c>
    </row>
    <row r="9" spans="1:14" s="18" customFormat="1">
      <c r="B9" s="690"/>
      <c r="C9" s="690"/>
      <c r="E9" s="621"/>
      <c r="F9" s="621"/>
      <c r="H9" s="626"/>
      <c r="I9" s="626"/>
      <c r="K9" s="628"/>
      <c r="L9" s="628"/>
    </row>
    <row r="10" spans="1:14" s="128" customFormat="1">
      <c r="B10" s="286" t="s">
        <v>265</v>
      </c>
      <c r="C10" s="284"/>
      <c r="E10" s="285"/>
      <c r="F10" s="285"/>
      <c r="H10" s="180"/>
      <c r="I10" s="180"/>
      <c r="K10" s="288"/>
      <c r="L10" s="288"/>
    </row>
    <row r="11" spans="1:14" s="128" customFormat="1">
      <c r="B11" s="690"/>
      <c r="C11" s="690"/>
      <c r="E11" s="285"/>
      <c r="F11" s="285"/>
      <c r="H11" s="180"/>
      <c r="I11" s="180"/>
      <c r="K11" s="288"/>
      <c r="L11" s="288"/>
    </row>
    <row r="12" spans="1:14">
      <c r="B12" s="690"/>
      <c r="C12" s="690"/>
    </row>
    <row r="14" spans="1:14" ht="15">
      <c r="A14" s="275" t="s">
        <v>253</v>
      </c>
    </row>
    <row r="15" spans="1:14" ht="15">
      <c r="A15" s="276"/>
    </row>
    <row r="16" spans="1:14" s="277" customFormat="1" ht="31.5" customHeight="1">
      <c r="A16" s="719" t="s">
        <v>339</v>
      </c>
      <c r="B16" s="719"/>
      <c r="C16" s="719"/>
      <c r="D16" s="719"/>
      <c r="E16" s="719"/>
      <c r="F16" s="719"/>
      <c r="G16" s="719"/>
      <c r="H16" s="719"/>
      <c r="I16" s="719"/>
      <c r="J16" s="719"/>
      <c r="K16" s="719"/>
      <c r="L16" s="719"/>
      <c r="M16" s="719"/>
      <c r="N16" s="719"/>
    </row>
    <row r="17" spans="1:14" s="277" customFormat="1" ht="31.5" customHeight="1">
      <c r="A17" s="719"/>
      <c r="B17" s="719"/>
      <c r="C17" s="719"/>
      <c r="D17" s="719"/>
      <c r="E17" s="719"/>
      <c r="F17" s="719"/>
      <c r="G17" s="719"/>
      <c r="H17" s="719"/>
      <c r="I17" s="719"/>
      <c r="J17" s="719"/>
      <c r="K17" s="719"/>
      <c r="L17" s="719"/>
      <c r="M17" s="719"/>
      <c r="N17" s="719"/>
    </row>
    <row r="18" spans="1:14" s="277" customFormat="1" ht="31.5" customHeight="1">
      <c r="A18" s="719"/>
      <c r="B18" s="719"/>
      <c r="C18" s="719"/>
      <c r="D18" s="719"/>
      <c r="E18" s="719"/>
      <c r="F18" s="719"/>
      <c r="G18" s="719"/>
      <c r="H18" s="719"/>
      <c r="I18" s="719"/>
      <c r="J18" s="719"/>
      <c r="K18" s="719"/>
      <c r="L18" s="719"/>
      <c r="M18" s="719"/>
      <c r="N18" s="719"/>
    </row>
    <row r="19" spans="1:14" s="277" customFormat="1" ht="31.5" customHeight="1">
      <c r="A19" s="278"/>
      <c r="B19" s="278"/>
      <c r="C19" s="278"/>
      <c r="D19" s="278"/>
      <c r="E19" s="278"/>
      <c r="F19" s="278"/>
      <c r="G19" s="278"/>
      <c r="H19" s="278"/>
      <c r="I19" s="278"/>
      <c r="J19" s="278"/>
      <c r="K19" s="278"/>
      <c r="L19" s="278"/>
      <c r="M19" s="278"/>
      <c r="N19" s="278"/>
    </row>
    <row r="20" spans="1:14" s="277" customFormat="1" ht="31.5" customHeight="1">
      <c r="A20" s="278"/>
      <c r="B20" s="278"/>
      <c r="C20" s="278"/>
      <c r="D20" s="278"/>
      <c r="E20" s="278"/>
      <c r="F20" s="278"/>
      <c r="G20" s="278"/>
      <c r="H20" s="278"/>
      <c r="I20" s="278"/>
      <c r="J20" s="278"/>
      <c r="K20" s="278"/>
      <c r="L20" s="278"/>
      <c r="M20" s="278"/>
      <c r="N20" s="278"/>
    </row>
    <row r="21" spans="1:14" ht="15">
      <c r="A21" s="276" t="s">
        <v>254</v>
      </c>
    </row>
    <row r="22" spans="1:14" ht="15">
      <c r="A22" s="276" t="s">
        <v>255</v>
      </c>
    </row>
    <row r="23" spans="1:14" ht="15">
      <c r="A23" s="276"/>
    </row>
    <row r="24" spans="1:14" ht="15">
      <c r="A24" s="276" t="s">
        <v>256</v>
      </c>
    </row>
    <row r="25" spans="1:14" ht="15">
      <c r="A25" s="276" t="s">
        <v>257</v>
      </c>
    </row>
  </sheetData>
  <mergeCells count="14">
    <mergeCell ref="H5:I5"/>
    <mergeCell ref="K3:L3"/>
    <mergeCell ref="K5:L5"/>
    <mergeCell ref="K9:L9"/>
    <mergeCell ref="A16:N18"/>
    <mergeCell ref="B7:C7"/>
    <mergeCell ref="E7:F7"/>
    <mergeCell ref="H7:I7"/>
    <mergeCell ref="B9:C9"/>
    <mergeCell ref="E9:F9"/>
    <mergeCell ref="H9:I9"/>
    <mergeCell ref="B11:C11"/>
    <mergeCell ref="B12:C12"/>
    <mergeCell ref="K7:L7"/>
  </mergeCells>
  <dataValidations count="4">
    <dataValidation type="list" allowBlank="1" showInputMessage="1" showErrorMessage="1" promptTitle="     State" prompt="Select State_x000a_" sqref="H7 H10:H11">
      <formula1>Tables!E6:E61</formula1>
    </dataValidation>
    <dataValidation type="list" allowBlank="1" showInputMessage="1" showErrorMessage="1" promptTitle="Reporting Year" prompt="Select " sqref="K9:K11">
      <formula1>Tables!G5:G54</formula1>
    </dataValidation>
    <dataValidation type="list" allowBlank="1" showInputMessage="1" showErrorMessage="1" sqref="K7 K5:L5">
      <formula1>Tables!I5:I6</formula1>
    </dataValidation>
    <dataValidation type="list" allowBlank="1" showInputMessage="1" showErrorMessage="1" promptTitle="     State" prompt="Select State_x000a_" sqref="H9:I9">
      <formula1>Tables!E5:E61</formula1>
    </dataValidation>
  </dataValidations>
  <pageMargins left="0.7" right="0.7" top="0.75" bottom="0.75" header="0.3" footer="0.3"/>
  <pageSetup scale="89" orientation="landscape" r:id="rId1"/>
</worksheet>
</file>

<file path=xl/worksheets/sheet7.xml><?xml version="1.0" encoding="utf-8"?>
<worksheet xmlns="http://schemas.openxmlformats.org/spreadsheetml/2006/main" xmlns:r="http://schemas.openxmlformats.org/officeDocument/2006/relationships">
  <dimension ref="A3:I61"/>
  <sheetViews>
    <sheetView workbookViewId="0">
      <selection activeCell="E56" sqref="E56"/>
    </sheetView>
  </sheetViews>
  <sheetFormatPr defaultRowHeight="12.75"/>
  <cols>
    <col min="1" max="1" width="27.5703125" style="3" bestFit="1" customWidth="1"/>
    <col min="2" max="2" width="20" style="3" customWidth="1"/>
    <col min="3" max="3" width="27.5703125" style="3" bestFit="1" customWidth="1"/>
    <col min="4" max="4" width="9.140625" style="3"/>
    <col min="5" max="5" width="30.7109375" style="15" customWidth="1"/>
    <col min="6" max="6" width="9.140625" style="3"/>
    <col min="7" max="7" width="14.42578125" style="3" bestFit="1" customWidth="1"/>
    <col min="8" max="16384" width="9.140625" style="3"/>
  </cols>
  <sheetData>
    <row r="3" spans="1:9">
      <c r="A3" s="721" t="s">
        <v>59</v>
      </c>
      <c r="B3" s="721"/>
      <c r="C3" s="585"/>
      <c r="E3" s="65" t="s">
        <v>185</v>
      </c>
      <c r="G3" s="69" t="s">
        <v>187</v>
      </c>
      <c r="I3" s="69" t="s">
        <v>237</v>
      </c>
    </row>
    <row r="4" spans="1:9">
      <c r="A4" s="722" t="s">
        <v>63</v>
      </c>
      <c r="B4" s="722"/>
      <c r="C4" s="589"/>
      <c r="E4" s="65" t="s">
        <v>186</v>
      </c>
      <c r="G4" s="3" t="s">
        <v>132</v>
      </c>
      <c r="I4" s="69" t="s">
        <v>238</v>
      </c>
    </row>
    <row r="5" spans="1:9">
      <c r="A5" s="4" t="s">
        <v>60</v>
      </c>
      <c r="B5" s="5" t="s">
        <v>56</v>
      </c>
      <c r="C5" s="590"/>
      <c r="E5" s="66" t="s">
        <v>77</v>
      </c>
      <c r="G5" s="70">
        <v>2011</v>
      </c>
      <c r="I5" s="240" t="s">
        <v>239</v>
      </c>
    </row>
    <row r="6" spans="1:9">
      <c r="A6" s="6">
        <v>0</v>
      </c>
      <c r="B6" s="7">
        <v>0</v>
      </c>
      <c r="C6" s="591"/>
      <c r="E6" s="67" t="s">
        <v>78</v>
      </c>
      <c r="G6" s="71">
        <v>2012</v>
      </c>
      <c r="I6" s="241" t="s">
        <v>240</v>
      </c>
    </row>
    <row r="7" spans="1:9">
      <c r="A7" s="6">
        <v>1000</v>
      </c>
      <c r="B7" s="7">
        <v>8.3000000000000004E-2</v>
      </c>
      <c r="C7" s="591"/>
      <c r="E7" s="67" t="s">
        <v>79</v>
      </c>
      <c r="G7" s="71">
        <v>2013</v>
      </c>
    </row>
    <row r="8" spans="1:9">
      <c r="A8" s="6">
        <v>2500</v>
      </c>
      <c r="B8" s="7">
        <v>5.1999999999999998E-2</v>
      </c>
      <c r="C8" s="591"/>
      <c r="E8" s="67" t="s">
        <v>80</v>
      </c>
      <c r="G8" s="71">
        <v>2014</v>
      </c>
    </row>
    <row r="9" spans="1:9">
      <c r="A9" s="6">
        <v>5000</v>
      </c>
      <c r="B9" s="7">
        <v>3.6999999999999998E-2</v>
      </c>
      <c r="C9" s="591"/>
      <c r="E9" s="67" t="s">
        <v>81</v>
      </c>
      <c r="G9" s="71">
        <v>2015</v>
      </c>
    </row>
    <row r="10" spans="1:9">
      <c r="A10" s="6">
        <v>10000</v>
      </c>
      <c r="B10" s="7">
        <v>2.5999999999999999E-2</v>
      </c>
      <c r="C10" s="591"/>
      <c r="E10" s="67" t="s">
        <v>82</v>
      </c>
      <c r="G10" s="71">
        <v>2016</v>
      </c>
    </row>
    <row r="11" spans="1:9">
      <c r="A11" s="6">
        <v>25000</v>
      </c>
      <c r="B11" s="7">
        <v>1.6E-2</v>
      </c>
      <c r="C11" s="591"/>
      <c r="E11" s="67" t="s">
        <v>83</v>
      </c>
      <c r="G11" s="71">
        <v>2017</v>
      </c>
    </row>
    <row r="12" spans="1:9">
      <c r="A12" s="6">
        <v>50000</v>
      </c>
      <c r="B12" s="7">
        <v>1.2E-2</v>
      </c>
      <c r="C12" s="591"/>
      <c r="E12" s="67" t="s">
        <v>84</v>
      </c>
      <c r="G12" s="71">
        <v>2018</v>
      </c>
    </row>
    <row r="13" spans="1:9">
      <c r="A13" s="8">
        <v>75000</v>
      </c>
      <c r="B13" s="9">
        <v>0</v>
      </c>
      <c r="C13" s="591"/>
      <c r="E13" s="67" t="s">
        <v>85</v>
      </c>
      <c r="G13" s="71">
        <v>2019</v>
      </c>
    </row>
    <row r="14" spans="1:9">
      <c r="E14" s="67" t="s">
        <v>86</v>
      </c>
      <c r="G14" s="71">
        <v>2020</v>
      </c>
    </row>
    <row r="15" spans="1:9">
      <c r="E15" s="67" t="s">
        <v>87</v>
      </c>
      <c r="G15" s="71">
        <v>2021</v>
      </c>
    </row>
    <row r="16" spans="1:9">
      <c r="A16" s="721" t="s">
        <v>61</v>
      </c>
      <c r="B16" s="721"/>
      <c r="C16" s="721"/>
      <c r="E16" s="67" t="s">
        <v>88</v>
      </c>
      <c r="G16" s="71">
        <v>2022</v>
      </c>
    </row>
    <row r="17" spans="1:7">
      <c r="A17" s="723" t="s">
        <v>62</v>
      </c>
      <c r="B17" s="723"/>
      <c r="C17" s="723"/>
      <c r="E17" s="67" t="s">
        <v>70</v>
      </c>
      <c r="G17" s="71">
        <v>2023</v>
      </c>
    </row>
    <row r="18" spans="1:7">
      <c r="A18" s="64" t="s">
        <v>184</v>
      </c>
      <c r="B18" s="5" t="s">
        <v>58</v>
      </c>
      <c r="C18" s="596" t="s">
        <v>184</v>
      </c>
      <c r="E18" s="67" t="s">
        <v>89</v>
      </c>
      <c r="G18" s="71">
        <v>2024</v>
      </c>
    </row>
    <row r="19" spans="1:7" ht="15">
      <c r="A19" s="588" t="s">
        <v>355</v>
      </c>
      <c r="B19" s="12">
        <v>1</v>
      </c>
      <c r="C19" s="597" t="s">
        <v>355</v>
      </c>
      <c r="E19" s="67" t="s">
        <v>90</v>
      </c>
      <c r="G19" s="71">
        <v>2025</v>
      </c>
    </row>
    <row r="20" spans="1:7" ht="15">
      <c r="A20" s="10">
        <v>2500</v>
      </c>
      <c r="B20" s="13">
        <v>1.1639999999999999</v>
      </c>
      <c r="C20" s="597" t="s">
        <v>356</v>
      </c>
      <c r="E20" s="67" t="s">
        <v>91</v>
      </c>
      <c r="G20" s="71">
        <v>2026</v>
      </c>
    </row>
    <row r="21" spans="1:7" ht="15">
      <c r="A21" s="10">
        <v>5000</v>
      </c>
      <c r="B21" s="13">
        <v>1.4019999999999999</v>
      </c>
      <c r="C21" s="597" t="s">
        <v>357</v>
      </c>
      <c r="E21" s="67" t="s">
        <v>92</v>
      </c>
      <c r="G21" s="71">
        <v>2027</v>
      </c>
    </row>
    <row r="22" spans="1:7" ht="15">
      <c r="A22" s="11">
        <v>10000</v>
      </c>
      <c r="B22" s="586">
        <v>1.736</v>
      </c>
      <c r="C22" s="598" t="s">
        <v>358</v>
      </c>
      <c r="E22" s="67" t="s">
        <v>93</v>
      </c>
      <c r="G22" s="71">
        <v>2028</v>
      </c>
    </row>
    <row r="23" spans="1:7">
      <c r="E23" s="67" t="s">
        <v>94</v>
      </c>
      <c r="G23" s="71">
        <v>2029</v>
      </c>
    </row>
    <row r="24" spans="1:7">
      <c r="E24" s="67" t="s">
        <v>95</v>
      </c>
      <c r="G24" s="71">
        <v>2030</v>
      </c>
    </row>
    <row r="25" spans="1:7">
      <c r="E25" s="67" t="s">
        <v>96</v>
      </c>
      <c r="G25" s="71">
        <v>2031</v>
      </c>
    </row>
    <row r="26" spans="1:7">
      <c r="E26" s="67" t="s">
        <v>97</v>
      </c>
      <c r="G26" s="71">
        <v>2032</v>
      </c>
    </row>
    <row r="27" spans="1:7">
      <c r="E27" s="67" t="s">
        <v>98</v>
      </c>
      <c r="G27" s="71">
        <v>2033</v>
      </c>
    </row>
    <row r="28" spans="1:7">
      <c r="E28" s="67" t="s">
        <v>99</v>
      </c>
      <c r="G28" s="71">
        <v>2034</v>
      </c>
    </row>
    <row r="29" spans="1:7">
      <c r="E29" s="67" t="s">
        <v>100</v>
      </c>
      <c r="G29" s="71">
        <v>2035</v>
      </c>
    </row>
    <row r="30" spans="1:7">
      <c r="E30" s="67" t="s">
        <v>101</v>
      </c>
      <c r="G30" s="71">
        <v>2036</v>
      </c>
    </row>
    <row r="31" spans="1:7">
      <c r="E31" s="67" t="s">
        <v>102</v>
      </c>
      <c r="G31" s="71">
        <v>2037</v>
      </c>
    </row>
    <row r="32" spans="1:7">
      <c r="E32" s="67" t="s">
        <v>103</v>
      </c>
      <c r="G32" s="71">
        <v>2038</v>
      </c>
    </row>
    <row r="33" spans="5:7">
      <c r="E33" s="67" t="s">
        <v>104</v>
      </c>
      <c r="G33" s="71">
        <v>2039</v>
      </c>
    </row>
    <row r="34" spans="5:7">
      <c r="E34" s="67" t="s">
        <v>105</v>
      </c>
      <c r="G34" s="71">
        <v>2040</v>
      </c>
    </row>
    <row r="35" spans="5:7">
      <c r="E35" s="67" t="s">
        <v>341</v>
      </c>
      <c r="G35" s="71">
        <v>2041</v>
      </c>
    </row>
    <row r="36" spans="5:7">
      <c r="E36" s="67" t="s">
        <v>106</v>
      </c>
      <c r="G36" s="71">
        <v>2042</v>
      </c>
    </row>
    <row r="37" spans="5:7">
      <c r="E37" s="67" t="s">
        <v>107</v>
      </c>
      <c r="G37" s="71">
        <v>2043</v>
      </c>
    </row>
    <row r="38" spans="5:7">
      <c r="E38" s="67" t="s">
        <v>108</v>
      </c>
      <c r="G38" s="71">
        <v>2044</v>
      </c>
    </row>
    <row r="39" spans="5:7">
      <c r="E39" s="67" t="s">
        <v>109</v>
      </c>
      <c r="G39" s="71">
        <v>2045</v>
      </c>
    </row>
    <row r="40" spans="5:7">
      <c r="E40" s="67" t="s">
        <v>110</v>
      </c>
      <c r="G40" s="71">
        <v>2046</v>
      </c>
    </row>
    <row r="41" spans="5:7">
      <c r="E41" s="67" t="s">
        <v>111</v>
      </c>
      <c r="G41" s="71">
        <v>2047</v>
      </c>
    </row>
    <row r="42" spans="5:7">
      <c r="E42" s="67" t="s">
        <v>112</v>
      </c>
      <c r="G42" s="71">
        <v>2048</v>
      </c>
    </row>
    <row r="43" spans="5:7">
      <c r="E43" s="67" t="s">
        <v>113</v>
      </c>
      <c r="G43" s="71">
        <v>2049</v>
      </c>
    </row>
    <row r="44" spans="5:7">
      <c r="E44" s="67" t="s">
        <v>114</v>
      </c>
      <c r="G44" s="71">
        <v>2050</v>
      </c>
    </row>
    <row r="45" spans="5:7">
      <c r="E45" s="67" t="s">
        <v>115</v>
      </c>
      <c r="G45" s="71">
        <v>2051</v>
      </c>
    </row>
    <row r="46" spans="5:7">
      <c r="E46" s="67" t="s">
        <v>116</v>
      </c>
      <c r="G46" s="71">
        <v>2052</v>
      </c>
    </row>
    <row r="47" spans="5:7">
      <c r="E47" s="67" t="s">
        <v>117</v>
      </c>
      <c r="G47" s="71">
        <v>2053</v>
      </c>
    </row>
    <row r="48" spans="5:7">
      <c r="E48" s="67" t="s">
        <v>118</v>
      </c>
      <c r="G48" s="71">
        <v>2054</v>
      </c>
    </row>
    <row r="49" spans="5:7">
      <c r="E49" s="67" t="s">
        <v>119</v>
      </c>
      <c r="G49" s="71">
        <v>2055</v>
      </c>
    </row>
    <row r="50" spans="5:7">
      <c r="E50" s="67" t="s">
        <v>120</v>
      </c>
      <c r="G50" s="71">
        <v>2056</v>
      </c>
    </row>
    <row r="51" spans="5:7">
      <c r="E51" s="67" t="s">
        <v>121</v>
      </c>
      <c r="G51" s="71">
        <v>2057</v>
      </c>
    </row>
    <row r="52" spans="5:7">
      <c r="E52" s="67" t="s">
        <v>122</v>
      </c>
      <c r="G52" s="71">
        <v>2058</v>
      </c>
    </row>
    <row r="53" spans="5:7">
      <c r="E53" s="67" t="s">
        <v>123</v>
      </c>
      <c r="G53" s="71">
        <v>2059</v>
      </c>
    </row>
    <row r="54" spans="5:7">
      <c r="E54" s="67" t="s">
        <v>124</v>
      </c>
      <c r="G54" s="72">
        <v>2060</v>
      </c>
    </row>
    <row r="55" spans="5:7">
      <c r="E55" s="67" t="s">
        <v>125</v>
      </c>
    </row>
    <row r="56" spans="5:7">
      <c r="E56" s="67" t="s">
        <v>340</v>
      </c>
    </row>
    <row r="57" spans="5:7">
      <c r="E57" s="67" t="s">
        <v>126</v>
      </c>
    </row>
    <row r="58" spans="5:7">
      <c r="E58" s="67" t="s">
        <v>127</v>
      </c>
    </row>
    <row r="59" spans="5:7">
      <c r="E59" s="67" t="s">
        <v>128</v>
      </c>
    </row>
    <row r="60" spans="5:7">
      <c r="E60" s="67" t="s">
        <v>129</v>
      </c>
    </row>
    <row r="61" spans="5:7">
      <c r="E61" s="68" t="s">
        <v>130</v>
      </c>
    </row>
  </sheetData>
  <mergeCells count="4">
    <mergeCell ref="A3:B3"/>
    <mergeCell ref="A4:B4"/>
    <mergeCell ref="A17:C17"/>
    <mergeCell ref="A16:C16"/>
  </mergeCells>
  <phoneticPr fontId="26"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Pt 1 and 2</vt:lpstr>
      <vt:lpstr>Pt 3</vt:lpstr>
      <vt:lpstr>Pt 4 Allocation</vt:lpstr>
      <vt:lpstr>Pt 5 Rebate Calculation</vt:lpstr>
      <vt:lpstr>Pt 6 Rebate Report</vt:lpstr>
      <vt:lpstr>Attestation</vt:lpstr>
      <vt:lpstr>Tables</vt:lpstr>
      <vt:lpstr>'Pt 1 and 2'!Print_Area</vt:lpstr>
      <vt:lpstr>'Pt 5 Rebate Calculation'!Print_Area</vt:lpstr>
      <vt:lpstr>'Pt 1 and 2'!Print_Titles</vt:lpstr>
      <vt:lpstr>'Pt 3'!Print_Titles</vt:lpstr>
      <vt:lpstr>'Pt 5 Rebate Calculation'!Print_Titles</vt:lpstr>
    </vt:vector>
  </TitlesOfParts>
  <Company>DHHS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DHHS</dc:creator>
  <cp:lastModifiedBy>CMS</cp:lastModifiedBy>
  <cp:lastPrinted>2012-05-15T16:12:21Z</cp:lastPrinted>
  <dcterms:created xsi:type="dcterms:W3CDTF">2010-12-13T16:35:17Z</dcterms:created>
  <dcterms:modified xsi:type="dcterms:W3CDTF">2012-05-15T16:12:50Z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1739464928</vt:i4>
  </property>
  <property fmtid="{D5CDD505-2E9C-101B-9397-08002B2CF9AE}" pid="4" name="_EmailSubject">
    <vt:lpwstr>additional CR</vt:lpwstr>
  </property>
  <property fmtid="{D5CDD505-2E9C-101B-9397-08002B2CF9AE}" pid="5" name="_AuthorEmail">
    <vt:lpwstr>adaline.strumolo@cms.hhs.gov</vt:lpwstr>
  </property>
  <property fmtid="{D5CDD505-2E9C-101B-9397-08002B2CF9AE}" pid="6" name="_AuthorEmailDisplayName">
    <vt:lpwstr>Strumolo, Adaline (CMS/CCIIO)</vt:lpwstr>
  </property>
  <property fmtid="{D5CDD505-2E9C-101B-9397-08002B2CF9AE}" pid="7" name="_PreviousAdHocReviewCycleID">
    <vt:i4>-31800945</vt:i4>
  </property>
</Properties>
</file>