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GitHub\STALite\doc\"/>
    </mc:Choice>
  </mc:AlternateContent>
  <xr:revisionPtr revIDLastSave="0" documentId="13_ncr:1_{D99667C7-5A9C-4F5A-B1EF-233BFA8A3A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 English" sheetId="1" r:id="rId1"/>
  </sheets>
  <definedNames>
    <definedName name="solver_adj" localSheetId="0" hidden="1">'In English'!$H$8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'In English'!$Q$6:$R$6</definedName>
    <definedName name="solver_lhs2" localSheetId="0" hidden="1">'In English'!$S$7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'In English'!$H$8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1" i="1" l="1"/>
  <c r="Q41" i="1"/>
  <c r="J41" i="1"/>
  <c r="R40" i="1"/>
  <c r="Q40" i="1"/>
  <c r="R39" i="1"/>
  <c r="Q39" i="1"/>
  <c r="J39" i="1"/>
  <c r="R38" i="1"/>
  <c r="Q38" i="1"/>
  <c r="J38" i="1"/>
  <c r="R37" i="1"/>
  <c r="Q37" i="1"/>
  <c r="J37" i="1"/>
  <c r="S7" i="1"/>
  <c r="S39" i="1" s="1"/>
  <c r="K39" i="1" s="1"/>
  <c r="N18" i="1" l="1"/>
  <c r="N39" i="1"/>
  <c r="O39" i="1" s="1"/>
  <c r="M39" i="1"/>
  <c r="S40" i="1"/>
  <c r="K40" i="1" s="1"/>
  <c r="S41" i="1"/>
  <c r="K41" i="1" s="1"/>
  <c r="M41" i="1" s="1"/>
  <c r="S37" i="1"/>
  <c r="K37" i="1" s="1"/>
  <c r="S38" i="1"/>
  <c r="K38" i="1" s="1"/>
  <c r="N37" i="1" l="1"/>
  <c r="O37" i="1" s="1"/>
  <c r="M18" i="1"/>
  <c r="M37" i="1"/>
  <c r="S61" i="1"/>
  <c r="R61" i="1"/>
  <c r="Q61" i="1"/>
  <c r="N38" i="1"/>
  <c r="O38" i="1" s="1"/>
  <c r="M29" i="1"/>
  <c r="M38" i="1"/>
  <c r="Q59" i="1"/>
  <c r="S59" i="1"/>
  <c r="R59" i="1"/>
  <c r="N41" i="1"/>
  <c r="O41" i="1" s="1"/>
  <c r="N29" i="1"/>
  <c r="N23" i="1"/>
  <c r="N40" i="1"/>
  <c r="O40" i="1" s="1"/>
  <c r="M40" i="1"/>
  <c r="S57" i="1" l="1"/>
  <c r="R57" i="1"/>
  <c r="Q57" i="1"/>
  <c r="S60" i="1"/>
  <c r="R60" i="1"/>
  <c r="Q60" i="1"/>
  <c r="S58" i="1"/>
  <c r="R58" i="1"/>
  <c r="Q58" i="1"/>
  <c r="S8" i="1" l="1"/>
  <c r="Q8" i="1"/>
  <c r="R8" i="1"/>
  <c r="T8" i="1" l="1"/>
  <c r="W8" i="1" s="1"/>
  <c r="U8" i="1" l="1"/>
  <c r="V8" i="1"/>
  <c r="X8" i="1" l="1"/>
  <c r="H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Q3" authorId="0" shapeId="0" xr:uid="{00000000-0006-0000-0000-000001000000}">
      <text>
        <r>
          <rPr>
            <sz val="9"/>
            <rFont val="SimSun"/>
          </rPr>
          <t xml:space="preserve">
1. OD demand</t>
        </r>
      </text>
    </comment>
    <comment ref="Q5" authorId="0" shapeId="0" xr:uid="{00000000-0006-0000-0000-000002000000}">
      <text>
        <r>
          <rPr>
            <b/>
            <sz val="9"/>
            <rFont val="SimSun"/>
          </rPr>
          <t xml:space="preserve">2. There are 3 paths from Node 1 to Node 2. </t>
        </r>
      </text>
    </comment>
    <comment ref="S7" authorId="0" shapeId="0" xr:uid="{00000000-0006-0000-0000-000003000000}">
      <text>
        <r>
          <rPr>
            <b/>
            <sz val="9"/>
            <rFont val="SimSun"/>
          </rPr>
          <t xml:space="preserve">3. flow on path 3 = demand - flow on paths 1 and 2
Flow on paths 1 and 2 will be used as "variables" to be changed and optimized.  </t>
        </r>
      </text>
    </comment>
    <comment ref="H8" authorId="0" shapeId="0" xr:uid="{00000000-0006-0000-0000-000004000000}">
      <text>
        <r>
          <rPr>
            <b/>
            <sz val="8"/>
            <rFont val="Tahoma"/>
            <family val="2"/>
          </rPr>
          <t>12: total system-wide travel time = sum of gaps on different OD pairs</t>
        </r>
        <r>
          <rPr>
            <sz val="8"/>
            <rFont val="Tahoma"/>
            <family val="2"/>
          </rPr>
          <t xml:space="preserve">
To minimize GAP function
total GAP is close to 0--&gt; UE (User Equilibrium)
This is a difficult nonlinear program in its own right.</t>
        </r>
      </text>
    </comment>
    <comment ref="Q8" authorId="0" shapeId="0" xr:uid="{00000000-0006-0000-0000-000005000000}">
      <text>
        <r>
          <rPr>
            <b/>
            <sz val="9"/>
            <rFont val="SimSun"/>
          </rPr>
          <t xml:space="preserve">4. path travel time = sum of link travel time over all links on the path
</t>
        </r>
      </text>
    </comment>
    <comment ref="T8" authorId="0" shapeId="0" xr:uid="{00000000-0006-0000-0000-000006000000}">
      <text>
        <r>
          <rPr>
            <b/>
            <sz val="9"/>
            <rFont val="SimSun"/>
          </rPr>
          <t>5. OD minimum travel time/cost</t>
        </r>
      </text>
    </comment>
    <comment ref="X8" authorId="0" shapeId="0" xr:uid="{00000000-0006-0000-0000-000007000000}">
      <text>
        <r>
          <rPr>
            <b/>
            <sz val="9"/>
            <rFont val="SimSun"/>
          </rPr>
          <t>6: traffic assignment UE gap function = path flow *(path cost-OD least cost)
gap =0 -&gt; user equilibirum</t>
        </r>
      </text>
    </comment>
    <comment ref="A10" authorId="0" shapeId="0" xr:uid="{00000000-0006-0000-0000-000008000000}">
      <text>
        <r>
          <rPr>
            <b/>
            <sz val="8"/>
            <rFont val="Tahoma"/>
            <family val="2"/>
          </rPr>
          <t xml:space="preserve">References: 
</t>
        </r>
        <r>
          <rPr>
            <sz val="8"/>
            <rFont val="Tahoma"/>
            <family val="2"/>
          </rPr>
          <t xml:space="preserve"> Lu, C-C., Mahmassani, H.S. and Zhou, X. (2009) Equivalent Gap Function-Based Reformulation and Solution Algorithm for the Dynamic User 
Lo, H. K., Chen, A., 2000a. Reformulating the general traffic equilibrium problem via a smooth gap function. Mathematical and Computer Modeling 31(2/3), 179-195.
Lo, H. K., Chen, A., 2000b. Traffic equilibrium problem with route-specific costs: formulation and algorithms. Transportation Research Part B 34(6), pp. 459-513.
</t>
        </r>
      </text>
    </comment>
    <comment ref="Q16" authorId="0" shapeId="0" xr:uid="{00000000-0006-0000-0000-000009000000}">
      <text>
        <r>
          <rPr>
            <b/>
            <sz val="9"/>
            <rFont val="SimSun"/>
          </rPr>
          <t>7. the first path of OD 1-&gt;2 passes through link 1-&gt;3.</t>
        </r>
      </text>
    </comment>
    <comment ref="B37" authorId="0" shapeId="0" xr:uid="{00000000-0006-0000-0000-00000A000000}">
      <text>
        <r>
          <rPr>
            <b/>
            <sz val="8"/>
            <rFont val="Tahoma"/>
            <family val="2"/>
          </rPr>
          <t>We use beta= 1 to use a linear travel time function (so that the gap function can be converged to 0).</t>
        </r>
      </text>
    </comment>
    <comment ref="Q37" authorId="0" shapeId="0" xr:uid="{00000000-0006-0000-0000-00000B000000}">
      <text>
        <r>
          <rPr>
            <b/>
            <sz val="9"/>
            <rFont val="SimSun"/>
          </rPr>
          <t xml:space="preserve">8. link flow on the first path = path flow * path-to-link incidence coefficient
</t>
        </r>
      </text>
    </comment>
    <comment ref="K38" authorId="0" shapeId="0" xr:uid="{00000000-0006-0000-0000-00000C000000}">
      <text>
        <r>
          <rPr>
            <b/>
            <sz val="8"/>
            <rFont val="Tahoma"/>
            <family val="2"/>
          </rPr>
          <t>9. total link flow = sum of path flow passing through this link over all paths</t>
        </r>
      </text>
    </comment>
    <comment ref="M38" authorId="0" shapeId="0" xr:uid="{00000000-0006-0000-0000-00000D000000}">
      <text>
        <r>
          <rPr>
            <b/>
            <sz val="8"/>
            <rFont val="Tahoma"/>
            <family val="2"/>
          </rPr>
          <t>10: link travel time = BRP function (volume/capacity)
link cost = link travel time + toll/VOT</t>
        </r>
        <r>
          <rPr>
            <sz val="8"/>
            <rFont val="Tahoma"/>
            <family val="2"/>
          </rPr>
          <t xml:space="preserve">
</t>
        </r>
      </text>
    </comment>
    <comment ref="Q58" authorId="0" shapeId="0" xr:uid="{00000000-0006-0000-0000-00000E000000}">
      <text>
        <r>
          <rPr>
            <b/>
            <sz val="8"/>
            <rFont val="Tahoma"/>
            <family val="2"/>
          </rPr>
          <t>11. link travel time on this path = corresponding link travel time *0_1_indicator.
Indicator = 1, if path passes through this link, =0, otherwise</t>
        </r>
      </text>
    </comment>
  </commentList>
</comments>
</file>

<file path=xl/sharedStrings.xml><?xml version="1.0" encoding="utf-8"?>
<sst xmlns="http://schemas.openxmlformats.org/spreadsheetml/2006/main" count="62" uniqueCount="60">
  <si>
    <t>Author:</t>
  </si>
  <si>
    <t>Xuesong Zhou</t>
  </si>
  <si>
    <t>Step 1: menu-&gt; data -&gt; Solver -&gt; solve</t>
  </si>
  <si>
    <t>Volume/Capacity: VOC</t>
  </si>
  <si>
    <t>LOS (Level of Service)</t>
  </si>
  <si>
    <t>Network Loading Factor</t>
  </si>
  <si>
    <t>Jeffrey Taylor</t>
  </si>
  <si>
    <t>Legend of Optimization</t>
  </si>
  <si>
    <t>A</t>
  </si>
  <si>
    <t>OD</t>
  </si>
  <si>
    <t>1-&gt;2</t>
  </si>
  <si>
    <t>Tie Shi</t>
  </si>
  <si>
    <t>input</t>
  </si>
  <si>
    <t>B</t>
  </si>
  <si>
    <t>Demand</t>
  </si>
  <si>
    <t>Variable</t>
  </si>
  <si>
    <t>C</t>
  </si>
  <si>
    <t>Intermediate Result</t>
  </si>
  <si>
    <t>D</t>
  </si>
  <si>
    <t>Path</t>
  </si>
  <si>
    <t>Intermediate Target Cell</t>
  </si>
  <si>
    <t>E</t>
  </si>
  <si>
    <t>flow as variable</t>
  </si>
  <si>
    <t>gap</t>
  </si>
  <si>
    <t>F</t>
  </si>
  <si>
    <t>flow as derived variable</t>
  </si>
  <si>
    <t>min_TT</t>
  </si>
  <si>
    <t>total_gap</t>
  </si>
  <si>
    <t>Target gap function</t>
  </si>
  <si>
    <t>path travel_time</t>
  </si>
  <si>
    <t>Traffic Assignment Model Formulation:</t>
  </si>
  <si>
    <t>Path 1</t>
  </si>
  <si>
    <t>Path 2</t>
  </si>
  <si>
    <t>Path 3</t>
  </si>
  <si>
    <t>from_node_id</t>
  </si>
  <si>
    <t>to_node_id</t>
  </si>
  <si>
    <t>link-path-incidence matrix</t>
  </si>
  <si>
    <t>a</t>
  </si>
  <si>
    <t>c</t>
  </si>
  <si>
    <t>d</t>
  </si>
  <si>
    <t>e</t>
  </si>
  <si>
    <t>b</t>
  </si>
  <si>
    <t>VOT: $/hr</t>
  </si>
  <si>
    <t>BPR_alpha</t>
  </si>
  <si>
    <t>BPR_beta</t>
  </si>
  <si>
    <t>length_in_mile</t>
  </si>
  <si>
    <t>number_of_lanes</t>
  </si>
  <si>
    <t>speed_limit_in_mph</t>
  </si>
  <si>
    <t>lane_capacity_in_vhc_per_hour</t>
  </si>
  <si>
    <t>link_type</t>
  </si>
  <si>
    <t>FFTT_min</t>
  </si>
  <si>
    <t>total_flow</t>
  </si>
  <si>
    <t>Road_toll_in_$</t>
  </si>
  <si>
    <t>link_travel_time</t>
  </si>
  <si>
    <t>VOC Ratio = volume / link capacity</t>
  </si>
  <si>
    <t>LOS</t>
  </si>
  <si>
    <t>path_to_link flow</t>
  </si>
  <si>
    <t>BPR Link Travel Time Function:</t>
  </si>
  <si>
    <t>path travel time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</si>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</sst>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0"/>
    <numFmt numFmtId="166" formatCode="0.000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name val="SimSun"/>
    </font>
    <font>
      <sz val="9"/>
      <name val="SimSun"/>
    </font>
    <font>
      <sz val="8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2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>
      <alignment vertical="center"/>
    </xf>
  </cellStyleXfs>
  <cellXfs count="61">
    <xf numFmtId="0" fontId="0" fillId="0" borderId="0" xfId="0"/>
    <xf numFmtId="0" fontId="0" fillId="0" borderId="0" xfId="0" applyFill="1"/>
    <xf numFmtId="0" fontId="2" fillId="2" borderId="1" xfId="0" applyFont="1" applyFill="1" applyBorder="1"/>
    <xf numFmtId="0" fontId="3" fillId="0" borderId="0" xfId="0" applyFont="1"/>
    <xf numFmtId="0" fontId="4" fillId="3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3" fillId="6" borderId="9" xfId="0" applyFont="1" applyFill="1" applyBorder="1"/>
    <xf numFmtId="0" fontId="5" fillId="0" borderId="10" xfId="0" applyFont="1" applyBorder="1" applyAlignment="1">
      <alignment horizontal="left"/>
    </xf>
    <xf numFmtId="0" fontId="0" fillId="0" borderId="11" xfId="0" applyBorder="1"/>
    <xf numFmtId="0" fontId="3" fillId="7" borderId="12" xfId="0" applyFont="1" applyFill="1" applyBorder="1"/>
    <xf numFmtId="0" fontId="0" fillId="0" borderId="13" xfId="0" applyBorder="1"/>
    <xf numFmtId="0" fontId="5" fillId="0" borderId="0" xfId="0" applyFont="1"/>
    <xf numFmtId="0" fontId="0" fillId="3" borderId="0" xfId="0" applyFill="1"/>
    <xf numFmtId="0" fontId="5" fillId="3" borderId="4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horizontal="center"/>
    </xf>
    <xf numFmtId="0" fontId="0" fillId="0" borderId="18" xfId="0" applyBorder="1"/>
    <xf numFmtId="0" fontId="5" fillId="0" borderId="20" xfId="0" applyFont="1" applyBorder="1" applyAlignment="1">
      <alignment horizontal="left"/>
    </xf>
    <xf numFmtId="0" fontId="0" fillId="0" borderId="21" xfId="0" applyBorder="1"/>
    <xf numFmtId="0" fontId="5" fillId="0" borderId="22" xfId="0" applyFont="1" applyBorder="1" applyAlignment="1">
      <alignment horizontal="left"/>
    </xf>
    <xf numFmtId="0" fontId="0" fillId="0" borderId="23" xfId="0" applyBorder="1"/>
    <xf numFmtId="0" fontId="0" fillId="0" borderId="8" xfId="0" applyBorder="1"/>
    <xf numFmtId="0" fontId="0" fillId="0" borderId="24" xfId="0" applyBorder="1"/>
    <xf numFmtId="0" fontId="0" fillId="0" borderId="25" xfId="0" applyBorder="1"/>
    <xf numFmtId="165" fontId="0" fillId="0" borderId="0" xfId="0" applyNumberFormat="1" applyAlignment="1">
      <alignment horizontal="center"/>
    </xf>
    <xf numFmtId="0" fontId="0" fillId="0" borderId="26" xfId="0" applyBorder="1"/>
    <xf numFmtId="0" fontId="0" fillId="0" borderId="27" xfId="0" applyBorder="1"/>
    <xf numFmtId="165" fontId="0" fillId="0" borderId="0" xfId="0" applyNumberFormat="1" applyAlignment="1">
      <alignment horizontal="left"/>
    </xf>
    <xf numFmtId="0" fontId="0" fillId="0" borderId="0" xfId="0" applyBorder="1"/>
    <xf numFmtId="0" fontId="0" fillId="5" borderId="0" xfId="0" applyFill="1"/>
    <xf numFmtId="165" fontId="0" fillId="0" borderId="0" xfId="0" applyNumberFormat="1" applyFill="1"/>
    <xf numFmtId="165" fontId="0" fillId="2" borderId="0" xfId="0" applyNumberFormat="1" applyFill="1"/>
    <xf numFmtId="2" fontId="0" fillId="0" borderId="0" xfId="0" applyNumberFormat="1" applyFill="1"/>
    <xf numFmtId="43" fontId="0" fillId="0" borderId="0" xfId="1" applyFont="1" applyFill="1" applyAlignment="1"/>
    <xf numFmtId="0" fontId="0" fillId="0" borderId="28" xfId="0" applyBorder="1"/>
    <xf numFmtId="0" fontId="0" fillId="3" borderId="28" xfId="0" applyFill="1" applyBorder="1"/>
    <xf numFmtId="0" fontId="5" fillId="3" borderId="0" xfId="0" applyFont="1" applyFill="1" applyBorder="1"/>
    <xf numFmtId="0" fontId="0" fillId="4" borderId="28" xfId="0" applyFill="1" applyBorder="1"/>
    <xf numFmtId="0" fontId="0" fillId="0" borderId="5" xfId="0" applyFill="1" applyBorder="1"/>
    <xf numFmtId="0" fontId="0" fillId="8" borderId="27" xfId="0" applyFont="1" applyFill="1" applyBorder="1"/>
    <xf numFmtId="0" fontId="0" fillId="0" borderId="29" xfId="0" applyBorder="1"/>
    <xf numFmtId="0" fontId="0" fillId="0" borderId="30" xfId="0" applyBorder="1"/>
    <xf numFmtId="0" fontId="0" fillId="0" borderId="5" xfId="0" applyBorder="1"/>
    <xf numFmtId="166" fontId="0" fillId="6" borderId="23" xfId="0" applyNumberFormat="1" applyFont="1" applyFill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166" fontId="6" fillId="0" borderId="1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1" fillId="0" borderId="5" xfId="0" applyFont="1" applyFill="1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11</xdr:row>
      <xdr:rowOff>9525</xdr:rowOff>
    </xdr:from>
    <xdr:to>
      <xdr:col>3</xdr:col>
      <xdr:colOff>895479</xdr:colOff>
      <xdr:row>33</xdr:row>
      <xdr:rowOff>104775</xdr:rowOff>
    </xdr:to>
    <xdr:pic>
      <xdr:nvPicPr>
        <xdr:cNvPr id="2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7150" y="2409825"/>
          <a:ext cx="3472180" cy="4286250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>
    <xdr:from>
      <xdr:col>20</xdr:col>
      <xdr:colOff>323849</xdr:colOff>
      <xdr:row>21</xdr:row>
      <xdr:rowOff>47625</xdr:rowOff>
    </xdr:from>
    <xdr:to>
      <xdr:col>22</xdr:col>
      <xdr:colOff>295274</xdr:colOff>
      <xdr:row>25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244310" y="4352925"/>
          <a:ext cx="117157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 building the incidence matrices, assign</a:t>
          </a:r>
          <a:r>
            <a:rPr lang="en-US" sz="1100" b="1" baseline="0"/>
            <a:t> flow to links</a:t>
          </a:r>
          <a:endParaRPr lang="en-US" sz="1100" b="1"/>
        </a:p>
      </xdr:txBody>
    </xdr:sp>
    <xdr:clientData/>
  </xdr:twoCellAnchor>
  <xdr:twoCellAnchor>
    <xdr:from>
      <xdr:col>20</xdr:col>
      <xdr:colOff>504825</xdr:colOff>
      <xdr:row>25</xdr:row>
      <xdr:rowOff>152400</xdr:rowOff>
    </xdr:from>
    <xdr:to>
      <xdr:col>21</xdr:col>
      <xdr:colOff>595313</xdr:colOff>
      <xdr:row>35</xdr:row>
      <xdr:rowOff>114304</xdr:rowOff>
    </xdr:to>
    <xdr:sp macro="" textlink="">
      <xdr:nvSpPr>
        <xdr:cNvPr id="4" name="Bent-Up Arrow 1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6200000" flipH="1">
          <a:off x="18837275" y="5807710"/>
          <a:ext cx="1866900" cy="69024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610366</xdr:colOff>
      <xdr:row>41</xdr:row>
      <xdr:rowOff>163349</xdr:rowOff>
    </xdr:from>
    <xdr:to>
      <xdr:col>19</xdr:col>
      <xdr:colOff>63499</xdr:colOff>
      <xdr:row>43</xdr:row>
      <xdr:rowOff>68099</xdr:rowOff>
    </xdr:to>
    <xdr:sp macro="" textlink="">
      <xdr:nvSpPr>
        <xdr:cNvPr id="5" name="Left Arrow 1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6022320" y="8278495"/>
          <a:ext cx="2361565" cy="2857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893269</xdr:colOff>
      <xdr:row>43</xdr:row>
      <xdr:rowOff>141889</xdr:rowOff>
    </xdr:from>
    <xdr:to>
      <xdr:col>18</xdr:col>
      <xdr:colOff>531320</xdr:colOff>
      <xdr:row>48</xdr:row>
      <xdr:rowOff>61966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6304895" y="8637905"/>
          <a:ext cx="1946910" cy="87249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calculating link flow, </a:t>
          </a:r>
          <a:r>
            <a:rPr lang="en-US" sz="1100" b="1"/>
            <a:t>find travel times from the link flows (far left of table)</a:t>
          </a:r>
        </a:p>
      </xdr:txBody>
    </xdr:sp>
    <xdr:clientData/>
  </xdr:twoCellAnchor>
  <xdr:twoCellAnchor>
    <xdr:from>
      <xdr:col>12</xdr:col>
      <xdr:colOff>1595601</xdr:colOff>
      <xdr:row>47</xdr:row>
      <xdr:rowOff>87588</xdr:rowOff>
    </xdr:from>
    <xdr:to>
      <xdr:col>13</xdr:col>
      <xdr:colOff>941551</xdr:colOff>
      <xdr:row>61</xdr:row>
      <xdr:rowOff>109486</xdr:rowOff>
    </xdr:to>
    <xdr:sp macro="" textlink="">
      <xdr:nvSpPr>
        <xdr:cNvPr id="7" name="Bent-Up Arrow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5400000">
          <a:off x="10912475" y="10219055"/>
          <a:ext cx="2688590" cy="94170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3941</xdr:colOff>
      <xdr:row>48</xdr:row>
      <xdr:rowOff>109484</xdr:rowOff>
    </xdr:from>
    <xdr:to>
      <xdr:col>12</xdr:col>
      <xdr:colOff>1470792</xdr:colOff>
      <xdr:row>52</xdr:row>
      <xdr:rowOff>166634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0281285" y="9558020"/>
          <a:ext cx="146685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finding link travel times</a:t>
          </a:r>
          <a:r>
            <a:rPr lang="en-US" sz="1100" b="1"/>
            <a:t>, calculate</a:t>
          </a:r>
          <a:r>
            <a:rPr lang="en-US" sz="1100" b="1" baseline="0"/>
            <a:t> path travel times for each path</a:t>
          </a:r>
          <a:endParaRPr lang="en-US" sz="1100" b="1"/>
        </a:p>
      </xdr:txBody>
    </xdr:sp>
    <xdr:clientData/>
  </xdr:twoCellAnchor>
  <xdr:twoCellAnchor>
    <xdr:from>
      <xdr:col>19</xdr:col>
      <xdr:colOff>571500</xdr:colOff>
      <xdr:row>51</xdr:row>
      <xdr:rowOff>85725</xdr:rowOff>
    </xdr:from>
    <xdr:to>
      <xdr:col>20</xdr:col>
      <xdr:colOff>295275</xdr:colOff>
      <xdr:row>60</xdr:row>
      <xdr:rowOff>123825</xdr:rowOff>
    </xdr:to>
    <xdr:sp macro="" textlink="">
      <xdr:nvSpPr>
        <xdr:cNvPr id="9" name="Up Arrow 1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8892520" y="10106025"/>
          <a:ext cx="323850" cy="1752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361950</xdr:colOff>
      <xdr:row>54</xdr:row>
      <xdr:rowOff>152400</xdr:rowOff>
    </xdr:from>
    <xdr:to>
      <xdr:col>23</xdr:col>
      <xdr:colOff>1</xdr:colOff>
      <xdr:row>58</xdr:row>
      <xdr:rowOff>19051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9283045" y="10744200"/>
          <a:ext cx="14382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Go back to the top</a:t>
          </a:r>
          <a:r>
            <a:rPr lang="en-US" sz="1100" b="1" baseline="0"/>
            <a:t> to see the path travel time results</a:t>
          </a:r>
          <a:endParaRPr lang="en-US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47</xdr:row>
          <xdr:rowOff>30480</xdr:rowOff>
        </xdr:from>
        <xdr:to>
          <xdr:col>3</xdr:col>
          <xdr:colOff>510540</xdr:colOff>
          <xdr:row>51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525780</xdr:colOff>
          <xdr:row>14</xdr:row>
          <xdr:rowOff>60960</xdr:rowOff>
        </xdr:from>
        <xdr:to>
          <xdr:col>14</xdr:col>
          <xdr:colOff>0</xdr:colOff>
          <xdr:row>30</xdr:row>
          <xdr:rowOff>160020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>
                <a:alpha val="0"/>
              </a:srgb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tabSelected="1" topLeftCell="D1" zoomScale="87" zoomScaleNormal="87" workbookViewId="0">
      <selection activeCell="Q6" sqref="Q6"/>
    </sheetView>
  </sheetViews>
  <sheetFormatPr defaultColWidth="9" defaultRowHeight="14.4"/>
  <cols>
    <col min="1" max="1" width="10.33203125" customWidth="1"/>
    <col min="2" max="2" width="12.5546875" customWidth="1"/>
    <col min="3" max="3" width="16.6640625" customWidth="1"/>
    <col min="4" max="4" width="16.77734375" customWidth="1"/>
    <col min="5" max="5" width="11.109375" customWidth="1"/>
    <col min="6" max="6" width="12.88671875" customWidth="1"/>
    <col min="7" max="7" width="18.21875" customWidth="1"/>
    <col min="8" max="8" width="10.6640625" customWidth="1"/>
    <col min="9" max="9" width="13.77734375" customWidth="1"/>
    <col min="10" max="10" width="11.6640625" customWidth="1"/>
    <col min="11" max="11" width="10.6640625" customWidth="1"/>
    <col min="13" max="13" width="22.6640625" customWidth="1"/>
    <col min="14" max="14" width="31.77734375" customWidth="1"/>
    <col min="15" max="15" width="22.6640625" customWidth="1"/>
    <col min="16" max="16" width="16.6640625" customWidth="1"/>
    <col min="24" max="24" width="24.21875" customWidth="1"/>
    <col min="25" max="25" width="9" style="1"/>
  </cols>
  <sheetData>
    <row r="1" spans="1:24" customFormat="1" ht="21" customHeight="1">
      <c r="B1" s="2" t="s">
        <v>0</v>
      </c>
      <c r="C1" s="2" t="s">
        <v>1</v>
      </c>
      <c r="G1" s="3" t="s">
        <v>2</v>
      </c>
      <c r="M1" s="16" t="s">
        <v>3</v>
      </c>
      <c r="N1" s="17" t="s">
        <v>4</v>
      </c>
      <c r="R1" t="s">
        <v>5</v>
      </c>
    </row>
    <row r="2" spans="1:24" customFormat="1" ht="21">
      <c r="B2" s="2"/>
      <c r="C2" s="2" t="s">
        <v>6</v>
      </c>
      <c r="G2" s="48" t="s">
        <v>7</v>
      </c>
      <c r="H2" s="49"/>
      <c r="I2" s="50"/>
      <c r="M2" s="16">
        <v>0</v>
      </c>
      <c r="N2" s="17" t="s">
        <v>8</v>
      </c>
      <c r="P2" s="18" t="s">
        <v>9</v>
      </c>
      <c r="Q2" s="38" t="s">
        <v>10</v>
      </c>
      <c r="R2" s="39">
        <v>0</v>
      </c>
      <c r="S2" s="38"/>
      <c r="T2" s="38"/>
      <c r="U2" s="38"/>
      <c r="V2" s="38"/>
      <c r="W2" s="38"/>
      <c r="X2" s="26"/>
    </row>
    <row r="3" spans="1:24" customFormat="1" ht="21">
      <c r="B3" s="2"/>
      <c r="C3" s="2" t="s">
        <v>11</v>
      </c>
      <c r="G3" s="4"/>
      <c r="H3" s="5" t="s">
        <v>12</v>
      </c>
      <c r="I3" s="19"/>
      <c r="M3" s="16">
        <v>0.65</v>
      </c>
      <c r="N3" s="17" t="s">
        <v>13</v>
      </c>
      <c r="P3" s="20" t="s">
        <v>14</v>
      </c>
      <c r="Q3" s="40">
        <v>4000</v>
      </c>
      <c r="R3" s="32"/>
      <c r="S3" s="32"/>
      <c r="T3" s="32"/>
      <c r="U3" s="32"/>
      <c r="V3" s="32"/>
      <c r="W3" s="32"/>
      <c r="X3" s="27"/>
    </row>
    <row r="4" spans="1:24" customFormat="1">
      <c r="G4" s="6"/>
      <c r="H4" s="51" t="s">
        <v>15</v>
      </c>
      <c r="I4" s="52"/>
      <c r="M4" s="16">
        <v>0.75</v>
      </c>
      <c r="N4" s="17" t="s">
        <v>16</v>
      </c>
      <c r="P4" s="20"/>
      <c r="Q4" s="32"/>
      <c r="R4" s="32"/>
      <c r="S4" s="32"/>
      <c r="T4" s="32"/>
      <c r="X4" s="27"/>
    </row>
    <row r="5" spans="1:24" customFormat="1">
      <c r="G5" s="7"/>
      <c r="H5" s="8" t="s">
        <v>17</v>
      </c>
      <c r="I5" s="21"/>
      <c r="M5" s="16">
        <v>0.85</v>
      </c>
      <c r="N5" s="17" t="s">
        <v>18</v>
      </c>
      <c r="P5" s="22" t="s">
        <v>19</v>
      </c>
      <c r="Q5" s="38">
        <v>1</v>
      </c>
      <c r="R5" s="38">
        <v>2</v>
      </c>
      <c r="S5" s="26">
        <v>3</v>
      </c>
      <c r="X5" s="27"/>
    </row>
    <row r="6" spans="1:24" customFormat="1">
      <c r="G6" s="9"/>
      <c r="H6" s="53" t="s">
        <v>20</v>
      </c>
      <c r="I6" s="54"/>
      <c r="M6" s="16">
        <v>0.95</v>
      </c>
      <c r="N6" s="17" t="s">
        <v>21</v>
      </c>
      <c r="P6" s="22" t="s">
        <v>22</v>
      </c>
      <c r="Q6" s="41">
        <v>400</v>
      </c>
      <c r="R6" s="41">
        <v>3000</v>
      </c>
      <c r="S6" s="26">
        <v>0</v>
      </c>
      <c r="T6" s="32"/>
      <c r="U6" s="55" t="s">
        <v>23</v>
      </c>
      <c r="V6" s="56"/>
      <c r="W6" s="57"/>
      <c r="X6" s="27"/>
    </row>
    <row r="7" spans="1:24" customFormat="1">
      <c r="F7" s="11"/>
      <c r="G7" s="12"/>
      <c r="H7" s="10"/>
      <c r="I7" s="23"/>
      <c r="M7" s="16">
        <v>1</v>
      </c>
      <c r="N7" s="17" t="s">
        <v>24</v>
      </c>
      <c r="P7" s="24" t="s">
        <v>25</v>
      </c>
      <c r="Q7" s="60" t="s">
        <v>59</v>
      </c>
      <c r="R7" s="42">
        <v>0</v>
      </c>
      <c r="S7" s="43">
        <f>Q3-Q6-R6</f>
        <v>600</v>
      </c>
      <c r="T7" s="18" t="s">
        <v>26</v>
      </c>
      <c r="U7" s="20">
        <v>1</v>
      </c>
      <c r="V7" s="32">
        <v>2</v>
      </c>
      <c r="W7" s="27">
        <v>3</v>
      </c>
      <c r="X7" s="22" t="s">
        <v>27</v>
      </c>
    </row>
    <row r="8" spans="1:24" customFormat="1">
      <c r="F8" s="11"/>
      <c r="G8" s="13" t="s">
        <v>28</v>
      </c>
      <c r="H8" s="58">
        <f>X8</f>
        <v>108562.59993738537</v>
      </c>
      <c r="I8" s="59"/>
      <c r="P8" s="25" t="s">
        <v>29</v>
      </c>
      <c r="Q8" s="44">
        <f>SUM(Q57:Q61)</f>
        <v>55.01</v>
      </c>
      <c r="R8" s="44">
        <f>SUM(R57:R61)</f>
        <v>81.009999999999991</v>
      </c>
      <c r="S8" s="45">
        <f>SUM(S57:S61)</f>
        <v>46.021000018416061</v>
      </c>
      <c r="T8" s="29">
        <f>MIN(Q8:S8)</f>
        <v>46.021000018416061</v>
      </c>
      <c r="U8" s="29">
        <f>(Q8-$T$8)*Q6</f>
        <v>3595.5999926335749</v>
      </c>
      <c r="V8" s="46">
        <f t="shared" ref="V8" si="0">(R8-$T$8)*R6</f>
        <v>104966.99994475179</v>
      </c>
      <c r="W8" s="30">
        <f>(S8-$T$8)*S7</f>
        <v>0</v>
      </c>
      <c r="X8" s="47">
        <f>SUM(U8:W8)</f>
        <v>108562.59993738537</v>
      </c>
    </row>
    <row r="10" spans="1:24" customFormat="1">
      <c r="A10" s="14" t="s">
        <v>30</v>
      </c>
    </row>
    <row r="14" spans="1:24" customFormat="1">
      <c r="Q14" t="s">
        <v>31</v>
      </c>
      <c r="R14" t="s">
        <v>32</v>
      </c>
      <c r="S14" t="s">
        <v>33</v>
      </c>
    </row>
    <row r="15" spans="1:24" customFormat="1">
      <c r="I15" s="18" t="s">
        <v>34</v>
      </c>
      <c r="J15" s="26" t="s">
        <v>35</v>
      </c>
      <c r="Q15" s="14" t="s">
        <v>36</v>
      </c>
    </row>
    <row r="16" spans="1:24" customFormat="1">
      <c r="I16" s="20">
        <v>1</v>
      </c>
      <c r="J16" s="27">
        <v>3</v>
      </c>
      <c r="P16" t="s">
        <v>37</v>
      </c>
      <c r="Q16" s="18">
        <v>1</v>
      </c>
      <c r="R16" s="38"/>
      <c r="S16" s="26">
        <v>1</v>
      </c>
    </row>
    <row r="17" spans="9:19" customFormat="1">
      <c r="I17" s="20">
        <v>1</v>
      </c>
      <c r="J17" s="27">
        <v>4</v>
      </c>
      <c r="P17" t="s">
        <v>38</v>
      </c>
      <c r="Q17" s="20"/>
      <c r="R17" s="32">
        <v>1</v>
      </c>
      <c r="S17" s="27"/>
    </row>
    <row r="18" spans="9:19" customFormat="1">
      <c r="I18" s="20">
        <v>3</v>
      </c>
      <c r="J18" s="27">
        <v>2</v>
      </c>
      <c r="M18" s="28">
        <f>$K$37</f>
        <v>1000</v>
      </c>
      <c r="N18" s="28">
        <f>$K$39</f>
        <v>400</v>
      </c>
      <c r="P18" t="s">
        <v>39</v>
      </c>
      <c r="Q18" s="20">
        <v>1</v>
      </c>
      <c r="R18" s="32"/>
      <c r="S18" s="27"/>
    </row>
    <row r="19" spans="9:19" customFormat="1">
      <c r="I19" s="20">
        <v>3</v>
      </c>
      <c r="J19" s="27">
        <v>4</v>
      </c>
      <c r="P19" t="s">
        <v>40</v>
      </c>
      <c r="Q19" s="20"/>
      <c r="R19" s="32"/>
      <c r="S19" s="27">
        <v>1</v>
      </c>
    </row>
    <row r="20" spans="9:19" customFormat="1">
      <c r="I20" s="29">
        <v>4</v>
      </c>
      <c r="J20" s="30">
        <v>2</v>
      </c>
      <c r="P20" t="s">
        <v>41</v>
      </c>
      <c r="Q20" s="29"/>
      <c r="R20" s="46">
        <v>1</v>
      </c>
      <c r="S20" s="30">
        <v>1</v>
      </c>
    </row>
    <row r="23" spans="9:19" customFormat="1">
      <c r="N23" s="31">
        <f>$K$40</f>
        <v>600</v>
      </c>
    </row>
    <row r="25" spans="9:19" customFormat="1">
      <c r="O25" s="32"/>
    </row>
    <row r="28" spans="9:19" customFormat="1">
      <c r="N28" s="28"/>
      <c r="O28" s="32"/>
    </row>
    <row r="29" spans="9:19" customFormat="1">
      <c r="M29" s="28">
        <f>$K$38</f>
        <v>3000</v>
      </c>
      <c r="N29" s="28">
        <f>$K$41</f>
        <v>3600</v>
      </c>
    </row>
    <row r="33" spans="1:19" customFormat="1">
      <c r="L33" s="15" t="s">
        <v>42</v>
      </c>
      <c r="M33" s="15">
        <v>10</v>
      </c>
    </row>
    <row r="36" spans="1:19" customFormat="1">
      <c r="A36" s="15" t="s">
        <v>43</v>
      </c>
      <c r="B36" s="15" t="s">
        <v>44</v>
      </c>
      <c r="C36" s="15" t="s">
        <v>45</v>
      </c>
      <c r="D36" s="15" t="s">
        <v>46</v>
      </c>
      <c r="E36" s="15" t="s">
        <v>47</v>
      </c>
      <c r="F36" s="15" t="s">
        <v>48</v>
      </c>
      <c r="G36" t="s">
        <v>49</v>
      </c>
      <c r="H36" t="s">
        <v>34</v>
      </c>
      <c r="I36" t="s">
        <v>35</v>
      </c>
      <c r="J36" s="33" t="s">
        <v>50</v>
      </c>
      <c r="K36" t="s">
        <v>51</v>
      </c>
      <c r="L36" t="s">
        <v>52</v>
      </c>
      <c r="M36" t="s">
        <v>53</v>
      </c>
      <c r="N36" t="s">
        <v>54</v>
      </c>
      <c r="O36" t="s">
        <v>55</v>
      </c>
      <c r="Q36" t="s">
        <v>56</v>
      </c>
    </row>
    <row r="37" spans="1:19" customFormat="1">
      <c r="A37" s="1">
        <v>100</v>
      </c>
      <c r="B37" s="1">
        <v>1</v>
      </c>
      <c r="C37" s="1">
        <v>0.01</v>
      </c>
      <c r="D37" s="1">
        <v>1</v>
      </c>
      <c r="E37" s="1">
        <v>60</v>
      </c>
      <c r="F37" s="1">
        <v>100</v>
      </c>
      <c r="G37">
        <v>1</v>
      </c>
      <c r="H37" s="1">
        <v>1</v>
      </c>
      <c r="I37" s="1">
        <v>3</v>
      </c>
      <c r="J37" s="34">
        <f>C37/E37*60</f>
        <v>0.01</v>
      </c>
      <c r="K37" s="35">
        <f>SUM(Q37:S37)</f>
        <v>1000</v>
      </c>
      <c r="L37" s="1">
        <v>0</v>
      </c>
      <c r="M37" s="36">
        <f>J37*(1+A37*POWER(K37/(D37*F37),B37))+L37/$M$33</f>
        <v>10.01</v>
      </c>
      <c r="N37" s="37">
        <f t="shared" ref="N37:N41" si="1">K37/(F37*D37)</f>
        <v>10</v>
      </c>
      <c r="O37" s="36" t="str">
        <f>VLOOKUP(N37,$M$2:$N$7,2,TRUE)</f>
        <v>F</v>
      </c>
      <c r="Q37" s="18">
        <f t="shared" ref="Q37:R41" si="2">Q$6*Q16</f>
        <v>400</v>
      </c>
      <c r="R37" s="38">
        <f t="shared" si="2"/>
        <v>0</v>
      </c>
      <c r="S37" s="26">
        <f t="shared" ref="S37:S41" si="3">S$7*S16</f>
        <v>600</v>
      </c>
    </row>
    <row r="38" spans="1:19" customFormat="1">
      <c r="A38" s="1">
        <v>0</v>
      </c>
      <c r="B38" s="1">
        <v>1</v>
      </c>
      <c r="C38" s="1">
        <v>45</v>
      </c>
      <c r="D38" s="1">
        <v>3</v>
      </c>
      <c r="E38" s="1">
        <v>60</v>
      </c>
      <c r="F38" s="1">
        <v>1900</v>
      </c>
      <c r="G38">
        <v>1</v>
      </c>
      <c r="H38" s="1">
        <v>1</v>
      </c>
      <c r="I38" s="1">
        <v>4</v>
      </c>
      <c r="J38" s="34">
        <f t="shared" ref="J38:J41" si="4">C38/E38*60</f>
        <v>45</v>
      </c>
      <c r="K38" s="35">
        <f>SUM(Q38:S38)</f>
        <v>3000</v>
      </c>
      <c r="L38" s="1">
        <v>0</v>
      </c>
      <c r="M38" s="36">
        <f t="shared" ref="M38:M41" si="5">J38*(1+A38*POWER(K38/(D38*F38),B38))+L38/$M$33</f>
        <v>45</v>
      </c>
      <c r="N38" s="37">
        <f t="shared" si="1"/>
        <v>0.52631578947368418</v>
      </c>
      <c r="O38" s="36" t="str">
        <f t="shared" ref="O38:O41" si="6">VLOOKUP(N38,$M$2:$N$7,2,TRUE)</f>
        <v>A</v>
      </c>
      <c r="Q38" s="20">
        <f t="shared" si="2"/>
        <v>0</v>
      </c>
      <c r="R38" s="32">
        <f>R$6*R17</f>
        <v>3000</v>
      </c>
      <c r="S38" s="27">
        <f t="shared" si="3"/>
        <v>0</v>
      </c>
    </row>
    <row r="39" spans="1:19" customFormat="1">
      <c r="A39" s="1">
        <v>0</v>
      </c>
      <c r="B39" s="1">
        <v>1</v>
      </c>
      <c r="C39" s="1">
        <v>45</v>
      </c>
      <c r="D39" s="1">
        <v>3</v>
      </c>
      <c r="E39" s="1">
        <v>60</v>
      </c>
      <c r="F39" s="1">
        <v>1900</v>
      </c>
      <c r="G39">
        <v>1</v>
      </c>
      <c r="H39" s="1">
        <v>3</v>
      </c>
      <c r="I39" s="1">
        <v>2</v>
      </c>
      <c r="J39" s="34">
        <f t="shared" si="4"/>
        <v>45</v>
      </c>
      <c r="K39" s="35">
        <f>SUM(Q39:S39)</f>
        <v>400</v>
      </c>
      <c r="L39" s="1">
        <v>0</v>
      </c>
      <c r="M39" s="36">
        <f t="shared" si="5"/>
        <v>45</v>
      </c>
      <c r="N39" s="37">
        <f t="shared" si="1"/>
        <v>7.0175438596491224E-2</v>
      </c>
      <c r="O39" s="36" t="str">
        <f t="shared" si="6"/>
        <v>A</v>
      </c>
      <c r="Q39" s="20">
        <f t="shared" si="2"/>
        <v>400</v>
      </c>
      <c r="R39" s="32">
        <f t="shared" si="2"/>
        <v>0</v>
      </c>
      <c r="S39" s="27">
        <f t="shared" si="3"/>
        <v>0</v>
      </c>
    </row>
    <row r="40" spans="1:19" customFormat="1">
      <c r="A40" s="1">
        <v>0.15</v>
      </c>
      <c r="B40" s="1">
        <v>4</v>
      </c>
      <c r="C40" s="1">
        <v>1E-3</v>
      </c>
      <c r="D40" s="1">
        <v>3</v>
      </c>
      <c r="E40" s="1">
        <v>65</v>
      </c>
      <c r="F40" s="1">
        <v>1900</v>
      </c>
      <c r="G40">
        <v>1</v>
      </c>
      <c r="H40" s="1">
        <v>3</v>
      </c>
      <c r="I40" s="1">
        <v>4</v>
      </c>
      <c r="J40" s="34">
        <v>1E-3</v>
      </c>
      <c r="K40" s="35">
        <f>SUM(Q40:S40)</f>
        <v>600</v>
      </c>
      <c r="L40" s="1">
        <v>0</v>
      </c>
      <c r="M40" s="36">
        <f t="shared" si="5"/>
        <v>1.0000184160649473E-3</v>
      </c>
      <c r="N40" s="37">
        <f t="shared" si="1"/>
        <v>0.10526315789473684</v>
      </c>
      <c r="O40" s="36" t="str">
        <f t="shared" si="6"/>
        <v>A</v>
      </c>
      <c r="Q40" s="20">
        <f t="shared" si="2"/>
        <v>0</v>
      </c>
      <c r="R40" s="32">
        <f t="shared" si="2"/>
        <v>0</v>
      </c>
      <c r="S40" s="27">
        <f t="shared" si="3"/>
        <v>600</v>
      </c>
    </row>
    <row r="41" spans="1:19" customFormat="1">
      <c r="A41" s="1">
        <v>100</v>
      </c>
      <c r="B41" s="1">
        <v>1</v>
      </c>
      <c r="C41" s="1">
        <v>0.01</v>
      </c>
      <c r="D41" s="1">
        <v>1</v>
      </c>
      <c r="E41" s="1">
        <v>60</v>
      </c>
      <c r="F41" s="1">
        <v>100</v>
      </c>
      <c r="G41">
        <v>1</v>
      </c>
      <c r="H41" s="1">
        <v>4</v>
      </c>
      <c r="I41" s="1">
        <v>2</v>
      </c>
      <c r="J41" s="34">
        <f t="shared" si="4"/>
        <v>0.01</v>
      </c>
      <c r="K41" s="35">
        <f>SUM(Q41:S41)</f>
        <v>3600</v>
      </c>
      <c r="L41" s="1">
        <v>0</v>
      </c>
      <c r="M41" s="36">
        <f t="shared" si="5"/>
        <v>36.01</v>
      </c>
      <c r="N41" s="37">
        <f t="shared" si="1"/>
        <v>36</v>
      </c>
      <c r="O41" s="36" t="str">
        <f t="shared" si="6"/>
        <v>F</v>
      </c>
      <c r="Q41" s="29">
        <f t="shared" si="2"/>
        <v>0</v>
      </c>
      <c r="R41" s="46">
        <f t="shared" si="2"/>
        <v>3000</v>
      </c>
      <c r="S41" s="30">
        <f t="shared" si="3"/>
        <v>600</v>
      </c>
    </row>
    <row r="42" spans="1:19" customFormat="1">
      <c r="L42" s="1"/>
    </row>
    <row r="43" spans="1:19" customFormat="1">
      <c r="L43" s="1"/>
    </row>
    <row r="46" spans="1:19" customFormat="1">
      <c r="B46" s="14" t="s">
        <v>57</v>
      </c>
    </row>
    <row r="56" spans="17:19" customFormat="1">
      <c r="Q56" t="s">
        <v>58</v>
      </c>
    </row>
    <row r="57" spans="17:19" customFormat="1">
      <c r="Q57" s="18">
        <f>$M37*Q16</f>
        <v>10.01</v>
      </c>
      <c r="R57" s="38">
        <f>$M37*R16</f>
        <v>0</v>
      </c>
      <c r="S57" s="26">
        <f>$M37*S16</f>
        <v>10.01</v>
      </c>
    </row>
    <row r="58" spans="17:19" customFormat="1">
      <c r="Q58" s="20">
        <f t="shared" ref="Q58:S61" si="7">$M38*Q17</f>
        <v>0</v>
      </c>
      <c r="R58" s="32">
        <f t="shared" si="7"/>
        <v>45</v>
      </c>
      <c r="S58" s="27">
        <f t="shared" si="7"/>
        <v>0</v>
      </c>
    </row>
    <row r="59" spans="17:19" customFormat="1">
      <c r="Q59" s="20">
        <f t="shared" si="7"/>
        <v>45</v>
      </c>
      <c r="R59" s="32">
        <f t="shared" si="7"/>
        <v>0</v>
      </c>
      <c r="S59" s="27">
        <f t="shared" si="7"/>
        <v>0</v>
      </c>
    </row>
    <row r="60" spans="17:19" customFormat="1">
      <c r="Q60" s="20">
        <f t="shared" si="7"/>
        <v>0</v>
      </c>
      <c r="R60" s="32">
        <f t="shared" si="7"/>
        <v>0</v>
      </c>
      <c r="S60" s="27">
        <f t="shared" si="7"/>
        <v>1.0000184160649473E-3</v>
      </c>
    </row>
    <row r="61" spans="17:19" customFormat="1">
      <c r="Q61" s="29">
        <f t="shared" si="7"/>
        <v>0</v>
      </c>
      <c r="R61" s="46">
        <f t="shared" si="7"/>
        <v>36.01</v>
      </c>
      <c r="S61" s="30">
        <f t="shared" si="7"/>
        <v>36.01</v>
      </c>
    </row>
  </sheetData>
  <mergeCells count="5">
    <mergeCell ref="G2:I2"/>
    <mergeCell ref="H4:I4"/>
    <mergeCell ref="H6:I6"/>
    <mergeCell ref="U6:W6"/>
    <mergeCell ref="H8:I8"/>
  </mergeCells>
  <conditionalFormatting sqref="N37:N41">
    <cfRule type="dataBar" priority="4">
      <dataBar>
        <cfvo type="min"/>
        <cfvo type="max"/>
        <color rgb="FFFF555A"/>
      </dataBar>
    </cfRule>
  </conditionalFormatting>
  <conditionalFormatting sqref="O37:O41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cellIs" dxfId="1" priority="2" operator="greaterThan">
      <formula>"C"</formula>
    </cfRule>
    <cfRule type="cellIs" dxfId="0" priority="3" operator="greaterThan">
      <formula>"C"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ltText="" r:id="rId4">
            <anchor moveWithCells="1">
              <from>
                <xdr:col>1</xdr:col>
                <xdr:colOff>22860</xdr:colOff>
                <xdr:row>47</xdr:row>
                <xdr:rowOff>30480</xdr:rowOff>
              </from>
              <to>
                <xdr:col>3</xdr:col>
                <xdr:colOff>510540</xdr:colOff>
                <xdr:row>51</xdr:row>
                <xdr:rowOff>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Visio.Drawing.11" shapeId="1026" r:id="rId5">
          <objectPr defaultSize="0" altText="" r:id="rId6">
            <anchor moveWithCells="1">
              <from>
                <xdr:col>11</xdr:col>
                <xdr:colOff>525780</xdr:colOff>
                <xdr:row>14</xdr:row>
                <xdr:rowOff>60960</xdr:rowOff>
              </from>
              <to>
                <xdr:col>14</xdr:col>
                <xdr:colOff>0</xdr:colOff>
                <xdr:row>30</xdr:row>
                <xdr:rowOff>160020</xdr:rowOff>
              </to>
            </anchor>
          </objectPr>
        </oleObject>
      </mc:Choice>
      <mc:Fallback>
        <oleObject progId="Visio.Drawing.11" shapeId="1026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 English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Xuesong Zhou</cp:lastModifiedBy>
  <dcterms:created xsi:type="dcterms:W3CDTF">2006-09-16T00:00:00Z</dcterms:created>
  <dcterms:modified xsi:type="dcterms:W3CDTF">2020-06-17T05:02:11Z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