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ag cost\GDP\AWS utilities\cli\aws-services-snapshot\"/>
    </mc:Choice>
  </mc:AlternateContent>
  <bookViews>
    <workbookView xWindow="0" yWindow="0" windowWidth="28800" windowHeight="13395" firstSheet="1" activeTab="2"/>
  </bookViews>
  <sheets>
    <sheet name="documentation" sheetId="6" r:id="rId1"/>
    <sheet name="aws_services" sheetId="4" r:id="rId2"/>
    <sheet name="aws_cli_commands" sheetId="1" r:id="rId3"/>
    <sheet name="aws_cli_commands_recursive" sheetId="2" r:id="rId4"/>
    <sheet name="postgresql_reserved_words" sheetId="7" r:id="rId5"/>
  </sheets>
  <calcPr calcId="162913"/>
</workbook>
</file>

<file path=xl/calcChain.xml><?xml version="1.0" encoding="utf-8"?>
<calcChain xmlns="http://schemas.openxmlformats.org/spreadsheetml/2006/main">
  <c r="Q75" i="2" l="1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53" i="2"/>
  <c r="CU60" i="2" l="1"/>
  <c r="CT60" i="2"/>
  <c r="CS60" i="2"/>
  <c r="CR60" i="2"/>
  <c r="CQ60" i="2"/>
  <c r="CP60" i="2"/>
  <c r="CO60" i="2"/>
  <c r="CL60" i="2"/>
  <c r="CK60" i="2"/>
  <c r="CJ60" i="2"/>
  <c r="CI60" i="2"/>
  <c r="CH60" i="2"/>
  <c r="CG60" i="2"/>
  <c r="CF60" i="2"/>
  <c r="CC60" i="2"/>
  <c r="CB60" i="2"/>
  <c r="CA60" i="2"/>
  <c r="BZ60" i="2"/>
  <c r="BY60" i="2"/>
  <c r="BX60" i="2"/>
  <c r="BW60" i="2"/>
  <c r="BV60" i="2"/>
  <c r="BR60" i="2"/>
  <c r="BQ60" i="2"/>
  <c r="BP60" i="2"/>
  <c r="BO60" i="2"/>
  <c r="BN60" i="2"/>
  <c r="BM60" i="2"/>
  <c r="BL60" i="2"/>
  <c r="BK60" i="2"/>
  <c r="BF60" i="2"/>
  <c r="BD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L60" i="2"/>
  <c r="AK60" i="2"/>
  <c r="AJ60" i="2"/>
  <c r="AI60" i="2"/>
  <c r="AH60" i="2"/>
  <c r="AG60" i="2"/>
  <c r="AF60" i="2"/>
  <c r="AE60" i="2"/>
  <c r="AD60" i="2"/>
  <c r="AC60" i="2"/>
  <c r="AA60" i="2"/>
  <c r="Y60" i="2" s="1"/>
  <c r="Z60" i="2"/>
  <c r="W60" i="2"/>
  <c r="X60" i="2" s="1"/>
  <c r="V60" i="2"/>
  <c r="CM60" i="2" s="1"/>
  <c r="U60" i="2"/>
  <c r="BG60" i="2" s="1"/>
  <c r="T60" i="2"/>
  <c r="S60" i="2"/>
  <c r="R60" i="2"/>
  <c r="BC60" i="2" s="1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76" i="2"/>
  <c r="AN74" i="2"/>
  <c r="AN73" i="2"/>
  <c r="AN72" i="2"/>
  <c r="AN71" i="2"/>
  <c r="AN70" i="2"/>
  <c r="AN69" i="2"/>
  <c r="AN68" i="2"/>
  <c r="AN61" i="2"/>
  <c r="AN59" i="2"/>
  <c r="AN58" i="2"/>
  <c r="AN57" i="2"/>
  <c r="AN56" i="2"/>
  <c r="AN55" i="2"/>
  <c r="AN54" i="2"/>
  <c r="AN53" i="2"/>
  <c r="AN52" i="2"/>
  <c r="AN49" i="2"/>
  <c r="AN48" i="2"/>
  <c r="AN47" i="2"/>
  <c r="AN46" i="2"/>
  <c r="AN43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6" i="2"/>
  <c r="AN22" i="2"/>
  <c r="AN21" i="2"/>
  <c r="AN20" i="2"/>
  <c r="AN17" i="2"/>
  <c r="AN14" i="2"/>
  <c r="AN13" i="2"/>
  <c r="AN12" i="2"/>
  <c r="AN11" i="2"/>
  <c r="AN8" i="2"/>
  <c r="AN7" i="2"/>
  <c r="AN6" i="2"/>
  <c r="AN5" i="2"/>
  <c r="AN4" i="2"/>
  <c r="AN3" i="2"/>
  <c r="AN75" i="2"/>
  <c r="AN76" i="2"/>
  <c r="AO2" i="2"/>
  <c r="AO5" i="2"/>
  <c r="AO4" i="2"/>
  <c r="AO3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74" i="2"/>
  <c r="AO76" i="2"/>
  <c r="AO75" i="2"/>
  <c r="Q76" i="2"/>
  <c r="R76" i="2"/>
  <c r="BC76" i="2" s="1"/>
  <c r="S76" i="2"/>
  <c r="T76" i="2"/>
  <c r="U76" i="2"/>
  <c r="V76" i="2"/>
  <c r="W76" i="2"/>
  <c r="X76" i="2"/>
  <c r="CN76" i="2" s="1"/>
  <c r="Z76" i="2"/>
  <c r="AA76" i="2"/>
  <c r="AC76" i="2"/>
  <c r="AD76" i="2"/>
  <c r="AE76" i="2"/>
  <c r="AF76" i="2"/>
  <c r="AG76" i="2"/>
  <c r="AH76" i="2"/>
  <c r="AI76" i="2"/>
  <c r="AJ76" i="2"/>
  <c r="AK76" i="2"/>
  <c r="AL76" i="2"/>
  <c r="AM76" i="2"/>
  <c r="AP76" i="2"/>
  <c r="AQ76" i="2"/>
  <c r="AR76" i="2"/>
  <c r="AS76" i="2"/>
  <c r="AT76" i="2"/>
  <c r="AU76" i="2"/>
  <c r="AX76" i="2"/>
  <c r="AY76" i="2"/>
  <c r="AZ76" i="2"/>
  <c r="BA76" i="2"/>
  <c r="BB76" i="2"/>
  <c r="BD76" i="2"/>
  <c r="BE76" i="2"/>
  <c r="BF76" i="2"/>
  <c r="BG76" i="2"/>
  <c r="BI76" i="2"/>
  <c r="BK76" i="2"/>
  <c r="BL76" i="2"/>
  <c r="BM76" i="2"/>
  <c r="BN76" i="2"/>
  <c r="BO76" i="2"/>
  <c r="BP76" i="2"/>
  <c r="BQ76" i="2"/>
  <c r="BR76" i="2"/>
  <c r="BT76" i="2"/>
  <c r="BS76" i="2" s="1"/>
  <c r="BU76" i="2"/>
  <c r="BV76" i="2"/>
  <c r="BW76" i="2"/>
  <c r="BX76" i="2"/>
  <c r="BY76" i="2"/>
  <c r="BZ76" i="2"/>
  <c r="CA76" i="2"/>
  <c r="CB76" i="2"/>
  <c r="CC76" i="2"/>
  <c r="CE76" i="2"/>
  <c r="CF76" i="2"/>
  <c r="CG76" i="2"/>
  <c r="CH76" i="2"/>
  <c r="CI76" i="2"/>
  <c r="CJ76" i="2"/>
  <c r="CK76" i="2"/>
  <c r="CL76" i="2"/>
  <c r="CM76" i="2"/>
  <c r="CO76" i="2"/>
  <c r="CP76" i="2"/>
  <c r="CQ76" i="2"/>
  <c r="CR76" i="2"/>
  <c r="CS76" i="2"/>
  <c r="CT76" i="2"/>
  <c r="CU76" i="2"/>
  <c r="BD72" i="2"/>
  <c r="AA75" i="2"/>
  <c r="Z75" i="2"/>
  <c r="AA74" i="2"/>
  <c r="Z74" i="2"/>
  <c r="Y74" i="2" s="1"/>
  <c r="AA73" i="2"/>
  <c r="Z73" i="2"/>
  <c r="AA72" i="2"/>
  <c r="Z72" i="2"/>
  <c r="AA71" i="2"/>
  <c r="AA70" i="2"/>
  <c r="AA69" i="2"/>
  <c r="AA68" i="2"/>
  <c r="AA67" i="2"/>
  <c r="AA66" i="2"/>
  <c r="AA65" i="2"/>
  <c r="AA64" i="2"/>
  <c r="AA63" i="2"/>
  <c r="CU71" i="2"/>
  <c r="CT71" i="2"/>
  <c r="CS71" i="2"/>
  <c r="CR71" i="2"/>
  <c r="CQ71" i="2"/>
  <c r="CP71" i="2"/>
  <c r="CO71" i="2"/>
  <c r="CN71" i="2"/>
  <c r="CL71" i="2"/>
  <c r="CK71" i="2"/>
  <c r="CJ71" i="2"/>
  <c r="CI71" i="2"/>
  <c r="CH71" i="2"/>
  <c r="CG71" i="2"/>
  <c r="CF71" i="2"/>
  <c r="CC71" i="2"/>
  <c r="CB71" i="2"/>
  <c r="CA71" i="2"/>
  <c r="BZ71" i="2"/>
  <c r="BY71" i="2"/>
  <c r="BX71" i="2"/>
  <c r="BW71" i="2"/>
  <c r="BV71" i="2"/>
  <c r="BR71" i="2"/>
  <c r="BQ71" i="2"/>
  <c r="BP71" i="2"/>
  <c r="BO71" i="2"/>
  <c r="BN71" i="2"/>
  <c r="BM71" i="2"/>
  <c r="BL71" i="2"/>
  <c r="BK71" i="2"/>
  <c r="BF71" i="2"/>
  <c r="BD71" i="2"/>
  <c r="BB71" i="2"/>
  <c r="BA71" i="2"/>
  <c r="AZ71" i="2"/>
  <c r="AY71" i="2"/>
  <c r="AX71" i="2"/>
  <c r="AU71" i="2"/>
  <c r="AT71" i="2"/>
  <c r="AS71" i="2"/>
  <c r="AR71" i="2"/>
  <c r="AQ71" i="2"/>
  <c r="AP71" i="2"/>
  <c r="AL71" i="2"/>
  <c r="AK71" i="2"/>
  <c r="AJ71" i="2"/>
  <c r="AI71" i="2"/>
  <c r="AH71" i="2"/>
  <c r="AG71" i="2"/>
  <c r="AF71" i="2"/>
  <c r="AE71" i="2"/>
  <c r="AD71" i="2"/>
  <c r="Z71" i="2"/>
  <c r="X71" i="2"/>
  <c r="BU71" i="2" s="1"/>
  <c r="W71" i="2"/>
  <c r="V71" i="2"/>
  <c r="AM71" i="2" s="1"/>
  <c r="U71" i="2"/>
  <c r="T71" i="2"/>
  <c r="S71" i="2"/>
  <c r="R71" i="2"/>
  <c r="CU70" i="2"/>
  <c r="CT70" i="2"/>
  <c r="CS70" i="2"/>
  <c r="CR70" i="2"/>
  <c r="CQ70" i="2"/>
  <c r="CP70" i="2"/>
  <c r="CO70" i="2"/>
  <c r="CN70" i="2"/>
  <c r="CL70" i="2"/>
  <c r="CK70" i="2"/>
  <c r="CJ70" i="2"/>
  <c r="CI70" i="2"/>
  <c r="CH70" i="2"/>
  <c r="CG70" i="2"/>
  <c r="CF70" i="2"/>
  <c r="CC70" i="2"/>
  <c r="CB70" i="2"/>
  <c r="CA70" i="2"/>
  <c r="BZ70" i="2"/>
  <c r="BY70" i="2"/>
  <c r="BX70" i="2"/>
  <c r="BW70" i="2"/>
  <c r="BV70" i="2"/>
  <c r="BR70" i="2"/>
  <c r="BQ70" i="2"/>
  <c r="BP70" i="2"/>
  <c r="BO70" i="2"/>
  <c r="BN70" i="2"/>
  <c r="BM70" i="2"/>
  <c r="BL70" i="2"/>
  <c r="BK70" i="2"/>
  <c r="BF70" i="2"/>
  <c r="BD70" i="2"/>
  <c r="BB70" i="2"/>
  <c r="BA70" i="2"/>
  <c r="AZ70" i="2"/>
  <c r="AY70" i="2"/>
  <c r="AX70" i="2"/>
  <c r="AU70" i="2"/>
  <c r="AT70" i="2"/>
  <c r="AS70" i="2"/>
  <c r="AR70" i="2"/>
  <c r="AQ70" i="2"/>
  <c r="AP70" i="2"/>
  <c r="AL70" i="2"/>
  <c r="AK70" i="2"/>
  <c r="AJ70" i="2"/>
  <c r="AI70" i="2"/>
  <c r="AH70" i="2"/>
  <c r="AG70" i="2"/>
  <c r="AF70" i="2"/>
  <c r="AE70" i="2"/>
  <c r="AD70" i="2"/>
  <c r="Z70" i="2"/>
  <c r="Y70" i="2" s="1"/>
  <c r="X70" i="2"/>
  <c r="BU70" i="2" s="1"/>
  <c r="W70" i="2"/>
  <c r="V70" i="2"/>
  <c r="CM70" i="2" s="1"/>
  <c r="U70" i="2"/>
  <c r="BG70" i="2" s="1"/>
  <c r="T70" i="2"/>
  <c r="S70" i="2"/>
  <c r="R70" i="2"/>
  <c r="T72" i="2"/>
  <c r="S72" i="2"/>
  <c r="R72" i="2"/>
  <c r="U72" i="2"/>
  <c r="BT72" i="2" s="1"/>
  <c r="V72" i="2"/>
  <c r="W72" i="2"/>
  <c r="X72" i="2"/>
  <c r="BJ72" i="2" s="1"/>
  <c r="AD72" i="2"/>
  <c r="AE72" i="2"/>
  <c r="AF72" i="2"/>
  <c r="AG72" i="2"/>
  <c r="AH72" i="2"/>
  <c r="AI72" i="2"/>
  <c r="AJ72" i="2"/>
  <c r="AK72" i="2"/>
  <c r="AL72" i="2"/>
  <c r="AP72" i="2"/>
  <c r="AQ72" i="2"/>
  <c r="AR72" i="2"/>
  <c r="AS72" i="2"/>
  <c r="AT72" i="2"/>
  <c r="AU72" i="2"/>
  <c r="AX72" i="2"/>
  <c r="AY72" i="2"/>
  <c r="AZ72" i="2"/>
  <c r="BA72" i="2"/>
  <c r="BB72" i="2"/>
  <c r="BF72" i="2"/>
  <c r="BK72" i="2"/>
  <c r="BL72" i="2"/>
  <c r="BM72" i="2"/>
  <c r="BN72" i="2"/>
  <c r="BO72" i="2"/>
  <c r="BP72" i="2"/>
  <c r="BQ72" i="2"/>
  <c r="BR72" i="2"/>
  <c r="BV72" i="2"/>
  <c r="BW72" i="2"/>
  <c r="BX72" i="2"/>
  <c r="BY72" i="2"/>
  <c r="BZ72" i="2"/>
  <c r="CA72" i="2"/>
  <c r="CB72" i="2"/>
  <c r="CC72" i="2"/>
  <c r="CF72" i="2"/>
  <c r="CG72" i="2"/>
  <c r="CH72" i="2"/>
  <c r="CI72" i="2"/>
  <c r="CJ72" i="2"/>
  <c r="CK72" i="2"/>
  <c r="CL72" i="2"/>
  <c r="CN72" i="2"/>
  <c r="CO72" i="2"/>
  <c r="CP72" i="2"/>
  <c r="CQ72" i="2"/>
  <c r="CR72" i="2"/>
  <c r="CS72" i="2"/>
  <c r="CT72" i="2"/>
  <c r="CU72" i="2"/>
  <c r="R73" i="2"/>
  <c r="S73" i="2"/>
  <c r="T73" i="2"/>
  <c r="U73" i="2"/>
  <c r="V73" i="2"/>
  <c r="W73" i="2"/>
  <c r="X73" i="2"/>
  <c r="BJ73" i="2" s="1"/>
  <c r="AD73" i="2"/>
  <c r="AE73" i="2"/>
  <c r="AF73" i="2"/>
  <c r="AG73" i="2"/>
  <c r="AH73" i="2"/>
  <c r="AI73" i="2"/>
  <c r="AJ73" i="2"/>
  <c r="AK73" i="2"/>
  <c r="AL73" i="2"/>
  <c r="AM73" i="2"/>
  <c r="AP73" i="2"/>
  <c r="AQ73" i="2"/>
  <c r="AR73" i="2"/>
  <c r="AS73" i="2"/>
  <c r="AT73" i="2"/>
  <c r="AU73" i="2"/>
  <c r="AX73" i="2"/>
  <c r="AY73" i="2"/>
  <c r="AZ73" i="2"/>
  <c r="BA73" i="2"/>
  <c r="BB73" i="2"/>
  <c r="BD73" i="2"/>
  <c r="BF73" i="2"/>
  <c r="BG73" i="2"/>
  <c r="BI73" i="2"/>
  <c r="BK73" i="2"/>
  <c r="BL73" i="2"/>
  <c r="BM73" i="2"/>
  <c r="BN73" i="2"/>
  <c r="BO73" i="2"/>
  <c r="BP73" i="2"/>
  <c r="BQ73" i="2"/>
  <c r="BR73" i="2"/>
  <c r="BT73" i="2"/>
  <c r="BV73" i="2"/>
  <c r="BW73" i="2"/>
  <c r="BX73" i="2"/>
  <c r="BY73" i="2"/>
  <c r="BZ73" i="2"/>
  <c r="CA73" i="2"/>
  <c r="CB73" i="2"/>
  <c r="CC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R74" i="2"/>
  <c r="BC74" i="2" s="1"/>
  <c r="S74" i="2"/>
  <c r="T74" i="2"/>
  <c r="U74" i="2"/>
  <c r="BG74" i="2" s="1"/>
  <c r="V74" i="2"/>
  <c r="W74" i="2"/>
  <c r="X74" i="2"/>
  <c r="BJ74" i="2" s="1"/>
  <c r="AD74" i="2"/>
  <c r="AE74" i="2"/>
  <c r="AF74" i="2"/>
  <c r="AG74" i="2"/>
  <c r="AH74" i="2"/>
  <c r="AI74" i="2"/>
  <c r="AJ74" i="2"/>
  <c r="AK74" i="2"/>
  <c r="AL74" i="2"/>
  <c r="AP74" i="2"/>
  <c r="AQ74" i="2"/>
  <c r="AR74" i="2"/>
  <c r="AS74" i="2"/>
  <c r="AT74" i="2"/>
  <c r="AU74" i="2"/>
  <c r="AX74" i="2"/>
  <c r="AY74" i="2"/>
  <c r="AZ74" i="2"/>
  <c r="BA74" i="2"/>
  <c r="BB74" i="2"/>
  <c r="BF74" i="2"/>
  <c r="BM74" i="2"/>
  <c r="BN74" i="2"/>
  <c r="BO74" i="2"/>
  <c r="BP74" i="2"/>
  <c r="BQ74" i="2"/>
  <c r="BR74" i="2"/>
  <c r="BX74" i="2"/>
  <c r="BY74" i="2"/>
  <c r="BZ74" i="2"/>
  <c r="CA74" i="2"/>
  <c r="CB74" i="2"/>
  <c r="CC74" i="2"/>
  <c r="CH74" i="2"/>
  <c r="CI74" i="2"/>
  <c r="CJ74" i="2"/>
  <c r="CK74" i="2"/>
  <c r="CL74" i="2"/>
  <c r="CP74" i="2"/>
  <c r="CQ74" i="2"/>
  <c r="CR74" i="2"/>
  <c r="CS74" i="2"/>
  <c r="CT74" i="2"/>
  <c r="CU74" i="2"/>
  <c r="R75" i="2"/>
  <c r="BC75" i="2" s="1"/>
  <c r="S75" i="2"/>
  <c r="T75" i="2"/>
  <c r="U75" i="2"/>
  <c r="BG75" i="2" s="1"/>
  <c r="V75" i="2"/>
  <c r="W75" i="2"/>
  <c r="X75" i="2" s="1"/>
  <c r="BU75" i="2" s="1"/>
  <c r="AC75" i="2"/>
  <c r="AD75" i="2"/>
  <c r="AE75" i="2"/>
  <c r="AF75" i="2"/>
  <c r="AG75" i="2"/>
  <c r="AH75" i="2"/>
  <c r="AI75" i="2"/>
  <c r="AJ75" i="2"/>
  <c r="AK75" i="2"/>
  <c r="AL75" i="2"/>
  <c r="AM75" i="2"/>
  <c r="AP75" i="2"/>
  <c r="AQ75" i="2"/>
  <c r="AR75" i="2"/>
  <c r="AS75" i="2"/>
  <c r="AT75" i="2"/>
  <c r="AU75" i="2"/>
  <c r="AX75" i="2"/>
  <c r="AY75" i="2"/>
  <c r="AZ75" i="2"/>
  <c r="BA75" i="2"/>
  <c r="BB75" i="2"/>
  <c r="BD75" i="2"/>
  <c r="BF75" i="2"/>
  <c r="BL75" i="2"/>
  <c r="BM75" i="2"/>
  <c r="BN75" i="2"/>
  <c r="BO75" i="2"/>
  <c r="BP75" i="2"/>
  <c r="BQ75" i="2"/>
  <c r="BR75" i="2"/>
  <c r="BW75" i="2"/>
  <c r="BX75" i="2"/>
  <c r="BY75" i="2"/>
  <c r="BZ75" i="2"/>
  <c r="CA75" i="2"/>
  <c r="CB75" i="2"/>
  <c r="CC75" i="2"/>
  <c r="CG75" i="2"/>
  <c r="CH75" i="2"/>
  <c r="CI75" i="2"/>
  <c r="CJ75" i="2"/>
  <c r="CK75" i="2"/>
  <c r="CL75" i="2"/>
  <c r="CP75" i="2"/>
  <c r="CQ75" i="2"/>
  <c r="CR75" i="2"/>
  <c r="CS75" i="2"/>
  <c r="CT75" i="2"/>
  <c r="CU75" i="2"/>
  <c r="BU60" i="2" l="1"/>
  <c r="BJ60" i="2"/>
  <c r="CN60" i="2"/>
  <c r="BI60" i="2"/>
  <c r="AM60" i="2"/>
  <c r="BT60" i="2"/>
  <c r="BS60" i="2" s="1"/>
  <c r="BE60" i="2"/>
  <c r="CE60" i="2"/>
  <c r="CD60" i="2" s="1"/>
  <c r="Y76" i="2"/>
  <c r="CD76" i="2"/>
  <c r="CE75" i="2"/>
  <c r="BU73" i="2"/>
  <c r="CE73" i="2"/>
  <c r="AC70" i="2"/>
  <c r="CM75" i="2"/>
  <c r="BE74" i="2"/>
  <c r="BT74" i="2"/>
  <c r="BJ76" i="2"/>
  <c r="BH76" i="2" s="1"/>
  <c r="Y72" i="2"/>
  <c r="BE71" i="2"/>
  <c r="AC72" i="2"/>
  <c r="Y73" i="2"/>
  <c r="CE71" i="2"/>
  <c r="CM71" i="2"/>
  <c r="CE72" i="2"/>
  <c r="Y75" i="2"/>
  <c r="BE73" i="2"/>
  <c r="BI70" i="2"/>
  <c r="BE75" i="2"/>
  <c r="BG72" i="2"/>
  <c r="AC71" i="2"/>
  <c r="BC71" i="2" s="1"/>
  <c r="BS73" i="2"/>
  <c r="AC73" i="2"/>
  <c r="BC73" i="2" s="1"/>
  <c r="BG71" i="2"/>
  <c r="Y71" i="2"/>
  <c r="AM70" i="2"/>
  <c r="BC70" i="2" s="1"/>
  <c r="BI71" i="2"/>
  <c r="BJ70" i="2"/>
  <c r="BH70" i="2" s="1"/>
  <c r="BT70" i="2"/>
  <c r="BS70" i="2" s="1"/>
  <c r="BJ71" i="2"/>
  <c r="BT71" i="2"/>
  <c r="BS71" i="2" s="1"/>
  <c r="BE70" i="2"/>
  <c r="CE70" i="2"/>
  <c r="CD70" i="2" s="1"/>
  <c r="BU72" i="2"/>
  <c r="BS72" i="2" s="1"/>
  <c r="BU74" i="2"/>
  <c r="BI74" i="2"/>
  <c r="BV75" i="2"/>
  <c r="BW74" i="2"/>
  <c r="BL74" i="2"/>
  <c r="CD73" i="2"/>
  <c r="CF74" i="2"/>
  <c r="CE74" i="2"/>
  <c r="CN74" i="2"/>
  <c r="CM74" i="2"/>
  <c r="AM74" i="2"/>
  <c r="AC74" i="2"/>
  <c r="BH73" i="2"/>
  <c r="BT75" i="2"/>
  <c r="BV74" i="2"/>
  <c r="AM72" i="2"/>
  <c r="BC72" i="2" s="1"/>
  <c r="BK75" i="2"/>
  <c r="BI72" i="2"/>
  <c r="BH72" i="2" s="1"/>
  <c r="BI75" i="2"/>
  <c r="BK74" i="2"/>
  <c r="CM72" i="2"/>
  <c r="CD72" i="2" s="1"/>
  <c r="BJ75" i="2"/>
  <c r="CO75" i="2"/>
  <c r="CN75" i="2"/>
  <c r="CF75" i="2"/>
  <c r="CO74" i="2"/>
  <c r="CG74" i="2"/>
  <c r="BE72" i="2"/>
  <c r="R69" i="2"/>
  <c r="R68" i="2"/>
  <c r="R67" i="2"/>
  <c r="R66" i="2"/>
  <c r="BC66" i="2" s="1"/>
  <c r="R65" i="2"/>
  <c r="R64" i="2"/>
  <c r="BC64" i="2" s="1"/>
  <c r="R63" i="2"/>
  <c r="R62" i="2"/>
  <c r="BC62" i="2" s="1"/>
  <c r="R61" i="2"/>
  <c r="BC61" i="2" s="1"/>
  <c r="R59" i="2"/>
  <c r="R58" i="2"/>
  <c r="R57" i="2"/>
  <c r="R56" i="2"/>
  <c r="R55" i="2"/>
  <c r="R54" i="2"/>
  <c r="R53" i="2"/>
  <c r="R52" i="2"/>
  <c r="R51" i="2"/>
  <c r="R50" i="2"/>
  <c r="BC50" i="2" s="1"/>
  <c r="R49" i="2"/>
  <c r="BC49" i="2" s="1"/>
  <c r="R48" i="2"/>
  <c r="R47" i="2"/>
  <c r="R46" i="2"/>
  <c r="R45" i="2"/>
  <c r="R44" i="2"/>
  <c r="BC44" i="2" s="1"/>
  <c r="R43" i="2"/>
  <c r="R42" i="2"/>
  <c r="R41" i="2"/>
  <c r="BC41" i="2" s="1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CU69" i="2"/>
  <c r="CT69" i="2"/>
  <c r="CS69" i="2"/>
  <c r="CR69" i="2"/>
  <c r="CQ69" i="2"/>
  <c r="CP69" i="2"/>
  <c r="CO69" i="2"/>
  <c r="CN69" i="2"/>
  <c r="CL69" i="2"/>
  <c r="CK69" i="2"/>
  <c r="CJ69" i="2"/>
  <c r="CI69" i="2"/>
  <c r="CH69" i="2"/>
  <c r="CG69" i="2"/>
  <c r="CF69" i="2"/>
  <c r="CC69" i="2"/>
  <c r="CB69" i="2"/>
  <c r="CA69" i="2"/>
  <c r="BZ69" i="2"/>
  <c r="BY69" i="2"/>
  <c r="BX69" i="2"/>
  <c r="BW69" i="2"/>
  <c r="BV69" i="2"/>
  <c r="BR69" i="2"/>
  <c r="BQ69" i="2"/>
  <c r="BP69" i="2"/>
  <c r="BO69" i="2"/>
  <c r="BN69" i="2"/>
  <c r="BM69" i="2"/>
  <c r="BL69" i="2"/>
  <c r="BK69" i="2"/>
  <c r="BF69" i="2"/>
  <c r="BD69" i="2"/>
  <c r="BB69" i="2"/>
  <c r="BA69" i="2"/>
  <c r="AZ69" i="2"/>
  <c r="AY69" i="2"/>
  <c r="AX69" i="2"/>
  <c r="AU69" i="2"/>
  <c r="AT69" i="2"/>
  <c r="AS69" i="2"/>
  <c r="AR69" i="2"/>
  <c r="AQ69" i="2"/>
  <c r="AP69" i="2"/>
  <c r="AL69" i="2"/>
  <c r="AK69" i="2"/>
  <c r="AJ69" i="2"/>
  <c r="AI69" i="2"/>
  <c r="AH69" i="2"/>
  <c r="AG69" i="2"/>
  <c r="AF69" i="2"/>
  <c r="AE69" i="2"/>
  <c r="AD69" i="2"/>
  <c r="Z69" i="2"/>
  <c r="X69" i="2"/>
  <c r="BU69" i="2" s="1"/>
  <c r="W69" i="2"/>
  <c r="V69" i="2"/>
  <c r="AM69" i="2" s="1"/>
  <c r="U69" i="2"/>
  <c r="T69" i="2"/>
  <c r="S69" i="2"/>
  <c r="CU68" i="2"/>
  <c r="CT68" i="2"/>
  <c r="CS68" i="2"/>
  <c r="CR68" i="2"/>
  <c r="CQ68" i="2"/>
  <c r="CP68" i="2"/>
  <c r="CO68" i="2"/>
  <c r="CN68" i="2"/>
  <c r="CL68" i="2"/>
  <c r="CK68" i="2"/>
  <c r="CJ68" i="2"/>
  <c r="CI68" i="2"/>
  <c r="CH68" i="2"/>
  <c r="CG68" i="2"/>
  <c r="CF68" i="2"/>
  <c r="CC68" i="2"/>
  <c r="CB68" i="2"/>
  <c r="CA68" i="2"/>
  <c r="BZ68" i="2"/>
  <c r="BY68" i="2"/>
  <c r="BX68" i="2"/>
  <c r="BW68" i="2"/>
  <c r="BV68" i="2"/>
  <c r="BR68" i="2"/>
  <c r="BQ68" i="2"/>
  <c r="BP68" i="2"/>
  <c r="BO68" i="2"/>
  <c r="BN68" i="2"/>
  <c r="BM68" i="2"/>
  <c r="BL68" i="2"/>
  <c r="BK68" i="2"/>
  <c r="BF68" i="2"/>
  <c r="BD68" i="2"/>
  <c r="BB68" i="2"/>
  <c r="BA68" i="2"/>
  <c r="AZ68" i="2"/>
  <c r="AY68" i="2"/>
  <c r="AX68" i="2"/>
  <c r="AU68" i="2"/>
  <c r="AT68" i="2"/>
  <c r="AS68" i="2"/>
  <c r="AR68" i="2"/>
  <c r="AQ68" i="2"/>
  <c r="AP68" i="2"/>
  <c r="AL68" i="2"/>
  <c r="AK68" i="2"/>
  <c r="AJ68" i="2"/>
  <c r="AI68" i="2"/>
  <c r="AH68" i="2"/>
  <c r="AG68" i="2"/>
  <c r="AF68" i="2"/>
  <c r="AE68" i="2"/>
  <c r="AD68" i="2"/>
  <c r="Z68" i="2"/>
  <c r="Y68" i="2" s="1"/>
  <c r="X68" i="2"/>
  <c r="BJ68" i="2" s="1"/>
  <c r="W68" i="2"/>
  <c r="V68" i="2"/>
  <c r="U68" i="2"/>
  <c r="BG68" i="2" s="1"/>
  <c r="T68" i="2"/>
  <c r="S68" i="2"/>
  <c r="CU67" i="2"/>
  <c r="CT67" i="2"/>
  <c r="CS67" i="2"/>
  <c r="CR67" i="2"/>
  <c r="CQ67" i="2"/>
  <c r="CP67" i="2"/>
  <c r="CO67" i="2"/>
  <c r="CN67" i="2"/>
  <c r="CL67" i="2"/>
  <c r="CK67" i="2"/>
  <c r="CJ67" i="2"/>
  <c r="CI67" i="2"/>
  <c r="CH67" i="2"/>
  <c r="CG67" i="2"/>
  <c r="CF67" i="2"/>
  <c r="CC67" i="2"/>
  <c r="CB67" i="2"/>
  <c r="CA67" i="2"/>
  <c r="BZ67" i="2"/>
  <c r="BY67" i="2"/>
  <c r="BX67" i="2"/>
  <c r="BW67" i="2"/>
  <c r="BV67" i="2"/>
  <c r="BR67" i="2"/>
  <c r="BQ67" i="2"/>
  <c r="BP67" i="2"/>
  <c r="BO67" i="2"/>
  <c r="BN67" i="2"/>
  <c r="BM67" i="2"/>
  <c r="BL67" i="2"/>
  <c r="BK67" i="2"/>
  <c r="BF67" i="2"/>
  <c r="BD67" i="2"/>
  <c r="BB67" i="2"/>
  <c r="BA67" i="2"/>
  <c r="AZ67" i="2"/>
  <c r="AY67" i="2"/>
  <c r="AX67" i="2"/>
  <c r="AU67" i="2"/>
  <c r="AT67" i="2"/>
  <c r="AS67" i="2"/>
  <c r="AR67" i="2"/>
  <c r="AQ67" i="2"/>
  <c r="AP67" i="2"/>
  <c r="AL67" i="2"/>
  <c r="AK67" i="2"/>
  <c r="AJ67" i="2"/>
  <c r="AI67" i="2"/>
  <c r="AH67" i="2"/>
  <c r="AG67" i="2"/>
  <c r="AF67" i="2"/>
  <c r="AE67" i="2"/>
  <c r="AD67" i="2"/>
  <c r="Z67" i="2"/>
  <c r="X67" i="2"/>
  <c r="BU67" i="2" s="1"/>
  <c r="W67" i="2"/>
  <c r="V67" i="2"/>
  <c r="U67" i="2"/>
  <c r="BI67" i="2" s="1"/>
  <c r="T67" i="2"/>
  <c r="S67" i="2"/>
  <c r="CU66" i="2"/>
  <c r="CT66" i="2"/>
  <c r="CS66" i="2"/>
  <c r="CR66" i="2"/>
  <c r="CQ66" i="2"/>
  <c r="CP66" i="2"/>
  <c r="CO66" i="2"/>
  <c r="CL66" i="2"/>
  <c r="CK66" i="2"/>
  <c r="CJ66" i="2"/>
  <c r="CI66" i="2"/>
  <c r="CH66" i="2"/>
  <c r="CG66" i="2"/>
  <c r="CC66" i="2"/>
  <c r="CB66" i="2"/>
  <c r="CA66" i="2"/>
  <c r="BZ66" i="2"/>
  <c r="BY66" i="2"/>
  <c r="BX66" i="2"/>
  <c r="BW66" i="2"/>
  <c r="BR66" i="2"/>
  <c r="BQ66" i="2"/>
  <c r="BP66" i="2"/>
  <c r="BO66" i="2"/>
  <c r="BN66" i="2"/>
  <c r="BM66" i="2"/>
  <c r="BL66" i="2"/>
  <c r="BF66" i="2"/>
  <c r="BD66" i="2"/>
  <c r="BB66" i="2"/>
  <c r="BA66" i="2"/>
  <c r="AZ66" i="2"/>
  <c r="AY66" i="2"/>
  <c r="AX66" i="2"/>
  <c r="AU66" i="2"/>
  <c r="AT66" i="2"/>
  <c r="AS66" i="2"/>
  <c r="AR66" i="2"/>
  <c r="AQ66" i="2"/>
  <c r="AP66" i="2"/>
  <c r="AL66" i="2"/>
  <c r="AK66" i="2"/>
  <c r="AJ66" i="2"/>
  <c r="AI66" i="2"/>
  <c r="AH66" i="2"/>
  <c r="AG66" i="2"/>
  <c r="AF66" i="2"/>
  <c r="AE66" i="2"/>
  <c r="AD66" i="2"/>
  <c r="AC66" i="2"/>
  <c r="Z66" i="2"/>
  <c r="W66" i="2"/>
  <c r="V66" i="2"/>
  <c r="U66" i="2"/>
  <c r="BG66" i="2" s="1"/>
  <c r="T66" i="2"/>
  <c r="S66" i="2"/>
  <c r="CU65" i="2"/>
  <c r="CT65" i="2"/>
  <c r="CS65" i="2"/>
  <c r="CR65" i="2"/>
  <c r="CQ65" i="2"/>
  <c r="CP65" i="2"/>
  <c r="CO65" i="2"/>
  <c r="CL65" i="2"/>
  <c r="CK65" i="2"/>
  <c r="CJ65" i="2"/>
  <c r="CI65" i="2"/>
  <c r="CH65" i="2"/>
  <c r="CG65" i="2"/>
  <c r="CC65" i="2"/>
  <c r="CB65" i="2"/>
  <c r="CA65" i="2"/>
  <c r="BZ65" i="2"/>
  <c r="BY65" i="2"/>
  <c r="BX65" i="2"/>
  <c r="BW65" i="2"/>
  <c r="BR65" i="2"/>
  <c r="BQ65" i="2"/>
  <c r="BP65" i="2"/>
  <c r="BO65" i="2"/>
  <c r="BN65" i="2"/>
  <c r="BM65" i="2"/>
  <c r="BL65" i="2"/>
  <c r="BF65" i="2"/>
  <c r="BD65" i="2"/>
  <c r="BB65" i="2"/>
  <c r="BA65" i="2"/>
  <c r="AZ65" i="2"/>
  <c r="AY65" i="2"/>
  <c r="AX65" i="2"/>
  <c r="AU65" i="2"/>
  <c r="AT65" i="2"/>
  <c r="AS65" i="2"/>
  <c r="AR65" i="2"/>
  <c r="AQ65" i="2"/>
  <c r="AP65" i="2"/>
  <c r="AL65" i="2"/>
  <c r="AK65" i="2"/>
  <c r="AJ65" i="2"/>
  <c r="AI65" i="2"/>
  <c r="AH65" i="2"/>
  <c r="AG65" i="2"/>
  <c r="AF65" i="2"/>
  <c r="AE65" i="2"/>
  <c r="AD65" i="2"/>
  <c r="Z65" i="2"/>
  <c r="X65" i="2"/>
  <c r="BU65" i="2" s="1"/>
  <c r="W65" i="2"/>
  <c r="V65" i="2"/>
  <c r="U65" i="2"/>
  <c r="T65" i="2"/>
  <c r="S65" i="2"/>
  <c r="BC65" i="2"/>
  <c r="CU64" i="2"/>
  <c r="CT64" i="2"/>
  <c r="CS64" i="2"/>
  <c r="CR64" i="2"/>
  <c r="CQ64" i="2"/>
  <c r="CP64" i="2"/>
  <c r="CO64" i="2"/>
  <c r="CL64" i="2"/>
  <c r="CK64" i="2"/>
  <c r="CJ64" i="2"/>
  <c r="CI64" i="2"/>
  <c r="CH64" i="2"/>
  <c r="CG64" i="2"/>
  <c r="CC64" i="2"/>
  <c r="CB64" i="2"/>
  <c r="CA64" i="2"/>
  <c r="BZ64" i="2"/>
  <c r="BY64" i="2"/>
  <c r="BX64" i="2"/>
  <c r="BW64" i="2"/>
  <c r="BR64" i="2"/>
  <c r="BQ64" i="2"/>
  <c r="BP64" i="2"/>
  <c r="BO64" i="2"/>
  <c r="BN64" i="2"/>
  <c r="BM64" i="2"/>
  <c r="BL64" i="2"/>
  <c r="BF64" i="2"/>
  <c r="BD64" i="2"/>
  <c r="BB64" i="2"/>
  <c r="BA64" i="2"/>
  <c r="AZ64" i="2"/>
  <c r="AY64" i="2"/>
  <c r="AX64" i="2"/>
  <c r="AU64" i="2"/>
  <c r="AT64" i="2"/>
  <c r="AS64" i="2"/>
  <c r="AR64" i="2"/>
  <c r="AQ64" i="2"/>
  <c r="AP64" i="2"/>
  <c r="AL64" i="2"/>
  <c r="AK64" i="2"/>
  <c r="AJ64" i="2"/>
  <c r="AI64" i="2"/>
  <c r="AH64" i="2"/>
  <c r="AG64" i="2"/>
  <c r="AF64" i="2"/>
  <c r="AE64" i="2"/>
  <c r="AD64" i="2"/>
  <c r="AC64" i="2"/>
  <c r="Z64" i="2"/>
  <c r="W64" i="2"/>
  <c r="V64" i="2"/>
  <c r="U64" i="2"/>
  <c r="BI64" i="2" s="1"/>
  <c r="T64" i="2"/>
  <c r="S64" i="2"/>
  <c r="CU63" i="2"/>
  <c r="CT63" i="2"/>
  <c r="CS63" i="2"/>
  <c r="CR63" i="2"/>
  <c r="CQ63" i="2"/>
  <c r="CP63" i="2"/>
  <c r="CO63" i="2"/>
  <c r="CL63" i="2"/>
  <c r="CK63" i="2"/>
  <c r="CJ63" i="2"/>
  <c r="CI63" i="2"/>
  <c r="CH63" i="2"/>
  <c r="CG63" i="2"/>
  <c r="CC63" i="2"/>
  <c r="CB63" i="2"/>
  <c r="CA63" i="2"/>
  <c r="BZ63" i="2"/>
  <c r="BY63" i="2"/>
  <c r="BX63" i="2"/>
  <c r="BW63" i="2"/>
  <c r="BR63" i="2"/>
  <c r="BQ63" i="2"/>
  <c r="BP63" i="2"/>
  <c r="BO63" i="2"/>
  <c r="BN63" i="2"/>
  <c r="BM63" i="2"/>
  <c r="BL63" i="2"/>
  <c r="BF63" i="2"/>
  <c r="BD63" i="2"/>
  <c r="BB63" i="2"/>
  <c r="BA63" i="2"/>
  <c r="AZ63" i="2"/>
  <c r="AY63" i="2"/>
  <c r="AX63" i="2"/>
  <c r="AU63" i="2"/>
  <c r="AT63" i="2"/>
  <c r="AS63" i="2"/>
  <c r="AR63" i="2"/>
  <c r="AQ63" i="2"/>
  <c r="AP63" i="2"/>
  <c r="AL63" i="2"/>
  <c r="AK63" i="2"/>
  <c r="AJ63" i="2"/>
  <c r="AI63" i="2"/>
  <c r="AH63" i="2"/>
  <c r="AG63" i="2"/>
  <c r="AF63" i="2"/>
  <c r="AE63" i="2"/>
  <c r="AD63" i="2"/>
  <c r="Z63" i="2"/>
  <c r="Y63" i="2" s="1"/>
  <c r="X63" i="2"/>
  <c r="BU63" i="2" s="1"/>
  <c r="W63" i="2"/>
  <c r="V63" i="2"/>
  <c r="U63" i="2"/>
  <c r="BI63" i="2" s="1"/>
  <c r="T63" i="2"/>
  <c r="S63" i="2"/>
  <c r="BC63" i="2"/>
  <c r="CU62" i="2"/>
  <c r="CT62" i="2"/>
  <c r="CS62" i="2"/>
  <c r="CR62" i="2"/>
  <c r="CQ62" i="2"/>
  <c r="CP62" i="2"/>
  <c r="CO62" i="2"/>
  <c r="CL62" i="2"/>
  <c r="CK62" i="2"/>
  <c r="CJ62" i="2"/>
  <c r="CI62" i="2"/>
  <c r="CH62" i="2"/>
  <c r="CG62" i="2"/>
  <c r="CC62" i="2"/>
  <c r="CB62" i="2"/>
  <c r="CA62" i="2"/>
  <c r="BZ62" i="2"/>
  <c r="BY62" i="2"/>
  <c r="BX62" i="2"/>
  <c r="BW62" i="2"/>
  <c r="BR62" i="2"/>
  <c r="BQ62" i="2"/>
  <c r="BP62" i="2"/>
  <c r="BO62" i="2"/>
  <c r="BN62" i="2"/>
  <c r="BM62" i="2"/>
  <c r="BL62" i="2"/>
  <c r="BF62" i="2"/>
  <c r="BD62" i="2"/>
  <c r="BB62" i="2"/>
  <c r="BA62" i="2"/>
  <c r="AZ62" i="2"/>
  <c r="AY62" i="2"/>
  <c r="AX62" i="2"/>
  <c r="AU62" i="2"/>
  <c r="AT62" i="2"/>
  <c r="AS62" i="2"/>
  <c r="AR62" i="2"/>
  <c r="AQ62" i="2"/>
  <c r="AP62" i="2"/>
  <c r="AL62" i="2"/>
  <c r="AK62" i="2"/>
  <c r="AJ62" i="2"/>
  <c r="AI62" i="2"/>
  <c r="AH62" i="2"/>
  <c r="AG62" i="2"/>
  <c r="AF62" i="2"/>
  <c r="AE62" i="2"/>
  <c r="AD62" i="2"/>
  <c r="AC62" i="2"/>
  <c r="AA62" i="2"/>
  <c r="Z62" i="2"/>
  <c r="W62" i="2"/>
  <c r="X62" i="2" s="1"/>
  <c r="BK61" i="2" s="1"/>
  <c r="V62" i="2"/>
  <c r="AM62" i="2" s="1"/>
  <c r="U62" i="2"/>
  <c r="BG62" i="2" s="1"/>
  <c r="T62" i="2"/>
  <c r="S62" i="2"/>
  <c r="CU61" i="2"/>
  <c r="CT61" i="2"/>
  <c r="CS61" i="2"/>
  <c r="CR61" i="2"/>
  <c r="CQ61" i="2"/>
  <c r="CP61" i="2"/>
  <c r="CO61" i="2"/>
  <c r="CL61" i="2"/>
  <c r="CK61" i="2"/>
  <c r="CJ61" i="2"/>
  <c r="CI61" i="2"/>
  <c r="CH61" i="2"/>
  <c r="CG61" i="2"/>
  <c r="CC61" i="2"/>
  <c r="CB61" i="2"/>
  <c r="CA61" i="2"/>
  <c r="BZ61" i="2"/>
  <c r="BY61" i="2"/>
  <c r="BX61" i="2"/>
  <c r="BW61" i="2"/>
  <c r="BR61" i="2"/>
  <c r="BQ61" i="2"/>
  <c r="BP61" i="2"/>
  <c r="BO61" i="2"/>
  <c r="BN61" i="2"/>
  <c r="BM61" i="2"/>
  <c r="BL61" i="2"/>
  <c r="BF61" i="2"/>
  <c r="BB61" i="2"/>
  <c r="BA61" i="2"/>
  <c r="AZ61" i="2"/>
  <c r="AY61" i="2"/>
  <c r="AX61" i="2"/>
  <c r="AU61" i="2"/>
  <c r="AT61" i="2"/>
  <c r="AS61" i="2"/>
  <c r="AR61" i="2"/>
  <c r="AQ61" i="2"/>
  <c r="AP61" i="2"/>
  <c r="AL61" i="2"/>
  <c r="AK61" i="2"/>
  <c r="AJ61" i="2"/>
  <c r="AI61" i="2"/>
  <c r="AH61" i="2"/>
  <c r="AG61" i="2"/>
  <c r="AF61" i="2"/>
  <c r="AE61" i="2"/>
  <c r="AD61" i="2"/>
  <c r="AA61" i="2"/>
  <c r="Z61" i="2"/>
  <c r="X61" i="2"/>
  <c r="BU61" i="2" s="1"/>
  <c r="W61" i="2"/>
  <c r="V61" i="2"/>
  <c r="U61" i="2"/>
  <c r="T61" i="2"/>
  <c r="S61" i="2"/>
  <c r="CU59" i="2"/>
  <c r="CT59" i="2"/>
  <c r="CS59" i="2"/>
  <c r="CR59" i="2"/>
  <c r="CQ59" i="2"/>
  <c r="CP59" i="2"/>
  <c r="CO59" i="2"/>
  <c r="CN59" i="2"/>
  <c r="CL59" i="2"/>
  <c r="CK59" i="2"/>
  <c r="CJ59" i="2"/>
  <c r="CI59" i="2"/>
  <c r="CH59" i="2"/>
  <c r="CG59" i="2"/>
  <c r="CF59" i="2"/>
  <c r="CC59" i="2"/>
  <c r="CB59" i="2"/>
  <c r="CA59" i="2"/>
  <c r="BZ59" i="2"/>
  <c r="BY59" i="2"/>
  <c r="BX59" i="2"/>
  <c r="BW59" i="2"/>
  <c r="BV59" i="2"/>
  <c r="BR59" i="2"/>
  <c r="BQ59" i="2"/>
  <c r="BP59" i="2"/>
  <c r="BO59" i="2"/>
  <c r="BN59" i="2"/>
  <c r="BM59" i="2"/>
  <c r="BL59" i="2"/>
  <c r="BK59" i="2"/>
  <c r="BF59" i="2"/>
  <c r="BB59" i="2"/>
  <c r="BA59" i="2"/>
  <c r="AZ59" i="2"/>
  <c r="AY59" i="2"/>
  <c r="AX59" i="2"/>
  <c r="AU59" i="2"/>
  <c r="AT59" i="2"/>
  <c r="AS59" i="2"/>
  <c r="AR59" i="2"/>
  <c r="AQ59" i="2"/>
  <c r="AP59" i="2"/>
  <c r="AL59" i="2"/>
  <c r="AK59" i="2"/>
  <c r="AJ59" i="2"/>
  <c r="AI59" i="2"/>
  <c r="AH59" i="2"/>
  <c r="AG59" i="2"/>
  <c r="AF59" i="2"/>
  <c r="AE59" i="2"/>
  <c r="AD59" i="2"/>
  <c r="AA59" i="2"/>
  <c r="Z59" i="2"/>
  <c r="X59" i="2"/>
  <c r="BJ59" i="2" s="1"/>
  <c r="W59" i="2"/>
  <c r="V59" i="2"/>
  <c r="AM59" i="2" s="1"/>
  <c r="U59" i="2"/>
  <c r="BT59" i="2" s="1"/>
  <c r="T59" i="2"/>
  <c r="S59" i="2"/>
  <c r="CU58" i="2"/>
  <c r="CT58" i="2"/>
  <c r="CS58" i="2"/>
  <c r="CR58" i="2"/>
  <c r="CQ58" i="2"/>
  <c r="CP58" i="2"/>
  <c r="CO58" i="2"/>
  <c r="CN58" i="2"/>
  <c r="CL58" i="2"/>
  <c r="CK58" i="2"/>
  <c r="CJ58" i="2"/>
  <c r="CI58" i="2"/>
  <c r="CH58" i="2"/>
  <c r="CG58" i="2"/>
  <c r="CF58" i="2"/>
  <c r="CC58" i="2"/>
  <c r="CB58" i="2"/>
  <c r="CA58" i="2"/>
  <c r="BZ58" i="2"/>
  <c r="BY58" i="2"/>
  <c r="BX58" i="2"/>
  <c r="BW58" i="2"/>
  <c r="BV58" i="2"/>
  <c r="BR58" i="2"/>
  <c r="BQ58" i="2"/>
  <c r="BP58" i="2"/>
  <c r="BO58" i="2"/>
  <c r="BN58" i="2"/>
  <c r="BM58" i="2"/>
  <c r="BL58" i="2"/>
  <c r="BK58" i="2"/>
  <c r="BF58" i="2"/>
  <c r="BD58" i="2"/>
  <c r="BB58" i="2"/>
  <c r="BA58" i="2"/>
  <c r="AZ58" i="2"/>
  <c r="AY58" i="2"/>
  <c r="AX58" i="2"/>
  <c r="AU58" i="2"/>
  <c r="AT58" i="2"/>
  <c r="AS58" i="2"/>
  <c r="AR58" i="2"/>
  <c r="AQ58" i="2"/>
  <c r="AP58" i="2"/>
  <c r="AL58" i="2"/>
  <c r="AK58" i="2"/>
  <c r="AJ58" i="2"/>
  <c r="AI58" i="2"/>
  <c r="AH58" i="2"/>
  <c r="AG58" i="2"/>
  <c r="AF58" i="2"/>
  <c r="AE58" i="2"/>
  <c r="AD58" i="2"/>
  <c r="AA58" i="2"/>
  <c r="Z58" i="2"/>
  <c r="X58" i="2"/>
  <c r="BU58" i="2" s="1"/>
  <c r="W58" i="2"/>
  <c r="V58" i="2"/>
  <c r="AM58" i="2" s="1"/>
  <c r="U58" i="2"/>
  <c r="BI58" i="2" s="1"/>
  <c r="T58" i="2"/>
  <c r="S58" i="2"/>
  <c r="CU57" i="2"/>
  <c r="CT57" i="2"/>
  <c r="CS57" i="2"/>
  <c r="CR57" i="2"/>
  <c r="CQ57" i="2"/>
  <c r="CP57" i="2"/>
  <c r="CO57" i="2"/>
  <c r="CN57" i="2"/>
  <c r="CL57" i="2"/>
  <c r="CK57" i="2"/>
  <c r="CJ57" i="2"/>
  <c r="CI57" i="2"/>
  <c r="CH57" i="2"/>
  <c r="CG57" i="2"/>
  <c r="CF57" i="2"/>
  <c r="CC57" i="2"/>
  <c r="CB57" i="2"/>
  <c r="CA57" i="2"/>
  <c r="BZ57" i="2"/>
  <c r="BY57" i="2"/>
  <c r="BX57" i="2"/>
  <c r="BW57" i="2"/>
  <c r="BV57" i="2"/>
  <c r="BR57" i="2"/>
  <c r="BQ57" i="2"/>
  <c r="BP57" i="2"/>
  <c r="BO57" i="2"/>
  <c r="BN57" i="2"/>
  <c r="BM57" i="2"/>
  <c r="BL57" i="2"/>
  <c r="BK57" i="2"/>
  <c r="BF57" i="2"/>
  <c r="BD57" i="2"/>
  <c r="BB57" i="2"/>
  <c r="BA57" i="2"/>
  <c r="AZ57" i="2"/>
  <c r="AY57" i="2"/>
  <c r="AX57" i="2"/>
  <c r="AU57" i="2"/>
  <c r="AT57" i="2"/>
  <c r="AS57" i="2"/>
  <c r="AR57" i="2"/>
  <c r="AQ57" i="2"/>
  <c r="AP57" i="2"/>
  <c r="AL57" i="2"/>
  <c r="AK57" i="2"/>
  <c r="AJ57" i="2"/>
  <c r="AI57" i="2"/>
  <c r="AH57" i="2"/>
  <c r="AG57" i="2"/>
  <c r="AF57" i="2"/>
  <c r="AE57" i="2"/>
  <c r="AD57" i="2"/>
  <c r="AA57" i="2"/>
  <c r="Z57" i="2"/>
  <c r="X57" i="2"/>
  <c r="BU57" i="2" s="1"/>
  <c r="W57" i="2"/>
  <c r="V57" i="2"/>
  <c r="AM57" i="2" s="1"/>
  <c r="U57" i="2"/>
  <c r="BG57" i="2" s="1"/>
  <c r="T57" i="2"/>
  <c r="S57" i="2"/>
  <c r="CU56" i="2"/>
  <c r="CT56" i="2"/>
  <c r="CS56" i="2"/>
  <c r="CR56" i="2"/>
  <c r="CQ56" i="2"/>
  <c r="CP56" i="2"/>
  <c r="CO56" i="2"/>
  <c r="CN56" i="2"/>
  <c r="CL56" i="2"/>
  <c r="CK56" i="2"/>
  <c r="CJ56" i="2"/>
  <c r="CI56" i="2"/>
  <c r="CH56" i="2"/>
  <c r="CG56" i="2"/>
  <c r="CF56" i="2"/>
  <c r="CC56" i="2"/>
  <c r="CB56" i="2"/>
  <c r="CA56" i="2"/>
  <c r="BZ56" i="2"/>
  <c r="BY56" i="2"/>
  <c r="BX56" i="2"/>
  <c r="BW56" i="2"/>
  <c r="BV56" i="2"/>
  <c r="BR56" i="2"/>
  <c r="BQ56" i="2"/>
  <c r="BP56" i="2"/>
  <c r="BO56" i="2"/>
  <c r="BN56" i="2"/>
  <c r="BM56" i="2"/>
  <c r="BL56" i="2"/>
  <c r="BK56" i="2"/>
  <c r="BF56" i="2"/>
  <c r="BD56" i="2"/>
  <c r="BB56" i="2"/>
  <c r="BA56" i="2"/>
  <c r="AZ56" i="2"/>
  <c r="AY56" i="2"/>
  <c r="AX56" i="2"/>
  <c r="AU56" i="2"/>
  <c r="AT56" i="2"/>
  <c r="AS56" i="2"/>
  <c r="AR56" i="2"/>
  <c r="AQ56" i="2"/>
  <c r="AP56" i="2"/>
  <c r="AL56" i="2"/>
  <c r="AK56" i="2"/>
  <c r="AJ56" i="2"/>
  <c r="AI56" i="2"/>
  <c r="AH56" i="2"/>
  <c r="AG56" i="2"/>
  <c r="AF56" i="2"/>
  <c r="AE56" i="2"/>
  <c r="AD56" i="2"/>
  <c r="AA56" i="2"/>
  <c r="Z56" i="2"/>
  <c r="X56" i="2"/>
  <c r="BU56" i="2" s="1"/>
  <c r="W56" i="2"/>
  <c r="V56" i="2"/>
  <c r="AM56" i="2" s="1"/>
  <c r="U56" i="2"/>
  <c r="T56" i="2"/>
  <c r="S56" i="2"/>
  <c r="CU55" i="2"/>
  <c r="CT55" i="2"/>
  <c r="CS55" i="2"/>
  <c r="CR55" i="2"/>
  <c r="CQ55" i="2"/>
  <c r="CP55" i="2"/>
  <c r="CO55" i="2"/>
  <c r="CN55" i="2"/>
  <c r="CL55" i="2"/>
  <c r="CK55" i="2"/>
  <c r="CJ55" i="2"/>
  <c r="CI55" i="2"/>
  <c r="CH55" i="2"/>
  <c r="CG55" i="2"/>
  <c r="CF55" i="2"/>
  <c r="CC55" i="2"/>
  <c r="CB55" i="2"/>
  <c r="CA55" i="2"/>
  <c r="BZ55" i="2"/>
  <c r="BY55" i="2"/>
  <c r="BX55" i="2"/>
  <c r="BW55" i="2"/>
  <c r="BV55" i="2"/>
  <c r="BR55" i="2"/>
  <c r="BQ55" i="2"/>
  <c r="BP55" i="2"/>
  <c r="BO55" i="2"/>
  <c r="BN55" i="2"/>
  <c r="BM55" i="2"/>
  <c r="BL55" i="2"/>
  <c r="BK55" i="2"/>
  <c r="BF55" i="2"/>
  <c r="BD55" i="2"/>
  <c r="BB55" i="2"/>
  <c r="BA55" i="2"/>
  <c r="AZ55" i="2"/>
  <c r="AY55" i="2"/>
  <c r="AX55" i="2"/>
  <c r="AU55" i="2"/>
  <c r="AT55" i="2"/>
  <c r="AS55" i="2"/>
  <c r="AR55" i="2"/>
  <c r="AQ55" i="2"/>
  <c r="AP55" i="2"/>
  <c r="AL55" i="2"/>
  <c r="AK55" i="2"/>
  <c r="AJ55" i="2"/>
  <c r="AI55" i="2"/>
  <c r="AH55" i="2"/>
  <c r="AG55" i="2"/>
  <c r="AF55" i="2"/>
  <c r="AE55" i="2"/>
  <c r="AD55" i="2"/>
  <c r="AA55" i="2"/>
  <c r="Z55" i="2"/>
  <c r="X55" i="2"/>
  <c r="BJ55" i="2" s="1"/>
  <c r="W55" i="2"/>
  <c r="V55" i="2"/>
  <c r="AM55" i="2" s="1"/>
  <c r="U55" i="2"/>
  <c r="BT55" i="2" s="1"/>
  <c r="T55" i="2"/>
  <c r="S55" i="2"/>
  <c r="CU54" i="2"/>
  <c r="CT54" i="2"/>
  <c r="CS54" i="2"/>
  <c r="CR54" i="2"/>
  <c r="CQ54" i="2"/>
  <c r="CP54" i="2"/>
  <c r="CO54" i="2"/>
  <c r="CN54" i="2"/>
  <c r="CL54" i="2"/>
  <c r="CK54" i="2"/>
  <c r="CJ54" i="2"/>
  <c r="CI54" i="2"/>
  <c r="CH54" i="2"/>
  <c r="CG54" i="2"/>
  <c r="CF54" i="2"/>
  <c r="CC54" i="2"/>
  <c r="CB54" i="2"/>
  <c r="CA54" i="2"/>
  <c r="BZ54" i="2"/>
  <c r="BY54" i="2"/>
  <c r="BX54" i="2"/>
  <c r="BW54" i="2"/>
  <c r="BV54" i="2"/>
  <c r="BR54" i="2"/>
  <c r="BQ54" i="2"/>
  <c r="BP54" i="2"/>
  <c r="BO54" i="2"/>
  <c r="BN54" i="2"/>
  <c r="BM54" i="2"/>
  <c r="BL54" i="2"/>
  <c r="BK54" i="2"/>
  <c r="BF54" i="2"/>
  <c r="BD54" i="2"/>
  <c r="BB54" i="2"/>
  <c r="BA54" i="2"/>
  <c r="AZ54" i="2"/>
  <c r="AY54" i="2"/>
  <c r="AX54" i="2"/>
  <c r="AU54" i="2"/>
  <c r="AT54" i="2"/>
  <c r="AS54" i="2"/>
  <c r="AR54" i="2"/>
  <c r="AQ54" i="2"/>
  <c r="AP54" i="2"/>
  <c r="AL54" i="2"/>
  <c r="AK54" i="2"/>
  <c r="AJ54" i="2"/>
  <c r="AI54" i="2"/>
  <c r="AH54" i="2"/>
  <c r="AG54" i="2"/>
  <c r="AF54" i="2"/>
  <c r="AE54" i="2"/>
  <c r="AD54" i="2"/>
  <c r="AA54" i="2"/>
  <c r="Z54" i="2"/>
  <c r="X54" i="2"/>
  <c r="BU54" i="2" s="1"/>
  <c r="W54" i="2"/>
  <c r="V54" i="2"/>
  <c r="AM54" i="2" s="1"/>
  <c r="U54" i="2"/>
  <c r="BI54" i="2" s="1"/>
  <c r="T54" i="2"/>
  <c r="S54" i="2"/>
  <c r="CU53" i="2"/>
  <c r="CT53" i="2"/>
  <c r="CS53" i="2"/>
  <c r="CR53" i="2"/>
  <c r="CQ53" i="2"/>
  <c r="CP53" i="2"/>
  <c r="CO53" i="2"/>
  <c r="CN53" i="2"/>
  <c r="CL53" i="2"/>
  <c r="CK53" i="2"/>
  <c r="CJ53" i="2"/>
  <c r="CI53" i="2"/>
  <c r="CH53" i="2"/>
  <c r="CG53" i="2"/>
  <c r="CF53" i="2"/>
  <c r="CC53" i="2"/>
  <c r="CB53" i="2"/>
  <c r="CA53" i="2"/>
  <c r="BZ53" i="2"/>
  <c r="BY53" i="2"/>
  <c r="BX53" i="2"/>
  <c r="BW53" i="2"/>
  <c r="BV53" i="2"/>
  <c r="BR53" i="2"/>
  <c r="BQ53" i="2"/>
  <c r="BP53" i="2"/>
  <c r="BO53" i="2"/>
  <c r="BN53" i="2"/>
  <c r="BM53" i="2"/>
  <c r="BL53" i="2"/>
  <c r="BK53" i="2"/>
  <c r="BF53" i="2"/>
  <c r="BD53" i="2"/>
  <c r="BB53" i="2"/>
  <c r="BA53" i="2"/>
  <c r="AZ53" i="2"/>
  <c r="AY53" i="2"/>
  <c r="AX53" i="2"/>
  <c r="AU53" i="2"/>
  <c r="AT53" i="2"/>
  <c r="AS53" i="2"/>
  <c r="AR53" i="2"/>
  <c r="AQ53" i="2"/>
  <c r="AP53" i="2"/>
  <c r="AL53" i="2"/>
  <c r="AK53" i="2"/>
  <c r="AJ53" i="2"/>
  <c r="AI53" i="2"/>
  <c r="AH53" i="2"/>
  <c r="AG53" i="2"/>
  <c r="AF53" i="2"/>
  <c r="AE53" i="2"/>
  <c r="AD53" i="2"/>
  <c r="AA53" i="2"/>
  <c r="Z53" i="2"/>
  <c r="X53" i="2"/>
  <c r="BU53" i="2" s="1"/>
  <c r="W53" i="2"/>
  <c r="V53" i="2"/>
  <c r="AM53" i="2" s="1"/>
  <c r="U53" i="2"/>
  <c r="BG53" i="2" s="1"/>
  <c r="T53" i="2"/>
  <c r="S53" i="2"/>
  <c r="CU52" i="2"/>
  <c r="CT52" i="2"/>
  <c r="CS52" i="2"/>
  <c r="CR52" i="2"/>
  <c r="CQ52" i="2"/>
  <c r="CP52" i="2"/>
  <c r="CO52" i="2"/>
  <c r="CN52" i="2"/>
  <c r="CL52" i="2"/>
  <c r="CK52" i="2"/>
  <c r="CJ52" i="2"/>
  <c r="CI52" i="2"/>
  <c r="CH52" i="2"/>
  <c r="CG52" i="2"/>
  <c r="CF52" i="2"/>
  <c r="CC52" i="2"/>
  <c r="CB52" i="2"/>
  <c r="CA52" i="2"/>
  <c r="BZ52" i="2"/>
  <c r="BY52" i="2"/>
  <c r="BX52" i="2"/>
  <c r="BW52" i="2"/>
  <c r="BV52" i="2"/>
  <c r="BR52" i="2"/>
  <c r="BQ52" i="2"/>
  <c r="BP52" i="2"/>
  <c r="BO52" i="2"/>
  <c r="BN52" i="2"/>
  <c r="BM52" i="2"/>
  <c r="BL52" i="2"/>
  <c r="BK52" i="2"/>
  <c r="BF52" i="2"/>
  <c r="BD52" i="2"/>
  <c r="BB52" i="2"/>
  <c r="BA52" i="2"/>
  <c r="AZ52" i="2"/>
  <c r="AY52" i="2"/>
  <c r="AX52" i="2"/>
  <c r="AU52" i="2"/>
  <c r="AT52" i="2"/>
  <c r="AS52" i="2"/>
  <c r="AR52" i="2"/>
  <c r="AQ52" i="2"/>
  <c r="AP52" i="2"/>
  <c r="AL52" i="2"/>
  <c r="AK52" i="2"/>
  <c r="AJ52" i="2"/>
  <c r="AI52" i="2"/>
  <c r="AH52" i="2"/>
  <c r="AG52" i="2"/>
  <c r="AF52" i="2"/>
  <c r="AE52" i="2"/>
  <c r="AD52" i="2"/>
  <c r="AA52" i="2"/>
  <c r="Z52" i="2"/>
  <c r="X52" i="2"/>
  <c r="BU52" i="2" s="1"/>
  <c r="W52" i="2"/>
  <c r="V52" i="2"/>
  <c r="U52" i="2"/>
  <c r="T52" i="2"/>
  <c r="S52" i="2"/>
  <c r="CU51" i="2"/>
  <c r="CT51" i="2"/>
  <c r="CS51" i="2"/>
  <c r="CR51" i="2"/>
  <c r="CQ51" i="2"/>
  <c r="CP51" i="2"/>
  <c r="CO51" i="2"/>
  <c r="CN51" i="2"/>
  <c r="CL51" i="2"/>
  <c r="CK51" i="2"/>
  <c r="CJ51" i="2"/>
  <c r="CI51" i="2"/>
  <c r="CH51" i="2"/>
  <c r="CG51" i="2"/>
  <c r="CF51" i="2"/>
  <c r="CC51" i="2"/>
  <c r="CB51" i="2"/>
  <c r="CA51" i="2"/>
  <c r="BZ51" i="2"/>
  <c r="BY51" i="2"/>
  <c r="BX51" i="2"/>
  <c r="BW51" i="2"/>
  <c r="BV51" i="2"/>
  <c r="BR51" i="2"/>
  <c r="BQ51" i="2"/>
  <c r="BP51" i="2"/>
  <c r="BO51" i="2"/>
  <c r="BN51" i="2"/>
  <c r="BM51" i="2"/>
  <c r="BL51" i="2"/>
  <c r="BK51" i="2"/>
  <c r="BF51" i="2"/>
  <c r="BD51" i="2"/>
  <c r="BB51" i="2"/>
  <c r="BA51" i="2"/>
  <c r="AZ51" i="2"/>
  <c r="AY51" i="2"/>
  <c r="AX51" i="2"/>
  <c r="AU51" i="2"/>
  <c r="AT51" i="2"/>
  <c r="AS51" i="2"/>
  <c r="AR51" i="2"/>
  <c r="AQ51" i="2"/>
  <c r="AP51" i="2"/>
  <c r="AL51" i="2"/>
  <c r="AK51" i="2"/>
  <c r="AJ51" i="2"/>
  <c r="AI51" i="2"/>
  <c r="AH51" i="2"/>
  <c r="AG51" i="2"/>
  <c r="AF51" i="2"/>
  <c r="AE51" i="2"/>
  <c r="AD51" i="2"/>
  <c r="AA51" i="2"/>
  <c r="Z51" i="2"/>
  <c r="X51" i="2"/>
  <c r="BV50" i="2" s="1"/>
  <c r="W51" i="2"/>
  <c r="V51" i="2"/>
  <c r="U51" i="2"/>
  <c r="BG51" i="2" s="1"/>
  <c r="T51" i="2"/>
  <c r="S51" i="2"/>
  <c r="CU50" i="2"/>
  <c r="CT50" i="2"/>
  <c r="CS50" i="2"/>
  <c r="CR50" i="2"/>
  <c r="CQ50" i="2"/>
  <c r="CP50" i="2"/>
  <c r="CO50" i="2"/>
  <c r="CL50" i="2"/>
  <c r="CK50" i="2"/>
  <c r="CJ50" i="2"/>
  <c r="CI50" i="2"/>
  <c r="CH50" i="2"/>
  <c r="CG50" i="2"/>
  <c r="CC50" i="2"/>
  <c r="CB50" i="2"/>
  <c r="CA50" i="2"/>
  <c r="BZ50" i="2"/>
  <c r="BY50" i="2"/>
  <c r="BX50" i="2"/>
  <c r="BW50" i="2"/>
  <c r="BR50" i="2"/>
  <c r="BQ50" i="2"/>
  <c r="BP50" i="2"/>
  <c r="BO50" i="2"/>
  <c r="BN50" i="2"/>
  <c r="BM50" i="2"/>
  <c r="BL50" i="2"/>
  <c r="BF50" i="2"/>
  <c r="BD50" i="2"/>
  <c r="BB50" i="2"/>
  <c r="BA50" i="2"/>
  <c r="AZ50" i="2"/>
  <c r="AY50" i="2"/>
  <c r="AX50" i="2"/>
  <c r="AU50" i="2"/>
  <c r="AT50" i="2"/>
  <c r="AS50" i="2"/>
  <c r="AR50" i="2"/>
  <c r="AQ50" i="2"/>
  <c r="AP50" i="2"/>
  <c r="AL50" i="2"/>
  <c r="AK50" i="2"/>
  <c r="AJ50" i="2"/>
  <c r="AI50" i="2"/>
  <c r="AH50" i="2"/>
  <c r="AG50" i="2"/>
  <c r="AF50" i="2"/>
  <c r="AE50" i="2"/>
  <c r="AD50" i="2"/>
  <c r="AC50" i="2"/>
  <c r="AA50" i="2"/>
  <c r="Z50" i="2"/>
  <c r="W50" i="2"/>
  <c r="X50" i="2" s="1"/>
  <c r="V50" i="2"/>
  <c r="AM50" i="2" s="1"/>
  <c r="U50" i="2"/>
  <c r="BI50" i="2" s="1"/>
  <c r="T50" i="2"/>
  <c r="S50" i="2"/>
  <c r="CU49" i="2"/>
  <c r="CT49" i="2"/>
  <c r="CS49" i="2"/>
  <c r="CR49" i="2"/>
  <c r="CQ49" i="2"/>
  <c r="CP49" i="2"/>
  <c r="CO49" i="2"/>
  <c r="CL49" i="2"/>
  <c r="CK49" i="2"/>
  <c r="CJ49" i="2"/>
  <c r="CI49" i="2"/>
  <c r="CH49" i="2"/>
  <c r="CG49" i="2"/>
  <c r="CC49" i="2"/>
  <c r="CB49" i="2"/>
  <c r="CA49" i="2"/>
  <c r="BZ49" i="2"/>
  <c r="BY49" i="2"/>
  <c r="BX49" i="2"/>
  <c r="BW49" i="2"/>
  <c r="BR49" i="2"/>
  <c r="BQ49" i="2"/>
  <c r="BP49" i="2"/>
  <c r="BO49" i="2"/>
  <c r="BN49" i="2"/>
  <c r="BM49" i="2"/>
  <c r="BL49" i="2"/>
  <c r="BF49" i="2"/>
  <c r="BB49" i="2"/>
  <c r="BA49" i="2"/>
  <c r="AZ49" i="2"/>
  <c r="AY49" i="2"/>
  <c r="AX49" i="2"/>
  <c r="AU49" i="2"/>
  <c r="AT49" i="2"/>
  <c r="AS49" i="2"/>
  <c r="AR49" i="2"/>
  <c r="AQ49" i="2"/>
  <c r="AP49" i="2"/>
  <c r="AL49" i="2"/>
  <c r="AK49" i="2"/>
  <c r="AJ49" i="2"/>
  <c r="AI49" i="2"/>
  <c r="AH49" i="2"/>
  <c r="AG49" i="2"/>
  <c r="AF49" i="2"/>
  <c r="AE49" i="2"/>
  <c r="AD49" i="2"/>
  <c r="AA49" i="2"/>
  <c r="Z49" i="2"/>
  <c r="X49" i="2"/>
  <c r="BU49" i="2" s="1"/>
  <c r="W49" i="2"/>
  <c r="V49" i="2"/>
  <c r="AM49" i="2" s="1"/>
  <c r="U49" i="2"/>
  <c r="BG49" i="2" s="1"/>
  <c r="T49" i="2"/>
  <c r="S49" i="2"/>
  <c r="CU48" i="2"/>
  <c r="CT48" i="2"/>
  <c r="CS48" i="2"/>
  <c r="CR48" i="2"/>
  <c r="CQ48" i="2"/>
  <c r="CP48" i="2"/>
  <c r="CO48" i="2"/>
  <c r="CN48" i="2"/>
  <c r="CL48" i="2"/>
  <c r="CK48" i="2"/>
  <c r="CJ48" i="2"/>
  <c r="CI48" i="2"/>
  <c r="CH48" i="2"/>
  <c r="CG48" i="2"/>
  <c r="CF48" i="2"/>
  <c r="CC48" i="2"/>
  <c r="CB48" i="2"/>
  <c r="CA48" i="2"/>
  <c r="BZ48" i="2"/>
  <c r="BY48" i="2"/>
  <c r="BX48" i="2"/>
  <c r="BW48" i="2"/>
  <c r="BV48" i="2"/>
  <c r="BR48" i="2"/>
  <c r="BQ48" i="2"/>
  <c r="BP48" i="2"/>
  <c r="BO48" i="2"/>
  <c r="BN48" i="2"/>
  <c r="BM48" i="2"/>
  <c r="BL48" i="2"/>
  <c r="BK48" i="2"/>
  <c r="BF48" i="2"/>
  <c r="BD48" i="2"/>
  <c r="BB48" i="2"/>
  <c r="BA48" i="2"/>
  <c r="AZ48" i="2"/>
  <c r="AY48" i="2"/>
  <c r="AX48" i="2"/>
  <c r="AU48" i="2"/>
  <c r="AT48" i="2"/>
  <c r="AS48" i="2"/>
  <c r="AR48" i="2"/>
  <c r="AQ48" i="2"/>
  <c r="AP48" i="2"/>
  <c r="AL48" i="2"/>
  <c r="AK48" i="2"/>
  <c r="AJ48" i="2"/>
  <c r="AI48" i="2"/>
  <c r="AH48" i="2"/>
  <c r="AG48" i="2"/>
  <c r="AF48" i="2"/>
  <c r="AE48" i="2"/>
  <c r="AD48" i="2"/>
  <c r="AA48" i="2"/>
  <c r="Z48" i="2"/>
  <c r="X48" i="2"/>
  <c r="BU48" i="2" s="1"/>
  <c r="W48" i="2"/>
  <c r="V48" i="2"/>
  <c r="AM48" i="2" s="1"/>
  <c r="U48" i="2"/>
  <c r="T48" i="2"/>
  <c r="S48" i="2"/>
  <c r="CU47" i="2"/>
  <c r="CT47" i="2"/>
  <c r="CS47" i="2"/>
  <c r="CR47" i="2"/>
  <c r="CQ47" i="2"/>
  <c r="CP47" i="2"/>
  <c r="CO47" i="2"/>
  <c r="CN47" i="2"/>
  <c r="CL47" i="2"/>
  <c r="CK47" i="2"/>
  <c r="CJ47" i="2"/>
  <c r="CI47" i="2"/>
  <c r="CH47" i="2"/>
  <c r="CG47" i="2"/>
  <c r="CF47" i="2"/>
  <c r="CC47" i="2"/>
  <c r="CB47" i="2"/>
  <c r="CA47" i="2"/>
  <c r="BZ47" i="2"/>
  <c r="BY47" i="2"/>
  <c r="BX47" i="2"/>
  <c r="BW47" i="2"/>
  <c r="BV47" i="2"/>
  <c r="BR47" i="2"/>
  <c r="BQ47" i="2"/>
  <c r="BP47" i="2"/>
  <c r="BO47" i="2"/>
  <c r="BN47" i="2"/>
  <c r="BM47" i="2"/>
  <c r="BL47" i="2"/>
  <c r="BK47" i="2"/>
  <c r="BF47" i="2"/>
  <c r="BD47" i="2"/>
  <c r="BB47" i="2"/>
  <c r="BA47" i="2"/>
  <c r="AZ47" i="2"/>
  <c r="AY47" i="2"/>
  <c r="AX47" i="2"/>
  <c r="AU47" i="2"/>
  <c r="AT47" i="2"/>
  <c r="AS47" i="2"/>
  <c r="AR47" i="2"/>
  <c r="AQ47" i="2"/>
  <c r="AP47" i="2"/>
  <c r="AL47" i="2"/>
  <c r="AK47" i="2"/>
  <c r="AJ47" i="2"/>
  <c r="AI47" i="2"/>
  <c r="AH47" i="2"/>
  <c r="AG47" i="2"/>
  <c r="AF47" i="2"/>
  <c r="AE47" i="2"/>
  <c r="AD47" i="2"/>
  <c r="AA47" i="2"/>
  <c r="Z47" i="2"/>
  <c r="X47" i="2"/>
  <c r="BJ47" i="2" s="1"/>
  <c r="W47" i="2"/>
  <c r="V47" i="2"/>
  <c r="AM47" i="2" s="1"/>
  <c r="U47" i="2"/>
  <c r="BG47" i="2" s="1"/>
  <c r="T47" i="2"/>
  <c r="S47" i="2"/>
  <c r="CU46" i="2"/>
  <c r="CT46" i="2"/>
  <c r="CS46" i="2"/>
  <c r="CR46" i="2"/>
  <c r="CQ46" i="2"/>
  <c r="CP46" i="2"/>
  <c r="CO46" i="2"/>
  <c r="CN46" i="2"/>
  <c r="CL46" i="2"/>
  <c r="CK46" i="2"/>
  <c r="CJ46" i="2"/>
  <c r="CI46" i="2"/>
  <c r="CH46" i="2"/>
  <c r="CG46" i="2"/>
  <c r="CF46" i="2"/>
  <c r="CC46" i="2"/>
  <c r="CB46" i="2"/>
  <c r="CA46" i="2"/>
  <c r="BZ46" i="2"/>
  <c r="BY46" i="2"/>
  <c r="BX46" i="2"/>
  <c r="BW46" i="2"/>
  <c r="BV46" i="2"/>
  <c r="BR46" i="2"/>
  <c r="BQ46" i="2"/>
  <c r="BP46" i="2"/>
  <c r="BO46" i="2"/>
  <c r="BN46" i="2"/>
  <c r="BM46" i="2"/>
  <c r="BL46" i="2"/>
  <c r="BK46" i="2"/>
  <c r="BF46" i="2"/>
  <c r="BD46" i="2"/>
  <c r="BB46" i="2"/>
  <c r="BA46" i="2"/>
  <c r="AZ46" i="2"/>
  <c r="AY46" i="2"/>
  <c r="AX46" i="2"/>
  <c r="AU46" i="2"/>
  <c r="AT46" i="2"/>
  <c r="AS46" i="2"/>
  <c r="AR46" i="2"/>
  <c r="AQ46" i="2"/>
  <c r="AP46" i="2"/>
  <c r="AL46" i="2"/>
  <c r="AK46" i="2"/>
  <c r="AJ46" i="2"/>
  <c r="AI46" i="2"/>
  <c r="AH46" i="2"/>
  <c r="AG46" i="2"/>
  <c r="AF46" i="2"/>
  <c r="AE46" i="2"/>
  <c r="AD46" i="2"/>
  <c r="AA46" i="2"/>
  <c r="Z46" i="2"/>
  <c r="X46" i="2"/>
  <c r="BU46" i="2" s="1"/>
  <c r="W46" i="2"/>
  <c r="V46" i="2"/>
  <c r="U46" i="2"/>
  <c r="BG46" i="2" s="1"/>
  <c r="T46" i="2"/>
  <c r="S46" i="2"/>
  <c r="CU45" i="2"/>
  <c r="CT45" i="2"/>
  <c r="CS45" i="2"/>
  <c r="CR45" i="2"/>
  <c r="CQ45" i="2"/>
  <c r="CP45" i="2"/>
  <c r="CO45" i="2"/>
  <c r="CN45" i="2"/>
  <c r="CL45" i="2"/>
  <c r="CK45" i="2"/>
  <c r="CJ45" i="2"/>
  <c r="CI45" i="2"/>
  <c r="CH45" i="2"/>
  <c r="CG45" i="2"/>
  <c r="CF45" i="2"/>
  <c r="CC45" i="2"/>
  <c r="CB45" i="2"/>
  <c r="CA45" i="2"/>
  <c r="BZ45" i="2"/>
  <c r="BY45" i="2"/>
  <c r="BX45" i="2"/>
  <c r="BW45" i="2"/>
  <c r="BV45" i="2"/>
  <c r="BR45" i="2"/>
  <c r="BQ45" i="2"/>
  <c r="BP45" i="2"/>
  <c r="BO45" i="2"/>
  <c r="BN45" i="2"/>
  <c r="BM45" i="2"/>
  <c r="BL45" i="2"/>
  <c r="BK45" i="2"/>
  <c r="BF45" i="2"/>
  <c r="BD45" i="2"/>
  <c r="BB45" i="2"/>
  <c r="BA45" i="2"/>
  <c r="AZ45" i="2"/>
  <c r="AY45" i="2"/>
  <c r="AX45" i="2"/>
  <c r="AU45" i="2"/>
  <c r="AT45" i="2"/>
  <c r="AS45" i="2"/>
  <c r="AR45" i="2"/>
  <c r="AQ45" i="2"/>
  <c r="AP45" i="2"/>
  <c r="AL45" i="2"/>
  <c r="AK45" i="2"/>
  <c r="AJ45" i="2"/>
  <c r="AI45" i="2"/>
  <c r="AH45" i="2"/>
  <c r="AG45" i="2"/>
  <c r="AF45" i="2"/>
  <c r="AE45" i="2"/>
  <c r="AD45" i="2"/>
  <c r="AA45" i="2"/>
  <c r="Z45" i="2"/>
  <c r="X45" i="2"/>
  <c r="BU45" i="2" s="1"/>
  <c r="W45" i="2"/>
  <c r="V45" i="2"/>
  <c r="U45" i="2"/>
  <c r="BI45" i="2" s="1"/>
  <c r="T45" i="2"/>
  <c r="S45" i="2"/>
  <c r="CU44" i="2"/>
  <c r="CT44" i="2"/>
  <c r="CS44" i="2"/>
  <c r="CR44" i="2"/>
  <c r="CQ44" i="2"/>
  <c r="CP44" i="2"/>
  <c r="CO44" i="2"/>
  <c r="CL44" i="2"/>
  <c r="CK44" i="2"/>
  <c r="CJ44" i="2"/>
  <c r="CI44" i="2"/>
  <c r="CH44" i="2"/>
  <c r="CG44" i="2"/>
  <c r="CC44" i="2"/>
  <c r="CB44" i="2"/>
  <c r="CA44" i="2"/>
  <c r="BZ44" i="2"/>
  <c r="BY44" i="2"/>
  <c r="BX44" i="2"/>
  <c r="BW44" i="2"/>
  <c r="BR44" i="2"/>
  <c r="BQ44" i="2"/>
  <c r="BP44" i="2"/>
  <c r="BO44" i="2"/>
  <c r="BN44" i="2"/>
  <c r="BM44" i="2"/>
  <c r="BL44" i="2"/>
  <c r="BF44" i="2"/>
  <c r="BD44" i="2"/>
  <c r="BB44" i="2"/>
  <c r="BA44" i="2"/>
  <c r="AZ44" i="2"/>
  <c r="AY44" i="2"/>
  <c r="AX44" i="2"/>
  <c r="AU44" i="2"/>
  <c r="AT44" i="2"/>
  <c r="AS44" i="2"/>
  <c r="AR44" i="2"/>
  <c r="AQ44" i="2"/>
  <c r="AP44" i="2"/>
  <c r="AL44" i="2"/>
  <c r="AK44" i="2"/>
  <c r="AJ44" i="2"/>
  <c r="AI44" i="2"/>
  <c r="AH44" i="2"/>
  <c r="AG44" i="2"/>
  <c r="AF44" i="2"/>
  <c r="AE44" i="2"/>
  <c r="AD44" i="2"/>
  <c r="AC44" i="2"/>
  <c r="AA44" i="2"/>
  <c r="Z44" i="2"/>
  <c r="Y44" i="2" s="1"/>
  <c r="W44" i="2"/>
  <c r="X44" i="2" s="1"/>
  <c r="V44" i="2"/>
  <c r="U44" i="2"/>
  <c r="BT44" i="2" s="1"/>
  <c r="T44" i="2"/>
  <c r="S44" i="2"/>
  <c r="CU43" i="2"/>
  <c r="CT43" i="2"/>
  <c r="CS43" i="2"/>
  <c r="CR43" i="2"/>
  <c r="CQ43" i="2"/>
  <c r="CP43" i="2"/>
  <c r="CO43" i="2"/>
  <c r="CL43" i="2"/>
  <c r="CK43" i="2"/>
  <c r="CJ43" i="2"/>
  <c r="CI43" i="2"/>
  <c r="CH43" i="2"/>
  <c r="CG43" i="2"/>
  <c r="CC43" i="2"/>
  <c r="CB43" i="2"/>
  <c r="CA43" i="2"/>
  <c r="BZ43" i="2"/>
  <c r="BY43" i="2"/>
  <c r="BX43" i="2"/>
  <c r="BW43" i="2"/>
  <c r="BR43" i="2"/>
  <c r="BQ43" i="2"/>
  <c r="BP43" i="2"/>
  <c r="BO43" i="2"/>
  <c r="BN43" i="2"/>
  <c r="BM43" i="2"/>
  <c r="BL43" i="2"/>
  <c r="BF43" i="2"/>
  <c r="BB43" i="2"/>
  <c r="BA43" i="2"/>
  <c r="AZ43" i="2"/>
  <c r="AY43" i="2"/>
  <c r="AX43" i="2"/>
  <c r="AU43" i="2"/>
  <c r="AT43" i="2"/>
  <c r="AS43" i="2"/>
  <c r="AR43" i="2"/>
  <c r="AQ43" i="2"/>
  <c r="AP43" i="2"/>
  <c r="AL43" i="2"/>
  <c r="AK43" i="2"/>
  <c r="AJ43" i="2"/>
  <c r="AI43" i="2"/>
  <c r="AH43" i="2"/>
  <c r="AG43" i="2"/>
  <c r="AF43" i="2"/>
  <c r="AE43" i="2"/>
  <c r="AD43" i="2"/>
  <c r="AA43" i="2"/>
  <c r="Z43" i="2"/>
  <c r="X43" i="2"/>
  <c r="BJ43" i="2" s="1"/>
  <c r="W43" i="2"/>
  <c r="V43" i="2"/>
  <c r="U43" i="2"/>
  <c r="BG43" i="2" s="1"/>
  <c r="T43" i="2"/>
  <c r="S43" i="2"/>
  <c r="BC43" i="2"/>
  <c r="CU42" i="2"/>
  <c r="CT42" i="2"/>
  <c r="CS42" i="2"/>
  <c r="CR42" i="2"/>
  <c r="CQ42" i="2"/>
  <c r="CP42" i="2"/>
  <c r="CO42" i="2"/>
  <c r="CN42" i="2"/>
  <c r="CL42" i="2"/>
  <c r="CK42" i="2"/>
  <c r="CJ42" i="2"/>
  <c r="CI42" i="2"/>
  <c r="CH42" i="2"/>
  <c r="CG42" i="2"/>
  <c r="CF42" i="2"/>
  <c r="CC42" i="2"/>
  <c r="CB42" i="2"/>
  <c r="CA42" i="2"/>
  <c r="BZ42" i="2"/>
  <c r="BY42" i="2"/>
  <c r="BX42" i="2"/>
  <c r="BW42" i="2"/>
  <c r="BV42" i="2"/>
  <c r="BR42" i="2"/>
  <c r="BQ42" i="2"/>
  <c r="BP42" i="2"/>
  <c r="BO42" i="2"/>
  <c r="BN42" i="2"/>
  <c r="BM42" i="2"/>
  <c r="BL42" i="2"/>
  <c r="BK42" i="2"/>
  <c r="BF42" i="2"/>
  <c r="BD42" i="2"/>
  <c r="BB42" i="2"/>
  <c r="BA42" i="2"/>
  <c r="AZ42" i="2"/>
  <c r="AY42" i="2"/>
  <c r="AX42" i="2"/>
  <c r="AU42" i="2"/>
  <c r="AT42" i="2"/>
  <c r="AS42" i="2"/>
  <c r="AR42" i="2"/>
  <c r="AQ42" i="2"/>
  <c r="AP42" i="2"/>
  <c r="AL42" i="2"/>
  <c r="AK42" i="2"/>
  <c r="AJ42" i="2"/>
  <c r="AI42" i="2"/>
  <c r="AH42" i="2"/>
  <c r="AG42" i="2"/>
  <c r="AF42" i="2"/>
  <c r="AE42" i="2"/>
  <c r="AD42" i="2"/>
  <c r="AA42" i="2"/>
  <c r="Z42" i="2"/>
  <c r="X42" i="2"/>
  <c r="BU42" i="2" s="1"/>
  <c r="W42" i="2"/>
  <c r="V42" i="2"/>
  <c r="U42" i="2"/>
  <c r="T42" i="2"/>
  <c r="S42" i="2"/>
  <c r="CU41" i="2"/>
  <c r="CT41" i="2"/>
  <c r="CS41" i="2"/>
  <c r="CR41" i="2"/>
  <c r="CQ41" i="2"/>
  <c r="CP41" i="2"/>
  <c r="CO41" i="2"/>
  <c r="CL41" i="2"/>
  <c r="CK41" i="2"/>
  <c r="CJ41" i="2"/>
  <c r="CI41" i="2"/>
  <c r="CH41" i="2"/>
  <c r="CG41" i="2"/>
  <c r="CC41" i="2"/>
  <c r="CB41" i="2"/>
  <c r="CA41" i="2"/>
  <c r="BZ41" i="2"/>
  <c r="BY41" i="2"/>
  <c r="BX41" i="2"/>
  <c r="BW41" i="2"/>
  <c r="BR41" i="2"/>
  <c r="BQ41" i="2"/>
  <c r="BP41" i="2"/>
  <c r="BO41" i="2"/>
  <c r="BN41" i="2"/>
  <c r="BM41" i="2"/>
  <c r="BL41" i="2"/>
  <c r="BF41" i="2"/>
  <c r="BD41" i="2"/>
  <c r="BB41" i="2"/>
  <c r="BA41" i="2"/>
  <c r="AZ41" i="2"/>
  <c r="AY41" i="2"/>
  <c r="AX41" i="2"/>
  <c r="AU41" i="2"/>
  <c r="AT41" i="2"/>
  <c r="AS41" i="2"/>
  <c r="AR41" i="2"/>
  <c r="AQ41" i="2"/>
  <c r="AP41" i="2"/>
  <c r="AL41" i="2"/>
  <c r="AK41" i="2"/>
  <c r="AJ41" i="2"/>
  <c r="AI41" i="2"/>
  <c r="AH41" i="2"/>
  <c r="AG41" i="2"/>
  <c r="AF41" i="2"/>
  <c r="AE41" i="2"/>
  <c r="AD41" i="2"/>
  <c r="AC41" i="2"/>
  <c r="AA41" i="2"/>
  <c r="Z41" i="2"/>
  <c r="W41" i="2"/>
  <c r="X41" i="2" s="1"/>
  <c r="V41" i="2"/>
  <c r="U41" i="2"/>
  <c r="BG41" i="2" s="1"/>
  <c r="T41" i="2"/>
  <c r="S41" i="2"/>
  <c r="CU40" i="2"/>
  <c r="CT40" i="2"/>
  <c r="CS40" i="2"/>
  <c r="CR40" i="2"/>
  <c r="CQ40" i="2"/>
  <c r="CP40" i="2"/>
  <c r="CO40" i="2"/>
  <c r="CL40" i="2"/>
  <c r="CK40" i="2"/>
  <c r="CJ40" i="2"/>
  <c r="CI40" i="2"/>
  <c r="CH40" i="2"/>
  <c r="CG40" i="2"/>
  <c r="CC40" i="2"/>
  <c r="CB40" i="2"/>
  <c r="CA40" i="2"/>
  <c r="BZ40" i="2"/>
  <c r="BY40" i="2"/>
  <c r="BX40" i="2"/>
  <c r="BW40" i="2"/>
  <c r="BR40" i="2"/>
  <c r="BQ40" i="2"/>
  <c r="BP40" i="2"/>
  <c r="BO40" i="2"/>
  <c r="BN40" i="2"/>
  <c r="BM40" i="2"/>
  <c r="BL40" i="2"/>
  <c r="BF40" i="2"/>
  <c r="BC40" i="2"/>
  <c r="BB40" i="2"/>
  <c r="BA40" i="2"/>
  <c r="AZ40" i="2"/>
  <c r="AY40" i="2"/>
  <c r="AX40" i="2"/>
  <c r="AU40" i="2"/>
  <c r="AT40" i="2"/>
  <c r="AS40" i="2"/>
  <c r="AR40" i="2"/>
  <c r="AQ40" i="2"/>
  <c r="AP40" i="2"/>
  <c r="AL40" i="2"/>
  <c r="AK40" i="2"/>
  <c r="AJ40" i="2"/>
  <c r="AI40" i="2"/>
  <c r="AH40" i="2"/>
  <c r="AG40" i="2"/>
  <c r="AF40" i="2"/>
  <c r="AE40" i="2"/>
  <c r="AD40" i="2"/>
  <c r="AA40" i="2"/>
  <c r="Z40" i="2"/>
  <c r="X40" i="2"/>
  <c r="BJ40" i="2" s="1"/>
  <c r="W40" i="2"/>
  <c r="V40" i="2"/>
  <c r="CM40" i="2" s="1"/>
  <c r="U40" i="2"/>
  <c r="BG40" i="2" s="1"/>
  <c r="T40" i="2"/>
  <c r="S40" i="2"/>
  <c r="CU39" i="2"/>
  <c r="CT39" i="2"/>
  <c r="CS39" i="2"/>
  <c r="CR39" i="2"/>
  <c r="CQ39" i="2"/>
  <c r="CP39" i="2"/>
  <c r="CO39" i="2"/>
  <c r="CN39" i="2"/>
  <c r="CL39" i="2"/>
  <c r="CK39" i="2"/>
  <c r="CJ39" i="2"/>
  <c r="CI39" i="2"/>
  <c r="CH39" i="2"/>
  <c r="CG39" i="2"/>
  <c r="CF39" i="2"/>
  <c r="CC39" i="2"/>
  <c r="CB39" i="2"/>
  <c r="CA39" i="2"/>
  <c r="BZ39" i="2"/>
  <c r="BY39" i="2"/>
  <c r="BX39" i="2"/>
  <c r="BW39" i="2"/>
  <c r="BV39" i="2"/>
  <c r="BR39" i="2"/>
  <c r="BQ39" i="2"/>
  <c r="BP39" i="2"/>
  <c r="BO39" i="2"/>
  <c r="BN39" i="2"/>
  <c r="BM39" i="2"/>
  <c r="BL39" i="2"/>
  <c r="BK39" i="2"/>
  <c r="BF39" i="2"/>
  <c r="BD39" i="2"/>
  <c r="BB39" i="2"/>
  <c r="BA39" i="2"/>
  <c r="AZ39" i="2"/>
  <c r="AY39" i="2"/>
  <c r="AX39" i="2"/>
  <c r="AU39" i="2"/>
  <c r="AT39" i="2"/>
  <c r="AS39" i="2"/>
  <c r="AR39" i="2"/>
  <c r="AQ39" i="2"/>
  <c r="AP39" i="2"/>
  <c r="AL39" i="2"/>
  <c r="AK39" i="2"/>
  <c r="AJ39" i="2"/>
  <c r="AI39" i="2"/>
  <c r="AH39" i="2"/>
  <c r="AG39" i="2"/>
  <c r="AF39" i="2"/>
  <c r="AE39" i="2"/>
  <c r="AD39" i="2"/>
  <c r="AA39" i="2"/>
  <c r="Z39" i="2"/>
  <c r="X39" i="2"/>
  <c r="BU39" i="2" s="1"/>
  <c r="W39" i="2"/>
  <c r="V39" i="2"/>
  <c r="AM39" i="2" s="1"/>
  <c r="U39" i="2"/>
  <c r="BT39" i="2" s="1"/>
  <c r="T39" i="2"/>
  <c r="S39" i="2"/>
  <c r="CU38" i="2"/>
  <c r="CT38" i="2"/>
  <c r="CS38" i="2"/>
  <c r="CR38" i="2"/>
  <c r="CQ38" i="2"/>
  <c r="CP38" i="2"/>
  <c r="CO38" i="2"/>
  <c r="CN38" i="2"/>
  <c r="CL38" i="2"/>
  <c r="CK38" i="2"/>
  <c r="CJ38" i="2"/>
  <c r="CI38" i="2"/>
  <c r="CH38" i="2"/>
  <c r="CG38" i="2"/>
  <c r="CF38" i="2"/>
  <c r="CC38" i="2"/>
  <c r="CB38" i="2"/>
  <c r="CA38" i="2"/>
  <c r="BZ38" i="2"/>
  <c r="BY38" i="2"/>
  <c r="BX38" i="2"/>
  <c r="BW38" i="2"/>
  <c r="BV38" i="2"/>
  <c r="BR38" i="2"/>
  <c r="BQ38" i="2"/>
  <c r="BP38" i="2"/>
  <c r="BO38" i="2"/>
  <c r="BN38" i="2"/>
  <c r="BM38" i="2"/>
  <c r="BL38" i="2"/>
  <c r="BK38" i="2"/>
  <c r="BF38" i="2"/>
  <c r="BD38" i="2"/>
  <c r="BB38" i="2"/>
  <c r="BA38" i="2"/>
  <c r="AZ38" i="2"/>
  <c r="AY38" i="2"/>
  <c r="AX38" i="2"/>
  <c r="AU38" i="2"/>
  <c r="AT38" i="2"/>
  <c r="AS38" i="2"/>
  <c r="AR38" i="2"/>
  <c r="AQ38" i="2"/>
  <c r="AP38" i="2"/>
  <c r="AL38" i="2"/>
  <c r="AK38" i="2"/>
  <c r="AJ38" i="2"/>
  <c r="AI38" i="2"/>
  <c r="AH38" i="2"/>
  <c r="AG38" i="2"/>
  <c r="AF38" i="2"/>
  <c r="AE38" i="2"/>
  <c r="AD38" i="2"/>
  <c r="AA38" i="2"/>
  <c r="Z38" i="2"/>
  <c r="X38" i="2"/>
  <c r="BU38" i="2" s="1"/>
  <c r="W38" i="2"/>
  <c r="V38" i="2"/>
  <c r="AM38" i="2" s="1"/>
  <c r="U38" i="2"/>
  <c r="BI38" i="2" s="1"/>
  <c r="T38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BH60" i="2" l="1"/>
  <c r="AM43" i="2"/>
  <c r="AN42" i="2"/>
  <c r="AM67" i="2"/>
  <c r="AN66" i="2"/>
  <c r="CD71" i="2"/>
  <c r="AM42" i="2"/>
  <c r="AN41" i="2"/>
  <c r="AM46" i="2"/>
  <c r="AN45" i="2"/>
  <c r="AM51" i="2"/>
  <c r="AN50" i="2"/>
  <c r="AM66" i="2"/>
  <c r="AN65" i="2"/>
  <c r="AM45" i="2"/>
  <c r="AN44" i="2"/>
  <c r="AM63" i="2"/>
  <c r="AN62" i="2"/>
  <c r="BJ54" i="2"/>
  <c r="AM64" i="2"/>
  <c r="AN63" i="2"/>
  <c r="AM52" i="2"/>
  <c r="AN51" i="2"/>
  <c r="CM68" i="2"/>
  <c r="AN67" i="2"/>
  <c r="AM65" i="2"/>
  <c r="AN64" i="2"/>
  <c r="Y39" i="2"/>
  <c r="Y43" i="2"/>
  <c r="CD75" i="2"/>
  <c r="Y58" i="2"/>
  <c r="BS74" i="2"/>
  <c r="CF62" i="2"/>
  <c r="Y48" i="2"/>
  <c r="BH74" i="2"/>
  <c r="BH71" i="2"/>
  <c r="BS75" i="2"/>
  <c r="Y46" i="2"/>
  <c r="BI59" i="2"/>
  <c r="CM38" i="2"/>
  <c r="Y41" i="2"/>
  <c r="BJ61" i="2"/>
  <c r="Y52" i="2"/>
  <c r="CE67" i="2"/>
  <c r="CM55" i="2"/>
  <c r="CD74" i="2"/>
  <c r="Y45" i="2"/>
  <c r="Y56" i="2"/>
  <c r="BH75" i="2"/>
  <c r="BT68" i="2"/>
  <c r="BT38" i="2"/>
  <c r="BS38" i="2" s="1"/>
  <c r="CF44" i="2"/>
  <c r="BJ48" i="2"/>
  <c r="Y49" i="2"/>
  <c r="BG59" i="2"/>
  <c r="Y61" i="2"/>
  <c r="CE39" i="2"/>
  <c r="CM39" i="2"/>
  <c r="CM42" i="2"/>
  <c r="BG39" i="2"/>
  <c r="BT57" i="2"/>
  <c r="BS57" i="2" s="1"/>
  <c r="BE42" i="2"/>
  <c r="Y50" i="2"/>
  <c r="CF65" i="2"/>
  <c r="CF41" i="2"/>
  <c r="BJ45" i="2"/>
  <c r="BH45" i="2" s="1"/>
  <c r="CM50" i="2"/>
  <c r="CM64" i="2"/>
  <c r="CF66" i="2"/>
  <c r="CM67" i="2"/>
  <c r="BE38" i="2"/>
  <c r="BU43" i="2"/>
  <c r="BT45" i="2"/>
  <c r="BS45" i="2" s="1"/>
  <c r="CE50" i="2"/>
  <c r="BT53" i="2"/>
  <c r="CE55" i="2"/>
  <c r="Y64" i="2"/>
  <c r="Y65" i="2"/>
  <c r="Y69" i="2"/>
  <c r="Y66" i="2"/>
  <c r="CD39" i="2"/>
  <c r="BI40" i="2"/>
  <c r="BT40" i="2"/>
  <c r="Y42" i="2"/>
  <c r="BG50" i="2"/>
  <c r="Y62" i="2"/>
  <c r="CM63" i="2"/>
  <c r="BI66" i="2"/>
  <c r="BE68" i="2"/>
  <c r="BG55" i="2"/>
  <c r="BE59" i="2"/>
  <c r="BG63" i="2"/>
  <c r="CE63" i="2"/>
  <c r="BG67" i="2"/>
  <c r="BG38" i="2"/>
  <c r="BJ39" i="2"/>
  <c r="BE40" i="2"/>
  <c r="CN41" i="2"/>
  <c r="BT43" i="2"/>
  <c r="BT47" i="2"/>
  <c r="CM47" i="2"/>
  <c r="BT51" i="2"/>
  <c r="CM51" i="2"/>
  <c r="BG54" i="2"/>
  <c r="BI55" i="2"/>
  <c r="BH55" i="2" s="1"/>
  <c r="BJ56" i="2"/>
  <c r="Y57" i="2"/>
  <c r="BJ63" i="2"/>
  <c r="BJ67" i="2"/>
  <c r="BH67" i="2" s="1"/>
  <c r="BK41" i="2"/>
  <c r="BG42" i="2"/>
  <c r="CN43" i="2"/>
  <c r="CE47" i="2"/>
  <c r="CD47" i="2" s="1"/>
  <c r="BI49" i="2"/>
  <c r="BE51" i="2"/>
  <c r="BI53" i="2"/>
  <c r="CE54" i="2"/>
  <c r="CM54" i="2"/>
  <c r="BG58" i="2"/>
  <c r="CE59" i="2"/>
  <c r="BG64" i="2"/>
  <c r="BT64" i="2"/>
  <c r="BV41" i="2"/>
  <c r="Y38" i="2"/>
  <c r="Y40" i="2"/>
  <c r="BI42" i="2"/>
  <c r="CE46" i="2"/>
  <c r="CM46" i="2"/>
  <c r="BJ49" i="2"/>
  <c r="BT49" i="2"/>
  <c r="CF49" i="2"/>
  <c r="BJ53" i="2"/>
  <c r="Y55" i="2"/>
  <c r="CE58" i="2"/>
  <c r="CM58" i="2"/>
  <c r="CM59" i="2"/>
  <c r="BI62" i="2"/>
  <c r="BT62" i="2"/>
  <c r="Y67" i="2"/>
  <c r="BT42" i="2"/>
  <c r="BS42" i="2" s="1"/>
  <c r="CN49" i="2"/>
  <c r="Y51" i="2"/>
  <c r="Y54" i="2"/>
  <c r="BI57" i="2"/>
  <c r="Y59" i="2"/>
  <c r="BV62" i="2"/>
  <c r="BE64" i="2"/>
  <c r="BE65" i="2"/>
  <c r="BJ46" i="2"/>
  <c r="BU51" i="2"/>
  <c r="BK62" i="2"/>
  <c r="BV64" i="2"/>
  <c r="BU55" i="2"/>
  <c r="BJ65" i="2"/>
  <c r="BJ58" i="2"/>
  <c r="BH58" i="2" s="1"/>
  <c r="BK66" i="2"/>
  <c r="BV66" i="2"/>
  <c r="BJ69" i="2"/>
  <c r="BK44" i="2"/>
  <c r="BV44" i="2"/>
  <c r="BJ52" i="2"/>
  <c r="BJ57" i="2"/>
  <c r="AC53" i="2"/>
  <c r="BC53" i="2" s="1"/>
  <c r="AC61" i="2"/>
  <c r="AC45" i="2"/>
  <c r="BC45" i="2" s="1"/>
  <c r="AC40" i="2"/>
  <c r="BH59" i="2"/>
  <c r="AC42" i="2"/>
  <c r="AC59" i="2"/>
  <c r="BC59" i="2" s="1"/>
  <c r="AC69" i="2"/>
  <c r="BC69" i="2" s="1"/>
  <c r="AC49" i="2"/>
  <c r="AC54" i="2"/>
  <c r="BC54" i="2" s="1"/>
  <c r="AC68" i="2"/>
  <c r="AC52" i="2"/>
  <c r="BC52" i="2" s="1"/>
  <c r="AC57" i="2"/>
  <c r="BC57" i="2" s="1"/>
  <c r="AC65" i="2"/>
  <c r="AC39" i="2"/>
  <c r="BC39" i="2" s="1"/>
  <c r="AC51" i="2"/>
  <c r="BC51" i="2" s="1"/>
  <c r="AC63" i="2"/>
  <c r="AC38" i="2"/>
  <c r="BC38" i="2" s="1"/>
  <c r="BS39" i="2"/>
  <c r="BC42" i="2"/>
  <c r="BU41" i="2"/>
  <c r="BV40" i="2"/>
  <c r="BJ41" i="2"/>
  <c r="BK40" i="2"/>
  <c r="BH40" i="2" s="1"/>
  <c r="BU40" i="2"/>
  <c r="AM41" i="2"/>
  <c r="CE38" i="2"/>
  <c r="CD38" i="2" s="1"/>
  <c r="BE39" i="2"/>
  <c r="AM40" i="2"/>
  <c r="BI41" i="2"/>
  <c r="CE42" i="2"/>
  <c r="CN44" i="2"/>
  <c r="CM44" i="2"/>
  <c r="CE44" i="2"/>
  <c r="BE48" i="2"/>
  <c r="BT48" i="2"/>
  <c r="BS48" i="2" s="1"/>
  <c r="BI48" i="2"/>
  <c r="BH48" i="2" s="1"/>
  <c r="BG48" i="2"/>
  <c r="CN61" i="2"/>
  <c r="CM61" i="2"/>
  <c r="CE61" i="2"/>
  <c r="BU68" i="2"/>
  <c r="BU44" i="2"/>
  <c r="BS44" i="2" s="1"/>
  <c r="BK43" i="2"/>
  <c r="BK49" i="2"/>
  <c r="BU50" i="2"/>
  <c r="BV49" i="2"/>
  <c r="BJ50" i="2"/>
  <c r="BU59" i="2"/>
  <c r="BS59" i="2" s="1"/>
  <c r="CE64" i="2"/>
  <c r="CF63" i="2"/>
  <c r="BT41" i="2"/>
  <c r="BJ42" i="2"/>
  <c r="BV43" i="2"/>
  <c r="BS43" i="2" s="1"/>
  <c r="BU47" i="2"/>
  <c r="BS47" i="2" s="1"/>
  <c r="BE52" i="2"/>
  <c r="BT52" i="2"/>
  <c r="BS52" i="2" s="1"/>
  <c r="BI52" i="2"/>
  <c r="BG52" i="2"/>
  <c r="BH54" i="2"/>
  <c r="BE55" i="2"/>
  <c r="X64" i="2"/>
  <c r="CM48" i="2"/>
  <c r="CE48" i="2"/>
  <c r="BJ44" i="2"/>
  <c r="BJ38" i="2"/>
  <c r="BH38" i="2" s="1"/>
  <c r="BI39" i="2"/>
  <c r="CE40" i="2"/>
  <c r="BE41" i="2"/>
  <c r="AC43" i="2"/>
  <c r="CF43" i="2"/>
  <c r="Y47" i="2"/>
  <c r="CM52" i="2"/>
  <c r="CE52" i="2"/>
  <c r="AC55" i="2"/>
  <c r="BC55" i="2" s="1"/>
  <c r="AC56" i="2"/>
  <c r="BC56" i="2" s="1"/>
  <c r="AC58" i="2"/>
  <c r="BC58" i="2" s="1"/>
  <c r="AC67" i="2"/>
  <c r="BC67" i="2" s="1"/>
  <c r="BE69" i="2"/>
  <c r="CN40" i="2"/>
  <c r="BE56" i="2"/>
  <c r="BT56" i="2"/>
  <c r="BS56" i="2" s="1"/>
  <c r="BI56" i="2"/>
  <c r="BG56" i="2"/>
  <c r="BJ62" i="2"/>
  <c r="BU62" i="2"/>
  <c r="BV61" i="2"/>
  <c r="CM69" i="2"/>
  <c r="CE69" i="2"/>
  <c r="CF40" i="2"/>
  <c r="CE41" i="2"/>
  <c r="CM41" i="2"/>
  <c r="CM43" i="2"/>
  <c r="CE43" i="2"/>
  <c r="AC46" i="2"/>
  <c r="AC47" i="2"/>
  <c r="BC47" i="2" s="1"/>
  <c r="CE51" i="2"/>
  <c r="CF50" i="2"/>
  <c r="CD55" i="2"/>
  <c r="CM56" i="2"/>
  <c r="CE56" i="2"/>
  <c r="CN62" i="2"/>
  <c r="BE43" i="2"/>
  <c r="BE44" i="2"/>
  <c r="BI44" i="2"/>
  <c r="BG44" i="2"/>
  <c r="AM44" i="2"/>
  <c r="BG45" i="2"/>
  <c r="BE45" i="2"/>
  <c r="BI46" i="2"/>
  <c r="BE46" i="2"/>
  <c r="BT46" i="2"/>
  <c r="BS46" i="2" s="1"/>
  <c r="BE47" i="2"/>
  <c r="AC48" i="2"/>
  <c r="BC48" i="2" s="1"/>
  <c r="BJ51" i="2"/>
  <c r="BK50" i="2"/>
  <c r="Y53" i="2"/>
  <c r="BS53" i="2"/>
  <c r="BS55" i="2"/>
  <c r="BE61" i="2"/>
  <c r="BT61" i="2"/>
  <c r="BI61" i="2"/>
  <c r="BH61" i="2" s="1"/>
  <c r="BG61" i="2"/>
  <c r="AM61" i="2"/>
  <c r="CN65" i="2"/>
  <c r="CM65" i="2"/>
  <c r="CE65" i="2"/>
  <c r="CF64" i="2"/>
  <c r="BT66" i="2"/>
  <c r="BI43" i="2"/>
  <c r="BI47" i="2"/>
  <c r="BH47" i="2" s="1"/>
  <c r="BE49" i="2"/>
  <c r="BI51" i="2"/>
  <c r="BE53" i="2"/>
  <c r="BE57" i="2"/>
  <c r="BE62" i="2"/>
  <c r="BG65" i="2"/>
  <c r="X66" i="2"/>
  <c r="BE66" i="2"/>
  <c r="BI68" i="2"/>
  <c r="BH68" i="2" s="1"/>
  <c r="BG69" i="2"/>
  <c r="BT50" i="2"/>
  <c r="BT54" i="2"/>
  <c r="BS54" i="2" s="1"/>
  <c r="BT58" i="2"/>
  <c r="BS58" i="2" s="1"/>
  <c r="CF61" i="2"/>
  <c r="BT63" i="2"/>
  <c r="BT67" i="2"/>
  <c r="BS67" i="2" s="1"/>
  <c r="CE45" i="2"/>
  <c r="CM45" i="2"/>
  <c r="CE49" i="2"/>
  <c r="CM49" i="2"/>
  <c r="BE50" i="2"/>
  <c r="CE53" i="2"/>
  <c r="CM53" i="2"/>
  <c r="BE54" i="2"/>
  <c r="CE57" i="2"/>
  <c r="CM57" i="2"/>
  <c r="BE58" i="2"/>
  <c r="CE62" i="2"/>
  <c r="CM62" i="2"/>
  <c r="BE63" i="2"/>
  <c r="BK64" i="2"/>
  <c r="BI65" i="2"/>
  <c r="CE66" i="2"/>
  <c r="CM66" i="2"/>
  <c r="BE67" i="2"/>
  <c r="AM68" i="2"/>
  <c r="BC68" i="2" s="1"/>
  <c r="BI69" i="2"/>
  <c r="BH69" i="2" s="1"/>
  <c r="CN50" i="2"/>
  <c r="CN63" i="2"/>
  <c r="BT65" i="2"/>
  <c r="BT69" i="2"/>
  <c r="BS69" i="2" s="1"/>
  <c r="CE68" i="2"/>
  <c r="CD68" i="2" s="1"/>
  <c r="BH49" i="2" l="1"/>
  <c r="BC46" i="2"/>
  <c r="BD74" i="2"/>
  <c r="CD67" i="2"/>
  <c r="BS51" i="2"/>
  <c r="BH46" i="2"/>
  <c r="BS68" i="2"/>
  <c r="CD59" i="2"/>
  <c r="BD59" i="2" s="1"/>
  <c r="CD42" i="2"/>
  <c r="BH56" i="2"/>
  <c r="BH39" i="2"/>
  <c r="BH42" i="2"/>
  <c r="BH57" i="2"/>
  <c r="BH50" i="2"/>
  <c r="CD48" i="2"/>
  <c r="CD54" i="2"/>
  <c r="CD56" i="2"/>
  <c r="CD43" i="2"/>
  <c r="BS62" i="2"/>
  <c r="BS61" i="2"/>
  <c r="CD46" i="2"/>
  <c r="BS49" i="2"/>
  <c r="CD58" i="2"/>
  <c r="CD51" i="2"/>
  <c r="BH53" i="2"/>
  <c r="BH52" i="2"/>
  <c r="BH51" i="2"/>
  <c r="BH62" i="2"/>
  <c r="CD50" i="2"/>
  <c r="BS40" i="2"/>
  <c r="CD63" i="2"/>
  <c r="CD57" i="2"/>
  <c r="CD45" i="2"/>
  <c r="BS50" i="2"/>
  <c r="BH44" i="2"/>
  <c r="BH43" i="2"/>
  <c r="CD53" i="2"/>
  <c r="CD69" i="2"/>
  <c r="CD52" i="2"/>
  <c r="CD44" i="2"/>
  <c r="CD62" i="2"/>
  <c r="CD41" i="2"/>
  <c r="CD40" i="2"/>
  <c r="BD40" i="2" s="1"/>
  <c r="BH41" i="2"/>
  <c r="CD49" i="2"/>
  <c r="BD49" i="2" s="1"/>
  <c r="BJ64" i="2"/>
  <c r="BH64" i="2" s="1"/>
  <c r="BK63" i="2"/>
  <c r="BH63" i="2" s="1"/>
  <c r="CN64" i="2"/>
  <c r="CD64" i="2" s="1"/>
  <c r="BV63" i="2"/>
  <c r="BS63" i="2" s="1"/>
  <c r="BU64" i="2"/>
  <c r="BS64" i="2" s="1"/>
  <c r="CD61" i="2"/>
  <c r="BD61" i="2" s="1"/>
  <c r="BJ66" i="2"/>
  <c r="BH66" i="2" s="1"/>
  <c r="CN66" i="2"/>
  <c r="CD66" i="2" s="1"/>
  <c r="BU66" i="2"/>
  <c r="BS66" i="2" s="1"/>
  <c r="BV65" i="2"/>
  <c r="BS65" i="2" s="1"/>
  <c r="BK65" i="2"/>
  <c r="BH65" i="2" s="1"/>
  <c r="CD65" i="2"/>
  <c r="BS41" i="2"/>
  <c r="BD43" i="2" l="1"/>
  <c r="BC30" i="2" l="1"/>
  <c r="BC29" i="2"/>
  <c r="BC28" i="2"/>
  <c r="BC27" i="2"/>
  <c r="BC26" i="2"/>
  <c r="BC24" i="2"/>
  <c r="BC23" i="2"/>
  <c r="BC22" i="2"/>
  <c r="BC21" i="2"/>
  <c r="BC20" i="2"/>
  <c r="BC19" i="2"/>
  <c r="BC18" i="2"/>
  <c r="BC17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B37" i="2"/>
  <c r="BA37" i="2"/>
  <c r="AZ37" i="2"/>
  <c r="AY37" i="2"/>
  <c r="AX37" i="2"/>
  <c r="BB36" i="2"/>
  <c r="BA36" i="2"/>
  <c r="AZ36" i="2"/>
  <c r="AY36" i="2"/>
  <c r="AX36" i="2"/>
  <c r="BB35" i="2"/>
  <c r="BA35" i="2"/>
  <c r="AZ35" i="2"/>
  <c r="AY35" i="2"/>
  <c r="AX35" i="2"/>
  <c r="BB34" i="2"/>
  <c r="BA34" i="2"/>
  <c r="AZ34" i="2"/>
  <c r="AY34" i="2"/>
  <c r="AX34" i="2"/>
  <c r="BB33" i="2"/>
  <c r="BA33" i="2"/>
  <c r="AZ33" i="2"/>
  <c r="AY33" i="2"/>
  <c r="AX33" i="2"/>
  <c r="BB32" i="2"/>
  <c r="BA32" i="2"/>
  <c r="AZ32" i="2"/>
  <c r="AY32" i="2"/>
  <c r="AX32" i="2"/>
  <c r="BB31" i="2"/>
  <c r="BA31" i="2"/>
  <c r="AZ31" i="2"/>
  <c r="AY31" i="2"/>
  <c r="AX31" i="2"/>
  <c r="BB30" i="2"/>
  <c r="BA30" i="2"/>
  <c r="AZ30" i="2"/>
  <c r="AY30" i="2"/>
  <c r="AX30" i="2"/>
  <c r="BB29" i="2"/>
  <c r="BA29" i="2"/>
  <c r="AZ29" i="2"/>
  <c r="AY29" i="2"/>
  <c r="AX29" i="2"/>
  <c r="BB28" i="2"/>
  <c r="BA28" i="2"/>
  <c r="AZ28" i="2"/>
  <c r="AY28" i="2"/>
  <c r="AX28" i="2"/>
  <c r="BB27" i="2"/>
  <c r="BA27" i="2"/>
  <c r="AZ27" i="2"/>
  <c r="AY27" i="2"/>
  <c r="AX27" i="2"/>
  <c r="BB26" i="2"/>
  <c r="BA26" i="2"/>
  <c r="AZ26" i="2"/>
  <c r="AY26" i="2"/>
  <c r="AX26" i="2"/>
  <c r="BB25" i="2"/>
  <c r="BA25" i="2"/>
  <c r="AZ25" i="2"/>
  <c r="AY25" i="2"/>
  <c r="AX25" i="2"/>
  <c r="BB24" i="2"/>
  <c r="BA24" i="2"/>
  <c r="AZ24" i="2"/>
  <c r="AY24" i="2"/>
  <c r="AX24" i="2"/>
  <c r="BB23" i="2"/>
  <c r="BA23" i="2"/>
  <c r="AZ23" i="2"/>
  <c r="AY23" i="2"/>
  <c r="AX23" i="2"/>
  <c r="BB22" i="2"/>
  <c r="BA22" i="2"/>
  <c r="AZ22" i="2"/>
  <c r="AY22" i="2"/>
  <c r="AX22" i="2"/>
  <c r="BB21" i="2"/>
  <c r="BA21" i="2"/>
  <c r="AZ21" i="2"/>
  <c r="AY21" i="2"/>
  <c r="AX21" i="2"/>
  <c r="BB20" i="2"/>
  <c r="BA20" i="2"/>
  <c r="AZ20" i="2"/>
  <c r="AY20" i="2"/>
  <c r="AX20" i="2"/>
  <c r="BB19" i="2"/>
  <c r="BA19" i="2"/>
  <c r="AZ19" i="2"/>
  <c r="AY19" i="2"/>
  <c r="AX19" i="2"/>
  <c r="BB18" i="2"/>
  <c r="BA18" i="2"/>
  <c r="AZ18" i="2"/>
  <c r="AY18" i="2"/>
  <c r="AX18" i="2"/>
  <c r="BB17" i="2"/>
  <c r="BA17" i="2"/>
  <c r="AZ17" i="2"/>
  <c r="AY17" i="2"/>
  <c r="AX17" i="2"/>
  <c r="BB16" i="2"/>
  <c r="BA16" i="2"/>
  <c r="AZ16" i="2"/>
  <c r="AY16" i="2"/>
  <c r="AX16" i="2"/>
  <c r="BB15" i="2"/>
  <c r="BA15" i="2"/>
  <c r="AZ15" i="2"/>
  <c r="AY15" i="2"/>
  <c r="AX15" i="2"/>
  <c r="BB14" i="2"/>
  <c r="BA14" i="2"/>
  <c r="AZ14" i="2"/>
  <c r="AY14" i="2"/>
  <c r="AX14" i="2"/>
  <c r="BB13" i="2"/>
  <c r="BA13" i="2"/>
  <c r="AZ13" i="2"/>
  <c r="AY13" i="2"/>
  <c r="AX13" i="2"/>
  <c r="BB12" i="2"/>
  <c r="BA12" i="2"/>
  <c r="AZ12" i="2"/>
  <c r="AY12" i="2"/>
  <c r="AX12" i="2"/>
  <c r="BB11" i="2"/>
  <c r="BA11" i="2"/>
  <c r="AZ11" i="2"/>
  <c r="AY11" i="2"/>
  <c r="AX11" i="2"/>
  <c r="BB10" i="2"/>
  <c r="BA10" i="2"/>
  <c r="AZ10" i="2"/>
  <c r="AY10" i="2"/>
  <c r="AX10" i="2"/>
  <c r="BB9" i="2"/>
  <c r="BA9" i="2"/>
  <c r="AZ9" i="2"/>
  <c r="AY9" i="2"/>
  <c r="AX9" i="2"/>
  <c r="BB8" i="2"/>
  <c r="BA8" i="2"/>
  <c r="AZ8" i="2"/>
  <c r="AY8" i="2"/>
  <c r="AX8" i="2"/>
  <c r="BB7" i="2"/>
  <c r="BA7" i="2"/>
  <c r="AZ7" i="2"/>
  <c r="AY7" i="2"/>
  <c r="AX7" i="2"/>
  <c r="BB6" i="2"/>
  <c r="BA6" i="2"/>
  <c r="AZ6" i="2"/>
  <c r="AY6" i="2"/>
  <c r="AX6" i="2"/>
  <c r="BB5" i="2"/>
  <c r="BA5" i="2"/>
  <c r="AZ5" i="2"/>
  <c r="AY5" i="2"/>
  <c r="AX5" i="2"/>
  <c r="BB4" i="2"/>
  <c r="BA4" i="2"/>
  <c r="AZ4" i="2"/>
  <c r="AY4" i="2"/>
  <c r="AX4" i="2"/>
  <c r="BB3" i="2"/>
  <c r="BA3" i="2"/>
  <c r="AZ3" i="2"/>
  <c r="AY3" i="2"/>
  <c r="AX3" i="2"/>
  <c r="AT37" i="2"/>
  <c r="AS37" i="2"/>
  <c r="AR37" i="2"/>
  <c r="AQ37" i="2"/>
  <c r="AP37" i="2"/>
  <c r="AT36" i="2"/>
  <c r="AS36" i="2"/>
  <c r="AR36" i="2"/>
  <c r="AQ36" i="2"/>
  <c r="AP36" i="2"/>
  <c r="AT35" i="2"/>
  <c r="AS35" i="2"/>
  <c r="AR35" i="2"/>
  <c r="AQ35" i="2"/>
  <c r="AP35" i="2"/>
  <c r="AT34" i="2"/>
  <c r="AS34" i="2"/>
  <c r="AR34" i="2"/>
  <c r="AQ34" i="2"/>
  <c r="AP34" i="2"/>
  <c r="AT33" i="2"/>
  <c r="AS33" i="2"/>
  <c r="AR33" i="2"/>
  <c r="AQ33" i="2"/>
  <c r="AP33" i="2"/>
  <c r="AT32" i="2"/>
  <c r="AS32" i="2"/>
  <c r="AR32" i="2"/>
  <c r="AQ32" i="2"/>
  <c r="AP32" i="2"/>
  <c r="AT31" i="2"/>
  <c r="AS31" i="2"/>
  <c r="AR31" i="2"/>
  <c r="AQ31" i="2"/>
  <c r="AP31" i="2"/>
  <c r="AT30" i="2"/>
  <c r="AS30" i="2"/>
  <c r="AR30" i="2"/>
  <c r="AQ30" i="2"/>
  <c r="AP30" i="2"/>
  <c r="AT29" i="2"/>
  <c r="AS29" i="2"/>
  <c r="AR29" i="2"/>
  <c r="AQ29" i="2"/>
  <c r="AP29" i="2"/>
  <c r="AT28" i="2"/>
  <c r="AS28" i="2"/>
  <c r="AR28" i="2"/>
  <c r="AQ28" i="2"/>
  <c r="AP28" i="2"/>
  <c r="AT27" i="2"/>
  <c r="AS27" i="2"/>
  <c r="AR27" i="2"/>
  <c r="AQ27" i="2"/>
  <c r="AP27" i="2"/>
  <c r="AT26" i="2"/>
  <c r="AS26" i="2"/>
  <c r="AR26" i="2"/>
  <c r="AQ26" i="2"/>
  <c r="AP26" i="2"/>
  <c r="AT25" i="2"/>
  <c r="AS25" i="2"/>
  <c r="AR25" i="2"/>
  <c r="AQ25" i="2"/>
  <c r="AP25" i="2"/>
  <c r="AT24" i="2"/>
  <c r="AS24" i="2"/>
  <c r="AR24" i="2"/>
  <c r="AQ24" i="2"/>
  <c r="AP24" i="2"/>
  <c r="AT23" i="2"/>
  <c r="AS23" i="2"/>
  <c r="AR23" i="2"/>
  <c r="AQ23" i="2"/>
  <c r="AP23" i="2"/>
  <c r="AT22" i="2"/>
  <c r="AS22" i="2"/>
  <c r="AR22" i="2"/>
  <c r="AQ22" i="2"/>
  <c r="AP22" i="2"/>
  <c r="AT21" i="2"/>
  <c r="AS21" i="2"/>
  <c r="AR21" i="2"/>
  <c r="AQ21" i="2"/>
  <c r="AP21" i="2"/>
  <c r="AT20" i="2"/>
  <c r="AS20" i="2"/>
  <c r="AR20" i="2"/>
  <c r="AQ20" i="2"/>
  <c r="AP20" i="2"/>
  <c r="AT19" i="2"/>
  <c r="AS19" i="2"/>
  <c r="AR19" i="2"/>
  <c r="AQ19" i="2"/>
  <c r="AP19" i="2"/>
  <c r="AT18" i="2"/>
  <c r="AS18" i="2"/>
  <c r="AR18" i="2"/>
  <c r="AQ18" i="2"/>
  <c r="AP18" i="2"/>
  <c r="AT17" i="2"/>
  <c r="AS17" i="2"/>
  <c r="AR17" i="2"/>
  <c r="AQ17" i="2"/>
  <c r="AP17" i="2"/>
  <c r="AT16" i="2"/>
  <c r="AS16" i="2"/>
  <c r="AR16" i="2"/>
  <c r="AQ16" i="2"/>
  <c r="AP16" i="2"/>
  <c r="AT15" i="2"/>
  <c r="AS15" i="2"/>
  <c r="AR15" i="2"/>
  <c r="AQ15" i="2"/>
  <c r="AP15" i="2"/>
  <c r="AT14" i="2"/>
  <c r="AS14" i="2"/>
  <c r="AR14" i="2"/>
  <c r="AQ14" i="2"/>
  <c r="AP14" i="2"/>
  <c r="AT13" i="2"/>
  <c r="AS13" i="2"/>
  <c r="AR13" i="2"/>
  <c r="AQ13" i="2"/>
  <c r="AP13" i="2"/>
  <c r="AT12" i="2"/>
  <c r="AS12" i="2"/>
  <c r="AR12" i="2"/>
  <c r="AQ12" i="2"/>
  <c r="AP12" i="2"/>
  <c r="AT11" i="2"/>
  <c r="AS11" i="2"/>
  <c r="AR11" i="2"/>
  <c r="AQ11" i="2"/>
  <c r="AP11" i="2"/>
  <c r="AT10" i="2"/>
  <c r="AS10" i="2"/>
  <c r="AR10" i="2"/>
  <c r="AQ10" i="2"/>
  <c r="AP10" i="2"/>
  <c r="AT9" i="2"/>
  <c r="AS9" i="2"/>
  <c r="AR9" i="2"/>
  <c r="AQ9" i="2"/>
  <c r="AP9" i="2"/>
  <c r="AT8" i="2"/>
  <c r="AS8" i="2"/>
  <c r="AR8" i="2"/>
  <c r="AQ8" i="2"/>
  <c r="AP8" i="2"/>
  <c r="AT7" i="2"/>
  <c r="AS7" i="2"/>
  <c r="AR7" i="2"/>
  <c r="AQ7" i="2"/>
  <c r="AP7" i="2"/>
  <c r="AT6" i="2"/>
  <c r="AS6" i="2"/>
  <c r="AR6" i="2"/>
  <c r="AQ6" i="2"/>
  <c r="AP6" i="2"/>
  <c r="AT5" i="2"/>
  <c r="AS5" i="2"/>
  <c r="AR5" i="2"/>
  <c r="AQ5" i="2"/>
  <c r="AP5" i="2"/>
  <c r="AT4" i="2"/>
  <c r="AS4" i="2"/>
  <c r="AR4" i="2"/>
  <c r="AQ4" i="2"/>
  <c r="AP4" i="2"/>
  <c r="AT3" i="2"/>
  <c r="AS3" i="2"/>
  <c r="AR3" i="2"/>
  <c r="AQ3" i="2"/>
  <c r="AP3" i="2"/>
  <c r="BB2" i="2"/>
  <c r="BA2" i="2"/>
  <c r="AZ2" i="2"/>
  <c r="AY2" i="2"/>
  <c r="AX2" i="2"/>
  <c r="AW2" i="2"/>
  <c r="AV2" i="2"/>
  <c r="AT2" i="2"/>
  <c r="AS2" i="2"/>
  <c r="AR2" i="2"/>
  <c r="AQ2" i="2"/>
  <c r="AP2" i="2"/>
  <c r="AN2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BF37" i="2" l="1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F2" i="2"/>
  <c r="AA37" i="2" l="1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3" i="2"/>
  <c r="Z3" i="2"/>
  <c r="AA2" i="2"/>
  <c r="Z2" i="2"/>
  <c r="T2" i="2"/>
  <c r="AC27" i="2"/>
  <c r="AC24" i="2"/>
  <c r="AC23" i="2"/>
  <c r="AC18" i="2"/>
  <c r="AC15" i="2"/>
  <c r="AC9" i="2"/>
  <c r="U37" i="2"/>
  <c r="BG37" i="2" s="1"/>
  <c r="U36" i="2"/>
  <c r="BT36" i="2" s="1"/>
  <c r="U35" i="2"/>
  <c r="BG35" i="2" s="1"/>
  <c r="U34" i="2"/>
  <c r="BT34" i="2" s="1"/>
  <c r="U33" i="2"/>
  <c r="BG33" i="2" s="1"/>
  <c r="U32" i="2"/>
  <c r="BI32" i="2" s="1"/>
  <c r="U31" i="2"/>
  <c r="BG31" i="2" s="1"/>
  <c r="U30" i="2"/>
  <c r="BT30" i="2" s="1"/>
  <c r="U29" i="2"/>
  <c r="BT29" i="2" s="1"/>
  <c r="U28" i="2"/>
  <c r="BI28" i="2" s="1"/>
  <c r="U27" i="2"/>
  <c r="BG27" i="2" s="1"/>
  <c r="U26" i="2"/>
  <c r="BT26" i="2" s="1"/>
  <c r="U25" i="2"/>
  <c r="BI25" i="2" s="1"/>
  <c r="U24" i="2"/>
  <c r="BI24" i="2" s="1"/>
  <c r="U23" i="2"/>
  <c r="BG23" i="2" s="1"/>
  <c r="U22" i="2"/>
  <c r="BI22" i="2" s="1"/>
  <c r="U21" i="2"/>
  <c r="BG21" i="2" s="1"/>
  <c r="U20" i="2"/>
  <c r="BT20" i="2" s="1"/>
  <c r="U19" i="2"/>
  <c r="BG19" i="2" s="1"/>
  <c r="U18" i="2"/>
  <c r="BT18" i="2" s="1"/>
  <c r="U17" i="2"/>
  <c r="BG17" i="2" s="1"/>
  <c r="U16" i="2"/>
  <c r="BT16" i="2" s="1"/>
  <c r="U15" i="2"/>
  <c r="BG15" i="2" s="1"/>
  <c r="U14" i="2"/>
  <c r="BT14" i="2" s="1"/>
  <c r="U13" i="2"/>
  <c r="BG13" i="2" s="1"/>
  <c r="U12" i="2"/>
  <c r="BI12" i="2" s="1"/>
  <c r="U11" i="2"/>
  <c r="U10" i="2"/>
  <c r="BT10" i="2" s="1"/>
  <c r="U9" i="2"/>
  <c r="BT9" i="2" s="1"/>
  <c r="U8" i="2"/>
  <c r="BI8" i="2" s="1"/>
  <c r="U7" i="2"/>
  <c r="BG7" i="2" s="1"/>
  <c r="U6" i="2"/>
  <c r="BT6" i="2" s="1"/>
  <c r="U5" i="2"/>
  <c r="BG5" i="2" s="1"/>
  <c r="U4" i="2"/>
  <c r="BI4" i="2" s="1"/>
  <c r="U3" i="2"/>
  <c r="BG3" i="2" s="1"/>
  <c r="U2" i="2"/>
  <c r="BI2" i="2" s="1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BD2" i="2"/>
  <c r="AL37" i="2"/>
  <c r="AK37" i="2"/>
  <c r="AJ37" i="2"/>
  <c r="AI37" i="2"/>
  <c r="AH37" i="2"/>
  <c r="AG37" i="2"/>
  <c r="AF37" i="2"/>
  <c r="AE37" i="2"/>
  <c r="AD37" i="2"/>
  <c r="AL36" i="2"/>
  <c r="AK36" i="2"/>
  <c r="AJ36" i="2"/>
  <c r="AI36" i="2"/>
  <c r="AH36" i="2"/>
  <c r="AG36" i="2"/>
  <c r="AF36" i="2"/>
  <c r="AE36" i="2"/>
  <c r="AD36" i="2"/>
  <c r="AL35" i="2"/>
  <c r="AK35" i="2"/>
  <c r="AJ35" i="2"/>
  <c r="AI35" i="2"/>
  <c r="AH35" i="2"/>
  <c r="AG35" i="2"/>
  <c r="AF35" i="2"/>
  <c r="AE35" i="2"/>
  <c r="AD35" i="2"/>
  <c r="AL34" i="2"/>
  <c r="AK34" i="2"/>
  <c r="AJ34" i="2"/>
  <c r="AI34" i="2"/>
  <c r="AH34" i="2"/>
  <c r="AG34" i="2"/>
  <c r="AF34" i="2"/>
  <c r="AE34" i="2"/>
  <c r="AD34" i="2"/>
  <c r="AL33" i="2"/>
  <c r="AK33" i="2"/>
  <c r="AJ33" i="2"/>
  <c r="AI33" i="2"/>
  <c r="AH33" i="2"/>
  <c r="AG33" i="2"/>
  <c r="AF33" i="2"/>
  <c r="AE33" i="2"/>
  <c r="AD33" i="2"/>
  <c r="AL32" i="2"/>
  <c r="AK32" i="2"/>
  <c r="AJ32" i="2"/>
  <c r="AI32" i="2"/>
  <c r="AH32" i="2"/>
  <c r="AG32" i="2"/>
  <c r="AF32" i="2"/>
  <c r="AE32" i="2"/>
  <c r="AD32" i="2"/>
  <c r="AL31" i="2"/>
  <c r="AK31" i="2"/>
  <c r="AJ31" i="2"/>
  <c r="AI31" i="2"/>
  <c r="AH31" i="2"/>
  <c r="AG31" i="2"/>
  <c r="AF31" i="2"/>
  <c r="AE31" i="2"/>
  <c r="AD31" i="2"/>
  <c r="AL30" i="2"/>
  <c r="AK30" i="2"/>
  <c r="AJ30" i="2"/>
  <c r="AI30" i="2"/>
  <c r="AH30" i="2"/>
  <c r="AG30" i="2"/>
  <c r="AF30" i="2"/>
  <c r="AE30" i="2"/>
  <c r="AD30" i="2"/>
  <c r="AL29" i="2"/>
  <c r="AK29" i="2"/>
  <c r="AJ29" i="2"/>
  <c r="AI29" i="2"/>
  <c r="AH29" i="2"/>
  <c r="AG29" i="2"/>
  <c r="AF29" i="2"/>
  <c r="AE29" i="2"/>
  <c r="AD29" i="2"/>
  <c r="AL28" i="2"/>
  <c r="AK28" i="2"/>
  <c r="AJ28" i="2"/>
  <c r="AI28" i="2"/>
  <c r="AH28" i="2"/>
  <c r="AG28" i="2"/>
  <c r="AF28" i="2"/>
  <c r="AE28" i="2"/>
  <c r="AD28" i="2"/>
  <c r="AL27" i="2"/>
  <c r="AK27" i="2"/>
  <c r="AJ27" i="2"/>
  <c r="AI27" i="2"/>
  <c r="AH27" i="2"/>
  <c r="AG27" i="2"/>
  <c r="AF27" i="2"/>
  <c r="AE27" i="2"/>
  <c r="AD27" i="2"/>
  <c r="AL26" i="2"/>
  <c r="AK26" i="2"/>
  <c r="AJ26" i="2"/>
  <c r="AI26" i="2"/>
  <c r="AH26" i="2"/>
  <c r="AG26" i="2"/>
  <c r="AF26" i="2"/>
  <c r="AE26" i="2"/>
  <c r="AD26" i="2"/>
  <c r="AL25" i="2"/>
  <c r="AK25" i="2"/>
  <c r="AJ25" i="2"/>
  <c r="AI25" i="2"/>
  <c r="AH25" i="2"/>
  <c r="AG25" i="2"/>
  <c r="AF25" i="2"/>
  <c r="AE25" i="2"/>
  <c r="AD25" i="2"/>
  <c r="AL24" i="2"/>
  <c r="AK24" i="2"/>
  <c r="AJ24" i="2"/>
  <c r="AI24" i="2"/>
  <c r="AH24" i="2"/>
  <c r="AG24" i="2"/>
  <c r="AF24" i="2"/>
  <c r="AE24" i="2"/>
  <c r="AD24" i="2"/>
  <c r="AL23" i="2"/>
  <c r="AK23" i="2"/>
  <c r="AJ23" i="2"/>
  <c r="AI23" i="2"/>
  <c r="AH23" i="2"/>
  <c r="AG23" i="2"/>
  <c r="AF23" i="2"/>
  <c r="AE23" i="2"/>
  <c r="AD23" i="2"/>
  <c r="AL22" i="2"/>
  <c r="AK22" i="2"/>
  <c r="AJ22" i="2"/>
  <c r="AI22" i="2"/>
  <c r="AH22" i="2"/>
  <c r="AG22" i="2"/>
  <c r="AF22" i="2"/>
  <c r="AE22" i="2"/>
  <c r="AD22" i="2"/>
  <c r="AL21" i="2"/>
  <c r="AK21" i="2"/>
  <c r="AJ21" i="2"/>
  <c r="AI21" i="2"/>
  <c r="AH21" i="2"/>
  <c r="AG21" i="2"/>
  <c r="AF21" i="2"/>
  <c r="AE21" i="2"/>
  <c r="AD21" i="2"/>
  <c r="AL20" i="2"/>
  <c r="AK20" i="2"/>
  <c r="AJ20" i="2"/>
  <c r="AI20" i="2"/>
  <c r="AH20" i="2"/>
  <c r="AG20" i="2"/>
  <c r="AF20" i="2"/>
  <c r="AE20" i="2"/>
  <c r="AD20" i="2"/>
  <c r="AL19" i="2"/>
  <c r="AK19" i="2"/>
  <c r="AJ19" i="2"/>
  <c r="AI19" i="2"/>
  <c r="AH19" i="2"/>
  <c r="AG19" i="2"/>
  <c r="AF19" i="2"/>
  <c r="AE19" i="2"/>
  <c r="AD19" i="2"/>
  <c r="AL18" i="2"/>
  <c r="AK18" i="2"/>
  <c r="AJ18" i="2"/>
  <c r="AI18" i="2"/>
  <c r="AH18" i="2"/>
  <c r="AG18" i="2"/>
  <c r="AF18" i="2"/>
  <c r="AE18" i="2"/>
  <c r="AD18" i="2"/>
  <c r="AL17" i="2"/>
  <c r="AK17" i="2"/>
  <c r="AJ17" i="2"/>
  <c r="AI17" i="2"/>
  <c r="AH17" i="2"/>
  <c r="AG17" i="2"/>
  <c r="AF17" i="2"/>
  <c r="AE17" i="2"/>
  <c r="AD17" i="2"/>
  <c r="AL16" i="2"/>
  <c r="AK16" i="2"/>
  <c r="AJ16" i="2"/>
  <c r="AI16" i="2"/>
  <c r="AH16" i="2"/>
  <c r="AG16" i="2"/>
  <c r="AF16" i="2"/>
  <c r="AE16" i="2"/>
  <c r="AD16" i="2"/>
  <c r="AL15" i="2"/>
  <c r="AK15" i="2"/>
  <c r="AJ15" i="2"/>
  <c r="AI15" i="2"/>
  <c r="AH15" i="2"/>
  <c r="AG15" i="2"/>
  <c r="AF15" i="2"/>
  <c r="AE15" i="2"/>
  <c r="AD15" i="2"/>
  <c r="AL14" i="2"/>
  <c r="AK14" i="2"/>
  <c r="AJ14" i="2"/>
  <c r="AI14" i="2"/>
  <c r="AH14" i="2"/>
  <c r="AG14" i="2"/>
  <c r="AF14" i="2"/>
  <c r="AE14" i="2"/>
  <c r="AD14" i="2"/>
  <c r="AL13" i="2"/>
  <c r="AK13" i="2"/>
  <c r="AJ13" i="2"/>
  <c r="AI13" i="2"/>
  <c r="AH13" i="2"/>
  <c r="AG13" i="2"/>
  <c r="AF13" i="2"/>
  <c r="AE13" i="2"/>
  <c r="AD13" i="2"/>
  <c r="AL12" i="2"/>
  <c r="AK12" i="2"/>
  <c r="AJ12" i="2"/>
  <c r="AI12" i="2"/>
  <c r="AH12" i="2"/>
  <c r="AG12" i="2"/>
  <c r="AF12" i="2"/>
  <c r="AE12" i="2"/>
  <c r="AD12" i="2"/>
  <c r="AL11" i="2"/>
  <c r="AK11" i="2"/>
  <c r="AJ11" i="2"/>
  <c r="AI11" i="2"/>
  <c r="AH11" i="2"/>
  <c r="AG11" i="2"/>
  <c r="AF11" i="2"/>
  <c r="AE11" i="2"/>
  <c r="AD11" i="2"/>
  <c r="AL10" i="2"/>
  <c r="AK10" i="2"/>
  <c r="AJ10" i="2"/>
  <c r="AI10" i="2"/>
  <c r="AH10" i="2"/>
  <c r="AG10" i="2"/>
  <c r="AF10" i="2"/>
  <c r="AE10" i="2"/>
  <c r="AD10" i="2"/>
  <c r="AL9" i="2"/>
  <c r="AK9" i="2"/>
  <c r="AJ9" i="2"/>
  <c r="AI9" i="2"/>
  <c r="AH9" i="2"/>
  <c r="AG9" i="2"/>
  <c r="AF9" i="2"/>
  <c r="AE9" i="2"/>
  <c r="AD9" i="2"/>
  <c r="AL8" i="2"/>
  <c r="AK8" i="2"/>
  <c r="AJ8" i="2"/>
  <c r="AI8" i="2"/>
  <c r="AH8" i="2"/>
  <c r="AG8" i="2"/>
  <c r="AF8" i="2"/>
  <c r="AE8" i="2"/>
  <c r="AD8" i="2"/>
  <c r="AL7" i="2"/>
  <c r="AK7" i="2"/>
  <c r="AJ7" i="2"/>
  <c r="AI7" i="2"/>
  <c r="AH7" i="2"/>
  <c r="AG7" i="2"/>
  <c r="AF7" i="2"/>
  <c r="AE7" i="2"/>
  <c r="AD7" i="2"/>
  <c r="AL6" i="2"/>
  <c r="AK6" i="2"/>
  <c r="AJ6" i="2"/>
  <c r="AI6" i="2"/>
  <c r="AH6" i="2"/>
  <c r="AG6" i="2"/>
  <c r="AF6" i="2"/>
  <c r="AE6" i="2"/>
  <c r="AD6" i="2"/>
  <c r="AL5" i="2"/>
  <c r="AK5" i="2"/>
  <c r="AJ5" i="2"/>
  <c r="AI5" i="2"/>
  <c r="AH5" i="2"/>
  <c r="AG5" i="2"/>
  <c r="AF5" i="2"/>
  <c r="AE5" i="2"/>
  <c r="AD5" i="2"/>
  <c r="AL4" i="2"/>
  <c r="AK4" i="2"/>
  <c r="AJ4" i="2"/>
  <c r="AI4" i="2"/>
  <c r="AH4" i="2"/>
  <c r="AG4" i="2"/>
  <c r="AF4" i="2"/>
  <c r="AE4" i="2"/>
  <c r="AD4" i="2"/>
  <c r="AL3" i="2"/>
  <c r="AK3" i="2"/>
  <c r="AJ3" i="2"/>
  <c r="AI3" i="2"/>
  <c r="AH3" i="2"/>
  <c r="AG3" i="2"/>
  <c r="AF3" i="2"/>
  <c r="AE3" i="2"/>
  <c r="AD3" i="2"/>
  <c r="AL2" i="2"/>
  <c r="AK2" i="2"/>
  <c r="AJ2" i="2"/>
  <c r="AI2" i="2"/>
  <c r="AH2" i="2"/>
  <c r="AG2" i="2"/>
  <c r="AF2" i="2"/>
  <c r="AE2" i="2"/>
  <c r="AD2" i="2"/>
  <c r="BD37" i="2"/>
  <c r="BD36" i="2"/>
  <c r="BD35" i="2"/>
  <c r="BD34" i="2"/>
  <c r="BD33" i="2"/>
  <c r="BD32" i="2"/>
  <c r="BD31" i="2"/>
  <c r="BD30" i="2"/>
  <c r="BD29" i="2"/>
  <c r="BD28" i="2"/>
  <c r="BD27" i="2"/>
  <c r="BD25" i="2"/>
  <c r="BD24" i="2"/>
  <c r="BD23" i="2"/>
  <c r="BD21" i="2"/>
  <c r="BD20" i="2"/>
  <c r="BD19" i="2"/>
  <c r="BD18" i="2"/>
  <c r="BD16" i="2"/>
  <c r="BD15" i="2"/>
  <c r="BD13" i="2"/>
  <c r="BD12" i="2"/>
  <c r="BD11" i="2"/>
  <c r="BD10" i="2"/>
  <c r="BD9" i="2"/>
  <c r="BD7" i="2"/>
  <c r="BD6" i="2"/>
  <c r="BD5" i="2"/>
  <c r="BD3" i="2"/>
  <c r="CC37" i="2"/>
  <c r="CB37" i="2"/>
  <c r="CA37" i="2"/>
  <c r="BZ37" i="2"/>
  <c r="BY37" i="2"/>
  <c r="BX37" i="2"/>
  <c r="BW37" i="2"/>
  <c r="BV37" i="2"/>
  <c r="CC36" i="2"/>
  <c r="CB36" i="2"/>
  <c r="CA36" i="2"/>
  <c r="BZ36" i="2"/>
  <c r="BY36" i="2"/>
  <c r="BX36" i="2"/>
  <c r="BW36" i="2"/>
  <c r="BV36" i="2"/>
  <c r="CC35" i="2"/>
  <c r="CB35" i="2"/>
  <c r="CA35" i="2"/>
  <c r="BZ35" i="2"/>
  <c r="BY35" i="2"/>
  <c r="BX35" i="2"/>
  <c r="BW35" i="2"/>
  <c r="BV35" i="2"/>
  <c r="CC34" i="2"/>
  <c r="CB34" i="2"/>
  <c r="CA34" i="2"/>
  <c r="BZ34" i="2"/>
  <c r="BY34" i="2"/>
  <c r="BX34" i="2"/>
  <c r="BW34" i="2"/>
  <c r="BV34" i="2"/>
  <c r="CC33" i="2"/>
  <c r="CB33" i="2"/>
  <c r="CA33" i="2"/>
  <c r="BZ33" i="2"/>
  <c r="BY33" i="2"/>
  <c r="BX33" i="2"/>
  <c r="BW33" i="2"/>
  <c r="BV33" i="2"/>
  <c r="CC32" i="2"/>
  <c r="CB32" i="2"/>
  <c r="CA32" i="2"/>
  <c r="BZ32" i="2"/>
  <c r="BY32" i="2"/>
  <c r="BX32" i="2"/>
  <c r="BW32" i="2"/>
  <c r="BV32" i="2"/>
  <c r="CC31" i="2"/>
  <c r="CB31" i="2"/>
  <c r="CA31" i="2"/>
  <c r="BZ31" i="2"/>
  <c r="BY31" i="2"/>
  <c r="BX31" i="2"/>
  <c r="BW31" i="2"/>
  <c r="BV31" i="2"/>
  <c r="CC30" i="2"/>
  <c r="CB30" i="2"/>
  <c r="CA30" i="2"/>
  <c r="BZ30" i="2"/>
  <c r="BY30" i="2"/>
  <c r="BX30" i="2"/>
  <c r="BW30" i="2"/>
  <c r="BV30" i="2"/>
  <c r="CC29" i="2"/>
  <c r="CB29" i="2"/>
  <c r="CA29" i="2"/>
  <c r="BZ29" i="2"/>
  <c r="BY29" i="2"/>
  <c r="BX29" i="2"/>
  <c r="BW29" i="2"/>
  <c r="BV29" i="2"/>
  <c r="CC28" i="2"/>
  <c r="CB28" i="2"/>
  <c r="CA28" i="2"/>
  <c r="BZ28" i="2"/>
  <c r="BY28" i="2"/>
  <c r="BX28" i="2"/>
  <c r="BW28" i="2"/>
  <c r="BV28" i="2"/>
  <c r="CC27" i="2"/>
  <c r="CB27" i="2"/>
  <c r="CA27" i="2"/>
  <c r="BZ27" i="2"/>
  <c r="BY27" i="2"/>
  <c r="BX27" i="2"/>
  <c r="BW27" i="2"/>
  <c r="CC26" i="2"/>
  <c r="CB26" i="2"/>
  <c r="CA26" i="2"/>
  <c r="BZ26" i="2"/>
  <c r="BY26" i="2"/>
  <c r="BX26" i="2"/>
  <c r="BW26" i="2"/>
  <c r="CC25" i="2"/>
  <c r="CB25" i="2"/>
  <c r="CA25" i="2"/>
  <c r="BZ25" i="2"/>
  <c r="BY25" i="2"/>
  <c r="BX25" i="2"/>
  <c r="BW25" i="2"/>
  <c r="BV25" i="2"/>
  <c r="CC24" i="2"/>
  <c r="CB24" i="2"/>
  <c r="CA24" i="2"/>
  <c r="BZ24" i="2"/>
  <c r="BY24" i="2"/>
  <c r="BX24" i="2"/>
  <c r="CC23" i="2"/>
  <c r="CB23" i="2"/>
  <c r="CA23" i="2"/>
  <c r="BZ23" i="2"/>
  <c r="BY23" i="2"/>
  <c r="BX23" i="2"/>
  <c r="CC22" i="2"/>
  <c r="CB22" i="2"/>
  <c r="CA22" i="2"/>
  <c r="BZ22" i="2"/>
  <c r="BY22" i="2"/>
  <c r="BX22" i="2"/>
  <c r="CC21" i="2"/>
  <c r="CB21" i="2"/>
  <c r="CA21" i="2"/>
  <c r="BZ21" i="2"/>
  <c r="BY21" i="2"/>
  <c r="BX21" i="2"/>
  <c r="BW21" i="2"/>
  <c r="BV21" i="2"/>
  <c r="CC20" i="2"/>
  <c r="CB20" i="2"/>
  <c r="CA20" i="2"/>
  <c r="BZ20" i="2"/>
  <c r="BY20" i="2"/>
  <c r="BX20" i="2"/>
  <c r="BW20" i="2"/>
  <c r="BV20" i="2"/>
  <c r="CC19" i="2"/>
  <c r="CB19" i="2"/>
  <c r="CA19" i="2"/>
  <c r="BZ19" i="2"/>
  <c r="BY19" i="2"/>
  <c r="BX19" i="2"/>
  <c r="BW19" i="2"/>
  <c r="BV19" i="2"/>
  <c r="CC18" i="2"/>
  <c r="CB18" i="2"/>
  <c r="CA18" i="2"/>
  <c r="BZ18" i="2"/>
  <c r="BY18" i="2"/>
  <c r="BX18" i="2"/>
  <c r="BW18" i="2"/>
  <c r="CC17" i="2"/>
  <c r="CB17" i="2"/>
  <c r="CA17" i="2"/>
  <c r="BZ17" i="2"/>
  <c r="BY17" i="2"/>
  <c r="BX17" i="2"/>
  <c r="BW17" i="2"/>
  <c r="CC16" i="2"/>
  <c r="CB16" i="2"/>
  <c r="CA16" i="2"/>
  <c r="BZ16" i="2"/>
  <c r="BY16" i="2"/>
  <c r="BX16" i="2"/>
  <c r="BW16" i="2"/>
  <c r="BV16" i="2"/>
  <c r="CC15" i="2"/>
  <c r="CB15" i="2"/>
  <c r="CA15" i="2"/>
  <c r="BZ15" i="2"/>
  <c r="BY15" i="2"/>
  <c r="BX15" i="2"/>
  <c r="BW15" i="2"/>
  <c r="CC14" i="2"/>
  <c r="CB14" i="2"/>
  <c r="CA14" i="2"/>
  <c r="BZ14" i="2"/>
  <c r="BY14" i="2"/>
  <c r="BX14" i="2"/>
  <c r="BW14" i="2"/>
  <c r="CC13" i="2"/>
  <c r="CB13" i="2"/>
  <c r="CA13" i="2"/>
  <c r="BZ13" i="2"/>
  <c r="BY13" i="2"/>
  <c r="BX13" i="2"/>
  <c r="BW13" i="2"/>
  <c r="BV13" i="2"/>
  <c r="CC12" i="2"/>
  <c r="CB12" i="2"/>
  <c r="CA12" i="2"/>
  <c r="BZ12" i="2"/>
  <c r="BY12" i="2"/>
  <c r="BX12" i="2"/>
  <c r="BW12" i="2"/>
  <c r="BV12" i="2"/>
  <c r="CC11" i="2"/>
  <c r="CB11" i="2"/>
  <c r="CA11" i="2"/>
  <c r="BZ11" i="2"/>
  <c r="BY11" i="2"/>
  <c r="BX11" i="2"/>
  <c r="BW11" i="2"/>
  <c r="BV11" i="2"/>
  <c r="CC10" i="2"/>
  <c r="CB10" i="2"/>
  <c r="CA10" i="2"/>
  <c r="BZ10" i="2"/>
  <c r="BY10" i="2"/>
  <c r="BX10" i="2"/>
  <c r="BW10" i="2"/>
  <c r="BV10" i="2"/>
  <c r="CC9" i="2"/>
  <c r="CB9" i="2"/>
  <c r="CA9" i="2"/>
  <c r="BZ9" i="2"/>
  <c r="BY9" i="2"/>
  <c r="BX9" i="2"/>
  <c r="BW9" i="2"/>
  <c r="CC8" i="2"/>
  <c r="CB8" i="2"/>
  <c r="CA8" i="2"/>
  <c r="BZ8" i="2"/>
  <c r="BY8" i="2"/>
  <c r="BX8" i="2"/>
  <c r="BW8" i="2"/>
  <c r="CC7" i="2"/>
  <c r="CB7" i="2"/>
  <c r="CA7" i="2"/>
  <c r="BZ7" i="2"/>
  <c r="BY7" i="2"/>
  <c r="BX7" i="2"/>
  <c r="BW7" i="2"/>
  <c r="BV7" i="2"/>
  <c r="CC6" i="2"/>
  <c r="CB6" i="2"/>
  <c r="CA6" i="2"/>
  <c r="BZ6" i="2"/>
  <c r="BY6" i="2"/>
  <c r="BX6" i="2"/>
  <c r="CC5" i="2"/>
  <c r="CB5" i="2"/>
  <c r="CA5" i="2"/>
  <c r="BZ5" i="2"/>
  <c r="BY5" i="2"/>
  <c r="BX5" i="2"/>
  <c r="CC4" i="2"/>
  <c r="CB4" i="2"/>
  <c r="CA4" i="2"/>
  <c r="BZ4" i="2"/>
  <c r="BY4" i="2"/>
  <c r="BX4" i="2"/>
  <c r="CC3" i="2"/>
  <c r="CB3" i="2"/>
  <c r="CA3" i="2"/>
  <c r="BZ3" i="2"/>
  <c r="BY3" i="2"/>
  <c r="BX3" i="2"/>
  <c r="BW3" i="2"/>
  <c r="BV3" i="2"/>
  <c r="CC2" i="2"/>
  <c r="BZ2" i="2"/>
  <c r="BV2" i="2"/>
  <c r="BQ37" i="2"/>
  <c r="BP37" i="2"/>
  <c r="BO37" i="2"/>
  <c r="BN37" i="2"/>
  <c r="BM37" i="2"/>
  <c r="BL37" i="2"/>
  <c r="BK37" i="2"/>
  <c r="BQ36" i="2"/>
  <c r="BP36" i="2"/>
  <c r="BO36" i="2"/>
  <c r="BN36" i="2"/>
  <c r="BM36" i="2"/>
  <c r="BL36" i="2"/>
  <c r="BK36" i="2"/>
  <c r="BQ35" i="2"/>
  <c r="BP35" i="2"/>
  <c r="BO35" i="2"/>
  <c r="BN35" i="2"/>
  <c r="BM35" i="2"/>
  <c r="BL35" i="2"/>
  <c r="BK35" i="2"/>
  <c r="BQ34" i="2"/>
  <c r="BP34" i="2"/>
  <c r="BO34" i="2"/>
  <c r="BN34" i="2"/>
  <c r="BM34" i="2"/>
  <c r="BL34" i="2"/>
  <c r="BK34" i="2"/>
  <c r="BQ33" i="2"/>
  <c r="BP33" i="2"/>
  <c r="BO33" i="2"/>
  <c r="BN33" i="2"/>
  <c r="BM33" i="2"/>
  <c r="BL33" i="2"/>
  <c r="BK33" i="2"/>
  <c r="BQ32" i="2"/>
  <c r="BP32" i="2"/>
  <c r="BO32" i="2"/>
  <c r="BN32" i="2"/>
  <c r="BM32" i="2"/>
  <c r="BL32" i="2"/>
  <c r="BK32" i="2"/>
  <c r="BQ31" i="2"/>
  <c r="BP31" i="2"/>
  <c r="BO31" i="2"/>
  <c r="BN31" i="2"/>
  <c r="BM31" i="2"/>
  <c r="BL31" i="2"/>
  <c r="BK31" i="2"/>
  <c r="BQ30" i="2"/>
  <c r="BP30" i="2"/>
  <c r="BO30" i="2"/>
  <c r="BN30" i="2"/>
  <c r="BM30" i="2"/>
  <c r="BL30" i="2"/>
  <c r="BK30" i="2"/>
  <c r="BQ29" i="2"/>
  <c r="BP29" i="2"/>
  <c r="BO29" i="2"/>
  <c r="BN29" i="2"/>
  <c r="BM29" i="2"/>
  <c r="BL29" i="2"/>
  <c r="BK29" i="2"/>
  <c r="BQ28" i="2"/>
  <c r="BP28" i="2"/>
  <c r="BO28" i="2"/>
  <c r="BN28" i="2"/>
  <c r="BM28" i="2"/>
  <c r="BL28" i="2"/>
  <c r="BK28" i="2"/>
  <c r="BQ27" i="2"/>
  <c r="BP27" i="2"/>
  <c r="BO27" i="2"/>
  <c r="BN27" i="2"/>
  <c r="BM27" i="2"/>
  <c r="BL27" i="2"/>
  <c r="BQ26" i="2"/>
  <c r="BP26" i="2"/>
  <c r="BO26" i="2"/>
  <c r="BN26" i="2"/>
  <c r="BM26" i="2"/>
  <c r="BL26" i="2"/>
  <c r="BQ25" i="2"/>
  <c r="BP25" i="2"/>
  <c r="BO25" i="2"/>
  <c r="BN25" i="2"/>
  <c r="BM25" i="2"/>
  <c r="BL25" i="2"/>
  <c r="BK25" i="2"/>
  <c r="BQ24" i="2"/>
  <c r="BP24" i="2"/>
  <c r="BO24" i="2"/>
  <c r="BN24" i="2"/>
  <c r="BM24" i="2"/>
  <c r="BQ23" i="2"/>
  <c r="BP23" i="2"/>
  <c r="BO23" i="2"/>
  <c r="BN23" i="2"/>
  <c r="BM23" i="2"/>
  <c r="BQ22" i="2"/>
  <c r="BP22" i="2"/>
  <c r="BO22" i="2"/>
  <c r="BN22" i="2"/>
  <c r="BM22" i="2"/>
  <c r="BQ21" i="2"/>
  <c r="BP21" i="2"/>
  <c r="BO21" i="2"/>
  <c r="BN21" i="2"/>
  <c r="BM21" i="2"/>
  <c r="BL21" i="2"/>
  <c r="BK21" i="2"/>
  <c r="BQ20" i="2"/>
  <c r="BP20" i="2"/>
  <c r="BO20" i="2"/>
  <c r="BN20" i="2"/>
  <c r="BM20" i="2"/>
  <c r="BL20" i="2"/>
  <c r="BK20" i="2"/>
  <c r="BQ19" i="2"/>
  <c r="BP19" i="2"/>
  <c r="BO19" i="2"/>
  <c r="BN19" i="2"/>
  <c r="BM19" i="2"/>
  <c r="BL19" i="2"/>
  <c r="BK19" i="2"/>
  <c r="BQ18" i="2"/>
  <c r="BP18" i="2"/>
  <c r="BO18" i="2"/>
  <c r="BN18" i="2"/>
  <c r="BM18" i="2"/>
  <c r="BL18" i="2"/>
  <c r="BQ17" i="2"/>
  <c r="BP17" i="2"/>
  <c r="BO17" i="2"/>
  <c r="BN17" i="2"/>
  <c r="BM17" i="2"/>
  <c r="BL17" i="2"/>
  <c r="BQ16" i="2"/>
  <c r="BP16" i="2"/>
  <c r="BO16" i="2"/>
  <c r="BN16" i="2"/>
  <c r="BM16" i="2"/>
  <c r="BL16" i="2"/>
  <c r="BK16" i="2"/>
  <c r="BQ15" i="2"/>
  <c r="BP15" i="2"/>
  <c r="BO15" i="2"/>
  <c r="BN15" i="2"/>
  <c r="BM15" i="2"/>
  <c r="BL15" i="2"/>
  <c r="BQ14" i="2"/>
  <c r="BP14" i="2"/>
  <c r="BO14" i="2"/>
  <c r="BN14" i="2"/>
  <c r="BM14" i="2"/>
  <c r="BL14" i="2"/>
  <c r="BQ13" i="2"/>
  <c r="BP13" i="2"/>
  <c r="BO13" i="2"/>
  <c r="BN13" i="2"/>
  <c r="BM13" i="2"/>
  <c r="BL13" i="2"/>
  <c r="BK13" i="2"/>
  <c r="BQ12" i="2"/>
  <c r="BP12" i="2"/>
  <c r="BO12" i="2"/>
  <c r="BN12" i="2"/>
  <c r="BM12" i="2"/>
  <c r="BL12" i="2"/>
  <c r="BK12" i="2"/>
  <c r="BQ11" i="2"/>
  <c r="BP11" i="2"/>
  <c r="BO11" i="2"/>
  <c r="BN11" i="2"/>
  <c r="BM11" i="2"/>
  <c r="BL11" i="2"/>
  <c r="BK11" i="2"/>
  <c r="BQ10" i="2"/>
  <c r="BP10" i="2"/>
  <c r="BO10" i="2"/>
  <c r="BN10" i="2"/>
  <c r="BM10" i="2"/>
  <c r="BL10" i="2"/>
  <c r="BK10" i="2"/>
  <c r="BQ9" i="2"/>
  <c r="BP9" i="2"/>
  <c r="BO9" i="2"/>
  <c r="BN9" i="2"/>
  <c r="BM9" i="2"/>
  <c r="BL9" i="2"/>
  <c r="BQ8" i="2"/>
  <c r="BP8" i="2"/>
  <c r="BO8" i="2"/>
  <c r="BN8" i="2"/>
  <c r="BM8" i="2"/>
  <c r="BL8" i="2"/>
  <c r="BQ7" i="2"/>
  <c r="BP7" i="2"/>
  <c r="BO7" i="2"/>
  <c r="BN7" i="2"/>
  <c r="BM7" i="2"/>
  <c r="BL7" i="2"/>
  <c r="BK7" i="2"/>
  <c r="BQ6" i="2"/>
  <c r="BP6" i="2"/>
  <c r="BO6" i="2"/>
  <c r="BN6" i="2"/>
  <c r="BM6" i="2"/>
  <c r="BQ5" i="2"/>
  <c r="BP5" i="2"/>
  <c r="BO5" i="2"/>
  <c r="BN5" i="2"/>
  <c r="BM5" i="2"/>
  <c r="BQ4" i="2"/>
  <c r="BP4" i="2"/>
  <c r="BO4" i="2"/>
  <c r="BN4" i="2"/>
  <c r="BM4" i="2"/>
  <c r="BQ3" i="2"/>
  <c r="BP3" i="2"/>
  <c r="BO3" i="2"/>
  <c r="BN3" i="2"/>
  <c r="BM3" i="2"/>
  <c r="BL3" i="2"/>
  <c r="BK3" i="2"/>
  <c r="BO2" i="2"/>
  <c r="BM2" i="2"/>
  <c r="BK2" i="2"/>
  <c r="CT37" i="2"/>
  <c r="CS37" i="2"/>
  <c r="CR37" i="2"/>
  <c r="CQ37" i="2"/>
  <c r="CP37" i="2"/>
  <c r="CO37" i="2"/>
  <c r="CN37" i="2"/>
  <c r="CT36" i="2"/>
  <c r="CS36" i="2"/>
  <c r="CR36" i="2"/>
  <c r="CQ36" i="2"/>
  <c r="CP36" i="2"/>
  <c r="CO36" i="2"/>
  <c r="CN36" i="2"/>
  <c r="CT35" i="2"/>
  <c r="CS35" i="2"/>
  <c r="CR35" i="2"/>
  <c r="CQ35" i="2"/>
  <c r="CP35" i="2"/>
  <c r="CO35" i="2"/>
  <c r="CN35" i="2"/>
  <c r="CT34" i="2"/>
  <c r="CS34" i="2"/>
  <c r="CR34" i="2"/>
  <c r="CQ34" i="2"/>
  <c r="CP34" i="2"/>
  <c r="CO34" i="2"/>
  <c r="CN34" i="2"/>
  <c r="CT33" i="2"/>
  <c r="CS33" i="2"/>
  <c r="CR33" i="2"/>
  <c r="CQ33" i="2"/>
  <c r="CP33" i="2"/>
  <c r="CO33" i="2"/>
  <c r="CN33" i="2"/>
  <c r="CT32" i="2"/>
  <c r="CS32" i="2"/>
  <c r="CR32" i="2"/>
  <c r="CQ32" i="2"/>
  <c r="CP32" i="2"/>
  <c r="CO32" i="2"/>
  <c r="CN32" i="2"/>
  <c r="CT31" i="2"/>
  <c r="CS31" i="2"/>
  <c r="CR31" i="2"/>
  <c r="CQ31" i="2"/>
  <c r="CP31" i="2"/>
  <c r="CO31" i="2"/>
  <c r="CN31" i="2"/>
  <c r="CT30" i="2"/>
  <c r="CS30" i="2"/>
  <c r="CR30" i="2"/>
  <c r="CQ30" i="2"/>
  <c r="CP30" i="2"/>
  <c r="CO30" i="2"/>
  <c r="CN30" i="2"/>
  <c r="CT29" i="2"/>
  <c r="CS29" i="2"/>
  <c r="CR29" i="2"/>
  <c r="CQ29" i="2"/>
  <c r="CP29" i="2"/>
  <c r="CO29" i="2"/>
  <c r="CN29" i="2"/>
  <c r="CT28" i="2"/>
  <c r="CS28" i="2"/>
  <c r="CR28" i="2"/>
  <c r="CQ28" i="2"/>
  <c r="CP28" i="2"/>
  <c r="CO28" i="2"/>
  <c r="CN28" i="2"/>
  <c r="CT27" i="2"/>
  <c r="CS27" i="2"/>
  <c r="CR27" i="2"/>
  <c r="CQ27" i="2"/>
  <c r="CP27" i="2"/>
  <c r="CO27" i="2"/>
  <c r="CT26" i="2"/>
  <c r="CS26" i="2"/>
  <c r="CR26" i="2"/>
  <c r="CQ26" i="2"/>
  <c r="CP26" i="2"/>
  <c r="CO26" i="2"/>
  <c r="CT25" i="2"/>
  <c r="CS25" i="2"/>
  <c r="CR25" i="2"/>
  <c r="CQ25" i="2"/>
  <c r="CP25" i="2"/>
  <c r="CO25" i="2"/>
  <c r="CN25" i="2"/>
  <c r="CT24" i="2"/>
  <c r="CS24" i="2"/>
  <c r="CR24" i="2"/>
  <c r="CQ24" i="2"/>
  <c r="CP24" i="2"/>
  <c r="CT23" i="2"/>
  <c r="CS23" i="2"/>
  <c r="CR23" i="2"/>
  <c r="CQ23" i="2"/>
  <c r="CP23" i="2"/>
  <c r="CT22" i="2"/>
  <c r="CS22" i="2"/>
  <c r="CR22" i="2"/>
  <c r="CQ22" i="2"/>
  <c r="CP22" i="2"/>
  <c r="CT21" i="2"/>
  <c r="CS21" i="2"/>
  <c r="CR21" i="2"/>
  <c r="CQ21" i="2"/>
  <c r="CP21" i="2"/>
  <c r="CO21" i="2"/>
  <c r="CN21" i="2"/>
  <c r="CT20" i="2"/>
  <c r="CS20" i="2"/>
  <c r="CR20" i="2"/>
  <c r="CQ20" i="2"/>
  <c r="CP20" i="2"/>
  <c r="CO20" i="2"/>
  <c r="CN20" i="2"/>
  <c r="CT19" i="2"/>
  <c r="CS19" i="2"/>
  <c r="CR19" i="2"/>
  <c r="CQ19" i="2"/>
  <c r="CP19" i="2"/>
  <c r="CO19" i="2"/>
  <c r="CN19" i="2"/>
  <c r="CT18" i="2"/>
  <c r="CS18" i="2"/>
  <c r="CR18" i="2"/>
  <c r="CQ18" i="2"/>
  <c r="CP18" i="2"/>
  <c r="CO18" i="2"/>
  <c r="CT17" i="2"/>
  <c r="CS17" i="2"/>
  <c r="CR17" i="2"/>
  <c r="CQ17" i="2"/>
  <c r="CP17" i="2"/>
  <c r="CO17" i="2"/>
  <c r="CT16" i="2"/>
  <c r="CS16" i="2"/>
  <c r="CR16" i="2"/>
  <c r="CQ16" i="2"/>
  <c r="CP16" i="2"/>
  <c r="CO16" i="2"/>
  <c r="CN16" i="2"/>
  <c r="CT15" i="2"/>
  <c r="CS15" i="2"/>
  <c r="CR15" i="2"/>
  <c r="CQ15" i="2"/>
  <c r="CP15" i="2"/>
  <c r="CO15" i="2"/>
  <c r="CT14" i="2"/>
  <c r="CS14" i="2"/>
  <c r="CR14" i="2"/>
  <c r="CQ14" i="2"/>
  <c r="CP14" i="2"/>
  <c r="CO14" i="2"/>
  <c r="CT13" i="2"/>
  <c r="CS13" i="2"/>
  <c r="CR13" i="2"/>
  <c r="CQ13" i="2"/>
  <c r="CP13" i="2"/>
  <c r="CO13" i="2"/>
  <c r="CN13" i="2"/>
  <c r="CT12" i="2"/>
  <c r="CS12" i="2"/>
  <c r="CR12" i="2"/>
  <c r="CQ12" i="2"/>
  <c r="CP12" i="2"/>
  <c r="CO12" i="2"/>
  <c r="CN12" i="2"/>
  <c r="CT11" i="2"/>
  <c r="CS11" i="2"/>
  <c r="CR11" i="2"/>
  <c r="CQ11" i="2"/>
  <c r="CP11" i="2"/>
  <c r="CO11" i="2"/>
  <c r="CN11" i="2"/>
  <c r="CT10" i="2"/>
  <c r="CS10" i="2"/>
  <c r="CR10" i="2"/>
  <c r="CQ10" i="2"/>
  <c r="CP10" i="2"/>
  <c r="CO10" i="2"/>
  <c r="CN10" i="2"/>
  <c r="CT9" i="2"/>
  <c r="CS9" i="2"/>
  <c r="CR9" i="2"/>
  <c r="CQ9" i="2"/>
  <c r="CP9" i="2"/>
  <c r="CO9" i="2"/>
  <c r="CT8" i="2"/>
  <c r="CS8" i="2"/>
  <c r="CR8" i="2"/>
  <c r="CQ8" i="2"/>
  <c r="CP8" i="2"/>
  <c r="CO8" i="2"/>
  <c r="CT7" i="2"/>
  <c r="CS7" i="2"/>
  <c r="CR7" i="2"/>
  <c r="CQ7" i="2"/>
  <c r="CP7" i="2"/>
  <c r="CO7" i="2"/>
  <c r="CN7" i="2"/>
  <c r="CT6" i="2"/>
  <c r="CS6" i="2"/>
  <c r="CR6" i="2"/>
  <c r="CQ6" i="2"/>
  <c r="CP6" i="2"/>
  <c r="CT5" i="2"/>
  <c r="CS5" i="2"/>
  <c r="CR5" i="2"/>
  <c r="CQ5" i="2"/>
  <c r="CP5" i="2"/>
  <c r="CT4" i="2"/>
  <c r="CS4" i="2"/>
  <c r="CR4" i="2"/>
  <c r="CQ4" i="2"/>
  <c r="CP4" i="2"/>
  <c r="CT3" i="2"/>
  <c r="CS3" i="2"/>
  <c r="CR3" i="2"/>
  <c r="CQ3" i="2"/>
  <c r="CP3" i="2"/>
  <c r="CO3" i="2"/>
  <c r="CN3" i="2"/>
  <c r="CL37" i="2"/>
  <c r="CK37" i="2"/>
  <c r="CJ37" i="2"/>
  <c r="CI37" i="2"/>
  <c r="CH37" i="2"/>
  <c r="CG37" i="2"/>
  <c r="CF37" i="2"/>
  <c r="CL36" i="2"/>
  <c r="CK36" i="2"/>
  <c r="CJ36" i="2"/>
  <c r="CI36" i="2"/>
  <c r="CH36" i="2"/>
  <c r="CG36" i="2"/>
  <c r="CF36" i="2"/>
  <c r="CL35" i="2"/>
  <c r="CK35" i="2"/>
  <c r="CJ35" i="2"/>
  <c r="CI35" i="2"/>
  <c r="CH35" i="2"/>
  <c r="CG35" i="2"/>
  <c r="CF35" i="2"/>
  <c r="CL34" i="2"/>
  <c r="CK34" i="2"/>
  <c r="CJ34" i="2"/>
  <c r="CI34" i="2"/>
  <c r="CH34" i="2"/>
  <c r="CG34" i="2"/>
  <c r="CF34" i="2"/>
  <c r="CL33" i="2"/>
  <c r="CK33" i="2"/>
  <c r="CJ33" i="2"/>
  <c r="CI33" i="2"/>
  <c r="CH33" i="2"/>
  <c r="CG33" i="2"/>
  <c r="CF33" i="2"/>
  <c r="CL32" i="2"/>
  <c r="CK32" i="2"/>
  <c r="CJ32" i="2"/>
  <c r="CI32" i="2"/>
  <c r="CH32" i="2"/>
  <c r="CG32" i="2"/>
  <c r="CF32" i="2"/>
  <c r="CL31" i="2"/>
  <c r="CK31" i="2"/>
  <c r="CJ31" i="2"/>
  <c r="CI31" i="2"/>
  <c r="CH31" i="2"/>
  <c r="CG31" i="2"/>
  <c r="CF31" i="2"/>
  <c r="CL30" i="2"/>
  <c r="CK30" i="2"/>
  <c r="CJ30" i="2"/>
  <c r="CI30" i="2"/>
  <c r="CH30" i="2"/>
  <c r="CG30" i="2"/>
  <c r="CF30" i="2"/>
  <c r="CL29" i="2"/>
  <c r="CK29" i="2"/>
  <c r="CJ29" i="2"/>
  <c r="CI29" i="2"/>
  <c r="CH29" i="2"/>
  <c r="CG29" i="2"/>
  <c r="CF29" i="2"/>
  <c r="CL28" i="2"/>
  <c r="CK28" i="2"/>
  <c r="CJ28" i="2"/>
  <c r="CI28" i="2"/>
  <c r="CH28" i="2"/>
  <c r="CG28" i="2"/>
  <c r="CF28" i="2"/>
  <c r="CL27" i="2"/>
  <c r="CK27" i="2"/>
  <c r="CJ27" i="2"/>
  <c r="CI27" i="2"/>
  <c r="CH27" i="2"/>
  <c r="CG27" i="2"/>
  <c r="CL26" i="2"/>
  <c r="CK26" i="2"/>
  <c r="CJ26" i="2"/>
  <c r="CI26" i="2"/>
  <c r="CH26" i="2"/>
  <c r="CG26" i="2"/>
  <c r="CL25" i="2"/>
  <c r="CK25" i="2"/>
  <c r="CJ25" i="2"/>
  <c r="CI25" i="2"/>
  <c r="CH25" i="2"/>
  <c r="CG25" i="2"/>
  <c r="CF25" i="2"/>
  <c r="CL24" i="2"/>
  <c r="CK24" i="2"/>
  <c r="CJ24" i="2"/>
  <c r="CI24" i="2"/>
  <c r="CH24" i="2"/>
  <c r="CL23" i="2"/>
  <c r="CK23" i="2"/>
  <c r="CJ23" i="2"/>
  <c r="CI23" i="2"/>
  <c r="CH23" i="2"/>
  <c r="CL22" i="2"/>
  <c r="CK22" i="2"/>
  <c r="CJ22" i="2"/>
  <c r="CI22" i="2"/>
  <c r="CH22" i="2"/>
  <c r="CL21" i="2"/>
  <c r="CK21" i="2"/>
  <c r="CJ21" i="2"/>
  <c r="CI21" i="2"/>
  <c r="CH21" i="2"/>
  <c r="CG21" i="2"/>
  <c r="CF21" i="2"/>
  <c r="CL20" i="2"/>
  <c r="CK20" i="2"/>
  <c r="CJ20" i="2"/>
  <c r="CI20" i="2"/>
  <c r="CH20" i="2"/>
  <c r="CG20" i="2"/>
  <c r="CF20" i="2"/>
  <c r="CL19" i="2"/>
  <c r="CK19" i="2"/>
  <c r="CJ19" i="2"/>
  <c r="CI19" i="2"/>
  <c r="CH19" i="2"/>
  <c r="CG19" i="2"/>
  <c r="CF19" i="2"/>
  <c r="CL18" i="2"/>
  <c r="CK18" i="2"/>
  <c r="CJ18" i="2"/>
  <c r="CI18" i="2"/>
  <c r="CH18" i="2"/>
  <c r="CG18" i="2"/>
  <c r="CL17" i="2"/>
  <c r="CK17" i="2"/>
  <c r="CJ17" i="2"/>
  <c r="CI17" i="2"/>
  <c r="CH17" i="2"/>
  <c r="CG17" i="2"/>
  <c r="CL16" i="2"/>
  <c r="CK16" i="2"/>
  <c r="CJ16" i="2"/>
  <c r="CI16" i="2"/>
  <c r="CH16" i="2"/>
  <c r="CG16" i="2"/>
  <c r="CF16" i="2"/>
  <c r="CL15" i="2"/>
  <c r="CK15" i="2"/>
  <c r="CJ15" i="2"/>
  <c r="CI15" i="2"/>
  <c r="CH15" i="2"/>
  <c r="CG15" i="2"/>
  <c r="CL14" i="2"/>
  <c r="CK14" i="2"/>
  <c r="CJ14" i="2"/>
  <c r="CI14" i="2"/>
  <c r="CH14" i="2"/>
  <c r="CG14" i="2"/>
  <c r="CL13" i="2"/>
  <c r="CK13" i="2"/>
  <c r="CJ13" i="2"/>
  <c r="CI13" i="2"/>
  <c r="CH13" i="2"/>
  <c r="CG13" i="2"/>
  <c r="CF13" i="2"/>
  <c r="CL12" i="2"/>
  <c r="CK12" i="2"/>
  <c r="CJ12" i="2"/>
  <c r="CI12" i="2"/>
  <c r="CH12" i="2"/>
  <c r="CG12" i="2"/>
  <c r="CF12" i="2"/>
  <c r="CL11" i="2"/>
  <c r="CK11" i="2"/>
  <c r="CJ11" i="2"/>
  <c r="CI11" i="2"/>
  <c r="CH11" i="2"/>
  <c r="CG11" i="2"/>
  <c r="CF11" i="2"/>
  <c r="CL10" i="2"/>
  <c r="CK10" i="2"/>
  <c r="CJ10" i="2"/>
  <c r="CI10" i="2"/>
  <c r="CH10" i="2"/>
  <c r="CG10" i="2"/>
  <c r="CF10" i="2"/>
  <c r="CL9" i="2"/>
  <c r="CK9" i="2"/>
  <c r="CJ9" i="2"/>
  <c r="CI9" i="2"/>
  <c r="CH9" i="2"/>
  <c r="CG9" i="2"/>
  <c r="CL8" i="2"/>
  <c r="CK8" i="2"/>
  <c r="CJ8" i="2"/>
  <c r="CI8" i="2"/>
  <c r="CH8" i="2"/>
  <c r="CG8" i="2"/>
  <c r="CL7" i="2"/>
  <c r="CK7" i="2"/>
  <c r="CJ7" i="2"/>
  <c r="CI7" i="2"/>
  <c r="CH7" i="2"/>
  <c r="CG7" i="2"/>
  <c r="CF7" i="2"/>
  <c r="CL6" i="2"/>
  <c r="CK6" i="2"/>
  <c r="CJ6" i="2"/>
  <c r="CI6" i="2"/>
  <c r="CH6" i="2"/>
  <c r="CL5" i="2"/>
  <c r="CK5" i="2"/>
  <c r="CJ5" i="2"/>
  <c r="CI5" i="2"/>
  <c r="CH5" i="2"/>
  <c r="CL4" i="2"/>
  <c r="CK4" i="2"/>
  <c r="CJ4" i="2"/>
  <c r="CI4" i="2"/>
  <c r="CH4" i="2"/>
  <c r="CL3" i="2"/>
  <c r="CK3" i="2"/>
  <c r="CJ3" i="2"/>
  <c r="CI3" i="2"/>
  <c r="CH3" i="2"/>
  <c r="CG3" i="2"/>
  <c r="CF3" i="2"/>
  <c r="CF2" i="2"/>
  <c r="W15" i="2"/>
  <c r="W14" i="2"/>
  <c r="X37" i="2"/>
  <c r="BU37" i="2" s="1"/>
  <c r="X36" i="2"/>
  <c r="BU36" i="2" s="1"/>
  <c r="X35" i="2"/>
  <c r="BU35" i="2" s="1"/>
  <c r="X34" i="2"/>
  <c r="BU34" i="2" s="1"/>
  <c r="X33" i="2"/>
  <c r="BU33" i="2" s="1"/>
  <c r="X32" i="2"/>
  <c r="BU32" i="2" s="1"/>
  <c r="X31" i="2"/>
  <c r="BU31" i="2" s="1"/>
  <c r="X30" i="2"/>
  <c r="BU30" i="2" s="1"/>
  <c r="X29" i="2"/>
  <c r="BU29" i="2" s="1"/>
  <c r="X28" i="2"/>
  <c r="BV27" i="2" s="1"/>
  <c r="X27" i="2"/>
  <c r="BU27" i="2" s="1"/>
  <c r="X25" i="2"/>
  <c r="BU25" i="2" s="1"/>
  <c r="X24" i="2"/>
  <c r="BV23" i="2" s="1"/>
  <c r="X23" i="2"/>
  <c r="BU23" i="2" s="1"/>
  <c r="X22" i="2"/>
  <c r="X21" i="2"/>
  <c r="BU21" i="2" s="1"/>
  <c r="X20" i="2"/>
  <c r="BU20" i="2" s="1"/>
  <c r="X19" i="2"/>
  <c r="BU19" i="2" s="1"/>
  <c r="X18" i="2"/>
  <c r="BV17" i="2" s="1"/>
  <c r="X17" i="2"/>
  <c r="BU17" i="2" s="1"/>
  <c r="X16" i="2"/>
  <c r="BU16" i="2" s="1"/>
  <c r="X15" i="2"/>
  <c r="BU15" i="2" s="1"/>
  <c r="X14" i="2"/>
  <c r="BU14" i="2" s="1"/>
  <c r="X13" i="2"/>
  <c r="BU13" i="2" s="1"/>
  <c r="X12" i="2"/>
  <c r="BU12" i="2" s="1"/>
  <c r="X11" i="2"/>
  <c r="BU11" i="2" s="1"/>
  <c r="X10" i="2"/>
  <c r="BU10" i="2" s="1"/>
  <c r="X8" i="2"/>
  <c r="BW6" i="2" s="1"/>
  <c r="X7" i="2"/>
  <c r="BU7" i="2" s="1"/>
  <c r="X6" i="2"/>
  <c r="BW4" i="2" s="1"/>
  <c r="X5" i="2"/>
  <c r="BU5" i="2" s="1"/>
  <c r="X4" i="2"/>
  <c r="BU4" i="2" s="1"/>
  <c r="X3" i="2"/>
  <c r="BU3" i="2" s="1"/>
  <c r="X2" i="2"/>
  <c r="BU2" i="2" s="1"/>
  <c r="W18" i="2"/>
  <c r="W17" i="2"/>
  <c r="W9" i="2"/>
  <c r="X9" i="2" s="1"/>
  <c r="BU9" i="2" s="1"/>
  <c r="CU37" i="2"/>
  <c r="CU36" i="2"/>
  <c r="CU35" i="2"/>
  <c r="CU34" i="2"/>
  <c r="CU33" i="2"/>
  <c r="CU32" i="2"/>
  <c r="CU31" i="2"/>
  <c r="CU30" i="2"/>
  <c r="CU29" i="2"/>
  <c r="CU28" i="2"/>
  <c r="CU27" i="2"/>
  <c r="CU26" i="2"/>
  <c r="CU25" i="2"/>
  <c r="CU24" i="2"/>
  <c r="CU23" i="2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W37" i="2"/>
  <c r="W36" i="2"/>
  <c r="W35" i="2"/>
  <c r="W34" i="2"/>
  <c r="W33" i="2"/>
  <c r="W32" i="2"/>
  <c r="W31" i="2"/>
  <c r="W30" i="2"/>
  <c r="W29" i="2"/>
  <c r="W28" i="2"/>
  <c r="W27" i="2"/>
  <c r="W26" i="2"/>
  <c r="X26" i="2" s="1"/>
  <c r="BW24" i="2" s="1"/>
  <c r="W25" i="2"/>
  <c r="W24" i="2"/>
  <c r="W23" i="2"/>
  <c r="W22" i="2"/>
  <c r="W21" i="2"/>
  <c r="W20" i="2"/>
  <c r="W19" i="2"/>
  <c r="W16" i="2"/>
  <c r="W13" i="2"/>
  <c r="W12" i="2"/>
  <c r="W11" i="2"/>
  <c r="W10" i="2"/>
  <c r="W8" i="2"/>
  <c r="CK2" i="2" s="1"/>
  <c r="W7" i="2"/>
  <c r="W6" i="2"/>
  <c r="W5" i="2"/>
  <c r="W4" i="2"/>
  <c r="W3" i="2"/>
  <c r="W2" i="2"/>
  <c r="V2" i="2"/>
  <c r="BG11" i="2"/>
  <c r="V37" i="2"/>
  <c r="V36" i="2"/>
  <c r="AM36" i="2" s="1"/>
  <c r="V35" i="2"/>
  <c r="V34" i="2"/>
  <c r="AM34" i="2" s="1"/>
  <c r="V33" i="2"/>
  <c r="V32" i="2"/>
  <c r="V31" i="2"/>
  <c r="V30" i="2"/>
  <c r="V29" i="2"/>
  <c r="AN28" i="2" s="1"/>
  <c r="V28" i="2"/>
  <c r="AN27" i="2" s="1"/>
  <c r="V27" i="2"/>
  <c r="AO25" i="2" s="1"/>
  <c r="V26" i="2"/>
  <c r="V25" i="2"/>
  <c r="V24" i="2"/>
  <c r="AN23" i="2" s="1"/>
  <c r="V23" i="2"/>
  <c r="V22" i="2"/>
  <c r="V21" i="2"/>
  <c r="V20" i="2"/>
  <c r="V19" i="2"/>
  <c r="AN18" i="2" s="1"/>
  <c r="V18" i="2"/>
  <c r="V17" i="2"/>
  <c r="V16" i="2"/>
  <c r="AN15" i="2" s="1"/>
  <c r="V15" i="2"/>
  <c r="V14" i="2"/>
  <c r="V13" i="2"/>
  <c r="V12" i="2"/>
  <c r="V11" i="2"/>
  <c r="AN10" i="2" s="1"/>
  <c r="V10" i="2"/>
  <c r="AN9" i="2" s="1"/>
  <c r="V9" i="2"/>
  <c r="V8" i="2"/>
  <c r="V7" i="2"/>
  <c r="V6" i="2"/>
  <c r="V5" i="2"/>
  <c r="V4" i="2"/>
  <c r="V3" i="2"/>
  <c r="AM20" i="2" l="1"/>
  <c r="AN19" i="2"/>
  <c r="AM17" i="2"/>
  <c r="AN16" i="2"/>
  <c r="AO23" i="2"/>
  <c r="AN24" i="2"/>
  <c r="AN25" i="2"/>
  <c r="AO24" i="2"/>
  <c r="BU22" i="2"/>
  <c r="AU22" i="2"/>
  <c r="CM13" i="2"/>
  <c r="AM13" i="2"/>
  <c r="CM21" i="2"/>
  <c r="AM21" i="2"/>
  <c r="AM25" i="2"/>
  <c r="CM29" i="2"/>
  <c r="AM29" i="2"/>
  <c r="CM33" i="2"/>
  <c r="AM33" i="2"/>
  <c r="CM37" i="2"/>
  <c r="AM37" i="2"/>
  <c r="CM12" i="2"/>
  <c r="AM12" i="2"/>
  <c r="AM28" i="2"/>
  <c r="CM32" i="2"/>
  <c r="AM32" i="2"/>
  <c r="CN5" i="2"/>
  <c r="AM5" i="2"/>
  <c r="CL2" i="2"/>
  <c r="AM9" i="2"/>
  <c r="CG4" i="2"/>
  <c r="AM6" i="2"/>
  <c r="CM10" i="2"/>
  <c r="AM10" i="2"/>
  <c r="CM14" i="2"/>
  <c r="AM14" i="2"/>
  <c r="CM18" i="2"/>
  <c r="AM18" i="2"/>
  <c r="CM22" i="2"/>
  <c r="AM22" i="2"/>
  <c r="AM26" i="2"/>
  <c r="CM30" i="2"/>
  <c r="AM30" i="2"/>
  <c r="CN4" i="2"/>
  <c r="AM4" i="2"/>
  <c r="CT2" i="2"/>
  <c r="AM8" i="2"/>
  <c r="AM16" i="2"/>
  <c r="AM24" i="2"/>
  <c r="CM3" i="2"/>
  <c r="AM3" i="2"/>
  <c r="CM7" i="2"/>
  <c r="AM7" i="2"/>
  <c r="CM11" i="2"/>
  <c r="AM11" i="2"/>
  <c r="CM15" i="2"/>
  <c r="AM15" i="2"/>
  <c r="CM19" i="2"/>
  <c r="AM19" i="2"/>
  <c r="CM23" i="2"/>
  <c r="AM23" i="2"/>
  <c r="CM27" i="2"/>
  <c r="AM27" i="2"/>
  <c r="CM31" i="2"/>
  <c r="AM31" i="2"/>
  <c r="CM35" i="2"/>
  <c r="AM35" i="2"/>
  <c r="CM2" i="2"/>
  <c r="AM2" i="2"/>
  <c r="Y31" i="2"/>
  <c r="Y33" i="2"/>
  <c r="Y35" i="2"/>
  <c r="Y37" i="2"/>
  <c r="Y3" i="2"/>
  <c r="Y5" i="2"/>
  <c r="Y11" i="2"/>
  <c r="Y15" i="2"/>
  <c r="Y17" i="2"/>
  <c r="Y23" i="2"/>
  <c r="Y27" i="2"/>
  <c r="Y29" i="2"/>
  <c r="Y21" i="2"/>
  <c r="Y7" i="2"/>
  <c r="Y9" i="2"/>
  <c r="Y13" i="2"/>
  <c r="Y19" i="2"/>
  <c r="Y25" i="2"/>
  <c r="Y2" i="2"/>
  <c r="Y6" i="2"/>
  <c r="Y10" i="2"/>
  <c r="Y14" i="2"/>
  <c r="Y18" i="2"/>
  <c r="Y22" i="2"/>
  <c r="Y26" i="2"/>
  <c r="Y30" i="2"/>
  <c r="Y34" i="2"/>
  <c r="Y4" i="2"/>
  <c r="Y8" i="2"/>
  <c r="Y12" i="2"/>
  <c r="Y16" i="2"/>
  <c r="Y20" i="2"/>
  <c r="Y24" i="2"/>
  <c r="Y28" i="2"/>
  <c r="Y32" i="2"/>
  <c r="Y36" i="2"/>
  <c r="CE20" i="2"/>
  <c r="CF27" i="2"/>
  <c r="CE36" i="2"/>
  <c r="AC2" i="2"/>
  <c r="AC3" i="2"/>
  <c r="AC7" i="2"/>
  <c r="AC10" i="2"/>
  <c r="AC11" i="2"/>
  <c r="AC14" i="2"/>
  <c r="AC19" i="2"/>
  <c r="AC31" i="2"/>
  <c r="BC31" i="2" s="1"/>
  <c r="AC35" i="2"/>
  <c r="BC35" i="2" s="1"/>
  <c r="AC4" i="2"/>
  <c r="AC6" i="2"/>
  <c r="AC12" i="2"/>
  <c r="AC36" i="2"/>
  <c r="BC36" i="2" s="1"/>
  <c r="AC5" i="2"/>
  <c r="AC13" i="2"/>
  <c r="AC17" i="2"/>
  <c r="AC21" i="2"/>
  <c r="AC25" i="2"/>
  <c r="AC29" i="2"/>
  <c r="AC33" i="2"/>
  <c r="BC33" i="2" s="1"/>
  <c r="AC37" i="2"/>
  <c r="BC37" i="2" s="1"/>
  <c r="AC8" i="2"/>
  <c r="AC16" i="2"/>
  <c r="AC20" i="2"/>
  <c r="AC28" i="2"/>
  <c r="AC32" i="2"/>
  <c r="BC32" i="2" s="1"/>
  <c r="CG23" i="2"/>
  <c r="CE26" i="2"/>
  <c r="CE34" i="2"/>
  <c r="AC22" i="2"/>
  <c r="AC26" i="2"/>
  <c r="AC30" i="2"/>
  <c r="AC34" i="2"/>
  <c r="BC34" i="2" s="1"/>
  <c r="CN2" i="2"/>
  <c r="BS10" i="2"/>
  <c r="CG2" i="2"/>
  <c r="CJ2" i="2"/>
  <c r="CO2" i="2"/>
  <c r="CS2" i="2"/>
  <c r="BL2" i="2"/>
  <c r="BP2" i="2"/>
  <c r="BW2" i="2"/>
  <c r="CA2" i="2"/>
  <c r="CR2" i="2"/>
  <c r="CH2" i="2"/>
  <c r="CP2" i="2"/>
  <c r="BQ2" i="2"/>
  <c r="BX2" i="2"/>
  <c r="CB2" i="2"/>
  <c r="CI2" i="2"/>
  <c r="CQ2" i="2"/>
  <c r="BN2" i="2"/>
  <c r="BY2" i="2"/>
  <c r="CN8" i="2"/>
  <c r="CF15" i="2"/>
  <c r="CN24" i="2"/>
  <c r="CN9" i="2"/>
  <c r="CN17" i="2"/>
  <c r="BS36" i="2"/>
  <c r="BS30" i="2"/>
  <c r="BS16" i="2"/>
  <c r="BS20" i="2"/>
  <c r="CM4" i="2"/>
  <c r="CM20" i="2"/>
  <c r="CM36" i="2"/>
  <c r="CO4" i="2"/>
  <c r="CN15" i="2"/>
  <c r="CN23" i="2"/>
  <c r="CO24" i="2"/>
  <c r="CN27" i="2"/>
  <c r="BJ3" i="2"/>
  <c r="BJ4" i="2"/>
  <c r="BJ5" i="2"/>
  <c r="BJ6" i="2"/>
  <c r="BJ7" i="2"/>
  <c r="BJ8" i="2"/>
  <c r="BJ9" i="2"/>
  <c r="BJ10" i="2"/>
  <c r="BJ11" i="2"/>
  <c r="BJ12" i="2"/>
  <c r="BH12" i="2" s="1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H25" i="2" s="1"/>
  <c r="BJ26" i="2"/>
  <c r="BJ27" i="2"/>
  <c r="BJ28" i="2"/>
  <c r="BH28" i="2" s="1"/>
  <c r="BJ29" i="2"/>
  <c r="BJ30" i="2"/>
  <c r="BJ31" i="2"/>
  <c r="BJ32" i="2"/>
  <c r="BH32" i="2" s="1"/>
  <c r="BJ33" i="2"/>
  <c r="BJ34" i="2"/>
  <c r="BJ35" i="2"/>
  <c r="BJ36" i="2"/>
  <c r="BJ37" i="2"/>
  <c r="BT2" i="2"/>
  <c r="CE4" i="2"/>
  <c r="CE8" i="2"/>
  <c r="CE12" i="2"/>
  <c r="CE16" i="2"/>
  <c r="CE24" i="2"/>
  <c r="CE28" i="2"/>
  <c r="CE32" i="2"/>
  <c r="BT4" i="2"/>
  <c r="BV5" i="2"/>
  <c r="BT8" i="2"/>
  <c r="BV9" i="2"/>
  <c r="BS9" i="2" s="1"/>
  <c r="BV14" i="2"/>
  <c r="BS14" i="2" s="1"/>
  <c r="BT15" i="2"/>
  <c r="BT17" i="2"/>
  <c r="BS17" i="2" s="1"/>
  <c r="BU18" i="2"/>
  <c r="BW23" i="2"/>
  <c r="BU24" i="2"/>
  <c r="BU26" i="2"/>
  <c r="BU28" i="2"/>
  <c r="BT32" i="2"/>
  <c r="BS32" i="2" s="1"/>
  <c r="BJ2" i="2"/>
  <c r="CM8" i="2"/>
  <c r="CM24" i="2"/>
  <c r="CN6" i="2"/>
  <c r="CN14" i="2"/>
  <c r="CN18" i="2"/>
  <c r="CN22" i="2"/>
  <c r="CO23" i="2"/>
  <c r="CN26" i="2"/>
  <c r="BK4" i="2"/>
  <c r="BK5" i="2"/>
  <c r="BK6" i="2"/>
  <c r="BK8" i="2"/>
  <c r="BK9" i="2"/>
  <c r="BK14" i="2"/>
  <c r="BK15" i="2"/>
  <c r="BK17" i="2"/>
  <c r="BK18" i="2"/>
  <c r="BK22" i="2"/>
  <c r="BK23" i="2"/>
  <c r="BK24" i="2"/>
  <c r="BK26" i="2"/>
  <c r="BK27" i="2"/>
  <c r="CE5" i="2"/>
  <c r="CE9" i="2"/>
  <c r="CE13" i="2"/>
  <c r="CD13" i="2" s="1"/>
  <c r="CE17" i="2"/>
  <c r="CE21" i="2"/>
  <c r="CE25" i="2"/>
  <c r="CE29" i="2"/>
  <c r="CE33" i="2"/>
  <c r="CE37" i="2"/>
  <c r="CD37" i="2" s="1"/>
  <c r="BW5" i="2"/>
  <c r="BU6" i="2"/>
  <c r="BU8" i="2"/>
  <c r="BT12" i="2"/>
  <c r="BS12" i="2" s="1"/>
  <c r="BV18" i="2"/>
  <c r="BT19" i="2"/>
  <c r="BS19" i="2" s="1"/>
  <c r="BT21" i="2"/>
  <c r="BS21" i="2" s="1"/>
  <c r="BV22" i="2"/>
  <c r="BT23" i="2"/>
  <c r="BV24" i="2"/>
  <c r="BT25" i="2"/>
  <c r="BS25" i="2" s="1"/>
  <c r="BV26" i="2"/>
  <c r="BT27" i="2"/>
  <c r="BS27" i="2" s="1"/>
  <c r="CM28" i="2"/>
  <c r="CO6" i="2"/>
  <c r="CO22" i="2"/>
  <c r="BL4" i="2"/>
  <c r="BL5" i="2"/>
  <c r="BL6" i="2"/>
  <c r="BL22" i="2"/>
  <c r="BL23" i="2"/>
  <c r="BL24" i="2"/>
  <c r="CE2" i="2"/>
  <c r="CE6" i="2"/>
  <c r="CE10" i="2"/>
  <c r="CE14" i="2"/>
  <c r="CE18" i="2"/>
  <c r="CE22" i="2"/>
  <c r="CE30" i="2"/>
  <c r="BT3" i="2"/>
  <c r="BS3" i="2" s="1"/>
  <c r="BV4" i="2"/>
  <c r="BT5" i="2"/>
  <c r="BV6" i="2"/>
  <c r="BT7" i="2"/>
  <c r="BS7" i="2" s="1"/>
  <c r="BV8" i="2"/>
  <c r="BV15" i="2"/>
  <c r="BW22" i="2"/>
  <c r="BT31" i="2"/>
  <c r="BS31" i="2" s="1"/>
  <c r="BT33" i="2"/>
  <c r="BS33" i="2" s="1"/>
  <c r="BT35" i="2"/>
  <c r="BS35" i="2" s="1"/>
  <c r="BT37" i="2"/>
  <c r="BS37" i="2" s="1"/>
  <c r="CM16" i="2"/>
  <c r="CO5" i="2"/>
  <c r="CE3" i="2"/>
  <c r="CD3" i="2" s="1"/>
  <c r="CE7" i="2"/>
  <c r="CD7" i="2" s="1"/>
  <c r="CE11" i="2"/>
  <c r="CE15" i="2"/>
  <c r="CE19" i="2"/>
  <c r="CD19" i="2" s="1"/>
  <c r="CE23" i="2"/>
  <c r="CE27" i="2"/>
  <c r="CE31" i="2"/>
  <c r="CE35" i="2"/>
  <c r="BT11" i="2"/>
  <c r="BS11" i="2" s="1"/>
  <c r="BT13" i="2"/>
  <c r="BS13" i="2" s="1"/>
  <c r="BT22" i="2"/>
  <c r="BT24" i="2"/>
  <c r="BT28" i="2"/>
  <c r="BS29" i="2"/>
  <c r="BS34" i="2"/>
  <c r="CM5" i="2"/>
  <c r="CM9" i="2"/>
  <c r="CM17" i="2"/>
  <c r="CM25" i="2"/>
  <c r="CF4" i="2"/>
  <c r="CF5" i="2"/>
  <c r="CF6" i="2"/>
  <c r="CF8" i="2"/>
  <c r="CF9" i="2"/>
  <c r="CF14" i="2"/>
  <c r="CF17" i="2"/>
  <c r="CF18" i="2"/>
  <c r="CF22" i="2"/>
  <c r="CF23" i="2"/>
  <c r="CF24" i="2"/>
  <c r="CF26" i="2"/>
  <c r="CM6" i="2"/>
  <c r="CM26" i="2"/>
  <c r="CM34" i="2"/>
  <c r="CG5" i="2"/>
  <c r="CG6" i="2"/>
  <c r="CG22" i="2"/>
  <c r="CG24" i="2"/>
  <c r="BI7" i="2"/>
  <c r="BI31" i="2"/>
  <c r="BI11" i="2"/>
  <c r="BE9" i="2"/>
  <c r="BE29" i="2"/>
  <c r="BI33" i="2"/>
  <c r="BE6" i="2"/>
  <c r="BE10" i="2"/>
  <c r="BE14" i="2"/>
  <c r="BE18" i="2"/>
  <c r="BE22" i="2"/>
  <c r="BE26" i="2"/>
  <c r="BE30" i="2"/>
  <c r="BE34" i="2"/>
  <c r="BI15" i="2"/>
  <c r="BI17" i="2"/>
  <c r="BI19" i="2"/>
  <c r="BI21" i="2"/>
  <c r="BI26" i="2"/>
  <c r="BI35" i="2"/>
  <c r="BI37" i="2"/>
  <c r="BG9" i="2"/>
  <c r="BG25" i="2"/>
  <c r="BG29" i="2"/>
  <c r="BE13" i="2"/>
  <c r="BE21" i="2"/>
  <c r="BE33" i="2"/>
  <c r="BI9" i="2"/>
  <c r="BE3" i="2"/>
  <c r="BE11" i="2"/>
  <c r="BE19" i="2"/>
  <c r="BE23" i="2"/>
  <c r="BE27" i="2"/>
  <c r="BE31" i="2"/>
  <c r="BE35" i="2"/>
  <c r="BI6" i="2"/>
  <c r="BI10" i="2"/>
  <c r="BI23" i="2"/>
  <c r="BI30" i="2"/>
  <c r="BE5" i="2"/>
  <c r="BE17" i="2"/>
  <c r="BE25" i="2"/>
  <c r="BE37" i="2"/>
  <c r="BI13" i="2"/>
  <c r="BE7" i="2"/>
  <c r="BE15" i="2"/>
  <c r="BE4" i="2"/>
  <c r="BE8" i="2"/>
  <c r="BE12" i="2"/>
  <c r="BE16" i="2"/>
  <c r="BE20" i="2"/>
  <c r="BE24" i="2"/>
  <c r="BE28" i="2"/>
  <c r="BE32" i="2"/>
  <c r="BE36" i="2"/>
  <c r="BI3" i="2"/>
  <c r="BI5" i="2"/>
  <c r="BI14" i="2"/>
  <c r="BI16" i="2"/>
  <c r="BH16" i="2" s="1"/>
  <c r="BI18" i="2"/>
  <c r="BI20" i="2"/>
  <c r="BH20" i="2" s="1"/>
  <c r="BI27" i="2"/>
  <c r="BI29" i="2"/>
  <c r="BI34" i="2"/>
  <c r="BI36" i="2"/>
  <c r="BH36" i="2" s="1"/>
  <c r="BG2" i="2"/>
  <c r="BG4" i="2"/>
  <c r="BG6" i="2"/>
  <c r="BG8" i="2"/>
  <c r="BG10" i="2"/>
  <c r="BG12" i="2"/>
  <c r="BG14" i="2"/>
  <c r="BG16" i="2"/>
  <c r="BG18" i="2"/>
  <c r="BG20" i="2"/>
  <c r="BG22" i="2"/>
  <c r="BG24" i="2"/>
  <c r="BG26" i="2"/>
  <c r="BG28" i="2"/>
  <c r="BG30" i="2"/>
  <c r="BG32" i="2"/>
  <c r="BG34" i="2"/>
  <c r="BG36" i="2"/>
  <c r="BE2" i="2"/>
  <c r="CD31" i="2" l="1"/>
  <c r="CD29" i="2"/>
  <c r="CD36" i="2"/>
  <c r="CD35" i="2"/>
  <c r="BC25" i="2"/>
  <c r="BH34" i="2"/>
  <c r="BC16" i="2"/>
  <c r="CD28" i="2"/>
  <c r="CD21" i="2"/>
  <c r="CD30" i="2"/>
  <c r="CD10" i="2"/>
  <c r="CD11" i="2"/>
  <c r="CD33" i="2"/>
  <c r="CD32" i="2"/>
  <c r="CD12" i="2"/>
  <c r="BH37" i="2"/>
  <c r="BH29" i="2"/>
  <c r="BH13" i="2"/>
  <c r="BS26" i="2"/>
  <c r="CD20" i="2"/>
  <c r="BH24" i="2"/>
  <c r="BH15" i="2"/>
  <c r="BS23" i="2"/>
  <c r="BH8" i="2"/>
  <c r="BH21" i="2"/>
  <c r="BH33" i="2"/>
  <c r="CD34" i="2"/>
  <c r="BH23" i="2"/>
  <c r="CD2" i="2"/>
  <c r="BH2" i="2"/>
  <c r="BS2" i="2"/>
  <c r="CD24" i="2"/>
  <c r="BH30" i="2"/>
  <c r="BH6" i="2"/>
  <c r="BH31" i="2"/>
  <c r="CD22" i="2"/>
  <c r="CD17" i="2"/>
  <c r="BH7" i="2"/>
  <c r="BH5" i="2"/>
  <c r="BS4" i="2"/>
  <c r="CD9" i="2"/>
  <c r="BH3" i="2"/>
  <c r="CD5" i="2"/>
  <c r="CD16" i="2"/>
  <c r="BH22" i="2"/>
  <c r="BH27" i="2"/>
  <c r="CD26" i="2"/>
  <c r="CD25" i="2"/>
  <c r="BH35" i="2"/>
  <c r="BH19" i="2"/>
  <c r="CD6" i="2"/>
  <c r="BS18" i="2"/>
  <c r="CD4" i="2"/>
  <c r="BH17" i="2"/>
  <c r="BH11" i="2"/>
  <c r="CD14" i="2"/>
  <c r="CD18" i="2"/>
  <c r="BS6" i="2"/>
  <c r="BH4" i="2"/>
  <c r="BD4" i="2" s="1"/>
  <c r="CD8" i="2"/>
  <c r="CD23" i="2"/>
  <c r="BS28" i="2"/>
  <c r="BH9" i="2"/>
  <c r="BS22" i="2"/>
  <c r="CD27" i="2"/>
  <c r="CD15" i="2"/>
  <c r="BH18" i="2"/>
  <c r="BH14" i="2"/>
  <c r="BH10" i="2"/>
  <c r="BH26" i="2"/>
  <c r="BS8" i="2"/>
  <c r="BS24" i="2"/>
  <c r="BS15" i="2"/>
  <c r="BS5" i="2"/>
  <c r="BD14" i="2" l="1"/>
  <c r="BD17" i="2"/>
  <c r="BD26" i="2"/>
  <c r="BD8" i="2"/>
  <c r="BD22" i="2"/>
</calcChain>
</file>

<file path=xl/sharedStrings.xml><?xml version="1.0" encoding="utf-8"?>
<sst xmlns="http://schemas.openxmlformats.org/spreadsheetml/2006/main" count="2432" uniqueCount="1143">
  <si>
    <t>iam</t>
  </si>
  <si>
    <t>get-account-authorization-details</t>
  </si>
  <si>
    <t>get-account-password-policy</t>
  </si>
  <si>
    <t>get-account-summary</t>
  </si>
  <si>
    <t>get-credential-report</t>
  </si>
  <si>
    <t>list-account-aliases</t>
  </si>
  <si>
    <t>list-mfa-devices</t>
  </si>
  <si>
    <t>list-service-specific-credentials</t>
  </si>
  <si>
    <t>list-signing-certificates</t>
  </si>
  <si>
    <t>list-ssh-public-keys</t>
  </si>
  <si>
    <t>list-virtual-mfa-devices</t>
  </si>
  <si>
    <t>list-access-keys</t>
  </si>
  <si>
    <t>get-access-key-last-used</t>
  </si>
  <si>
    <t>--access-key-id</t>
  </si>
  <si>
    <t>AccessKeyId</t>
  </si>
  <si>
    <t>list-groups</t>
  </si>
  <si>
    <t>get-group</t>
  </si>
  <si>
    <t>--group-name</t>
  </si>
  <si>
    <t>GroupName</t>
  </si>
  <si>
    <t>list-attached-group-policies</t>
  </si>
  <si>
    <t>list-group-policies</t>
  </si>
  <si>
    <t>list-instance-profiles</t>
  </si>
  <si>
    <t>get-instance-profile</t>
  </si>
  <si>
    <t>--instance-profile-name</t>
  </si>
  <si>
    <t>InstanceProfileName</t>
  </si>
  <si>
    <t>list-open-id-connect-providers</t>
  </si>
  <si>
    <t>get-open-id-connect-provider</t>
  </si>
  <si>
    <t>--open-id-connect-provider-arn</t>
  </si>
  <si>
    <t>Arn</t>
  </si>
  <si>
    <t>list-policies</t>
  </si>
  <si>
    <t>get-policy</t>
  </si>
  <si>
    <t>--policy-arn</t>
  </si>
  <si>
    <t>list-entities-for-policy</t>
  </si>
  <si>
    <t>list-policy-versions</t>
  </si>
  <si>
    <t>list-roles</t>
  </si>
  <si>
    <t>get-role</t>
  </si>
  <si>
    <t>--role-name</t>
  </si>
  <si>
    <t>RoleName</t>
  </si>
  <si>
    <t>list-attached-role-policies</t>
  </si>
  <si>
    <t>list-instance-profiles-for-role</t>
  </si>
  <si>
    <t>list-role-policies</t>
  </si>
  <si>
    <t>list-saml-providers</t>
  </si>
  <si>
    <t>get-saml-provider</t>
  </si>
  <si>
    <t>--saml-provider-arn</t>
  </si>
  <si>
    <t>list-server-certificates</t>
  </si>
  <si>
    <t>get-server-certificate</t>
  </si>
  <si>
    <t>--server-certificate-name</t>
  </si>
  <si>
    <t>ServerCertificateName</t>
  </si>
  <si>
    <t>list-users</t>
  </si>
  <si>
    <t>get-login-profile</t>
  </si>
  <si>
    <t>--user-name</t>
  </si>
  <si>
    <t>UserName</t>
  </si>
  <si>
    <t>list-user-policies</t>
  </si>
  <si>
    <t>list-attached-user-policies</t>
  </si>
  <si>
    <t>list-groups-for-user</t>
  </si>
  <si>
    <t>get-user</t>
  </si>
  <si>
    <t>get-context-keys-for-custom-policy</t>
  </si>
  <si>
    <t>--policy-input-list</t>
  </si>
  <si>
    <t>get-context-keys-for-principal-policy</t>
  </si>
  <si>
    <t>--policy-source-arn</t>
  </si>
  <si>
    <t>get-group-policy</t>
  </si>
  <si>
    <t>get-policy-version</t>
  </si>
  <si>
    <t>get-role-policy</t>
  </si>
  <si>
    <t>get-service-linked-role-deletion-status</t>
  </si>
  <si>
    <t>--deletion-task-id</t>
  </si>
  <si>
    <t>get-ssh-public-key</t>
  </si>
  <si>
    <t>get-user-policy</t>
  </si>
  <si>
    <t>--policy-name</t>
  </si>
  <si>
    <t>--version-id</t>
  </si>
  <si>
    <t>--ssh-public-key-id</t>
  </si>
  <si>
    <t>--encoding</t>
  </si>
  <si>
    <t>y</t>
  </si>
  <si>
    <t>n</t>
  </si>
  <si>
    <t>PolicyNames</t>
  </si>
  <si>
    <t>DefaultVersionId</t>
  </si>
  <si>
    <t>SSHPublicKeyId</t>
  </si>
  <si>
    <t>SSH</t>
  </si>
  <si>
    <t>delete-service-linked-role</t>
  </si>
  <si>
    <t>id</t>
  </si>
  <si>
    <t>execute_yn</t>
  </si>
  <si>
    <t>recursive_yn</t>
  </si>
  <si>
    <t>command_comment</t>
  </si>
  <si>
    <t>test_ok_yn</t>
  </si>
  <si>
    <t>command_recursive_comment</t>
  </si>
  <si>
    <t>aws_service</t>
  </si>
  <si>
    <t>aws_cli_command</t>
  </si>
  <si>
    <t>parameter_source_aws_cli_command</t>
  </si>
  <si>
    <t>parameter_source_aws_service</t>
  </si>
  <si>
    <t>Need error check for no report: An error occurred (ReportNotPresent) when calling the GetCredentialReport operation: Unknown</t>
  </si>
  <si>
    <t>parameter_source_table</t>
  </si>
  <si>
    <t>command_recursive_table</t>
  </si>
  <si>
    <t>list-command-unknown</t>
  </si>
  <si>
    <t>parameter_source_attribute</t>
  </si>
  <si>
    <t>parameter_count</t>
  </si>
  <si>
    <t>parameter_source_table_count</t>
  </si>
  <si>
    <t>parameter_multi_yn</t>
  </si>
  <si>
    <t>query_1_param</t>
  </si>
  <si>
    <t>query_drop</t>
  </si>
  <si>
    <t>query_name</t>
  </si>
  <si>
    <t>query_create_1</t>
  </si>
  <si>
    <t>query_create_2</t>
  </si>
  <si>
    <t>query_create_3</t>
  </si>
  <si>
    <t>query_create_4</t>
  </si>
  <si>
    <t>query_create_5</t>
  </si>
  <si>
    <t>query_create_6</t>
  </si>
  <si>
    <t>query_create_7</t>
  </si>
  <si>
    <t>query_create_header</t>
  </si>
  <si>
    <t>query_create_tail</t>
  </si>
  <si>
    <t>query_create_8</t>
  </si>
  <si>
    <t>query_tail</t>
  </si>
  <si>
    <t>query_create_build</t>
  </si>
  <si>
    <t>query_select_2</t>
  </si>
  <si>
    <t>query_select_3</t>
  </si>
  <si>
    <t>query_select_4</t>
  </si>
  <si>
    <t>query_select_5</t>
  </si>
  <si>
    <t>query_select_6</t>
  </si>
  <si>
    <t>query_select_7</t>
  </si>
  <si>
    <t>query_select_8</t>
  </si>
  <si>
    <t>query_from_2</t>
  </si>
  <si>
    <t>query_from_3</t>
  </si>
  <si>
    <t>query_from_4</t>
  </si>
  <si>
    <t>query_from_5</t>
  </si>
  <si>
    <t>query_from_6</t>
  </si>
  <si>
    <t>query_from_7</t>
  </si>
  <si>
    <t>query_from_8</t>
  </si>
  <si>
    <t>parameter_source_join_attribute</t>
  </si>
  <si>
    <t>join_type</t>
  </si>
  <si>
    <t>INNER</t>
  </si>
  <si>
    <t>parameter_key_hardcode_yn</t>
  </si>
  <si>
    <t>parameter_key_hardcode_value</t>
  </si>
  <si>
    <t>*unknown*</t>
  </si>
  <si>
    <t>query_from</t>
  </si>
  <si>
    <t>query_select_header</t>
  </si>
  <si>
    <t>query_insert_build</t>
  </si>
  <si>
    <t>query_insert_header</t>
  </si>
  <si>
    <t>query_insert_1</t>
  </si>
  <si>
    <t>query_insert_2</t>
  </si>
  <si>
    <t>query_insert_3</t>
  </si>
  <si>
    <t>query_insert_4</t>
  </si>
  <si>
    <t>query_insert_5</t>
  </si>
  <si>
    <t>query_insert_6</t>
  </si>
  <si>
    <t>query_insert_7</t>
  </si>
  <si>
    <t>query_insert_8</t>
  </si>
  <si>
    <t>query_insert_tail</t>
  </si>
  <si>
    <t>query_select_build</t>
  </si>
  <si>
    <t>command_recursive</t>
  </si>
  <si>
    <t>command_recursive_1</t>
  </si>
  <si>
    <t>command_recursive_2</t>
  </si>
  <si>
    <t>command_recursive_3</t>
  </si>
  <si>
    <t>command_recursive_4</t>
  </si>
  <si>
    <t>command_recursive_5</t>
  </si>
  <si>
    <t>command_recursive_6</t>
  </si>
  <si>
    <t>command_recursive_7</t>
  </si>
  <si>
    <t>command_recursive_8</t>
  </si>
  <si>
    <t>command_recursive_header</t>
  </si>
  <si>
    <t>recursive_dependent_yn</t>
  </si>
  <si>
    <t>command_repeated_hardcoded_prior</t>
  </si>
  <si>
    <t>command_repeated_hardcoded_after</t>
  </si>
  <si>
    <t>command_repeated_hardcoded_yn</t>
  </si>
  <si>
    <t>command_parameter</t>
  </si>
  <si>
    <t>command_recursive_multi_query</t>
  </si>
  <si>
    <t>command_recursive_single_query</t>
  </si>
  <si>
    <t>parameter_source_key</t>
  </si>
  <si>
    <t>key_id</t>
  </si>
  <si>
    <t>parameter_01_source_table</t>
  </si>
  <si>
    <t>parameter_02_source_table</t>
  </si>
  <si>
    <t>parameter_03_source_table</t>
  </si>
  <si>
    <t>parameter_04_source_table</t>
  </si>
  <si>
    <t>parameter_05_source_table</t>
  </si>
  <si>
    <t>parameter_06_source_table</t>
  </si>
  <si>
    <t>parameter_07_source_table</t>
  </si>
  <si>
    <t>parameter_08_source_table</t>
  </si>
  <si>
    <t>parameter_01_source_key</t>
  </si>
  <si>
    <t>parameter_02_source_key</t>
  </si>
  <si>
    <t>parameter_03_source_key</t>
  </si>
  <si>
    <t>parameter_04_source_key</t>
  </si>
  <si>
    <t>parameter_05_source_key</t>
  </si>
  <si>
    <t>parameter_06_source_key</t>
  </si>
  <si>
    <t>parameter_07_source_key</t>
  </si>
  <si>
    <t>parameter_08_source_key</t>
  </si>
  <si>
    <t>**hardcoded**</t>
  </si>
  <si>
    <t>cloudfront</t>
  </si>
  <si>
    <t>route53</t>
  </si>
  <si>
    <t>s3api</t>
  </si>
  <si>
    <t>waf</t>
  </si>
  <si>
    <t>exclude</t>
  </si>
  <si>
    <t>global_aws_service_yn</t>
  </si>
  <si>
    <t>driver_ver</t>
  </si>
  <si>
    <t>driver_tested_yn</t>
  </si>
  <si>
    <t>driver_all_ok_yn</t>
  </si>
  <si>
    <t>aws_service_comment</t>
  </si>
  <si>
    <t>acm</t>
  </si>
  <si>
    <t>alexaforbusiness</t>
  </si>
  <si>
    <t>apigateway</t>
  </si>
  <si>
    <t>application-autoscaling</t>
  </si>
  <si>
    <t>appstream</t>
  </si>
  <si>
    <t>appsync</t>
  </si>
  <si>
    <t>athena</t>
  </si>
  <si>
    <t>autoscaling</t>
  </si>
  <si>
    <t>autoscaling-plans</t>
  </si>
  <si>
    <t>batch</t>
  </si>
  <si>
    <t>budgets</t>
  </si>
  <si>
    <t>ce</t>
  </si>
  <si>
    <t>cloud9</t>
  </si>
  <si>
    <t>clouddirectory</t>
  </si>
  <si>
    <t>cloudformation</t>
  </si>
  <si>
    <t>cloudhsm</t>
  </si>
  <si>
    <t>cloudhsmv2</t>
  </si>
  <si>
    <t>cloudsearch</t>
  </si>
  <si>
    <t>cloudsearchdomain</t>
  </si>
  <si>
    <t>cloudtrail</t>
  </si>
  <si>
    <t>cloudwatch</t>
  </si>
  <si>
    <t>codebuild</t>
  </si>
  <si>
    <t>codecommit</t>
  </si>
  <si>
    <t>codepipeline</t>
  </si>
  <si>
    <t>codestar</t>
  </si>
  <si>
    <t>cognito-identity</t>
  </si>
  <si>
    <t>cognito-idp</t>
  </si>
  <si>
    <t>cognito-sync</t>
  </si>
  <si>
    <t>comprehend</t>
  </si>
  <si>
    <t>configservice</t>
  </si>
  <si>
    <t>configure</t>
  </si>
  <si>
    <t>cur</t>
  </si>
  <si>
    <t>datapipeline</t>
  </si>
  <si>
    <t>dax</t>
  </si>
  <si>
    <t>deploy</t>
  </si>
  <si>
    <t>devicefarm</t>
  </si>
  <si>
    <t>directconnect</t>
  </si>
  <si>
    <t>discovery</t>
  </si>
  <si>
    <t>dms</t>
  </si>
  <si>
    <t>ds</t>
  </si>
  <si>
    <t>dynamodb</t>
  </si>
  <si>
    <t>dynamodbstreams</t>
  </si>
  <si>
    <t>ec2</t>
  </si>
  <si>
    <t>ecr</t>
  </si>
  <si>
    <t>ecs</t>
  </si>
  <si>
    <t>efs</t>
  </si>
  <si>
    <t>elasticache</t>
  </si>
  <si>
    <t>elasticbeanstalk</t>
  </si>
  <si>
    <t>elastictranscoder</t>
  </si>
  <si>
    <t>elb</t>
  </si>
  <si>
    <t>elbv2</t>
  </si>
  <si>
    <t>emr</t>
  </si>
  <si>
    <t>es</t>
  </si>
  <si>
    <t>events</t>
  </si>
  <si>
    <t>firehose</t>
  </si>
  <si>
    <t>gamelift</t>
  </si>
  <si>
    <t>glacier</t>
  </si>
  <si>
    <t>glue</t>
  </si>
  <si>
    <t>greengrass</t>
  </si>
  <si>
    <t>guardduty</t>
  </si>
  <si>
    <t>health</t>
  </si>
  <si>
    <t>history</t>
  </si>
  <si>
    <t>importexport</t>
  </si>
  <si>
    <t>inspector</t>
  </si>
  <si>
    <t>iot</t>
  </si>
  <si>
    <t>iot-data</t>
  </si>
  <si>
    <t>iot-jobs-data</t>
  </si>
  <si>
    <t>kinesis</t>
  </si>
  <si>
    <t>kinesis-video-archived-media</t>
  </si>
  <si>
    <t>kinesis-video-media</t>
  </si>
  <si>
    <t>kinesisanalytics</t>
  </si>
  <si>
    <t>kinesisvideo</t>
  </si>
  <si>
    <t>kms</t>
  </si>
  <si>
    <t>lambda</t>
  </si>
  <si>
    <t>lex-models</t>
  </si>
  <si>
    <t>lex-runtime</t>
  </si>
  <si>
    <t>lightsail</t>
  </si>
  <si>
    <t>logs</t>
  </si>
  <si>
    <t>machinelearning</t>
  </si>
  <si>
    <t>marketplace-entitlement</t>
  </si>
  <si>
    <t>marketplacecommerceanalytics</t>
  </si>
  <si>
    <t>mediaconvert</t>
  </si>
  <si>
    <t>medialive</t>
  </si>
  <si>
    <t>mediapackage</t>
  </si>
  <si>
    <t>mediastore</t>
  </si>
  <si>
    <t>mediastore-data</t>
  </si>
  <si>
    <t>meteringmarketplace</t>
  </si>
  <si>
    <t>mgh</t>
  </si>
  <si>
    <t>mobile</t>
  </si>
  <si>
    <t>mq</t>
  </si>
  <si>
    <t>mturk</t>
  </si>
  <si>
    <t>opsworks</t>
  </si>
  <si>
    <t>opsworks-cm</t>
  </si>
  <si>
    <t>organizations</t>
  </si>
  <si>
    <t>pinpoint</t>
  </si>
  <si>
    <t>polly</t>
  </si>
  <si>
    <t>pricing</t>
  </si>
  <si>
    <t>rds</t>
  </si>
  <si>
    <t>redshift</t>
  </si>
  <si>
    <t>rekognition</t>
  </si>
  <si>
    <t>resource-groups</t>
  </si>
  <si>
    <t>resourcegroupstaggingapi</t>
  </si>
  <si>
    <t>route53domains</t>
  </si>
  <si>
    <t>s3</t>
  </si>
  <si>
    <t>sagemaker</t>
  </si>
  <si>
    <t>sagemaker-runtime</t>
  </si>
  <si>
    <t>sdb</t>
  </si>
  <si>
    <t>serverlessrepo</t>
  </si>
  <si>
    <t>servicecatalog</t>
  </si>
  <si>
    <t>servicediscovery</t>
  </si>
  <si>
    <t>ses</t>
  </si>
  <si>
    <t>shield</t>
  </si>
  <si>
    <t>sms</t>
  </si>
  <si>
    <t>snowball</t>
  </si>
  <si>
    <t>sns</t>
  </si>
  <si>
    <t>sqs</t>
  </si>
  <si>
    <t>ssm</t>
  </si>
  <si>
    <t>stepfunctions</t>
  </si>
  <si>
    <t>storagegateway</t>
  </si>
  <si>
    <t>sts</t>
  </si>
  <si>
    <t>support</t>
  </si>
  <si>
    <t>swf</t>
  </si>
  <si>
    <t>transcribe</t>
  </si>
  <si>
    <t>translate</t>
  </si>
  <si>
    <t>waf-regional</t>
  </si>
  <si>
    <t>workdocs</t>
  </si>
  <si>
    <t>workmail</t>
  </si>
  <si>
    <t>workspaces</t>
  </si>
  <si>
    <t>xray</t>
  </si>
  <si>
    <t>parameter_source_table_multi_yn</t>
  </si>
  <si>
    <t>https://github.com/Enterprise-Group-Ltd/aws-services-snapshot</t>
  </si>
  <si>
    <t>To select which AWS services are snapshotted:</t>
  </si>
  <si>
    <t>Select the tab: 'aws_services'</t>
  </si>
  <si>
    <t>Edit the 'execute_yn' column to control snapshotting for that service</t>
  </si>
  <si>
    <t>To select which AWS CLI commands are snapshotted:</t>
  </si>
  <si>
    <t>Select the tab: 'aws_cli_commands'</t>
  </si>
  <si>
    <t>Edit the 'execute_yn' column to control snapshotting for that AWS CLI command</t>
  </si>
  <si>
    <t>Truncate the PostgreSQL table 'aws_snapshot.aws_sps_commands._driver_aws_services'</t>
  </si>
  <si>
    <t>Copy the contents of the tab 'aws_services' to the PostgreSQL table 'aws_snapshot.aws_sps_commands._driver_aws_services'</t>
  </si>
  <si>
    <t>Truncate the PostgreSQL table 'aws_snapshot.aws_sps_commands._driver_aws_cli_commands'</t>
  </si>
  <si>
    <t>Copy the contents of the tab 'aws_services' to the PostgreSQL table 'aws_snapshot.aws_sps_commands._driver_aws_cli_commands'</t>
  </si>
  <si>
    <t>Right-click on the table aws_snapshot.aws_sps_commands.target_table</t>
  </si>
  <si>
    <t>Select 'Truncate Table'</t>
  </si>
  <si>
    <t>Select 'Open Table'</t>
  </si>
  <si>
    <t>In the Excel workbook, select the source tab</t>
  </si>
  <si>
    <t>Select the range of data, beginning at row 2  &gt;&gt; Important: do not include row 1 with the column names &lt;&lt;</t>
  </si>
  <si>
    <t>Copy</t>
  </si>
  <si>
    <t>In Navicat, right-click on the table aws_snapshot.aws_sps_commands.target_table</t>
  </si>
  <si>
    <t>At the bottom of the window, select the '+' to add a row</t>
  </si>
  <si>
    <t>Select the 'key_id' column in the new row</t>
  </si>
  <si>
    <t>Paste</t>
  </si>
  <si>
    <t>At the bottom of the window, select the 'checkmark' to commit the data</t>
  </si>
  <si>
    <t>For Navicat, to paste the contents of the XL workbook tab into the PostgreSQL table:</t>
  </si>
  <si>
    <t>Version:</t>
  </si>
  <si>
    <t>2.0.50</t>
  </si>
  <si>
    <t xml:space="preserve">Source: </t>
  </si>
  <si>
    <t xml:space="preserve">Status: </t>
  </si>
  <si>
    <t>MVP, work-in-progress</t>
  </si>
  <si>
    <t>Services Tested and Supported:</t>
  </si>
  <si>
    <t>IAM</t>
  </si>
  <si>
    <t>Notes:</t>
  </si>
  <si>
    <t>AWS Services Snapshot utility</t>
  </si>
  <si>
    <t xml:space="preserve"> CLI commands driver XL workbook</t>
  </si>
  <si>
    <t>This Microsoft Excel workbook creates  the AWS CLI commands for the AWS Services Snapshot utility</t>
  </si>
  <si>
    <t>recursive_multi_dependent_yn</t>
  </si>
  <si>
    <t>command_repeated_yn</t>
  </si>
  <si>
    <t>list-buckets</t>
  </si>
  <si>
    <t>list-bucket-analytics-configurations</t>
  </si>
  <si>
    <t>list-bucket-inventory-configurations</t>
  </si>
  <si>
    <t>list-bucket-metrics-configurations</t>
  </si>
  <si>
    <t>list-multipart-uploads</t>
  </si>
  <si>
    <t>list-object-versions</t>
  </si>
  <si>
    <t>list-objects-v2</t>
  </si>
  <si>
    <t>get-bucket-accelerate-configuration</t>
  </si>
  <si>
    <t>get-bucket-acl</t>
  </si>
  <si>
    <t>get-bucket-cors</t>
  </si>
  <si>
    <t>get-bucket-lifecycle</t>
  </si>
  <si>
    <t>get-bucket-lifecycle-configuration</t>
  </si>
  <si>
    <t>get-bucket-location</t>
  </si>
  <si>
    <t>get-bucket-logging</t>
  </si>
  <si>
    <t>get-bucket-notification</t>
  </si>
  <si>
    <t>get-bucket-notification-configuration</t>
  </si>
  <si>
    <t>get-bucket-policy</t>
  </si>
  <si>
    <t>get-bucket-replication</t>
  </si>
  <si>
    <t>get-bucket-request-payment</t>
  </si>
  <si>
    <t>get-bucket-tagging</t>
  </si>
  <si>
    <t>get-bucket-versioning</t>
  </si>
  <si>
    <t>get-bucket-website</t>
  </si>
  <si>
    <t>list-parts</t>
  </si>
  <si>
    <t>get-bucket-analytics-configuration</t>
  </si>
  <si>
    <t>get-bucket-inventory-configuration</t>
  </si>
  <si>
    <t>get-bucket-metrics-configuration</t>
  </si>
  <si>
    <t>get-object</t>
  </si>
  <si>
    <t>get-object-acl</t>
  </si>
  <si>
    <t>get-object-tagging</t>
  </si>
  <si>
    <t>get-object-torrent</t>
  </si>
  <si>
    <t>Name</t>
  </si>
  <si>
    <t>--key</t>
  </si>
  <si>
    <t>--id</t>
  </si>
  <si>
    <t>--upload-id</t>
  </si>
  <si>
    <t>--bucket</t>
  </si>
  <si>
    <t>Id</t>
  </si>
  <si>
    <t>Key</t>
  </si>
  <si>
    <t>UploadId</t>
  </si>
  <si>
    <t>reserved_words</t>
  </si>
  <si>
    <t>a</t>
  </si>
  <si>
    <t>abort</t>
  </si>
  <si>
    <t>abs</t>
  </si>
  <si>
    <t>absent</t>
  </si>
  <si>
    <t>absolute</t>
  </si>
  <si>
    <t>access</t>
  </si>
  <si>
    <t>according</t>
  </si>
  <si>
    <t>action</t>
  </si>
  <si>
    <t>ada</t>
  </si>
  <si>
    <t>add</t>
  </si>
  <si>
    <t>admin</t>
  </si>
  <si>
    <t>after</t>
  </si>
  <si>
    <t>aggregate</t>
  </si>
  <si>
    <t>all</t>
  </si>
  <si>
    <t>allocate</t>
  </si>
  <si>
    <t>also</t>
  </si>
  <si>
    <t>alter</t>
  </si>
  <si>
    <t>always</t>
  </si>
  <si>
    <t>analyse</t>
  </si>
  <si>
    <t>analyze</t>
  </si>
  <si>
    <t>and</t>
  </si>
  <si>
    <t>any</t>
  </si>
  <si>
    <t>are</t>
  </si>
  <si>
    <t>array</t>
  </si>
  <si>
    <t>array_agg</t>
  </si>
  <si>
    <t>array_max_cardinality</t>
  </si>
  <si>
    <t>as</t>
  </si>
  <si>
    <t>asc</t>
  </si>
  <si>
    <t>asensitive</t>
  </si>
  <si>
    <t>assertion</t>
  </si>
  <si>
    <t>assignment</t>
  </si>
  <si>
    <t>asymmetric</t>
  </si>
  <si>
    <t>at</t>
  </si>
  <si>
    <t>atomic</t>
  </si>
  <si>
    <t>attribute</t>
  </si>
  <si>
    <t>attributes</t>
  </si>
  <si>
    <t>authorization</t>
  </si>
  <si>
    <t>avg</t>
  </si>
  <si>
    <t>backward</t>
  </si>
  <si>
    <t>base64</t>
  </si>
  <si>
    <t>before</t>
  </si>
  <si>
    <t>begin</t>
  </si>
  <si>
    <t>begin_frame</t>
  </si>
  <si>
    <t>begin_partition</t>
  </si>
  <si>
    <t>bernoulli</t>
  </si>
  <si>
    <t>between</t>
  </si>
  <si>
    <t>bigint</t>
  </si>
  <si>
    <t>binary</t>
  </si>
  <si>
    <t>bit</t>
  </si>
  <si>
    <t>bit_length</t>
  </si>
  <si>
    <t>blob</t>
  </si>
  <si>
    <t>blocked</t>
  </si>
  <si>
    <t>bom</t>
  </si>
  <si>
    <t>boolean</t>
  </si>
  <si>
    <t>both</t>
  </si>
  <si>
    <t>breadth</t>
  </si>
  <si>
    <t>by</t>
  </si>
  <si>
    <t>c</t>
  </si>
  <si>
    <t>cache</t>
  </si>
  <si>
    <t>call</t>
  </si>
  <si>
    <t>called</t>
  </si>
  <si>
    <t>cardinality</t>
  </si>
  <si>
    <t>cascade</t>
  </si>
  <si>
    <t>cascaded</t>
  </si>
  <si>
    <t>case</t>
  </si>
  <si>
    <t>cast</t>
  </si>
  <si>
    <t>catalog</t>
  </si>
  <si>
    <t>catalog_name</t>
  </si>
  <si>
    <t>ceil</t>
  </si>
  <si>
    <t>ceiling</t>
  </si>
  <si>
    <t>chain</t>
  </si>
  <si>
    <t>char</t>
  </si>
  <si>
    <t>character</t>
  </si>
  <si>
    <t>characteristics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</si>
  <si>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</si>
  <si>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</si>
  <si>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</si>
  <si>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</si>
  <si>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</si>
  <si>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</si>
  <si>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check</t>
  </si>
  <si>
    <t>checkpoint</t>
  </si>
  <si>
    <t>class</t>
  </si>
  <si>
    <t>class_origin</t>
  </si>
  <si>
    <t>clob</t>
  </si>
  <si>
    <t>close</t>
  </si>
  <si>
    <t>cluster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</si>
  <si>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</si>
  <si>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</si>
  <si>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</si>
  <si>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</si>
  <si>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</si>
  <si>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</si>
  <si>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</si>
  <si>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</si>
  <si>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column</t>
  </si>
  <si>
    <t>columns</t>
  </si>
  <si>
    <t>column_name</t>
  </si>
  <si>
    <t>command_function</t>
  </si>
  <si>
    <t>command_function_code</t>
  </si>
  <si>
    <t>comment</t>
  </si>
  <si>
    <t>comments</t>
  </si>
  <si>
    <t>commit</t>
  </si>
  <si>
    <t>committed</t>
  </si>
  <si>
    <t>concurrently</t>
  </si>
  <si>
    <t>condition</t>
  </si>
  <si>
    <t>condition_number</t>
  </si>
  <si>
    <t>configuration</t>
  </si>
  <si>
    <t>conflict</t>
  </si>
  <si>
    <t>connect</t>
  </si>
  <si>
    <t>connection</t>
  </si>
  <si>
    <t>connection_name</t>
  </si>
  <si>
    <t>constraint</t>
  </si>
  <si>
    <t>constraints</t>
  </si>
  <si>
    <t>constraint_catalog</t>
  </si>
  <si>
    <t>constraint_name</t>
  </si>
  <si>
    <t>constraint_schema</t>
  </si>
  <si>
    <t>constructor</t>
  </si>
  <si>
    <t>contains</t>
  </si>
  <si>
    <t>content</t>
  </si>
  <si>
    <t>continue</t>
  </si>
  <si>
    <t>control</t>
  </si>
  <si>
    <t>conversion</t>
  </si>
  <si>
    <t>convert</t>
  </si>
  <si>
    <t>copy</t>
  </si>
  <si>
    <t>corr</t>
  </si>
  <si>
    <t>corresponding</t>
  </si>
  <si>
    <t>cost</t>
  </si>
  <si>
    <t>count</t>
  </si>
  <si>
    <t>covar_pop</t>
  </si>
  <si>
    <t>covar_samp</t>
  </si>
  <si>
    <t>create</t>
  </si>
  <si>
    <t>cross</t>
  </si>
  <si>
    <t>csv</t>
  </si>
  <si>
    <t>cube</t>
  </si>
  <si>
    <t>cume_dist</t>
  </si>
  <si>
    <t>current</t>
  </si>
  <si>
    <t>current_catalog</t>
  </si>
  <si>
    <t>current_date</t>
  </si>
  <si>
    <t>current_default_transform_group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</si>
  <si>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</si>
  <si>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</si>
  <si>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</si>
  <si>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</si>
  <si>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</si>
  <si>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</si>
  <si>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</si>
  <si>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</si>
  <si>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cursor</t>
  </si>
  <si>
    <t>cursor_name</t>
  </si>
  <si>
    <t>cycle</t>
  </si>
  <si>
    <t>data</t>
  </si>
  <si>
    <t>database</t>
  </si>
  <si>
    <t>datalink</t>
  </si>
  <si>
    <t>date</t>
  </si>
  <si>
    <t>datetime_interval_code</t>
  </si>
  <si>
    <t>datetime_interval_precision</t>
  </si>
  <si>
    <t>day</t>
  </si>
  <si>
    <t>db</t>
  </si>
  <si>
    <t>deallocate</t>
  </si>
  <si>
    <t>dec</t>
  </si>
  <si>
    <t>decimal</t>
  </si>
  <si>
    <t>declare</t>
  </si>
  <si>
    <t>default</t>
  </si>
  <si>
    <t>defaults</t>
  </si>
  <si>
    <t>deferrable</t>
  </si>
  <si>
    <t>deferred</t>
  </si>
  <si>
    <t>defined</t>
  </si>
  <si>
    <t>definer</t>
  </si>
  <si>
    <t>degree</t>
  </si>
  <si>
    <t>delete</t>
  </si>
  <si>
    <t>delimiter</t>
  </si>
  <si>
    <t>delimiters</t>
  </si>
  <si>
    <t>dense_rank</t>
  </si>
  <si>
    <t>depends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</si>
  <si>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</si>
  <si>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</si>
  <si>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</si>
  <si>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</si>
  <si>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</si>
  <si>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</si>
  <si>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</si>
  <si>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</si>
  <si>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dictionary</t>
  </si>
  <si>
    <t>disable</t>
  </si>
  <si>
    <t>discard</t>
  </si>
  <si>
    <t>disconnect</t>
  </si>
  <si>
    <t>dispatch</t>
  </si>
  <si>
    <t>distinct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</si>
  <si>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</si>
  <si>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</si>
  <si>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</si>
  <si>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</si>
  <si>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</si>
  <si>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</si>
  <si>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</si>
  <si>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</si>
  <si>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</si>
  <si>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</si>
  <si>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</si>
  <si>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</si>
  <si>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document</t>
  </si>
  <si>
    <t>domain</t>
  </si>
  <si>
    <t>double</t>
  </si>
  <si>
    <t>drop</t>
  </si>
  <si>
    <t>dynamic</t>
  </si>
  <si>
    <t>dynamic_function</t>
  </si>
  <si>
    <t>dynamic_function_code</t>
  </si>
  <si>
    <t>each</t>
  </si>
  <si>
    <t>element</t>
  </si>
  <si>
    <t>else</t>
  </si>
  <si>
    <t>empty</t>
  </si>
  <si>
    <t>enable</t>
  </si>
  <si>
    <t>encoding</t>
  </si>
  <si>
    <t>encrypted</t>
  </si>
  <si>
    <t>end</t>
  </si>
  <si>
    <t>end-exec</t>
  </si>
  <si>
    <t>end_frame</t>
  </si>
  <si>
    <t>end_partition</t>
  </si>
  <si>
    <t>enforced</t>
  </si>
  <si>
    <t>enum</t>
  </si>
  <si>
    <t>equals</t>
  </si>
  <si>
    <t>escape</t>
  </si>
  <si>
    <t>event</t>
  </si>
  <si>
    <t>every</t>
  </si>
  <si>
    <t>except</t>
  </si>
  <si>
    <t>exception</t>
  </si>
  <si>
    <t>excluding</t>
  </si>
  <si>
    <t>exclusive</t>
  </si>
  <si>
    <t>exec</t>
  </si>
  <si>
    <t>execute</t>
  </si>
  <si>
    <t>exists</t>
  </si>
  <si>
    <t>exp</t>
  </si>
  <si>
    <t>explain</t>
  </si>
  <si>
    <t>expression</t>
  </si>
  <si>
    <t>extension</t>
  </si>
  <si>
    <t>external</t>
  </si>
  <si>
    <t>extract</t>
  </si>
  <si>
    <t>family</t>
  </si>
  <si>
    <t>fetch</t>
  </si>
  <si>
    <t>file</t>
  </si>
  <si>
    <t>filter</t>
  </si>
  <si>
    <t>final</t>
  </si>
  <si>
    <t>first</t>
  </si>
  <si>
    <t>first_value</t>
  </si>
  <si>
    <t>flag</t>
  </si>
  <si>
    <t>float</t>
  </si>
  <si>
    <t>floor</t>
  </si>
  <si>
    <t>following</t>
  </si>
  <si>
    <t>for</t>
  </si>
  <si>
    <t>force</t>
  </si>
  <si>
    <t>foreign</t>
  </si>
  <si>
    <t>fortran</t>
  </si>
  <si>
    <t>forward</t>
  </si>
  <si>
    <t>found</t>
  </si>
  <si>
    <t>frame_row</t>
  </si>
  <si>
    <t>free</t>
  </si>
  <si>
    <t>freeze</t>
  </si>
  <si>
    <t>from</t>
  </si>
  <si>
    <t>fs</t>
  </si>
  <si>
    <t>full</t>
  </si>
  <si>
    <t>function</t>
  </si>
  <si>
    <t>functions</t>
  </si>
  <si>
    <t>fusion</t>
  </si>
  <si>
    <t>g</t>
  </si>
  <si>
    <t>general</t>
  </si>
  <si>
    <t>generated</t>
  </si>
  <si>
    <t>get</t>
  </si>
  <si>
    <t>global</t>
  </si>
  <si>
    <t>go</t>
  </si>
  <si>
    <t>goto</t>
  </si>
  <si>
    <t>grant</t>
  </si>
  <si>
    <t>granted</t>
  </si>
  <si>
    <t>greatest</t>
  </si>
  <si>
    <t>group</t>
  </si>
  <si>
    <t>grouping</t>
  </si>
  <si>
    <t>groups</t>
  </si>
  <si>
    <t>handler</t>
  </si>
  <si>
    <t>having</t>
  </si>
  <si>
    <t>header</t>
  </si>
  <si>
    <t>hex</t>
  </si>
  <si>
    <t>hierarchy</t>
  </si>
  <si>
    <t>hold</t>
  </si>
  <si>
    <t>hour</t>
  </si>
  <si>
    <t>identity</t>
  </si>
  <si>
    <t>if</t>
  </si>
  <si>
    <t>ignore</t>
  </si>
  <si>
    <t>ilike</t>
  </si>
  <si>
    <t>immediate</t>
  </si>
  <si>
    <t>immediately</t>
  </si>
  <si>
    <t>immutable</t>
  </si>
  <si>
    <t>implementation</t>
  </si>
  <si>
    <t>implicit</t>
  </si>
  <si>
    <t>import</t>
  </si>
  <si>
    <t>in</t>
  </si>
  <si>
    <t>including</t>
  </si>
  <si>
    <t>increment</t>
  </si>
  <si>
    <t>indent</t>
  </si>
  <si>
    <t>index</t>
  </si>
  <si>
    <t>indexes</t>
  </si>
  <si>
    <t>indicator</t>
  </si>
  <si>
    <t>inherit</t>
  </si>
  <si>
    <t>inherits</t>
  </si>
  <si>
    <t>initially</t>
  </si>
  <si>
    <t>inline</t>
  </si>
  <si>
    <t>inner</t>
  </si>
  <si>
    <t>inout</t>
  </si>
  <si>
    <t>input</t>
  </si>
  <si>
    <t>insensitive</t>
  </si>
  <si>
    <t>insert</t>
  </si>
  <si>
    <t>instance</t>
  </si>
  <si>
    <t>instantiable</t>
  </si>
  <si>
    <t>instead</t>
  </si>
  <si>
    <t>int</t>
  </si>
  <si>
    <t>integer</t>
  </si>
  <si>
    <t>integrity</t>
  </si>
  <si>
    <t>intersect</t>
  </si>
  <si>
    <t>intersection</t>
  </si>
  <si>
    <t>interval</t>
  </si>
  <si>
    <t>into</t>
  </si>
  <si>
    <t>invoker</t>
  </si>
  <si>
    <t>is</t>
  </si>
  <si>
    <t>isnull</t>
  </si>
  <si>
    <t>isolation</t>
  </si>
  <si>
    <t>join</t>
  </si>
  <si>
    <t>k</t>
  </si>
  <si>
    <t>key</t>
  </si>
  <si>
    <t>key_member</t>
  </si>
  <si>
    <t>key_type</t>
  </si>
  <si>
    <t>label</t>
  </si>
  <si>
    <t>lag</t>
  </si>
  <si>
    <t>language</t>
  </si>
  <si>
    <t>large</t>
  </si>
  <si>
    <t>last</t>
  </si>
  <si>
    <t>last_value</t>
  </si>
  <si>
    <t>lateral</t>
  </si>
  <si>
    <t>lead</t>
  </si>
  <si>
    <t>leading</t>
  </si>
  <si>
    <t>leakproof</t>
  </si>
  <si>
    <t>least</t>
  </si>
  <si>
    <t>left</t>
  </si>
  <si>
    <t>length</t>
  </si>
  <si>
    <t>level</t>
  </si>
  <si>
    <t>library</t>
  </si>
  <si>
    <t>like</t>
  </si>
  <si>
    <t>like_regex</t>
  </si>
  <si>
    <t>limit</t>
  </si>
  <si>
    <t>link</t>
  </si>
  <si>
    <t>listen</t>
  </si>
  <si>
    <t>ln</t>
  </si>
  <si>
    <t>load</t>
  </si>
  <si>
    <t>local</t>
  </si>
  <si>
    <t>localtime</t>
  </si>
  <si>
    <t>localtimestamp</t>
  </si>
  <si>
    <t>location</t>
  </si>
  <si>
    <t>locator</t>
  </si>
  <si>
    <t>lock</t>
  </si>
  <si>
    <t>locked</t>
  </si>
  <si>
    <t>logged</t>
  </si>
  <si>
    <t>lower</t>
  </si>
  <si>
    <t>m</t>
  </si>
  <si>
    <t>map</t>
  </si>
  <si>
    <t>mapping</t>
  </si>
  <si>
    <t>match</t>
  </si>
  <si>
    <t>matched</t>
  </si>
  <si>
    <t>materialized</t>
  </si>
  <si>
    <t>max</t>
  </si>
  <si>
    <t>maxvalue</t>
  </si>
  <si>
    <t>max_cardinality</t>
  </si>
  <si>
    <t>member</t>
  </si>
  <si>
    <t>merge</t>
  </si>
  <si>
    <t>message_length</t>
  </si>
  <si>
    <t>message_octet_length</t>
  </si>
  <si>
    <t>message_text</t>
  </si>
  <si>
    <t>method</t>
  </si>
  <si>
    <t>min</t>
  </si>
  <si>
    <t>minute</t>
  </si>
  <si>
    <t>minvalue</t>
  </si>
  <si>
    <t>mod</t>
  </si>
  <si>
    <t>mode</t>
  </si>
  <si>
    <t>modifies</t>
  </si>
  <si>
    <t>module</t>
  </si>
  <si>
    <t>month</t>
  </si>
  <si>
    <t>more</t>
  </si>
  <si>
    <t>move</t>
  </si>
  <si>
    <t>multiset</t>
  </si>
  <si>
    <t>mumps</t>
  </si>
  <si>
    <t>name</t>
  </si>
  <si>
    <t>names</t>
  </si>
  <si>
    <t>namespace</t>
  </si>
  <si>
    <t>national</t>
  </si>
  <si>
    <t>natural</t>
  </si>
  <si>
    <t>nchar</t>
  </si>
  <si>
    <t>nclob</t>
  </si>
  <si>
    <t>nesting</t>
  </si>
  <si>
    <t>new</t>
  </si>
  <si>
    <t>next</t>
  </si>
  <si>
    <t>nfc</t>
  </si>
  <si>
    <t>nfd</t>
  </si>
  <si>
    <t>nfkc</t>
  </si>
  <si>
    <t>nfkd</t>
  </si>
  <si>
    <t>nil</t>
  </si>
  <si>
    <t>no</t>
  </si>
  <si>
    <t>none</t>
  </si>
  <si>
    <t>normalize</t>
  </si>
  <si>
    <t>normalized</t>
  </si>
  <si>
    <t>not</t>
  </si>
  <si>
    <t>nothing</t>
  </si>
  <si>
    <t>notify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</si>
  <si>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</si>
  <si>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</si>
  <si>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</si>
  <si>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</si>
  <si>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</si>
  <si>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</si>
  <si>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</si>
  <si>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</si>
  <si>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</si>
  <si>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</si>
  <si>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object</t>
  </si>
  <si>
    <t>occurrences_regex</t>
  </si>
  <si>
    <t>octets</t>
  </si>
  <si>
    <t>octet_length</t>
  </si>
  <si>
    <t>of</t>
  </si>
  <si>
    <t>off</t>
  </si>
  <si>
    <t>offset</t>
  </si>
  <si>
    <t>oids</t>
  </si>
  <si>
    <t>old</t>
  </si>
  <si>
    <t>on</t>
  </si>
  <si>
    <t>only</t>
  </si>
  <si>
    <t>open</t>
  </si>
  <si>
    <t>operator</t>
  </si>
  <si>
    <t>option</t>
  </si>
  <si>
    <t>options</t>
  </si>
  <si>
    <t>or</t>
  </si>
  <si>
    <t>order</t>
  </si>
  <si>
    <t>ordering</t>
  </si>
  <si>
    <t>ordinality</t>
  </si>
  <si>
    <t>others</t>
  </si>
  <si>
    <t>out</t>
  </si>
  <si>
    <t>outer</t>
  </si>
  <si>
    <t>output</t>
  </si>
  <si>
    <t>over</t>
  </si>
  <si>
    <t>overlaps</t>
  </si>
  <si>
    <t>overlay</t>
  </si>
  <si>
    <t>overriding</t>
  </si>
  <si>
    <t>owned</t>
  </si>
  <si>
    <t>owner</t>
  </si>
  <si>
    <t>p</t>
  </si>
  <si>
    <t>pad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</si>
  <si>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</si>
  <si>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</si>
  <si>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</si>
  <si>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</si>
  <si>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</si>
  <si>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</si>
  <si>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</si>
  <si>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</si>
  <si>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parser</t>
  </si>
  <si>
    <t>partial</t>
  </si>
  <si>
    <t>partition</t>
  </si>
  <si>
    <t>pascal</t>
  </si>
  <si>
    <t>passing</t>
  </si>
  <si>
    <t>passthrough</t>
  </si>
  <si>
    <t>password</t>
  </si>
  <si>
    <t>path</t>
  </si>
  <si>
    <t>percent</t>
  </si>
  <si>
    <t>percentile_cont</t>
  </si>
  <si>
    <t>percentile_disc</t>
  </si>
  <si>
    <t>percent_rank</t>
  </si>
  <si>
    <t>period</t>
  </si>
  <si>
    <t>permission</t>
  </si>
  <si>
    <t>placing</t>
  </si>
  <si>
    <t>plans</t>
  </si>
  <si>
    <t>pli</t>
  </si>
  <si>
    <t>policy</t>
  </si>
  <si>
    <t>portion</t>
  </si>
  <si>
    <t>position</t>
  </si>
  <si>
    <t>position_regex</t>
  </si>
  <si>
    <t>power</t>
  </si>
  <si>
    <t>precedes</t>
  </si>
  <si>
    <t>preceding</t>
  </si>
  <si>
    <t>precision</t>
  </si>
  <si>
    <t>prepare</t>
  </si>
  <si>
    <t>prepared</t>
  </si>
  <si>
    <t>preserve</t>
  </si>
  <si>
    <t>primary</t>
  </si>
  <si>
    <t>prior</t>
  </si>
  <si>
    <t>privileges</t>
  </si>
  <si>
    <t>procedural</t>
  </si>
  <si>
    <t>procedure</t>
  </si>
  <si>
    <t>program</t>
  </si>
  <si>
    <t>public</t>
  </si>
  <si>
    <t>quote</t>
  </si>
  <si>
    <t>range</t>
  </si>
  <si>
    <t>rank</t>
  </si>
  <si>
    <t>read</t>
  </si>
  <si>
    <t>reads</t>
  </si>
  <si>
    <t>real</t>
  </si>
  <si>
    <t>reassign</t>
  </si>
  <si>
    <t>recheck</t>
  </si>
  <si>
    <t>recovery</t>
  </si>
  <si>
    <t>recursive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</si>
  <si>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</si>
  <si>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</si>
  <si>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</si>
  <si>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</si>
  <si>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</si>
  <si>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</si>
  <si>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</si>
  <si>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</si>
  <si>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</si>
  <si>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</si>
  <si>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</si>
  <si>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</si>
  <si>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</si>
  <si>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reindex</t>
  </si>
  <si>
    <t>relative</t>
  </si>
  <si>
    <t>release</t>
  </si>
  <si>
    <t>rename</t>
  </si>
  <si>
    <t>repeatable</t>
  </si>
  <si>
    <t>replace</t>
  </si>
  <si>
    <t>replica</t>
  </si>
  <si>
    <t>requiring</t>
  </si>
  <si>
    <t>reset</t>
  </si>
  <si>
    <t>respect</t>
  </si>
  <si>
    <t>restart</t>
  </si>
  <si>
    <t>restore</t>
  </si>
  <si>
    <t>restrict</t>
  </si>
  <si>
    <t>result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</si>
  <si>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</si>
  <si>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</si>
  <si>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</si>
  <si>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</si>
  <si>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</si>
  <si>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</si>
  <si>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</si>
  <si>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revoke</t>
  </si>
  <si>
    <t>right</t>
  </si>
  <si>
    <t>role</t>
  </si>
  <si>
    <t>rollback</t>
  </si>
  <si>
    <t>rollup</t>
  </si>
  <si>
    <t>routine</t>
  </si>
  <si>
    <t>routine_catalog</t>
  </si>
  <si>
    <t>routine_name</t>
  </si>
  <si>
    <t>routine_schema</t>
  </si>
  <si>
    <t>row</t>
  </si>
  <si>
    <t>rows</t>
  </si>
  <si>
    <t>row_count</t>
  </si>
  <si>
    <t>row_number</t>
  </si>
  <si>
    <t>rule</t>
  </si>
  <si>
    <t>savepoint</t>
  </si>
  <si>
    <t>scale</t>
  </si>
  <si>
    <t>schema</t>
  </si>
  <si>
    <t>schema_name</t>
  </si>
  <si>
    <t>scope</t>
  </si>
  <si>
    <t>scope_catalog</t>
  </si>
  <si>
    <t>scope_name</t>
  </si>
  <si>
    <t>scope_schema</t>
  </si>
  <si>
    <t>scroll</t>
  </si>
  <si>
    <t>search</t>
  </si>
  <si>
    <t>second</t>
  </si>
  <si>
    <t>section</t>
  </si>
  <si>
    <t>security</t>
  </si>
  <si>
    <t>select</t>
  </si>
  <si>
    <t>selective</t>
  </si>
  <si>
    <t>self</t>
  </si>
  <si>
    <t>sensitive</t>
  </si>
  <si>
    <t>sequence</t>
  </si>
  <si>
    <t>sequences</t>
  </si>
  <si>
    <t>serializable</t>
  </si>
  <si>
    <t>server</t>
  </si>
  <si>
    <t>server_name</t>
  </si>
  <si>
    <t>session</t>
  </si>
  <si>
    <t>session_user</t>
  </si>
  <si>
    <t>set</t>
  </si>
  <si>
    <t>setof</t>
  </si>
  <si>
    <t>sets</t>
  </si>
  <si>
    <t>share</t>
  </si>
  <si>
    <t>show</t>
  </si>
  <si>
    <t>similar</t>
  </si>
  <si>
    <t>simple</t>
  </si>
  <si>
    <t>size</t>
  </si>
  <si>
    <t>skip</t>
  </si>
  <si>
    <t>smallint</t>
  </si>
  <si>
    <t>snapshot</t>
  </si>
  <si>
    <t>some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</si>
  <si>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</si>
  <si>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</si>
  <si>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</si>
  <si>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</si>
  <si>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</si>
  <si>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</si>
  <si>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</si>
  <si>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</si>
  <si>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</si>
  <si>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</si>
  <si>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</si>
  <si>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</si>
  <si>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stable</t>
  </si>
  <si>
    <t>standalone</t>
  </si>
  <si>
    <t>start</t>
  </si>
  <si>
    <t>state</t>
  </si>
  <si>
    <t>statement</t>
  </si>
  <si>
    <t>static</t>
  </si>
  <si>
    <t>statistics</t>
  </si>
  <si>
    <t>stddev_pop</t>
  </si>
  <si>
    <t>stddev_samp</t>
  </si>
  <si>
    <t>stdin</t>
  </si>
  <si>
    <t>stdout</t>
  </si>
  <si>
    <t>storage</t>
  </si>
  <si>
    <t>strict</t>
  </si>
  <si>
    <t>strip</t>
  </si>
  <si>
    <t>structure</t>
  </si>
  <si>
    <t>style</t>
  </si>
  <si>
    <t>subclass_origin</t>
  </si>
  <si>
    <t>submultiset</t>
  </si>
  <si>
    <t>substring</t>
  </si>
  <si>
    <t>substring_regex</t>
  </si>
  <si>
    <t>succeeds</t>
  </si>
  <si>
    <t>sum</t>
  </si>
  <si>
    <t>symmetric</t>
  </si>
  <si>
    <t>sysid</t>
  </si>
  <si>
    <t>system</t>
  </si>
  <si>
    <t>system_time</t>
  </si>
  <si>
    <t>system_user</t>
  </si>
  <si>
    <t>t</t>
  </si>
  <si>
    <t>table</t>
  </si>
  <si>
    <t>tables</t>
  </si>
  <si>
    <t>tablesample</t>
  </si>
  <si>
    <t>tablespace</t>
  </si>
  <si>
    <t>table_name</t>
  </si>
  <si>
    <t>temp</t>
  </si>
  <si>
    <t>template</t>
  </si>
  <si>
    <t>temporary</t>
  </si>
  <si>
    <t>text</t>
  </si>
  <si>
    <t>then</t>
  </si>
  <si>
    <t>ties</t>
  </si>
  <si>
    <t>time</t>
  </si>
  <si>
    <t>timestamp</t>
  </si>
  <si>
    <t>timezone_hour</t>
  </si>
  <si>
    <t>timezone_minute</t>
  </si>
  <si>
    <t>to</t>
  </si>
  <si>
    <t>token</t>
  </si>
  <si>
    <t>top_level_count</t>
  </si>
  <si>
    <t>trailing</t>
  </si>
  <si>
    <t>transaction</t>
  </si>
  <si>
    <t>transactions_committed</t>
  </si>
  <si>
    <t>transactions_rolled_back</t>
  </si>
  <si>
    <t>transaction_active</t>
  </si>
  <si>
    <t>transform</t>
  </si>
  <si>
    <t>transforms</t>
  </si>
  <si>
    <t>translate_regex</t>
  </si>
  <si>
    <t>translation</t>
  </si>
  <si>
    <t>treat</t>
  </si>
  <si>
    <t>trigger</t>
  </si>
  <si>
    <t>trigger_catalog</t>
  </si>
  <si>
    <t>trigger_name</t>
  </si>
  <si>
    <t>trigger_schema</t>
  </si>
  <si>
    <t>trim</t>
  </si>
  <si>
    <t>trim_array</t>
  </si>
  <si>
    <t>truncate</t>
  </si>
  <si>
    <t>trusted</t>
  </si>
  <si>
    <t>type</t>
  </si>
  <si>
    <t>types</t>
  </si>
  <si>
    <t>uescape</t>
  </si>
  <si>
    <t>unbounded</t>
  </si>
  <si>
    <t>uncommitted</t>
  </si>
  <si>
    <t>under</t>
  </si>
  <si>
    <t>unencrypted</t>
  </si>
  <si>
    <t>union</t>
  </si>
  <si>
    <t>unique</t>
  </si>
  <si>
    <t>unknown</t>
  </si>
  <si>
    <t>unlink</t>
  </si>
  <si>
    <t>unlisten</t>
  </si>
  <si>
    <t>unlogged</t>
  </si>
  <si>
    <t>unnamed</t>
  </si>
  <si>
    <t>unnest</t>
  </si>
  <si>
    <t>until</t>
  </si>
  <si>
    <t>untyped</t>
  </si>
  <si>
    <t>update</t>
  </si>
  <si>
    <t>upper</t>
  </si>
  <si>
    <t>uri</t>
  </si>
  <si>
    <t>usage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</si>
  <si>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</si>
  <si>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</si>
  <si>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</si>
  <si>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</si>
  <si>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</si>
  <si>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</si>
  <si>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vacuum</t>
  </si>
  <si>
    <t>valid</t>
  </si>
  <si>
    <t>validate</t>
  </si>
  <si>
    <t>validator</t>
  </si>
  <si>
    <t>value</t>
  </si>
  <si>
    <t>values</t>
  </si>
  <si>
    <t>value_of</t>
  </si>
  <si>
    <t>varbinary</t>
  </si>
  <si>
    <t>varchar</t>
  </si>
  <si>
    <t>variadic</t>
  </si>
  <si>
    <t>varying</t>
  </si>
  <si>
    <t>var_pop</t>
  </si>
  <si>
    <t>var_samp</t>
  </si>
  <si>
    <t>verbose</t>
  </si>
  <si>
    <t>version</t>
  </si>
  <si>
    <t>versioning</t>
  </si>
  <si>
    <t>view</t>
  </si>
  <si>
    <t>views</t>
  </si>
  <si>
    <t>volatile</t>
  </si>
  <si>
    <t>when</t>
  </si>
  <si>
    <t>whenever</t>
  </si>
  <si>
    <t>where</t>
  </si>
  <si>
    <t>whitespace</t>
  </si>
  <si>
    <t>width_bucket</t>
  </si>
  <si>
    <t>window</t>
  </si>
  <si>
    <t>with</t>
  </si>
  <si>
    <t>within</t>
  </si>
  <si>
    <t>without</t>
  </si>
  <si>
    <t>work</t>
  </si>
  <si>
    <t>wrapper</t>
  </si>
  <si>
    <t>write</t>
  </si>
  <si>
    <t>xml</t>
  </si>
  <si>
    <t>xmlagg</t>
  </si>
  <si>
    <t>xmlattributes</t>
  </si>
  <si>
    <t>xmlbinary</t>
  </si>
  <si>
    <t>xmlcast</t>
  </si>
  <si>
    <t>xmlcomment</t>
  </si>
  <si>
    <t>xmlconcat</t>
  </si>
  <si>
    <t>xmldeclaration</t>
  </si>
  <si>
    <t>xmldocument</t>
  </si>
  <si>
    <t>xmlelement</t>
  </si>
  <si>
    <t>xmlexists</t>
  </si>
  <si>
    <t>xmlforest</t>
  </si>
  <si>
    <t>xmliterate</t>
  </si>
  <si>
    <t>xmlnamespaces</t>
  </si>
  <si>
    <t>xmlparse</t>
  </si>
  <si>
    <t>xmlpi</t>
  </si>
  <si>
    <t>xmlquery</t>
  </si>
  <si>
    <t>xmlroot</t>
  </si>
  <si>
    <t>xmlschema</t>
  </si>
  <si>
    <t>xmlserialize</t>
  </si>
  <si>
    <t>xmltable</t>
  </si>
  <si>
    <t>xmltext</t>
  </si>
  <si>
    <t>xmlvalidate</t>
  </si>
  <si>
    <t>year</t>
  </si>
  <si>
    <t>yes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</si>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</sst>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 applyNumberFormat="1"/>
    <xf numFmtId="0" fontId="6" fillId="2" borderId="10" xfId="6" applyNumberFormat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6" fillId="2" borderId="10" xfId="6" applyNumberFormat="1" applyBorder="1" applyAlignment="1">
      <alignment horizontal="center"/>
    </xf>
    <xf numFmtId="0" fontId="7" fillId="3" borderId="10" xfId="7" applyNumberFormat="1" applyBorder="1"/>
    <xf numFmtId="0" fontId="7" fillId="3" borderId="10" xfId="7" applyNumberFormat="1" applyBorder="1" applyAlignment="1"/>
    <xf numFmtId="0" fontId="16" fillId="0" borderId="0" xfId="0" applyFont="1"/>
    <xf numFmtId="0" fontId="18" fillId="0" borderId="0" xfId="0" applyFont="1"/>
    <xf numFmtId="0" fontId="0" fillId="0" borderId="0" xfId="0" applyAlignment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/>
  </sheetViews>
  <sheetFormatPr defaultRowHeight="15" x14ac:dyDescent="0.25"/>
  <cols>
    <col min="1" max="1" width="10.28515625" customWidth="1"/>
    <col min="2" max="2" width="117.85546875" customWidth="1"/>
  </cols>
  <sheetData>
    <row r="2" spans="1:2" ht="15.75" x14ac:dyDescent="0.25">
      <c r="A2" s="12" t="s">
        <v>352</v>
      </c>
      <c r="B2" s="13"/>
    </row>
    <row r="3" spans="1:2" ht="15.75" x14ac:dyDescent="0.25">
      <c r="A3" s="14" t="s">
        <v>353</v>
      </c>
      <c r="B3" s="15"/>
    </row>
    <row r="5" spans="1:2" x14ac:dyDescent="0.25">
      <c r="A5" t="s">
        <v>344</v>
      </c>
      <c r="B5" t="s">
        <v>345</v>
      </c>
    </row>
    <row r="7" spans="1:2" x14ac:dyDescent="0.25">
      <c r="A7" t="s">
        <v>354</v>
      </c>
    </row>
    <row r="9" spans="1:2" x14ac:dyDescent="0.25">
      <c r="A9" t="s">
        <v>346</v>
      </c>
      <c r="B9" t="s">
        <v>321</v>
      </c>
    </row>
    <row r="11" spans="1:2" x14ac:dyDescent="0.25">
      <c r="A11" t="s">
        <v>347</v>
      </c>
      <c r="B11" t="s">
        <v>348</v>
      </c>
    </row>
    <row r="12" spans="1:2" x14ac:dyDescent="0.25">
      <c r="A12" s="11" t="s">
        <v>349</v>
      </c>
    </row>
    <row r="13" spans="1:2" x14ac:dyDescent="0.25">
      <c r="B13" t="s">
        <v>350</v>
      </c>
    </row>
    <row r="16" spans="1:2" x14ac:dyDescent="0.25">
      <c r="A16" s="9" t="s">
        <v>322</v>
      </c>
    </row>
    <row r="17" spans="1:2" x14ac:dyDescent="0.25">
      <c r="A17">
        <v>1</v>
      </c>
      <c r="B17" t="s">
        <v>323</v>
      </c>
    </row>
    <row r="18" spans="1:2" x14ac:dyDescent="0.25">
      <c r="A18">
        <v>2</v>
      </c>
      <c r="B18" t="s">
        <v>324</v>
      </c>
    </row>
    <row r="19" spans="1:2" x14ac:dyDescent="0.25">
      <c r="A19">
        <v>3</v>
      </c>
      <c r="B19" t="s">
        <v>328</v>
      </c>
    </row>
    <row r="20" spans="1:2" x14ac:dyDescent="0.25">
      <c r="A20">
        <v>4</v>
      </c>
      <c r="B20" t="s">
        <v>329</v>
      </c>
    </row>
    <row r="22" spans="1:2" x14ac:dyDescent="0.25">
      <c r="A22" s="9" t="s">
        <v>325</v>
      </c>
    </row>
    <row r="23" spans="1:2" x14ac:dyDescent="0.25">
      <c r="A23">
        <v>1</v>
      </c>
      <c r="B23" t="s">
        <v>326</v>
      </c>
    </row>
    <row r="24" spans="1:2" x14ac:dyDescent="0.25">
      <c r="A24">
        <v>2</v>
      </c>
      <c r="B24" t="s">
        <v>327</v>
      </c>
    </row>
    <row r="25" spans="1:2" x14ac:dyDescent="0.25">
      <c r="A25">
        <v>3</v>
      </c>
      <c r="B25" t="s">
        <v>330</v>
      </c>
    </row>
    <row r="26" spans="1:2" x14ac:dyDescent="0.25">
      <c r="A26">
        <v>4</v>
      </c>
      <c r="B26" t="s">
        <v>331</v>
      </c>
    </row>
    <row r="29" spans="1:2" ht="15.75" x14ac:dyDescent="0.25">
      <c r="A29" s="10" t="s">
        <v>351</v>
      </c>
    </row>
    <row r="30" spans="1:2" x14ac:dyDescent="0.25">
      <c r="A30" s="9" t="s">
        <v>343</v>
      </c>
    </row>
    <row r="31" spans="1:2" x14ac:dyDescent="0.25">
      <c r="A31">
        <v>1</v>
      </c>
      <c r="B31" t="s">
        <v>335</v>
      </c>
    </row>
    <row r="32" spans="1:2" x14ac:dyDescent="0.25">
      <c r="A32">
        <v>2</v>
      </c>
      <c r="B32" t="s">
        <v>336</v>
      </c>
    </row>
    <row r="33" spans="1:2" x14ac:dyDescent="0.25">
      <c r="A33">
        <v>3</v>
      </c>
      <c r="B33" t="s">
        <v>337</v>
      </c>
    </row>
    <row r="34" spans="1:2" x14ac:dyDescent="0.25">
      <c r="A34">
        <v>4</v>
      </c>
      <c r="B34" t="s">
        <v>338</v>
      </c>
    </row>
    <row r="35" spans="1:2" x14ac:dyDescent="0.25">
      <c r="A35">
        <v>5</v>
      </c>
      <c r="B35" t="s">
        <v>333</v>
      </c>
    </row>
    <row r="36" spans="1:2" x14ac:dyDescent="0.25">
      <c r="A36">
        <v>6</v>
      </c>
      <c r="B36" t="s">
        <v>332</v>
      </c>
    </row>
    <row r="37" spans="1:2" x14ac:dyDescent="0.25">
      <c r="A37">
        <v>7</v>
      </c>
      <c r="B37" t="s">
        <v>334</v>
      </c>
    </row>
    <row r="38" spans="1:2" x14ac:dyDescent="0.25">
      <c r="A38">
        <v>8</v>
      </c>
      <c r="B38" t="s">
        <v>339</v>
      </c>
    </row>
    <row r="39" spans="1:2" x14ac:dyDescent="0.25">
      <c r="A39">
        <v>9</v>
      </c>
      <c r="B39" t="s">
        <v>340</v>
      </c>
    </row>
    <row r="40" spans="1:2" x14ac:dyDescent="0.25">
      <c r="A40">
        <v>10</v>
      </c>
      <c r="B40" t="s">
        <v>341</v>
      </c>
    </row>
    <row r="41" spans="1:2" x14ac:dyDescent="0.25">
      <c r="A41">
        <v>11</v>
      </c>
      <c r="B41" t="s">
        <v>342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9.7109375" bestFit="1" customWidth="1"/>
    <col min="3" max="3" width="11.28515625" bestFit="1" customWidth="1"/>
    <col min="4" max="4" width="21.7109375" bestFit="1" customWidth="1"/>
    <col min="5" max="5" width="10.140625" bestFit="1" customWidth="1"/>
    <col min="6" max="6" width="16.28515625" bestFit="1" customWidth="1"/>
    <col min="7" max="7" width="15.85546875" bestFit="1" customWidth="1"/>
    <col min="8" max="8" width="21.5703125" bestFit="1" customWidth="1"/>
  </cols>
  <sheetData>
    <row r="1" spans="1:8" x14ac:dyDescent="0.25">
      <c r="A1" t="s">
        <v>78</v>
      </c>
      <c r="B1" t="s">
        <v>84</v>
      </c>
      <c r="C1" t="s">
        <v>79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 spans="1:8" x14ac:dyDescent="0.25">
      <c r="A2">
        <v>1</v>
      </c>
      <c r="B2" t="s">
        <v>191</v>
      </c>
      <c r="C2" t="s">
        <v>72</v>
      </c>
      <c r="D2" t="s">
        <v>72</v>
      </c>
    </row>
    <row r="3" spans="1:8" x14ac:dyDescent="0.25">
      <c r="A3">
        <v>2</v>
      </c>
      <c r="B3" t="s">
        <v>192</v>
      </c>
      <c r="C3" t="s">
        <v>72</v>
      </c>
      <c r="D3" t="s">
        <v>72</v>
      </c>
    </row>
    <row r="4" spans="1:8" x14ac:dyDescent="0.25">
      <c r="A4">
        <v>3</v>
      </c>
      <c r="B4" t="s">
        <v>193</v>
      </c>
      <c r="C4" t="s">
        <v>72</v>
      </c>
      <c r="D4" t="s">
        <v>72</v>
      </c>
    </row>
    <row r="5" spans="1:8" x14ac:dyDescent="0.25">
      <c r="A5">
        <v>4</v>
      </c>
      <c r="B5" t="s">
        <v>194</v>
      </c>
      <c r="C5" t="s">
        <v>72</v>
      </c>
      <c r="D5" t="s">
        <v>72</v>
      </c>
    </row>
    <row r="6" spans="1:8" x14ac:dyDescent="0.25">
      <c r="A6">
        <v>5</v>
      </c>
      <c r="B6" t="s">
        <v>195</v>
      </c>
      <c r="C6" t="s">
        <v>72</v>
      </c>
      <c r="D6" t="s">
        <v>72</v>
      </c>
    </row>
    <row r="7" spans="1:8" x14ac:dyDescent="0.25">
      <c r="A7">
        <v>6</v>
      </c>
      <c r="B7" t="s">
        <v>196</v>
      </c>
      <c r="C7" t="s">
        <v>72</v>
      </c>
      <c r="D7" t="s">
        <v>72</v>
      </c>
    </row>
    <row r="8" spans="1:8" x14ac:dyDescent="0.25">
      <c r="A8">
        <v>7</v>
      </c>
      <c r="B8" t="s">
        <v>197</v>
      </c>
      <c r="C8" t="s">
        <v>72</v>
      </c>
      <c r="D8" t="s">
        <v>72</v>
      </c>
    </row>
    <row r="9" spans="1:8" x14ac:dyDescent="0.25">
      <c r="A9">
        <v>8</v>
      </c>
      <c r="B9" t="s">
        <v>198</v>
      </c>
      <c r="C9" t="s">
        <v>72</v>
      </c>
      <c r="D9" t="s">
        <v>72</v>
      </c>
    </row>
    <row r="10" spans="1:8" x14ac:dyDescent="0.25">
      <c r="A10">
        <v>9</v>
      </c>
      <c r="B10" t="s">
        <v>199</v>
      </c>
      <c r="C10" t="s">
        <v>72</v>
      </c>
      <c r="D10" t="s">
        <v>72</v>
      </c>
    </row>
    <row r="11" spans="1:8" x14ac:dyDescent="0.25">
      <c r="A11">
        <v>10</v>
      </c>
      <c r="B11" t="s">
        <v>200</v>
      </c>
      <c r="C11" t="s">
        <v>72</v>
      </c>
      <c r="D11" t="s">
        <v>72</v>
      </c>
    </row>
    <row r="12" spans="1:8" x14ac:dyDescent="0.25">
      <c r="A12">
        <v>11</v>
      </c>
      <c r="B12" t="s">
        <v>201</v>
      </c>
      <c r="C12" t="s">
        <v>72</v>
      </c>
      <c r="D12" t="s">
        <v>72</v>
      </c>
    </row>
    <row r="13" spans="1:8" x14ac:dyDescent="0.25">
      <c r="A13">
        <v>12</v>
      </c>
      <c r="B13" t="s">
        <v>202</v>
      </c>
      <c r="C13" t="s">
        <v>72</v>
      </c>
      <c r="D13" t="s">
        <v>72</v>
      </c>
    </row>
    <row r="14" spans="1:8" x14ac:dyDescent="0.25">
      <c r="A14">
        <v>13</v>
      </c>
      <c r="B14" t="s">
        <v>203</v>
      </c>
      <c r="C14" t="s">
        <v>72</v>
      </c>
      <c r="D14" t="s">
        <v>72</v>
      </c>
    </row>
    <row r="15" spans="1:8" x14ac:dyDescent="0.25">
      <c r="A15">
        <v>14</v>
      </c>
      <c r="B15" t="s">
        <v>204</v>
      </c>
      <c r="C15" t="s">
        <v>72</v>
      </c>
      <c r="D15" t="s">
        <v>72</v>
      </c>
    </row>
    <row r="16" spans="1:8" x14ac:dyDescent="0.25">
      <c r="A16">
        <v>15</v>
      </c>
      <c r="B16" t="s">
        <v>205</v>
      </c>
      <c r="C16" t="s">
        <v>72</v>
      </c>
      <c r="D16" t="s">
        <v>72</v>
      </c>
    </row>
    <row r="17" spans="1:4" x14ac:dyDescent="0.25">
      <c r="A17">
        <v>16</v>
      </c>
      <c r="B17" t="s">
        <v>181</v>
      </c>
      <c r="C17" t="s">
        <v>72</v>
      </c>
      <c r="D17" t="s">
        <v>71</v>
      </c>
    </row>
    <row r="18" spans="1:4" x14ac:dyDescent="0.25">
      <c r="A18">
        <v>17</v>
      </c>
      <c r="B18" t="s">
        <v>206</v>
      </c>
      <c r="C18" t="s">
        <v>72</v>
      </c>
      <c r="D18" t="s">
        <v>72</v>
      </c>
    </row>
    <row r="19" spans="1:4" x14ac:dyDescent="0.25">
      <c r="A19">
        <v>18</v>
      </c>
      <c r="B19" t="s">
        <v>207</v>
      </c>
      <c r="C19" t="s">
        <v>72</v>
      </c>
      <c r="D19" t="s">
        <v>72</v>
      </c>
    </row>
    <row r="20" spans="1:4" x14ac:dyDescent="0.25">
      <c r="A20">
        <v>19</v>
      </c>
      <c r="B20" t="s">
        <v>208</v>
      </c>
      <c r="C20" t="s">
        <v>72</v>
      </c>
      <c r="D20" t="s">
        <v>72</v>
      </c>
    </row>
    <row r="21" spans="1:4" x14ac:dyDescent="0.25">
      <c r="A21">
        <v>20</v>
      </c>
      <c r="B21" t="s">
        <v>209</v>
      </c>
      <c r="C21" t="s">
        <v>72</v>
      </c>
      <c r="D21" t="s">
        <v>72</v>
      </c>
    </row>
    <row r="22" spans="1:4" x14ac:dyDescent="0.25">
      <c r="A22">
        <v>21</v>
      </c>
      <c r="B22" t="s">
        <v>210</v>
      </c>
      <c r="C22" t="s">
        <v>72</v>
      </c>
      <c r="D22" t="s">
        <v>72</v>
      </c>
    </row>
    <row r="23" spans="1:4" x14ac:dyDescent="0.25">
      <c r="A23">
        <v>22</v>
      </c>
      <c r="B23" t="s">
        <v>211</v>
      </c>
      <c r="C23" t="s">
        <v>72</v>
      </c>
      <c r="D23" t="s">
        <v>72</v>
      </c>
    </row>
    <row r="24" spans="1:4" x14ac:dyDescent="0.25">
      <c r="A24">
        <v>23</v>
      </c>
      <c r="B24" t="s">
        <v>212</v>
      </c>
      <c r="C24" t="s">
        <v>72</v>
      </c>
      <c r="D24" t="s">
        <v>72</v>
      </c>
    </row>
    <row r="25" spans="1:4" x14ac:dyDescent="0.25">
      <c r="A25">
        <v>24</v>
      </c>
      <c r="B25" t="s">
        <v>213</v>
      </c>
      <c r="C25" t="s">
        <v>72</v>
      </c>
      <c r="D25" t="s">
        <v>72</v>
      </c>
    </row>
    <row r="26" spans="1:4" x14ac:dyDescent="0.25">
      <c r="A26">
        <v>25</v>
      </c>
      <c r="B26" t="s">
        <v>214</v>
      </c>
      <c r="C26" t="s">
        <v>72</v>
      </c>
      <c r="D26" t="s">
        <v>72</v>
      </c>
    </row>
    <row r="27" spans="1:4" x14ac:dyDescent="0.25">
      <c r="A27">
        <v>26</v>
      </c>
      <c r="B27" t="s">
        <v>215</v>
      </c>
      <c r="C27" t="s">
        <v>72</v>
      </c>
      <c r="D27" t="s">
        <v>72</v>
      </c>
    </row>
    <row r="28" spans="1:4" x14ac:dyDescent="0.25">
      <c r="A28">
        <v>27</v>
      </c>
      <c r="B28" t="s">
        <v>216</v>
      </c>
      <c r="C28" t="s">
        <v>72</v>
      </c>
      <c r="D28" t="s">
        <v>72</v>
      </c>
    </row>
    <row r="29" spans="1:4" x14ac:dyDescent="0.25">
      <c r="A29">
        <v>28</v>
      </c>
      <c r="B29" t="s">
        <v>217</v>
      </c>
      <c r="C29" t="s">
        <v>72</v>
      </c>
      <c r="D29" t="s">
        <v>72</v>
      </c>
    </row>
    <row r="30" spans="1:4" x14ac:dyDescent="0.25">
      <c r="A30">
        <v>29</v>
      </c>
      <c r="B30" t="s">
        <v>218</v>
      </c>
      <c r="C30" t="s">
        <v>72</v>
      </c>
      <c r="D30" t="s">
        <v>72</v>
      </c>
    </row>
    <row r="31" spans="1:4" x14ac:dyDescent="0.25">
      <c r="A31">
        <v>30</v>
      </c>
      <c r="B31" t="s">
        <v>219</v>
      </c>
      <c r="C31" t="s">
        <v>72</v>
      </c>
      <c r="D31" t="s">
        <v>72</v>
      </c>
    </row>
    <row r="32" spans="1:4" x14ac:dyDescent="0.25">
      <c r="A32">
        <v>31</v>
      </c>
      <c r="B32" t="s">
        <v>220</v>
      </c>
      <c r="C32" t="s">
        <v>72</v>
      </c>
      <c r="D32" t="s">
        <v>72</v>
      </c>
    </row>
    <row r="33" spans="1:4" x14ac:dyDescent="0.25">
      <c r="A33">
        <v>32</v>
      </c>
      <c r="B33" t="s">
        <v>221</v>
      </c>
      <c r="C33" t="s">
        <v>72</v>
      </c>
      <c r="D33" t="s">
        <v>72</v>
      </c>
    </row>
    <row r="34" spans="1:4" x14ac:dyDescent="0.25">
      <c r="A34">
        <v>33</v>
      </c>
      <c r="B34" t="s">
        <v>222</v>
      </c>
      <c r="C34" t="s">
        <v>72</v>
      </c>
      <c r="D34" t="s">
        <v>72</v>
      </c>
    </row>
    <row r="35" spans="1:4" x14ac:dyDescent="0.25">
      <c r="A35">
        <v>34</v>
      </c>
      <c r="B35" t="s">
        <v>223</v>
      </c>
      <c r="C35" t="s">
        <v>72</v>
      </c>
      <c r="D35" t="s">
        <v>72</v>
      </c>
    </row>
    <row r="36" spans="1:4" x14ac:dyDescent="0.25">
      <c r="A36">
        <v>35</v>
      </c>
      <c r="B36" t="s">
        <v>224</v>
      </c>
      <c r="C36" t="s">
        <v>72</v>
      </c>
      <c r="D36" t="s">
        <v>72</v>
      </c>
    </row>
    <row r="37" spans="1:4" x14ac:dyDescent="0.25">
      <c r="A37">
        <v>36</v>
      </c>
      <c r="B37" t="s">
        <v>225</v>
      </c>
      <c r="C37" t="s">
        <v>72</v>
      </c>
      <c r="D37" t="s">
        <v>72</v>
      </c>
    </row>
    <row r="38" spans="1:4" x14ac:dyDescent="0.25">
      <c r="A38">
        <v>37</v>
      </c>
      <c r="B38" t="s">
        <v>226</v>
      </c>
      <c r="C38" t="s">
        <v>72</v>
      </c>
      <c r="D38" t="s">
        <v>72</v>
      </c>
    </row>
    <row r="39" spans="1:4" x14ac:dyDescent="0.25">
      <c r="A39">
        <v>38</v>
      </c>
      <c r="B39" t="s">
        <v>227</v>
      </c>
      <c r="C39" t="s">
        <v>72</v>
      </c>
      <c r="D39" t="s">
        <v>72</v>
      </c>
    </row>
    <row r="40" spans="1:4" x14ac:dyDescent="0.25">
      <c r="A40">
        <v>39</v>
      </c>
      <c r="B40" t="s">
        <v>228</v>
      </c>
      <c r="C40" t="s">
        <v>72</v>
      </c>
      <c r="D40" t="s">
        <v>72</v>
      </c>
    </row>
    <row r="41" spans="1:4" x14ac:dyDescent="0.25">
      <c r="A41">
        <v>40</v>
      </c>
      <c r="B41" t="s">
        <v>229</v>
      </c>
      <c r="C41" t="s">
        <v>72</v>
      </c>
      <c r="D41" t="s">
        <v>72</v>
      </c>
    </row>
    <row r="42" spans="1:4" x14ac:dyDescent="0.25">
      <c r="A42">
        <v>41</v>
      </c>
      <c r="B42" t="s">
        <v>230</v>
      </c>
      <c r="C42" t="s">
        <v>72</v>
      </c>
      <c r="D42" t="s">
        <v>72</v>
      </c>
    </row>
    <row r="43" spans="1:4" x14ac:dyDescent="0.25">
      <c r="A43">
        <v>42</v>
      </c>
      <c r="B43" t="s">
        <v>231</v>
      </c>
      <c r="C43" t="s">
        <v>72</v>
      </c>
      <c r="D43" t="s">
        <v>72</v>
      </c>
    </row>
    <row r="44" spans="1:4" x14ac:dyDescent="0.25">
      <c r="A44">
        <v>43</v>
      </c>
      <c r="B44" t="s">
        <v>232</v>
      </c>
      <c r="C44" t="s">
        <v>72</v>
      </c>
      <c r="D44" t="s">
        <v>72</v>
      </c>
    </row>
    <row r="45" spans="1:4" x14ac:dyDescent="0.25">
      <c r="A45">
        <v>44</v>
      </c>
      <c r="B45" t="s">
        <v>233</v>
      </c>
      <c r="C45" t="s">
        <v>72</v>
      </c>
      <c r="D45" t="s">
        <v>72</v>
      </c>
    </row>
    <row r="46" spans="1:4" x14ac:dyDescent="0.25">
      <c r="A46">
        <v>45</v>
      </c>
      <c r="B46" t="s">
        <v>234</v>
      </c>
      <c r="C46" t="s">
        <v>72</v>
      </c>
      <c r="D46" t="s">
        <v>72</v>
      </c>
    </row>
    <row r="47" spans="1:4" x14ac:dyDescent="0.25">
      <c r="A47">
        <v>46</v>
      </c>
      <c r="B47" t="s">
        <v>235</v>
      </c>
      <c r="C47" t="s">
        <v>72</v>
      </c>
      <c r="D47" t="s">
        <v>72</v>
      </c>
    </row>
    <row r="48" spans="1:4" x14ac:dyDescent="0.25">
      <c r="A48">
        <v>47</v>
      </c>
      <c r="B48" t="s">
        <v>236</v>
      </c>
      <c r="C48" t="s">
        <v>72</v>
      </c>
      <c r="D48" t="s">
        <v>72</v>
      </c>
    </row>
    <row r="49" spans="1:4" x14ac:dyDescent="0.25">
      <c r="A49">
        <v>48</v>
      </c>
      <c r="B49" t="s">
        <v>237</v>
      </c>
      <c r="C49" t="s">
        <v>72</v>
      </c>
      <c r="D49" t="s">
        <v>72</v>
      </c>
    </row>
    <row r="50" spans="1:4" x14ac:dyDescent="0.25">
      <c r="A50">
        <v>49</v>
      </c>
      <c r="B50" t="s">
        <v>238</v>
      </c>
      <c r="C50" t="s">
        <v>72</v>
      </c>
      <c r="D50" t="s">
        <v>72</v>
      </c>
    </row>
    <row r="51" spans="1:4" x14ac:dyDescent="0.25">
      <c r="A51">
        <v>50</v>
      </c>
      <c r="B51" t="s">
        <v>239</v>
      </c>
      <c r="C51" t="s">
        <v>72</v>
      </c>
      <c r="D51" t="s">
        <v>72</v>
      </c>
    </row>
    <row r="52" spans="1:4" x14ac:dyDescent="0.25">
      <c r="A52">
        <v>51</v>
      </c>
      <c r="B52" t="s">
        <v>240</v>
      </c>
      <c r="C52" t="s">
        <v>72</v>
      </c>
      <c r="D52" t="s">
        <v>72</v>
      </c>
    </row>
    <row r="53" spans="1:4" x14ac:dyDescent="0.25">
      <c r="A53">
        <v>52</v>
      </c>
      <c r="B53" t="s">
        <v>241</v>
      </c>
      <c r="C53" t="s">
        <v>72</v>
      </c>
      <c r="D53" t="s">
        <v>72</v>
      </c>
    </row>
    <row r="54" spans="1:4" x14ac:dyDescent="0.25">
      <c r="A54">
        <v>53</v>
      </c>
      <c r="B54" t="s">
        <v>242</v>
      </c>
      <c r="C54" t="s">
        <v>72</v>
      </c>
      <c r="D54" t="s">
        <v>72</v>
      </c>
    </row>
    <row r="55" spans="1:4" x14ac:dyDescent="0.25">
      <c r="A55">
        <v>54</v>
      </c>
      <c r="B55" t="s">
        <v>243</v>
      </c>
      <c r="C55" t="s">
        <v>72</v>
      </c>
      <c r="D55" t="s">
        <v>72</v>
      </c>
    </row>
    <row r="56" spans="1:4" x14ac:dyDescent="0.25">
      <c r="A56">
        <v>55</v>
      </c>
      <c r="B56" t="s">
        <v>244</v>
      </c>
      <c r="C56" t="s">
        <v>72</v>
      </c>
      <c r="D56" t="s">
        <v>72</v>
      </c>
    </row>
    <row r="57" spans="1:4" x14ac:dyDescent="0.25">
      <c r="A57">
        <v>56</v>
      </c>
      <c r="B57" t="s">
        <v>245</v>
      </c>
      <c r="C57" t="s">
        <v>72</v>
      </c>
      <c r="D57" t="s">
        <v>72</v>
      </c>
    </row>
    <row r="58" spans="1:4" x14ac:dyDescent="0.25">
      <c r="A58">
        <v>57</v>
      </c>
      <c r="B58" t="s">
        <v>246</v>
      </c>
      <c r="C58" t="s">
        <v>72</v>
      </c>
      <c r="D58" t="s">
        <v>72</v>
      </c>
    </row>
    <row r="59" spans="1:4" x14ac:dyDescent="0.25">
      <c r="A59">
        <v>58</v>
      </c>
      <c r="B59" t="s">
        <v>247</v>
      </c>
      <c r="C59" t="s">
        <v>72</v>
      </c>
      <c r="D59" t="s">
        <v>72</v>
      </c>
    </row>
    <row r="60" spans="1:4" x14ac:dyDescent="0.25">
      <c r="A60">
        <v>59</v>
      </c>
      <c r="B60" t="s">
        <v>248</v>
      </c>
      <c r="C60" t="s">
        <v>72</v>
      </c>
      <c r="D60" t="s">
        <v>72</v>
      </c>
    </row>
    <row r="61" spans="1:4" x14ac:dyDescent="0.25">
      <c r="A61">
        <v>60</v>
      </c>
      <c r="B61" t="s">
        <v>249</v>
      </c>
      <c r="C61" t="s">
        <v>72</v>
      </c>
      <c r="D61" t="s">
        <v>72</v>
      </c>
    </row>
    <row r="62" spans="1:4" x14ac:dyDescent="0.25">
      <c r="A62">
        <v>61</v>
      </c>
      <c r="B62" t="s">
        <v>250</v>
      </c>
      <c r="C62" t="s">
        <v>72</v>
      </c>
      <c r="D62" t="s">
        <v>72</v>
      </c>
    </row>
    <row r="63" spans="1:4" x14ac:dyDescent="0.25">
      <c r="A63">
        <v>62</v>
      </c>
      <c r="B63" t="s">
        <v>251</v>
      </c>
      <c r="C63" t="s">
        <v>72</v>
      </c>
      <c r="D63" t="s">
        <v>72</v>
      </c>
    </row>
    <row r="64" spans="1:4" x14ac:dyDescent="0.25">
      <c r="A64">
        <v>63</v>
      </c>
      <c r="B64" t="s">
        <v>252</v>
      </c>
      <c r="C64" t="s">
        <v>72</v>
      </c>
      <c r="D64" t="s">
        <v>72</v>
      </c>
    </row>
    <row r="65" spans="1:4" x14ac:dyDescent="0.25">
      <c r="A65">
        <v>64</v>
      </c>
      <c r="B65" t="s">
        <v>0</v>
      </c>
      <c r="C65" t="s">
        <v>71</v>
      </c>
      <c r="D65" t="s">
        <v>72</v>
      </c>
    </row>
    <row r="66" spans="1:4" x14ac:dyDescent="0.25">
      <c r="A66">
        <v>65</v>
      </c>
      <c r="B66" t="s">
        <v>253</v>
      </c>
      <c r="C66" t="s">
        <v>72</v>
      </c>
      <c r="D66" t="s">
        <v>72</v>
      </c>
    </row>
    <row r="67" spans="1:4" x14ac:dyDescent="0.25">
      <c r="A67">
        <v>66</v>
      </c>
      <c r="B67" t="s">
        <v>254</v>
      </c>
      <c r="C67" t="s">
        <v>72</v>
      </c>
      <c r="D67" t="s">
        <v>72</v>
      </c>
    </row>
    <row r="68" spans="1:4" x14ac:dyDescent="0.25">
      <c r="A68">
        <v>67</v>
      </c>
      <c r="B68" t="s">
        <v>255</v>
      </c>
      <c r="C68" t="s">
        <v>72</v>
      </c>
      <c r="D68" t="s">
        <v>72</v>
      </c>
    </row>
    <row r="69" spans="1:4" x14ac:dyDescent="0.25">
      <c r="A69">
        <v>68</v>
      </c>
      <c r="B69" t="s">
        <v>256</v>
      </c>
      <c r="C69" t="s">
        <v>72</v>
      </c>
      <c r="D69" t="s">
        <v>72</v>
      </c>
    </row>
    <row r="70" spans="1:4" x14ac:dyDescent="0.25">
      <c r="A70">
        <v>69</v>
      </c>
      <c r="B70" t="s">
        <v>257</v>
      </c>
      <c r="C70" t="s">
        <v>72</v>
      </c>
      <c r="D70" t="s">
        <v>72</v>
      </c>
    </row>
    <row r="71" spans="1:4" x14ac:dyDescent="0.25">
      <c r="A71">
        <v>70</v>
      </c>
      <c r="B71" t="s">
        <v>258</v>
      </c>
      <c r="C71" t="s">
        <v>72</v>
      </c>
      <c r="D71" t="s">
        <v>72</v>
      </c>
    </row>
    <row r="72" spans="1:4" x14ac:dyDescent="0.25">
      <c r="A72">
        <v>71</v>
      </c>
      <c r="B72" t="s">
        <v>259</v>
      </c>
      <c r="C72" t="s">
        <v>72</v>
      </c>
      <c r="D72" t="s">
        <v>72</v>
      </c>
    </row>
    <row r="73" spans="1:4" x14ac:dyDescent="0.25">
      <c r="A73">
        <v>72</v>
      </c>
      <c r="B73" t="s">
        <v>260</v>
      </c>
      <c r="C73" t="s">
        <v>72</v>
      </c>
      <c r="D73" t="s">
        <v>72</v>
      </c>
    </row>
    <row r="74" spans="1:4" x14ac:dyDescent="0.25">
      <c r="A74">
        <v>73</v>
      </c>
      <c r="B74" t="s">
        <v>261</v>
      </c>
      <c r="C74" t="s">
        <v>72</v>
      </c>
      <c r="D74" t="s">
        <v>72</v>
      </c>
    </row>
    <row r="75" spans="1:4" x14ac:dyDescent="0.25">
      <c r="A75">
        <v>74</v>
      </c>
      <c r="B75" t="s">
        <v>262</v>
      </c>
      <c r="C75" t="s">
        <v>72</v>
      </c>
      <c r="D75" t="s">
        <v>72</v>
      </c>
    </row>
    <row r="76" spans="1:4" x14ac:dyDescent="0.25">
      <c r="A76">
        <v>75</v>
      </c>
      <c r="B76" t="s">
        <v>263</v>
      </c>
      <c r="C76" t="s">
        <v>72</v>
      </c>
      <c r="D76" t="s">
        <v>72</v>
      </c>
    </row>
    <row r="77" spans="1:4" x14ac:dyDescent="0.25">
      <c r="A77">
        <v>76</v>
      </c>
      <c r="B77" t="s">
        <v>264</v>
      </c>
      <c r="C77" t="s">
        <v>72</v>
      </c>
      <c r="D77" t="s">
        <v>72</v>
      </c>
    </row>
    <row r="78" spans="1:4" x14ac:dyDescent="0.25">
      <c r="A78">
        <v>77</v>
      </c>
      <c r="B78" t="s">
        <v>265</v>
      </c>
      <c r="C78" t="s">
        <v>72</v>
      </c>
      <c r="D78" t="s">
        <v>72</v>
      </c>
    </row>
    <row r="79" spans="1:4" x14ac:dyDescent="0.25">
      <c r="A79">
        <v>78</v>
      </c>
      <c r="B79" t="s">
        <v>266</v>
      </c>
      <c r="C79" t="s">
        <v>72</v>
      </c>
      <c r="D79" t="s">
        <v>72</v>
      </c>
    </row>
    <row r="80" spans="1:4" x14ac:dyDescent="0.25">
      <c r="A80">
        <v>79</v>
      </c>
      <c r="B80" t="s">
        <v>267</v>
      </c>
      <c r="C80" t="s">
        <v>72</v>
      </c>
      <c r="D80" t="s">
        <v>72</v>
      </c>
    </row>
    <row r="81" spans="1:4" x14ac:dyDescent="0.25">
      <c r="A81">
        <v>80</v>
      </c>
      <c r="B81" t="s">
        <v>268</v>
      </c>
      <c r="C81" t="s">
        <v>72</v>
      </c>
      <c r="D81" t="s">
        <v>72</v>
      </c>
    </row>
    <row r="82" spans="1:4" x14ac:dyDescent="0.25">
      <c r="A82">
        <v>81</v>
      </c>
      <c r="B82" t="s">
        <v>269</v>
      </c>
      <c r="C82" t="s">
        <v>72</v>
      </c>
      <c r="D82" t="s">
        <v>72</v>
      </c>
    </row>
    <row r="83" spans="1:4" x14ac:dyDescent="0.25">
      <c r="A83">
        <v>82</v>
      </c>
      <c r="B83" t="s">
        <v>270</v>
      </c>
      <c r="C83" t="s">
        <v>72</v>
      </c>
      <c r="D83" t="s">
        <v>72</v>
      </c>
    </row>
    <row r="84" spans="1:4" x14ac:dyDescent="0.25">
      <c r="A84">
        <v>83</v>
      </c>
      <c r="B84" t="s">
        <v>271</v>
      </c>
      <c r="C84" t="s">
        <v>72</v>
      </c>
      <c r="D84" t="s">
        <v>72</v>
      </c>
    </row>
    <row r="85" spans="1:4" x14ac:dyDescent="0.25">
      <c r="A85">
        <v>84</v>
      </c>
      <c r="B85" t="s">
        <v>272</v>
      </c>
      <c r="C85" t="s">
        <v>72</v>
      </c>
      <c r="D85" t="s">
        <v>72</v>
      </c>
    </row>
    <row r="86" spans="1:4" x14ac:dyDescent="0.25">
      <c r="A86">
        <v>85</v>
      </c>
      <c r="B86" t="s">
        <v>273</v>
      </c>
      <c r="C86" t="s">
        <v>72</v>
      </c>
      <c r="D86" t="s">
        <v>72</v>
      </c>
    </row>
    <row r="87" spans="1:4" x14ac:dyDescent="0.25">
      <c r="A87">
        <v>86</v>
      </c>
      <c r="B87" t="s">
        <v>274</v>
      </c>
      <c r="C87" t="s">
        <v>72</v>
      </c>
      <c r="D87" t="s">
        <v>72</v>
      </c>
    </row>
    <row r="88" spans="1:4" x14ac:dyDescent="0.25">
      <c r="A88">
        <v>87</v>
      </c>
      <c r="B88" t="s">
        <v>275</v>
      </c>
      <c r="C88" t="s">
        <v>72</v>
      </c>
      <c r="D88" t="s">
        <v>72</v>
      </c>
    </row>
    <row r="89" spans="1:4" x14ac:dyDescent="0.25">
      <c r="A89">
        <v>88</v>
      </c>
      <c r="B89" t="s">
        <v>276</v>
      </c>
      <c r="C89" t="s">
        <v>72</v>
      </c>
      <c r="D89" t="s">
        <v>72</v>
      </c>
    </row>
    <row r="90" spans="1:4" x14ac:dyDescent="0.25">
      <c r="A90">
        <v>89</v>
      </c>
      <c r="B90" t="s">
        <v>277</v>
      </c>
      <c r="C90" t="s">
        <v>72</v>
      </c>
      <c r="D90" t="s">
        <v>72</v>
      </c>
    </row>
    <row r="91" spans="1:4" x14ac:dyDescent="0.25">
      <c r="A91">
        <v>90</v>
      </c>
      <c r="B91" t="s">
        <v>278</v>
      </c>
      <c r="C91" t="s">
        <v>72</v>
      </c>
      <c r="D91" t="s">
        <v>72</v>
      </c>
    </row>
    <row r="92" spans="1:4" x14ac:dyDescent="0.25">
      <c r="A92">
        <v>91</v>
      </c>
      <c r="B92" t="s">
        <v>279</v>
      </c>
      <c r="C92" t="s">
        <v>72</v>
      </c>
      <c r="D92" t="s">
        <v>72</v>
      </c>
    </row>
    <row r="93" spans="1:4" x14ac:dyDescent="0.25">
      <c r="A93">
        <v>92</v>
      </c>
      <c r="B93" t="s">
        <v>280</v>
      </c>
      <c r="C93" t="s">
        <v>72</v>
      </c>
      <c r="D93" t="s">
        <v>72</v>
      </c>
    </row>
    <row r="94" spans="1:4" x14ac:dyDescent="0.25">
      <c r="A94">
        <v>93</v>
      </c>
      <c r="B94" t="s">
        <v>281</v>
      </c>
      <c r="C94" t="s">
        <v>72</v>
      </c>
      <c r="D94" t="s">
        <v>72</v>
      </c>
    </row>
    <row r="95" spans="1:4" x14ac:dyDescent="0.25">
      <c r="A95">
        <v>94</v>
      </c>
      <c r="B95" t="s">
        <v>282</v>
      </c>
      <c r="C95" t="s">
        <v>72</v>
      </c>
      <c r="D95" t="s">
        <v>72</v>
      </c>
    </row>
    <row r="96" spans="1:4" x14ac:dyDescent="0.25">
      <c r="A96">
        <v>95</v>
      </c>
      <c r="B96" t="s">
        <v>283</v>
      </c>
      <c r="C96" t="s">
        <v>72</v>
      </c>
      <c r="D96" t="s">
        <v>72</v>
      </c>
    </row>
    <row r="97" spans="1:4" x14ac:dyDescent="0.25">
      <c r="A97">
        <v>96</v>
      </c>
      <c r="B97" t="s">
        <v>284</v>
      </c>
      <c r="C97" t="s">
        <v>72</v>
      </c>
      <c r="D97" t="s">
        <v>72</v>
      </c>
    </row>
    <row r="98" spans="1:4" x14ac:dyDescent="0.25">
      <c r="A98">
        <v>97</v>
      </c>
      <c r="B98" t="s">
        <v>285</v>
      </c>
      <c r="C98" t="s">
        <v>72</v>
      </c>
      <c r="D98" t="s">
        <v>72</v>
      </c>
    </row>
    <row r="99" spans="1:4" x14ac:dyDescent="0.25">
      <c r="A99">
        <v>98</v>
      </c>
      <c r="B99" t="s">
        <v>286</v>
      </c>
      <c r="C99" t="s">
        <v>72</v>
      </c>
      <c r="D99" t="s">
        <v>72</v>
      </c>
    </row>
    <row r="100" spans="1:4" x14ac:dyDescent="0.25">
      <c r="A100">
        <v>99</v>
      </c>
      <c r="B100" t="s">
        <v>287</v>
      </c>
      <c r="C100" t="s">
        <v>72</v>
      </c>
      <c r="D100" t="s">
        <v>72</v>
      </c>
    </row>
    <row r="101" spans="1:4" x14ac:dyDescent="0.25">
      <c r="A101">
        <v>100</v>
      </c>
      <c r="B101" t="s">
        <v>288</v>
      </c>
      <c r="C101" t="s">
        <v>72</v>
      </c>
      <c r="D101" t="s">
        <v>72</v>
      </c>
    </row>
    <row r="102" spans="1:4" x14ac:dyDescent="0.25">
      <c r="A102">
        <v>101</v>
      </c>
      <c r="B102" t="s">
        <v>289</v>
      </c>
      <c r="C102" t="s">
        <v>72</v>
      </c>
      <c r="D102" t="s">
        <v>72</v>
      </c>
    </row>
    <row r="103" spans="1:4" x14ac:dyDescent="0.25">
      <c r="A103">
        <v>102</v>
      </c>
      <c r="B103" t="s">
        <v>290</v>
      </c>
      <c r="C103" t="s">
        <v>72</v>
      </c>
      <c r="D103" t="s">
        <v>72</v>
      </c>
    </row>
    <row r="104" spans="1:4" x14ac:dyDescent="0.25">
      <c r="A104">
        <v>103</v>
      </c>
      <c r="B104" t="s">
        <v>291</v>
      </c>
      <c r="C104" t="s">
        <v>72</v>
      </c>
      <c r="D104" t="s">
        <v>72</v>
      </c>
    </row>
    <row r="105" spans="1:4" x14ac:dyDescent="0.25">
      <c r="A105">
        <v>104</v>
      </c>
      <c r="B105" t="s">
        <v>292</v>
      </c>
      <c r="C105" t="s">
        <v>72</v>
      </c>
      <c r="D105" t="s">
        <v>72</v>
      </c>
    </row>
    <row r="106" spans="1:4" x14ac:dyDescent="0.25">
      <c r="A106">
        <v>105</v>
      </c>
      <c r="B106" t="s">
        <v>182</v>
      </c>
      <c r="C106" t="s">
        <v>72</v>
      </c>
      <c r="D106" t="s">
        <v>71</v>
      </c>
    </row>
    <row r="107" spans="1:4" x14ac:dyDescent="0.25">
      <c r="A107">
        <v>106</v>
      </c>
      <c r="B107" t="s">
        <v>293</v>
      </c>
      <c r="C107" t="s">
        <v>72</v>
      </c>
      <c r="D107" t="s">
        <v>72</v>
      </c>
    </row>
    <row r="108" spans="1:4" x14ac:dyDescent="0.25">
      <c r="A108">
        <v>107</v>
      </c>
      <c r="B108" t="s">
        <v>294</v>
      </c>
      <c r="C108" t="s">
        <v>72</v>
      </c>
      <c r="D108" t="s">
        <v>71</v>
      </c>
    </row>
    <row r="109" spans="1:4" x14ac:dyDescent="0.25">
      <c r="A109">
        <v>108</v>
      </c>
      <c r="B109" t="s">
        <v>183</v>
      </c>
      <c r="C109" t="s">
        <v>71</v>
      </c>
      <c r="D109" t="s">
        <v>71</v>
      </c>
    </row>
    <row r="110" spans="1:4" x14ac:dyDescent="0.25">
      <c r="A110">
        <v>109</v>
      </c>
      <c r="B110" t="s">
        <v>295</v>
      </c>
      <c r="C110" t="s">
        <v>72</v>
      </c>
      <c r="D110" t="s">
        <v>72</v>
      </c>
    </row>
    <row r="111" spans="1:4" x14ac:dyDescent="0.25">
      <c r="A111">
        <v>110</v>
      </c>
      <c r="B111" t="s">
        <v>296</v>
      </c>
      <c r="C111" t="s">
        <v>72</v>
      </c>
      <c r="D111" t="s">
        <v>72</v>
      </c>
    </row>
    <row r="112" spans="1:4" x14ac:dyDescent="0.25">
      <c r="A112">
        <v>111</v>
      </c>
      <c r="B112" t="s">
        <v>297</v>
      </c>
      <c r="C112" t="s">
        <v>72</v>
      </c>
      <c r="D112" t="s">
        <v>72</v>
      </c>
    </row>
    <row r="113" spans="1:4" x14ac:dyDescent="0.25">
      <c r="A113">
        <v>112</v>
      </c>
      <c r="B113" t="s">
        <v>298</v>
      </c>
      <c r="C113" t="s">
        <v>72</v>
      </c>
      <c r="D113" t="s">
        <v>72</v>
      </c>
    </row>
    <row r="114" spans="1:4" x14ac:dyDescent="0.25">
      <c r="A114">
        <v>113</v>
      </c>
      <c r="B114" t="s">
        <v>299</v>
      </c>
      <c r="C114" t="s">
        <v>72</v>
      </c>
      <c r="D114" t="s">
        <v>72</v>
      </c>
    </row>
    <row r="115" spans="1:4" x14ac:dyDescent="0.25">
      <c r="A115">
        <v>114</v>
      </c>
      <c r="B115" t="s">
        <v>300</v>
      </c>
      <c r="C115" t="s">
        <v>72</v>
      </c>
      <c r="D115" t="s">
        <v>72</v>
      </c>
    </row>
    <row r="116" spans="1:4" x14ac:dyDescent="0.25">
      <c r="A116">
        <v>115</v>
      </c>
      <c r="B116" t="s">
        <v>301</v>
      </c>
      <c r="C116" t="s">
        <v>72</v>
      </c>
      <c r="D116" t="s">
        <v>72</v>
      </c>
    </row>
    <row r="117" spans="1:4" x14ac:dyDescent="0.25">
      <c r="A117">
        <v>116</v>
      </c>
      <c r="B117" t="s">
        <v>302</v>
      </c>
      <c r="C117" t="s">
        <v>72</v>
      </c>
      <c r="D117" t="s">
        <v>72</v>
      </c>
    </row>
    <row r="118" spans="1:4" x14ac:dyDescent="0.25">
      <c r="A118">
        <v>117</v>
      </c>
      <c r="B118" t="s">
        <v>303</v>
      </c>
      <c r="C118" t="s">
        <v>72</v>
      </c>
      <c r="D118" t="s">
        <v>72</v>
      </c>
    </row>
    <row r="119" spans="1:4" x14ac:dyDescent="0.25">
      <c r="A119">
        <v>118</v>
      </c>
      <c r="B119" t="s">
        <v>304</v>
      </c>
      <c r="C119" t="s">
        <v>72</v>
      </c>
      <c r="D119" t="s">
        <v>72</v>
      </c>
    </row>
    <row r="120" spans="1:4" x14ac:dyDescent="0.25">
      <c r="A120">
        <v>119</v>
      </c>
      <c r="B120" t="s">
        <v>305</v>
      </c>
      <c r="C120" t="s">
        <v>72</v>
      </c>
      <c r="D120" t="s">
        <v>72</v>
      </c>
    </row>
    <row r="121" spans="1:4" x14ac:dyDescent="0.25">
      <c r="A121">
        <v>120</v>
      </c>
      <c r="B121" t="s">
        <v>306</v>
      </c>
      <c r="C121" t="s">
        <v>72</v>
      </c>
      <c r="D121" t="s">
        <v>72</v>
      </c>
    </row>
    <row r="122" spans="1:4" x14ac:dyDescent="0.25">
      <c r="A122">
        <v>121</v>
      </c>
      <c r="B122" t="s">
        <v>307</v>
      </c>
      <c r="C122" t="s">
        <v>72</v>
      </c>
      <c r="D122" t="s">
        <v>72</v>
      </c>
    </row>
    <row r="123" spans="1:4" x14ac:dyDescent="0.25">
      <c r="A123">
        <v>122</v>
      </c>
      <c r="B123" t="s">
        <v>308</v>
      </c>
      <c r="C123" t="s">
        <v>72</v>
      </c>
      <c r="D123" t="s">
        <v>72</v>
      </c>
    </row>
    <row r="124" spans="1:4" x14ac:dyDescent="0.25">
      <c r="A124">
        <v>123</v>
      </c>
      <c r="B124" t="s">
        <v>309</v>
      </c>
      <c r="C124" t="s">
        <v>72</v>
      </c>
      <c r="D124" t="s">
        <v>72</v>
      </c>
    </row>
    <row r="125" spans="1:4" x14ac:dyDescent="0.25">
      <c r="A125">
        <v>124</v>
      </c>
      <c r="B125" t="s">
        <v>310</v>
      </c>
      <c r="C125" t="s">
        <v>72</v>
      </c>
      <c r="D125" t="s">
        <v>72</v>
      </c>
    </row>
    <row r="126" spans="1:4" x14ac:dyDescent="0.25">
      <c r="A126">
        <v>125</v>
      </c>
      <c r="B126" t="s">
        <v>311</v>
      </c>
      <c r="C126" t="s">
        <v>72</v>
      </c>
      <c r="D126" t="s">
        <v>72</v>
      </c>
    </row>
    <row r="127" spans="1:4" x14ac:dyDescent="0.25">
      <c r="A127">
        <v>126</v>
      </c>
      <c r="B127" t="s">
        <v>312</v>
      </c>
      <c r="C127" t="s">
        <v>72</v>
      </c>
      <c r="D127" t="s">
        <v>72</v>
      </c>
    </row>
    <row r="128" spans="1:4" x14ac:dyDescent="0.25">
      <c r="A128">
        <v>127</v>
      </c>
      <c r="B128" t="s">
        <v>313</v>
      </c>
      <c r="C128" t="s">
        <v>72</v>
      </c>
      <c r="D128" t="s">
        <v>72</v>
      </c>
    </row>
    <row r="129" spans="1:4" x14ac:dyDescent="0.25">
      <c r="A129">
        <v>128</v>
      </c>
      <c r="B129" t="s">
        <v>314</v>
      </c>
      <c r="C129" t="s">
        <v>72</v>
      </c>
      <c r="D129" t="s">
        <v>72</v>
      </c>
    </row>
    <row r="130" spans="1:4" x14ac:dyDescent="0.25">
      <c r="A130">
        <v>129</v>
      </c>
      <c r="B130" t="s">
        <v>184</v>
      </c>
      <c r="C130" t="s">
        <v>72</v>
      </c>
      <c r="D130" t="s">
        <v>71</v>
      </c>
    </row>
    <row r="131" spans="1:4" x14ac:dyDescent="0.25">
      <c r="A131">
        <v>130</v>
      </c>
      <c r="B131" t="s">
        <v>315</v>
      </c>
      <c r="C131" t="s">
        <v>72</v>
      </c>
      <c r="D131" t="s">
        <v>72</v>
      </c>
    </row>
    <row r="132" spans="1:4" x14ac:dyDescent="0.25">
      <c r="A132">
        <v>131</v>
      </c>
      <c r="B132" t="s">
        <v>316</v>
      </c>
      <c r="C132" t="s">
        <v>72</v>
      </c>
      <c r="D132" t="s">
        <v>72</v>
      </c>
    </row>
    <row r="133" spans="1:4" x14ac:dyDescent="0.25">
      <c r="A133">
        <v>132</v>
      </c>
      <c r="B133" t="s">
        <v>317</v>
      </c>
      <c r="C133" t="s">
        <v>72</v>
      </c>
      <c r="D133" t="s">
        <v>72</v>
      </c>
    </row>
    <row r="134" spans="1:4" x14ac:dyDescent="0.25">
      <c r="A134">
        <v>133</v>
      </c>
      <c r="B134" t="s">
        <v>318</v>
      </c>
      <c r="C134" t="s">
        <v>72</v>
      </c>
      <c r="D134" t="s">
        <v>72</v>
      </c>
    </row>
    <row r="135" spans="1:4" x14ac:dyDescent="0.25">
      <c r="A135">
        <v>134</v>
      </c>
      <c r="B135" t="s">
        <v>319</v>
      </c>
      <c r="C135" t="s">
        <v>72</v>
      </c>
      <c r="D13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1.7109375" bestFit="1" customWidth="1"/>
    <col min="3" max="3" width="36.5703125" bestFit="1" customWidth="1"/>
    <col min="4" max="4" width="12.28515625" bestFit="1" customWidth="1"/>
    <col min="5" max="5" width="13.42578125" bestFit="1" customWidth="1"/>
    <col min="6" max="6" width="10.7109375" bestFit="1" customWidth="1"/>
    <col min="7" max="7" width="19.42578125" bestFit="1" customWidth="1"/>
  </cols>
  <sheetData>
    <row r="1" spans="1:7" x14ac:dyDescent="0.25">
      <c r="A1" t="s">
        <v>163</v>
      </c>
      <c r="B1" t="s">
        <v>84</v>
      </c>
      <c r="C1" t="s">
        <v>85</v>
      </c>
      <c r="D1" t="s">
        <v>79</v>
      </c>
      <c r="E1" t="s">
        <v>80</v>
      </c>
      <c r="F1" t="s">
        <v>82</v>
      </c>
      <c r="G1" t="s">
        <v>81</v>
      </c>
    </row>
    <row r="2" spans="1:7" x14ac:dyDescent="0.25">
      <c r="A2">
        <v>1</v>
      </c>
      <c r="B2" s="1" t="s">
        <v>0</v>
      </c>
      <c r="C2" s="1" t="s">
        <v>1</v>
      </c>
      <c r="D2" s="1" t="s">
        <v>72</v>
      </c>
      <c r="E2" s="1" t="s">
        <v>72</v>
      </c>
    </row>
    <row r="3" spans="1:7" x14ac:dyDescent="0.25">
      <c r="A3">
        <v>2</v>
      </c>
      <c r="B3" s="1" t="s">
        <v>0</v>
      </c>
      <c r="C3" s="1" t="s">
        <v>2</v>
      </c>
      <c r="D3" s="1" t="s">
        <v>72</v>
      </c>
      <c r="E3" s="1" t="s">
        <v>72</v>
      </c>
    </row>
    <row r="4" spans="1:7" x14ac:dyDescent="0.25">
      <c r="A4">
        <v>3</v>
      </c>
      <c r="B4" s="1" t="s">
        <v>0</v>
      </c>
      <c r="C4" s="1" t="s">
        <v>3</v>
      </c>
      <c r="D4" s="1" t="s">
        <v>72</v>
      </c>
      <c r="E4" s="1" t="s">
        <v>72</v>
      </c>
    </row>
    <row r="5" spans="1:7" x14ac:dyDescent="0.25">
      <c r="A5">
        <v>4</v>
      </c>
      <c r="B5" s="1" t="s">
        <v>0</v>
      </c>
      <c r="C5" s="1" t="s">
        <v>4</v>
      </c>
      <c r="D5" s="1" t="s">
        <v>72</v>
      </c>
      <c r="E5" s="1" t="s">
        <v>72</v>
      </c>
      <c r="G5" s="1" t="s">
        <v>88</v>
      </c>
    </row>
    <row r="6" spans="1:7" x14ac:dyDescent="0.25">
      <c r="A6">
        <v>5</v>
      </c>
      <c r="B6" s="1" t="s">
        <v>0</v>
      </c>
      <c r="C6" s="1" t="s">
        <v>11</v>
      </c>
      <c r="D6" s="1" t="s">
        <v>72</v>
      </c>
      <c r="E6" s="1" t="s">
        <v>72</v>
      </c>
    </row>
    <row r="7" spans="1:7" x14ac:dyDescent="0.25">
      <c r="A7">
        <v>6</v>
      </c>
      <c r="B7" s="1" t="s">
        <v>0</v>
      </c>
      <c r="C7" s="1" t="s">
        <v>5</v>
      </c>
      <c r="D7" s="1" t="s">
        <v>72</v>
      </c>
      <c r="E7" s="1" t="s">
        <v>72</v>
      </c>
    </row>
    <row r="8" spans="1:7" x14ac:dyDescent="0.25">
      <c r="A8">
        <v>7</v>
      </c>
      <c r="B8" s="1" t="s">
        <v>0</v>
      </c>
      <c r="C8" s="1" t="s">
        <v>15</v>
      </c>
      <c r="D8" s="1" t="s">
        <v>72</v>
      </c>
      <c r="E8" s="1" t="s">
        <v>72</v>
      </c>
    </row>
    <row r="9" spans="1:7" x14ac:dyDescent="0.25">
      <c r="A9">
        <v>8</v>
      </c>
      <c r="B9" s="1" t="s">
        <v>0</v>
      </c>
      <c r="C9" s="1" t="s">
        <v>21</v>
      </c>
      <c r="D9" s="1" t="s">
        <v>72</v>
      </c>
      <c r="E9" s="1" t="s">
        <v>72</v>
      </c>
    </row>
    <row r="10" spans="1:7" x14ac:dyDescent="0.25">
      <c r="A10">
        <v>9</v>
      </c>
      <c r="B10" s="1" t="s">
        <v>0</v>
      </c>
      <c r="C10" s="1" t="s">
        <v>6</v>
      </c>
      <c r="D10" s="1" t="s">
        <v>72</v>
      </c>
      <c r="E10" s="1" t="s">
        <v>72</v>
      </c>
    </row>
    <row r="11" spans="1:7" x14ac:dyDescent="0.25">
      <c r="A11">
        <v>10</v>
      </c>
      <c r="B11" s="1" t="s">
        <v>0</v>
      </c>
      <c r="C11" s="1" t="s">
        <v>25</v>
      </c>
      <c r="D11" s="1" t="s">
        <v>72</v>
      </c>
      <c r="E11" s="1" t="s">
        <v>72</v>
      </c>
    </row>
    <row r="12" spans="1:7" x14ac:dyDescent="0.25">
      <c r="A12">
        <v>11</v>
      </c>
      <c r="B12" s="1" t="s">
        <v>0</v>
      </c>
      <c r="C12" s="1" t="s">
        <v>29</v>
      </c>
      <c r="D12" s="1" t="s">
        <v>72</v>
      </c>
      <c r="E12" s="1" t="s">
        <v>72</v>
      </c>
    </row>
    <row r="13" spans="1:7" x14ac:dyDescent="0.25">
      <c r="A13">
        <v>12</v>
      </c>
      <c r="B13" s="1" t="s">
        <v>0</v>
      </c>
      <c r="C13" s="1" t="s">
        <v>34</v>
      </c>
      <c r="D13" s="1" t="s">
        <v>72</v>
      </c>
      <c r="E13" s="1" t="s">
        <v>72</v>
      </c>
    </row>
    <row r="14" spans="1:7" x14ac:dyDescent="0.25">
      <c r="A14">
        <v>13</v>
      </c>
      <c r="B14" s="1" t="s">
        <v>0</v>
      </c>
      <c r="C14" s="1" t="s">
        <v>41</v>
      </c>
      <c r="D14" s="1" t="s">
        <v>72</v>
      </c>
      <c r="E14" s="1" t="s">
        <v>72</v>
      </c>
    </row>
    <row r="15" spans="1:7" x14ac:dyDescent="0.25">
      <c r="A15">
        <v>14</v>
      </c>
      <c r="B15" s="1" t="s">
        <v>0</v>
      </c>
      <c r="C15" s="1" t="s">
        <v>44</v>
      </c>
      <c r="D15" s="1" t="s">
        <v>72</v>
      </c>
      <c r="E15" s="1" t="s">
        <v>72</v>
      </c>
    </row>
    <row r="16" spans="1:7" x14ac:dyDescent="0.25">
      <c r="A16">
        <v>15</v>
      </c>
      <c r="B16" s="1" t="s">
        <v>0</v>
      </c>
      <c r="C16" s="1" t="s">
        <v>7</v>
      </c>
      <c r="D16" s="1" t="s">
        <v>72</v>
      </c>
      <c r="E16" s="1" t="s">
        <v>72</v>
      </c>
    </row>
    <row r="17" spans="1:5" x14ac:dyDescent="0.25">
      <c r="A17">
        <v>16</v>
      </c>
      <c r="B17" s="1" t="s">
        <v>0</v>
      </c>
      <c r="C17" s="1" t="s">
        <v>8</v>
      </c>
      <c r="D17" s="1" t="s">
        <v>72</v>
      </c>
      <c r="E17" s="1" t="s">
        <v>72</v>
      </c>
    </row>
    <row r="18" spans="1:5" x14ac:dyDescent="0.25">
      <c r="A18">
        <v>17</v>
      </c>
      <c r="B18" s="1" t="s">
        <v>0</v>
      </c>
      <c r="C18" s="1" t="s">
        <v>9</v>
      </c>
      <c r="D18" s="1" t="s">
        <v>72</v>
      </c>
      <c r="E18" s="1" t="s">
        <v>72</v>
      </c>
    </row>
    <row r="19" spans="1:5" x14ac:dyDescent="0.25">
      <c r="A19">
        <v>18</v>
      </c>
      <c r="B19" s="1" t="s">
        <v>0</v>
      </c>
      <c r="C19" s="1" t="s">
        <v>48</v>
      </c>
      <c r="D19" s="1" t="s">
        <v>71</v>
      </c>
      <c r="E19" s="1" t="s">
        <v>72</v>
      </c>
    </row>
    <row r="20" spans="1:5" x14ac:dyDescent="0.25">
      <c r="A20">
        <v>19</v>
      </c>
      <c r="B20" s="1" t="s">
        <v>0</v>
      </c>
      <c r="C20" s="1" t="s">
        <v>10</v>
      </c>
      <c r="D20" s="1" t="s">
        <v>72</v>
      </c>
      <c r="E20" s="1" t="s">
        <v>72</v>
      </c>
    </row>
    <row r="21" spans="1:5" x14ac:dyDescent="0.25">
      <c r="A21">
        <v>20</v>
      </c>
      <c r="B21" s="1" t="s">
        <v>0</v>
      </c>
      <c r="C21" s="1" t="s">
        <v>12</v>
      </c>
      <c r="D21" s="1" t="s">
        <v>72</v>
      </c>
      <c r="E21" s="1" t="s">
        <v>71</v>
      </c>
    </row>
    <row r="22" spans="1:5" x14ac:dyDescent="0.25">
      <c r="A22">
        <v>21</v>
      </c>
      <c r="B22" s="1" t="s">
        <v>0</v>
      </c>
      <c r="C22" s="1" t="s">
        <v>56</v>
      </c>
      <c r="D22" s="1" t="s">
        <v>72</v>
      </c>
      <c r="E22" s="1" t="s">
        <v>71</v>
      </c>
    </row>
    <row r="23" spans="1:5" x14ac:dyDescent="0.25">
      <c r="A23">
        <v>22</v>
      </c>
      <c r="B23" s="1" t="s">
        <v>0</v>
      </c>
      <c r="C23" s="1" t="s">
        <v>58</v>
      </c>
      <c r="D23" s="1" t="s">
        <v>72</v>
      </c>
      <c r="E23" s="1" t="s">
        <v>71</v>
      </c>
    </row>
    <row r="24" spans="1:5" x14ac:dyDescent="0.25">
      <c r="A24">
        <v>23</v>
      </c>
      <c r="B24" s="1" t="s">
        <v>0</v>
      </c>
      <c r="C24" s="1" t="s">
        <v>16</v>
      </c>
      <c r="D24" s="1" t="s">
        <v>72</v>
      </c>
      <c r="E24" s="1" t="s">
        <v>71</v>
      </c>
    </row>
    <row r="25" spans="1:5" x14ac:dyDescent="0.25">
      <c r="A25">
        <v>24</v>
      </c>
      <c r="B25" s="1" t="s">
        <v>0</v>
      </c>
      <c r="C25" s="1" t="s">
        <v>60</v>
      </c>
      <c r="D25" s="1" t="s">
        <v>72</v>
      </c>
      <c r="E25" s="1" t="s">
        <v>71</v>
      </c>
    </row>
    <row r="26" spans="1:5" x14ac:dyDescent="0.25">
      <c r="A26">
        <v>25</v>
      </c>
      <c r="B26" s="1" t="s">
        <v>0</v>
      </c>
      <c r="C26" s="1" t="s">
        <v>22</v>
      </c>
      <c r="D26" s="1" t="s">
        <v>72</v>
      </c>
      <c r="E26" s="1" t="s">
        <v>71</v>
      </c>
    </row>
    <row r="27" spans="1:5" x14ac:dyDescent="0.25">
      <c r="A27">
        <v>26</v>
      </c>
      <c r="B27" s="1" t="s">
        <v>0</v>
      </c>
      <c r="C27" s="1" t="s">
        <v>49</v>
      </c>
      <c r="D27" s="1" t="s">
        <v>72</v>
      </c>
      <c r="E27" s="1" t="s">
        <v>71</v>
      </c>
    </row>
    <row r="28" spans="1:5" x14ac:dyDescent="0.25">
      <c r="A28">
        <v>27</v>
      </c>
      <c r="B28" s="1" t="s">
        <v>0</v>
      </c>
      <c r="C28" s="1" t="s">
        <v>26</v>
      </c>
      <c r="D28" s="1" t="s">
        <v>72</v>
      </c>
      <c r="E28" s="1" t="s">
        <v>71</v>
      </c>
    </row>
    <row r="29" spans="1:5" x14ac:dyDescent="0.25">
      <c r="A29">
        <v>28</v>
      </c>
      <c r="B29" s="1" t="s">
        <v>0</v>
      </c>
      <c r="C29" s="1" t="s">
        <v>30</v>
      </c>
      <c r="D29" s="1" t="s">
        <v>72</v>
      </c>
      <c r="E29" s="1" t="s">
        <v>71</v>
      </c>
    </row>
    <row r="30" spans="1:5" x14ac:dyDescent="0.25">
      <c r="A30">
        <v>29</v>
      </c>
      <c r="B30" s="1" t="s">
        <v>0</v>
      </c>
      <c r="C30" s="1" t="s">
        <v>61</v>
      </c>
      <c r="D30" s="1" t="s">
        <v>72</v>
      </c>
      <c r="E30" s="1" t="s">
        <v>71</v>
      </c>
    </row>
    <row r="31" spans="1:5" x14ac:dyDescent="0.25">
      <c r="A31">
        <v>30</v>
      </c>
      <c r="B31" s="1" t="s">
        <v>0</v>
      </c>
      <c r="C31" s="1" t="s">
        <v>35</v>
      </c>
      <c r="D31" s="1" t="s">
        <v>72</v>
      </c>
      <c r="E31" s="1" t="s">
        <v>71</v>
      </c>
    </row>
    <row r="32" spans="1:5" x14ac:dyDescent="0.25">
      <c r="A32">
        <v>31</v>
      </c>
      <c r="B32" s="1" t="s">
        <v>0</v>
      </c>
      <c r="C32" s="1" t="s">
        <v>62</v>
      </c>
      <c r="D32" s="1" t="s">
        <v>72</v>
      </c>
      <c r="E32" s="1" t="s">
        <v>71</v>
      </c>
    </row>
    <row r="33" spans="1:7" x14ac:dyDescent="0.25">
      <c r="A33">
        <v>32</v>
      </c>
      <c r="B33" s="1" t="s">
        <v>0</v>
      </c>
      <c r="C33" s="1" t="s">
        <v>42</v>
      </c>
      <c r="D33" s="1" t="s">
        <v>72</v>
      </c>
      <c r="E33" s="1" t="s">
        <v>71</v>
      </c>
    </row>
    <row r="34" spans="1:7" x14ac:dyDescent="0.25">
      <c r="A34">
        <v>33</v>
      </c>
      <c r="B34" s="1" t="s">
        <v>0</v>
      </c>
      <c r="C34" s="1" t="s">
        <v>45</v>
      </c>
      <c r="D34" s="1" t="s">
        <v>72</v>
      </c>
      <c r="E34" s="1" t="s">
        <v>71</v>
      </c>
    </row>
    <row r="35" spans="1:7" x14ac:dyDescent="0.25">
      <c r="A35">
        <v>34</v>
      </c>
      <c r="B35" s="1" t="s">
        <v>0</v>
      </c>
      <c r="C35" s="1" t="s">
        <v>63</v>
      </c>
      <c r="D35" s="1" t="s">
        <v>72</v>
      </c>
      <c r="E35" s="1" t="s">
        <v>71</v>
      </c>
    </row>
    <row r="36" spans="1:7" x14ac:dyDescent="0.25">
      <c r="A36">
        <v>35</v>
      </c>
      <c r="B36" s="1" t="s">
        <v>0</v>
      </c>
      <c r="C36" s="1" t="s">
        <v>65</v>
      </c>
      <c r="D36" s="1" t="s">
        <v>72</v>
      </c>
      <c r="E36" s="1" t="s">
        <v>71</v>
      </c>
      <c r="G36" s="1" t="s">
        <v>185</v>
      </c>
    </row>
    <row r="37" spans="1:7" x14ac:dyDescent="0.25">
      <c r="A37">
        <v>36</v>
      </c>
      <c r="B37" s="1" t="s">
        <v>0</v>
      </c>
      <c r="C37" s="1" t="s">
        <v>55</v>
      </c>
      <c r="D37" s="1" t="s">
        <v>71</v>
      </c>
      <c r="E37" s="1" t="s">
        <v>71</v>
      </c>
    </row>
    <row r="38" spans="1:7" x14ac:dyDescent="0.25">
      <c r="A38">
        <v>37</v>
      </c>
      <c r="B38" s="1" t="s">
        <v>0</v>
      </c>
      <c r="C38" s="1" t="s">
        <v>66</v>
      </c>
      <c r="D38" s="1" t="s">
        <v>72</v>
      </c>
      <c r="E38" s="1" t="s">
        <v>71</v>
      </c>
    </row>
    <row r="39" spans="1:7" x14ac:dyDescent="0.25">
      <c r="A39">
        <v>38</v>
      </c>
      <c r="B39" s="1" t="s">
        <v>0</v>
      </c>
      <c r="C39" s="1" t="s">
        <v>19</v>
      </c>
      <c r="D39" s="1" t="s">
        <v>72</v>
      </c>
      <c r="E39" s="1" t="s">
        <v>71</v>
      </c>
    </row>
    <row r="40" spans="1:7" x14ac:dyDescent="0.25">
      <c r="A40">
        <v>39</v>
      </c>
      <c r="B40" s="1" t="s">
        <v>0</v>
      </c>
      <c r="C40" s="1" t="s">
        <v>38</v>
      </c>
      <c r="D40" s="1" t="s">
        <v>72</v>
      </c>
      <c r="E40" s="1" t="s">
        <v>71</v>
      </c>
    </row>
    <row r="41" spans="1:7" x14ac:dyDescent="0.25">
      <c r="A41">
        <v>40</v>
      </c>
      <c r="B41" s="1" t="s">
        <v>0</v>
      </c>
      <c r="C41" s="1" t="s">
        <v>53</v>
      </c>
      <c r="D41" s="1" t="s">
        <v>72</v>
      </c>
      <c r="E41" s="1" t="s">
        <v>71</v>
      </c>
    </row>
    <row r="42" spans="1:7" x14ac:dyDescent="0.25">
      <c r="A42">
        <v>41</v>
      </c>
      <c r="B42" s="1" t="s">
        <v>0</v>
      </c>
      <c r="C42" s="1" t="s">
        <v>32</v>
      </c>
      <c r="D42" s="1" t="s">
        <v>72</v>
      </c>
      <c r="E42" s="1" t="s">
        <v>71</v>
      </c>
    </row>
    <row r="43" spans="1:7" x14ac:dyDescent="0.25">
      <c r="A43">
        <v>42</v>
      </c>
      <c r="B43" s="1" t="s">
        <v>0</v>
      </c>
      <c r="C43" s="1" t="s">
        <v>20</v>
      </c>
      <c r="D43" s="1" t="s">
        <v>72</v>
      </c>
      <c r="E43" s="1" t="s">
        <v>71</v>
      </c>
    </row>
    <row r="44" spans="1:7" x14ac:dyDescent="0.25">
      <c r="A44">
        <v>43</v>
      </c>
      <c r="B44" s="1" t="s">
        <v>0</v>
      </c>
      <c r="C44" s="1" t="s">
        <v>54</v>
      </c>
      <c r="D44" s="1" t="s">
        <v>72</v>
      </c>
      <c r="E44" s="1" t="s">
        <v>71</v>
      </c>
    </row>
    <row r="45" spans="1:7" x14ac:dyDescent="0.25">
      <c r="A45">
        <v>44</v>
      </c>
      <c r="B45" s="1" t="s">
        <v>0</v>
      </c>
      <c r="C45" s="1" t="s">
        <v>39</v>
      </c>
      <c r="D45" s="1" t="s">
        <v>72</v>
      </c>
      <c r="E45" s="1" t="s">
        <v>71</v>
      </c>
    </row>
    <row r="46" spans="1:7" x14ac:dyDescent="0.25">
      <c r="A46">
        <v>45</v>
      </c>
      <c r="B46" s="1" t="s">
        <v>0</v>
      </c>
      <c r="C46" s="1" t="s">
        <v>33</v>
      </c>
      <c r="D46" s="1" t="s">
        <v>72</v>
      </c>
      <c r="E46" s="1" t="s">
        <v>71</v>
      </c>
    </row>
    <row r="47" spans="1:7" x14ac:dyDescent="0.25">
      <c r="A47">
        <v>46</v>
      </c>
      <c r="B47" s="1" t="s">
        <v>0</v>
      </c>
      <c r="C47" s="1" t="s">
        <v>40</v>
      </c>
      <c r="D47" s="1" t="s">
        <v>72</v>
      </c>
      <c r="E47" s="1" t="s">
        <v>71</v>
      </c>
    </row>
    <row r="48" spans="1:7" x14ac:dyDescent="0.25">
      <c r="A48">
        <v>47</v>
      </c>
      <c r="B48" s="1" t="s">
        <v>0</v>
      </c>
      <c r="C48" s="1" t="s">
        <v>52</v>
      </c>
      <c r="D48" s="1" t="s">
        <v>72</v>
      </c>
      <c r="E48" s="1" t="s">
        <v>71</v>
      </c>
    </row>
    <row r="49" spans="1:5" x14ac:dyDescent="0.25">
      <c r="A49">
        <v>48</v>
      </c>
      <c r="B49" s="1" t="s">
        <v>0</v>
      </c>
      <c r="C49" s="1" t="s">
        <v>52</v>
      </c>
      <c r="D49" s="1" t="s">
        <v>72</v>
      </c>
      <c r="E49" s="1" t="s">
        <v>71</v>
      </c>
    </row>
    <row r="50" spans="1:5" x14ac:dyDescent="0.25">
      <c r="A50">
        <v>49</v>
      </c>
      <c r="B50" t="s">
        <v>183</v>
      </c>
      <c r="C50" t="s">
        <v>364</v>
      </c>
      <c r="D50" s="1" t="s">
        <v>72</v>
      </c>
      <c r="E50" s="1" t="s">
        <v>71</v>
      </c>
    </row>
    <row r="51" spans="1:5" x14ac:dyDescent="0.25">
      <c r="A51">
        <v>50</v>
      </c>
      <c r="B51" t="s">
        <v>183</v>
      </c>
      <c r="C51" t="s">
        <v>365</v>
      </c>
      <c r="D51" s="1" t="s">
        <v>72</v>
      </c>
      <c r="E51" s="1" t="s">
        <v>71</v>
      </c>
    </row>
    <row r="52" spans="1:5" x14ac:dyDescent="0.25">
      <c r="A52">
        <v>51</v>
      </c>
      <c r="B52" t="s">
        <v>183</v>
      </c>
      <c r="C52" t="s">
        <v>380</v>
      </c>
      <c r="D52" s="1" t="s">
        <v>72</v>
      </c>
      <c r="E52" s="1" t="s">
        <v>71</v>
      </c>
    </row>
    <row r="53" spans="1:5" x14ac:dyDescent="0.25">
      <c r="A53">
        <v>52</v>
      </c>
      <c r="B53" t="s">
        <v>183</v>
      </c>
      <c r="C53" t="s">
        <v>366</v>
      </c>
      <c r="D53" s="1" t="s">
        <v>72</v>
      </c>
      <c r="E53" s="1" t="s">
        <v>71</v>
      </c>
    </row>
    <row r="54" spans="1:5" x14ac:dyDescent="0.25">
      <c r="A54">
        <v>53</v>
      </c>
      <c r="B54" t="s">
        <v>183</v>
      </c>
      <c r="C54" t="s">
        <v>381</v>
      </c>
      <c r="D54" s="1" t="s">
        <v>72</v>
      </c>
      <c r="E54" s="1" t="s">
        <v>71</v>
      </c>
    </row>
    <row r="55" spans="1:5" x14ac:dyDescent="0.25">
      <c r="A55">
        <v>54</v>
      </c>
      <c r="B55" t="s">
        <v>183</v>
      </c>
      <c r="C55" t="s">
        <v>367</v>
      </c>
      <c r="D55" s="1" t="s">
        <v>72</v>
      </c>
      <c r="E55" s="1" t="s">
        <v>71</v>
      </c>
    </row>
    <row r="56" spans="1:5" x14ac:dyDescent="0.25">
      <c r="A56">
        <v>55</v>
      </c>
      <c r="B56" t="s">
        <v>183</v>
      </c>
      <c r="C56" t="s">
        <v>368</v>
      </c>
      <c r="D56" s="1" t="s">
        <v>72</v>
      </c>
      <c r="E56" s="1" t="s">
        <v>71</v>
      </c>
    </row>
    <row r="57" spans="1:5" x14ac:dyDescent="0.25">
      <c r="A57">
        <v>56</v>
      </c>
      <c r="B57" t="s">
        <v>183</v>
      </c>
      <c r="C57" t="s">
        <v>369</v>
      </c>
      <c r="D57" s="1" t="s">
        <v>72</v>
      </c>
      <c r="E57" s="1" t="s">
        <v>71</v>
      </c>
    </row>
    <row r="58" spans="1:5" x14ac:dyDescent="0.25">
      <c r="A58">
        <v>57</v>
      </c>
      <c r="B58" t="s">
        <v>183</v>
      </c>
      <c r="C58" t="s">
        <v>370</v>
      </c>
      <c r="D58" s="1" t="s">
        <v>72</v>
      </c>
      <c r="E58" s="1" t="s">
        <v>71</v>
      </c>
    </row>
    <row r="59" spans="1:5" x14ac:dyDescent="0.25">
      <c r="A59">
        <v>58</v>
      </c>
      <c r="B59" t="s">
        <v>183</v>
      </c>
      <c r="C59" t="s">
        <v>382</v>
      </c>
      <c r="D59" s="1" t="s">
        <v>72</v>
      </c>
      <c r="E59" s="1" t="s">
        <v>71</v>
      </c>
    </row>
    <row r="60" spans="1:5" x14ac:dyDescent="0.25">
      <c r="A60">
        <v>59</v>
      </c>
      <c r="B60" t="s">
        <v>183</v>
      </c>
      <c r="C60" t="s">
        <v>371</v>
      </c>
      <c r="D60" s="1" t="s">
        <v>72</v>
      </c>
      <c r="E60" s="1" t="s">
        <v>71</v>
      </c>
    </row>
    <row r="61" spans="1:5" x14ac:dyDescent="0.25">
      <c r="A61">
        <v>60</v>
      </c>
      <c r="B61" t="s">
        <v>183</v>
      </c>
      <c r="C61" t="s">
        <v>372</v>
      </c>
      <c r="D61" s="1" t="s">
        <v>72</v>
      </c>
      <c r="E61" s="1" t="s">
        <v>71</v>
      </c>
    </row>
    <row r="62" spans="1:5" x14ac:dyDescent="0.25">
      <c r="A62">
        <v>61</v>
      </c>
      <c r="B62" t="s">
        <v>183</v>
      </c>
      <c r="C62" t="s">
        <v>373</v>
      </c>
      <c r="D62" s="1" t="s">
        <v>71</v>
      </c>
      <c r="E62" s="1" t="s">
        <v>71</v>
      </c>
    </row>
    <row r="63" spans="1:5" x14ac:dyDescent="0.25">
      <c r="A63">
        <v>62</v>
      </c>
      <c r="B63" t="s">
        <v>183</v>
      </c>
      <c r="C63" t="s">
        <v>374</v>
      </c>
      <c r="D63" s="1" t="s">
        <v>72</v>
      </c>
      <c r="E63" s="1" t="s">
        <v>71</v>
      </c>
    </row>
    <row r="64" spans="1:5" x14ac:dyDescent="0.25">
      <c r="A64">
        <v>63</v>
      </c>
      <c r="B64" t="s">
        <v>183</v>
      </c>
      <c r="C64" t="s">
        <v>375</v>
      </c>
      <c r="D64" s="1" t="s">
        <v>72</v>
      </c>
      <c r="E64" s="1" t="s">
        <v>71</v>
      </c>
    </row>
    <row r="65" spans="1:5" x14ac:dyDescent="0.25">
      <c r="A65">
        <v>64</v>
      </c>
      <c r="B65" t="s">
        <v>183</v>
      </c>
      <c r="C65" t="s">
        <v>376</v>
      </c>
      <c r="D65" s="1" t="s">
        <v>72</v>
      </c>
      <c r="E65" s="1" t="s">
        <v>71</v>
      </c>
    </row>
    <row r="66" spans="1:5" x14ac:dyDescent="0.25">
      <c r="A66">
        <v>65</v>
      </c>
      <c r="B66" t="s">
        <v>183</v>
      </c>
      <c r="C66" t="s">
        <v>377</v>
      </c>
      <c r="D66" s="1" t="s">
        <v>72</v>
      </c>
      <c r="E66" s="1" t="s">
        <v>71</v>
      </c>
    </row>
    <row r="67" spans="1:5" x14ac:dyDescent="0.25">
      <c r="A67">
        <v>66</v>
      </c>
      <c r="B67" t="s">
        <v>183</v>
      </c>
      <c r="C67" t="s">
        <v>378</v>
      </c>
      <c r="D67" s="1" t="s">
        <v>72</v>
      </c>
      <c r="E67" s="1" t="s">
        <v>71</v>
      </c>
    </row>
    <row r="68" spans="1:5" x14ac:dyDescent="0.25">
      <c r="A68">
        <v>67</v>
      </c>
      <c r="B68" t="s">
        <v>183</v>
      </c>
      <c r="C68" t="s">
        <v>383</v>
      </c>
      <c r="D68" s="1" t="s">
        <v>72</v>
      </c>
      <c r="E68" s="1" t="s">
        <v>71</v>
      </c>
    </row>
    <row r="69" spans="1:5" x14ac:dyDescent="0.25">
      <c r="A69">
        <v>68</v>
      </c>
      <c r="B69" t="s">
        <v>183</v>
      </c>
      <c r="C69" t="s">
        <v>384</v>
      </c>
      <c r="D69" s="1" t="s">
        <v>72</v>
      </c>
      <c r="E69" s="1" t="s">
        <v>71</v>
      </c>
    </row>
    <row r="70" spans="1:5" x14ac:dyDescent="0.25">
      <c r="A70">
        <v>69</v>
      </c>
      <c r="B70" t="s">
        <v>183</v>
      </c>
      <c r="C70" t="s">
        <v>385</v>
      </c>
      <c r="D70" s="1" t="s">
        <v>72</v>
      </c>
      <c r="E70" s="1" t="s">
        <v>71</v>
      </c>
    </row>
    <row r="71" spans="1:5" x14ac:dyDescent="0.25">
      <c r="A71">
        <v>70</v>
      </c>
      <c r="B71" t="s">
        <v>183</v>
      </c>
      <c r="C71" t="s">
        <v>386</v>
      </c>
      <c r="D71" s="1" t="s">
        <v>72</v>
      </c>
      <c r="E71" s="1" t="s">
        <v>71</v>
      </c>
    </row>
    <row r="72" spans="1:5" x14ac:dyDescent="0.25">
      <c r="A72">
        <v>71</v>
      </c>
      <c r="B72" t="s">
        <v>183</v>
      </c>
      <c r="C72" t="s">
        <v>358</v>
      </c>
      <c r="D72" s="1" t="s">
        <v>72</v>
      </c>
      <c r="E72" s="1" t="s">
        <v>71</v>
      </c>
    </row>
    <row r="73" spans="1:5" x14ac:dyDescent="0.25">
      <c r="A73">
        <v>72</v>
      </c>
      <c r="B73" t="s">
        <v>183</v>
      </c>
      <c r="C73" t="s">
        <v>359</v>
      </c>
      <c r="D73" s="1" t="s">
        <v>72</v>
      </c>
      <c r="E73" s="1" t="s">
        <v>71</v>
      </c>
    </row>
    <row r="74" spans="1:5" x14ac:dyDescent="0.25">
      <c r="A74">
        <v>73</v>
      </c>
      <c r="B74" t="s">
        <v>183</v>
      </c>
      <c r="C74" t="s">
        <v>360</v>
      </c>
      <c r="D74" s="1" t="s">
        <v>72</v>
      </c>
      <c r="E74" s="1" t="s">
        <v>71</v>
      </c>
    </row>
    <row r="75" spans="1:5" x14ac:dyDescent="0.25">
      <c r="A75">
        <v>74</v>
      </c>
      <c r="B75" t="s">
        <v>183</v>
      </c>
      <c r="C75" t="s">
        <v>357</v>
      </c>
      <c r="D75" s="1" t="s">
        <v>71</v>
      </c>
      <c r="E75" s="1" t="s">
        <v>72</v>
      </c>
    </row>
    <row r="76" spans="1:5" x14ac:dyDescent="0.25">
      <c r="A76">
        <v>75</v>
      </c>
      <c r="B76" t="s">
        <v>183</v>
      </c>
      <c r="C76" t="s">
        <v>361</v>
      </c>
      <c r="D76" s="1" t="s">
        <v>72</v>
      </c>
      <c r="E76" s="1" t="s">
        <v>71</v>
      </c>
    </row>
    <row r="77" spans="1:5" x14ac:dyDescent="0.25">
      <c r="A77">
        <v>76</v>
      </c>
      <c r="B77" t="s">
        <v>183</v>
      </c>
      <c r="C77" t="s">
        <v>363</v>
      </c>
      <c r="D77" s="1" t="s">
        <v>71</v>
      </c>
      <c r="E77" s="1" t="s">
        <v>71</v>
      </c>
    </row>
    <row r="78" spans="1:5" x14ac:dyDescent="0.25">
      <c r="A78">
        <v>77</v>
      </c>
      <c r="B78" t="s">
        <v>183</v>
      </c>
      <c r="C78" t="s">
        <v>362</v>
      </c>
      <c r="D78" s="1" t="s">
        <v>72</v>
      </c>
      <c r="E78" s="1" t="s">
        <v>71</v>
      </c>
    </row>
    <row r="79" spans="1:5" x14ac:dyDescent="0.25">
      <c r="A79">
        <v>78</v>
      </c>
      <c r="B79" t="s">
        <v>183</v>
      </c>
      <c r="C79" t="s">
        <v>379</v>
      </c>
      <c r="D79" s="1" t="s">
        <v>72</v>
      </c>
      <c r="E79" s="1" t="s">
        <v>71</v>
      </c>
    </row>
    <row r="80" spans="1:5" x14ac:dyDescent="0.25">
      <c r="A80">
        <v>79</v>
      </c>
    </row>
  </sheetData>
  <sortState ref="B50:E80">
    <sortCondition ref="C50:C80"/>
  </sortState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1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6.85546875" bestFit="1" customWidth="1"/>
    <col min="2" max="2" width="11.7109375" bestFit="1" customWidth="1"/>
    <col min="3" max="3" width="36.5703125" bestFit="1" customWidth="1"/>
    <col min="4" max="4" width="29.42578125" bestFit="1" customWidth="1"/>
    <col min="5" max="5" width="35.140625" bestFit="1" customWidth="1"/>
    <col min="6" max="6" width="21.7109375" bestFit="1" customWidth="1"/>
    <col min="7" max="7" width="23.5703125" style="4" bestFit="1" customWidth="1"/>
    <col min="8" max="8" width="19.42578125" style="4" bestFit="1" customWidth="1"/>
    <col min="9" max="9" width="16.42578125" style="5" bestFit="1" customWidth="1"/>
    <col min="10" max="10" width="31.5703125" style="4" bestFit="1" customWidth="1"/>
    <col min="11" max="11" width="29.28515625" style="5" bestFit="1" customWidth="1"/>
    <col min="12" max="12" width="29.7109375" bestFit="1" customWidth="1"/>
    <col min="13" max="13" width="27.42578125" style="4" bestFit="1" customWidth="1"/>
    <col min="14" max="14" width="30.28515625" bestFit="1" customWidth="1"/>
    <col min="15" max="15" width="10.7109375" style="4" bestFit="1" customWidth="1"/>
    <col min="16" max="16" width="28.85546875" bestFit="1" customWidth="1"/>
    <col min="17" max="17" width="13.42578125" bestFit="1" customWidth="1"/>
    <col min="18" max="18" width="12.28515625" bestFit="1" customWidth="1"/>
    <col min="19" max="20" width="12.28515625" customWidth="1"/>
    <col min="21" max="21" width="40.5703125" bestFit="1" customWidth="1"/>
    <col min="22" max="22" width="31.85546875" style="2" bestFit="1" customWidth="1"/>
    <col min="23" max="23" width="26.5703125" style="2" bestFit="1" customWidth="1"/>
    <col min="24" max="24" width="26.5703125" style="2" customWidth="1"/>
    <col min="25" max="27" width="5.85546875" customWidth="1"/>
    <col min="28" max="28" width="9.42578125" bestFit="1" customWidth="1"/>
    <col min="29" max="29" width="60" customWidth="1"/>
    <col min="30" max="54" width="8.42578125" customWidth="1"/>
    <col min="55" max="55" width="97.7109375" customWidth="1"/>
    <col min="56" max="56" width="15.28515625" customWidth="1"/>
    <col min="57" max="57" width="25.5703125" bestFit="1" customWidth="1"/>
    <col min="58" max="58" width="25.5703125" customWidth="1"/>
    <col min="59" max="59" width="13.85546875" bestFit="1" customWidth="1"/>
    <col min="60" max="60" width="19.5703125" customWidth="1"/>
    <col min="62" max="62" width="26.5703125" bestFit="1" customWidth="1"/>
    <col min="63" max="63" width="10.5703125" customWidth="1"/>
    <col min="71" max="71" width="29.7109375" customWidth="1"/>
    <col min="72" max="72" width="23.85546875" customWidth="1"/>
    <col min="73" max="81" width="16.28515625" customWidth="1"/>
    <col min="82" max="82" width="18.5703125" customWidth="1"/>
    <col min="83" max="83" width="16.28515625" customWidth="1"/>
    <col min="91" max="91" width="26.5703125" customWidth="1"/>
    <col min="92" max="92" width="20.140625" customWidth="1"/>
    <col min="93" max="93" width="15" customWidth="1"/>
  </cols>
  <sheetData>
    <row r="1" spans="1:203" x14ac:dyDescent="0.25">
      <c r="A1" t="s">
        <v>163</v>
      </c>
      <c r="B1" t="s">
        <v>84</v>
      </c>
      <c r="C1" t="s">
        <v>85</v>
      </c>
      <c r="D1" t="s">
        <v>87</v>
      </c>
      <c r="E1" t="s">
        <v>86</v>
      </c>
      <c r="F1" t="s">
        <v>162</v>
      </c>
      <c r="G1" s="4" t="s">
        <v>155</v>
      </c>
      <c r="H1" s="4" t="s">
        <v>95</v>
      </c>
      <c r="I1" s="5" t="s">
        <v>93</v>
      </c>
      <c r="J1" s="4" t="s">
        <v>320</v>
      </c>
      <c r="K1" s="5" t="s">
        <v>94</v>
      </c>
      <c r="L1" t="s">
        <v>159</v>
      </c>
      <c r="M1" s="4" t="s">
        <v>128</v>
      </c>
      <c r="N1" t="s">
        <v>129</v>
      </c>
      <c r="O1" s="4" t="s">
        <v>82</v>
      </c>
      <c r="P1" t="s">
        <v>83</v>
      </c>
      <c r="Q1" t="s">
        <v>80</v>
      </c>
      <c r="R1" t="s">
        <v>79</v>
      </c>
      <c r="S1" s="4" t="s">
        <v>355</v>
      </c>
      <c r="T1" t="s">
        <v>356</v>
      </c>
      <c r="U1" t="s">
        <v>90</v>
      </c>
      <c r="V1" s="2" t="s">
        <v>89</v>
      </c>
      <c r="W1" s="2" t="s">
        <v>92</v>
      </c>
      <c r="X1" s="2" t="s">
        <v>125</v>
      </c>
      <c r="Y1" t="s">
        <v>158</v>
      </c>
      <c r="Z1" t="s">
        <v>156</v>
      </c>
      <c r="AA1" t="s">
        <v>157</v>
      </c>
      <c r="AB1" t="s">
        <v>126</v>
      </c>
      <c r="AC1" t="s">
        <v>145</v>
      </c>
      <c r="AD1" t="s">
        <v>154</v>
      </c>
      <c r="AE1" t="s">
        <v>146</v>
      </c>
      <c r="AF1" t="s">
        <v>147</v>
      </c>
      <c r="AG1" t="s">
        <v>148</v>
      </c>
      <c r="AH1" t="s">
        <v>149</v>
      </c>
      <c r="AI1" t="s">
        <v>150</v>
      </c>
      <c r="AJ1" t="s">
        <v>151</v>
      </c>
      <c r="AK1" t="s">
        <v>152</v>
      </c>
      <c r="AL1" t="s">
        <v>153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161</v>
      </c>
      <c r="BD1" t="s">
        <v>160</v>
      </c>
      <c r="BE1" t="s">
        <v>96</v>
      </c>
      <c r="BF1" t="s">
        <v>98</v>
      </c>
      <c r="BG1" t="s">
        <v>97</v>
      </c>
      <c r="BH1" t="s">
        <v>110</v>
      </c>
      <c r="BI1" t="s">
        <v>106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108</v>
      </c>
      <c r="BR1" t="s">
        <v>107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141</v>
      </c>
      <c r="CB1" t="s">
        <v>142</v>
      </c>
      <c r="CC1" t="s">
        <v>143</v>
      </c>
      <c r="CD1" t="s">
        <v>144</v>
      </c>
      <c r="CE1" t="s">
        <v>132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131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109</v>
      </c>
    </row>
    <row r="2" spans="1:203" x14ac:dyDescent="0.25">
      <c r="A2">
        <v>1</v>
      </c>
      <c r="B2" s="3" t="s">
        <v>0</v>
      </c>
      <c r="C2" s="3" t="s">
        <v>12</v>
      </c>
      <c r="D2" s="3" t="s">
        <v>0</v>
      </c>
      <c r="E2" s="3" t="s">
        <v>11</v>
      </c>
      <c r="F2" s="3" t="s">
        <v>14</v>
      </c>
      <c r="G2" s="6" t="s">
        <v>72</v>
      </c>
      <c r="H2" s="6" t="s">
        <v>72</v>
      </c>
      <c r="I2" s="6">
        <v>1</v>
      </c>
      <c r="J2" s="6" t="s">
        <v>72</v>
      </c>
      <c r="K2" s="6">
        <v>1</v>
      </c>
      <c r="L2" s="3" t="s">
        <v>13</v>
      </c>
      <c r="M2" s="6" t="s">
        <v>72</v>
      </c>
      <c r="N2" s="3"/>
      <c r="O2" s="6"/>
      <c r="P2" s="3"/>
      <c r="Q2" s="7" t="str">
        <f>VLOOKUP($C2,aws_cli_commands!$C$2:$E$10000,3,FALSE)</f>
        <v>y</v>
      </c>
      <c r="R2" s="7" t="str">
        <f>VLOOKUP($C2,aws_cli_commands!$C$2:$E$10000,2,FALSE)</f>
        <v>n</v>
      </c>
      <c r="S2" s="7" t="str">
        <f>IF(AND(G1="y",I1&gt;1),"y","n")</f>
        <v>n</v>
      </c>
      <c r="T2" s="7" t="str">
        <f>IF(OR($C2=$C1,$C2=$C3),"y","n")</f>
        <v>n</v>
      </c>
      <c r="U2" s="7" t="str">
        <f t="shared" ref="U2:U37" si="0">B2&amp;"___"&amp;SUBSTITUTE(RIGHT(C2,LEN(C2)-FIND("-",C2)),"-","_")</f>
        <v>iam___access_key_last_used</v>
      </c>
      <c r="V2" s="7" t="str">
        <f>SUBSTITUTE(D2&amp;"___"&amp;RIGHT($E2,LEN($E2)-FIND("-",$E2)),"-","_")</f>
        <v>iam___access_keys</v>
      </c>
      <c r="W2" s="7" t="str">
        <f t="shared" ref="W2:W37" si="1">SUBSTITUTE(RIGHT($E2,LEN($E2)-FIND("-",$E2)),"-","_")</f>
        <v>access_keys</v>
      </c>
      <c r="X2" s="7" t="str">
        <f t="shared" ref="X2:X37" si="2">IF(G2="y",W2&amp;"_"&amp;LOWER(F2),IF(M2="y","**hardcoded**",LOWER(F2)))</f>
        <v>accesskeyid</v>
      </c>
      <c r="Y2" s="7" t="str">
        <f>IF(OR(Z2=1,AA2=1),"y","n")</f>
        <v>n</v>
      </c>
      <c r="Z2" s="7">
        <f>IF(AND($C2=$C2,$M2="y"),1,0)+IF(AND($C1=$C2,$M1="y"),1,0)</f>
        <v>0</v>
      </c>
      <c r="AA2" s="7">
        <f t="shared" ref="AA2:AA37" si="3">IF(AND($C2=$C2,$M2="y"),1,0)+IF(AND($C2=$C3,$M3="y"),1,0)+IF(AND($C2=$C4,$M4="y"),1,0)+IF(AND($C2=$C5,$M5="y"),1,0)+IF(AND($C2=$C6,$M6="y"),1,0)+IF(AND($C2=$C7,$M7="y"),1,0)+IF(AND($C2=$C8,$M8="y"),1,0)+IF(AND($C2=$C9,$M9="y"),1,0)+IF(AND($C2=$C10,$M10="y"),1,0)</f>
        <v>0</v>
      </c>
      <c r="AB2" s="7" t="s">
        <v>127</v>
      </c>
      <c r="AC2" s="8" t="str">
        <f t="shared" ref="AC2:AC37" si="4">IF(AND($H2="y",$C2&lt;&gt;$C1),B2&amp;" "&amp;AD2&amp;AE2&amp;AF2&amp;AG2&amp;AH2&amp;AI2&amp;AJ2&amp;AK2&amp;AL2,IF(H2="n",B2&amp;" "&amp;AD2&amp;AE2&amp;AF2&amp;AG2&amp;AH2&amp;AI2&amp;AJ2&amp;AK2&amp;AL2,""))</f>
        <v>iam get-access-key-last-used --access-key-id</v>
      </c>
      <c r="AD2" s="7" t="str">
        <f>$C2</f>
        <v>get-access-key-last-used</v>
      </c>
      <c r="AE2" s="7" t="str">
        <f t="shared" ref="AE2:AE37" si="5">IF($I2&gt;=1," "&amp;$L2,"")</f>
        <v xml:space="preserve"> --access-key-id</v>
      </c>
      <c r="AF2" s="7" t="str">
        <f t="shared" ref="AF2:AF37" si="6">IF($I2&gt;=2," "&amp;$L3,"")</f>
        <v/>
      </c>
      <c r="AG2" s="7" t="str">
        <f t="shared" ref="AG2:AG37" si="7">IF($I2&gt;=3," "&amp;$L4,"")</f>
        <v/>
      </c>
      <c r="AH2" s="7" t="str">
        <f t="shared" ref="AH2:AH37" si="8">IF($I2&gt;=4," "&amp;$L5,"")</f>
        <v/>
      </c>
      <c r="AI2" s="7" t="str">
        <f t="shared" ref="AI2:AI37" si="9">IF($I2&gt;=5," "&amp;$L6,"")</f>
        <v/>
      </c>
      <c r="AJ2" s="7" t="str">
        <f t="shared" ref="AJ2:AJ37" si="10">IF($I2&gt;=6," "&amp;$L7,"")</f>
        <v/>
      </c>
      <c r="AK2" s="7" t="str">
        <f t="shared" ref="AK2:AK37" si="11">IF($I2&gt;=7," "&amp;$L8,"")</f>
        <v/>
      </c>
      <c r="AL2" s="7" t="str">
        <f t="shared" ref="AL2:AL37" si="12">IF($I2&gt;=8," "&amp;$L9,"")</f>
        <v/>
      </c>
      <c r="AM2" s="7" t="str">
        <f t="shared" ref="AM2:AM37" si="13">V2</f>
        <v>iam___access_keys</v>
      </c>
      <c r="AN2" s="7" t="str">
        <f t="shared" ref="AN2" si="14">IF($I2&gt;=2,$V3,"")</f>
        <v/>
      </c>
      <c r="AO2" s="7" t="str">
        <f t="shared" ref="AO2" si="15">IF($I2&gt;=3,$V4,"")</f>
        <v/>
      </c>
      <c r="AP2" s="7" t="str">
        <f t="shared" ref="AP2:AP37" si="16">IF(I2&gt;=4,$V5,"")</f>
        <v/>
      </c>
      <c r="AQ2" s="7" t="str">
        <f t="shared" ref="AQ2:AQ37" si="17">IF($I2&gt;=5,$V6,"")</f>
        <v/>
      </c>
      <c r="AR2" s="7" t="str">
        <f t="shared" ref="AR2:AR37" si="18">IF($I2&gt;=6,$V7,"")</f>
        <v/>
      </c>
      <c r="AS2" s="7" t="str">
        <f t="shared" ref="AS2:AS37" si="19">IF($I2&gt;=7,$V8,"")</f>
        <v/>
      </c>
      <c r="AT2" s="7" t="str">
        <f t="shared" ref="AT2:AT37" si="20">IF(I2&gt;=8,$V9,"")</f>
        <v/>
      </c>
      <c r="AU2" s="7" t="str">
        <f t="shared" ref="AU2:AU37" si="21">F2</f>
        <v>AccessKeyId</v>
      </c>
      <c r="AV2" s="7" t="str">
        <f t="shared" ref="AV2" si="22">IF($I2&gt;=2,$F3,"")</f>
        <v/>
      </c>
      <c r="AW2" s="7" t="str">
        <f t="shared" ref="AW2" si="23">IF($I2&gt;=3,$F4,"")</f>
        <v/>
      </c>
      <c r="AX2" s="7" t="str">
        <f t="shared" ref="AX2:AX37" si="24">IF($I2&gt;=4,$F5,"")</f>
        <v/>
      </c>
      <c r="AY2" s="7" t="str">
        <f t="shared" ref="AY2:AY37" si="25">IF($I2&gt;=5,$F6,"")</f>
        <v/>
      </c>
      <c r="AZ2" s="7" t="str">
        <f t="shared" ref="AZ2:AZ37" si="26">IF($I2&gt;=6,$F7,"")</f>
        <v/>
      </c>
      <c r="BA2" s="7" t="str">
        <f t="shared" ref="BA2:BA37" si="27">IF($I2&gt;=7,$F8,"")</f>
        <v/>
      </c>
      <c r="BB2" s="7" t="str">
        <f t="shared" ref="BB2:BB37" si="28">IF($I2&gt;=8,$F9,"")</f>
        <v/>
      </c>
      <c r="BC2" s="8" t="str">
        <f t="shared" ref="BC2:BC37" si="29">IF(OR(R2&lt;&gt;"y",I2&lt;&gt;1),"","SELECT aws_command::text || ' ' || command_parameter::text AS aws_command_string, parameter_source_table, parameter_source_key FROM (SELECT  "&amp;"'"&amp;AC2&amp;"'"&amp;" AS aws_command,"&amp;V2&amp;"."&amp;W2&amp;" -&gt;&gt; "&amp;"'"&amp;F2&amp;"'"&amp;" AS command_parameter, "&amp;"'"&amp;AM2&amp;"'"&amp;" AS parameter_source_table, "&amp;"'"&amp;AU2&amp;"'"&amp;" AS parameter_source_key FROM "&amp;V2&amp;") AS f")</f>
        <v/>
      </c>
      <c r="BD2" s="8" t="str">
        <f>IF(AND($H2="y",$H1&lt;&gt;"y"),BF2&amp;BG2&amp;BH2&amp;BS2&amp;CD2,"")</f>
        <v/>
      </c>
      <c r="BE2" s="7" t="str">
        <f>"/* recursive command: "&amp;$C2&amp;" */ DROP TABLE IF EXISTS "&amp;$U2&amp;"; CREATE TABLE "&amp;$U2&amp;"(  id SERIAL PRIMARY KEY, "&amp;$F2&amp;" TEXT); SELECT "&amp;$V2&amp;"."&amp;$W2&amp;" -&gt;&gt; '"&amp;$F2&amp;"' AS "&amp;$W2&amp;" FROM "&amp;$V2&amp;" ;"</f>
        <v>/* recursive command: get-access-key-last-used */ DROP TABLE IF EXISTS iam___access_key_last_used; CREATE TABLE iam___access_key_last_used(  id SERIAL PRIMARY KEY, AccessKeyId TEXT); SELECT iam___access_keys.access_keys -&gt;&gt; 'AccessKeyId' AS access_keys FROM iam___access_keys ;</v>
      </c>
      <c r="BF2" s="7" t="str">
        <f>"/* recursive command multi: "&amp;$C2&amp;" */ "</f>
        <v xml:space="preserve">/* recursive command multi: get-access-key-last-used */ </v>
      </c>
      <c r="BG2" s="7" t="str">
        <f>"DROP TABLE IF EXISTS "&amp;$U2&amp;"; "</f>
        <v xml:space="preserve">DROP TABLE IF EXISTS iam___access_key_last_used; </v>
      </c>
      <c r="BH2" s="7" t="str">
        <f>BI2&amp;BJ2&amp;BK2&amp;BL2&amp;BM2&amp;BN2&amp;BO2&amp;BP2&amp;BQ2&amp;BR2</f>
        <v>CREATE TABLE iam___access_key_last_used(  id SERIAL PRIMARY KEY, accesskeyid TEXT );</v>
      </c>
      <c r="BI2" s="7" t="str">
        <f>"CREATE TABLE "&amp;$U2&amp;"(  id SERIAL PRIMARY KEY, "</f>
        <v xml:space="preserve">CREATE TABLE iam___access_key_last_used(  id SERIAL PRIMARY KEY, </v>
      </c>
      <c r="BJ2" s="7" t="str">
        <f t="shared" ref="BJ2:BJ37" si="30">IF($I2&gt;=1,$X2&amp;" TEXT","")</f>
        <v>accesskeyid TEXT</v>
      </c>
      <c r="BK2" s="7" t="str">
        <f t="shared" ref="BK2:BK37" si="31">IF($I2&gt;=2,", "&amp;$X3&amp;" TEXT","")</f>
        <v/>
      </c>
      <c r="BL2" s="7" t="str">
        <f t="shared" ref="BL2:BL37" si="32">IF($I2&gt;=3,", "&amp;$X4&amp;" TEXT","")</f>
        <v/>
      </c>
      <c r="BM2" s="7" t="str">
        <f t="shared" ref="BM2:BM37" si="33">IF($I2&gt;=4,", "&amp;$X5&amp;" TEXT","")</f>
        <v/>
      </c>
      <c r="BN2" s="7" t="str">
        <f t="shared" ref="BN2:BN37" si="34">IF($I2&gt;=5,", "&amp;$X6&amp;" TEXT","")</f>
        <v/>
      </c>
      <c r="BO2" s="7" t="str">
        <f t="shared" ref="BO2:BO37" si="35">IF($I2&gt;=6,", "&amp;$X7&amp;" TEXT","")</f>
        <v/>
      </c>
      <c r="BP2" s="7" t="str">
        <f t="shared" ref="BP2:BP37" si="36">IF($I2&gt;=7,", "&amp;$X8&amp;" TEXT","")</f>
        <v/>
      </c>
      <c r="BQ2" s="7" t="str">
        <f t="shared" ref="BQ2:BQ37" si="37">IF($I2&gt;=8,", "&amp;$X9&amp;" TEXT","")</f>
        <v/>
      </c>
      <c r="BR2" s="7" t="str">
        <f>" );"</f>
        <v xml:space="preserve"> );</v>
      </c>
      <c r="BS2" s="8" t="str">
        <f>BT2&amp;BU2&amp;BV2&amp;BW2&amp;BX2&amp;BY2&amp;BZ2&amp;CA2&amp;CB2&amp;CC2</f>
        <v xml:space="preserve"> INSERT INTO iam___access_key_last_used(accesskeyid)</v>
      </c>
      <c r="BT2" s="8" t="str">
        <f>" INSERT INTO "&amp;$U2&amp;"("</f>
        <v xml:space="preserve"> INSERT INTO iam___access_key_last_used(</v>
      </c>
      <c r="BU2" s="8" t="str">
        <f t="shared" ref="BU2:BU37" si="38">IF($I2&gt;=1,$X2,"")</f>
        <v>accesskeyid</v>
      </c>
      <c r="BV2" s="8" t="str">
        <f t="shared" ref="BV2:BV37" si="39">IF($I2&gt;=2,", "&amp;$X3,"")</f>
        <v/>
      </c>
      <c r="BW2" s="8" t="str">
        <f t="shared" ref="BW2:BW37" si="40">IF($I2&gt;=3,", "&amp;$X4,"")</f>
        <v/>
      </c>
      <c r="BX2" s="8" t="str">
        <f t="shared" ref="BX2:BX37" si="41">IF($I2&gt;=4,", "&amp;$X5,"")</f>
        <v/>
      </c>
      <c r="BY2" s="8" t="str">
        <f t="shared" ref="BY2:BY37" si="42">IF($I2&gt;=5,", "&amp;$X6,"")</f>
        <v/>
      </c>
      <c r="BZ2" s="8" t="str">
        <f t="shared" ref="BZ2:BZ37" si="43">IF($I2&gt;=6,", "&amp;$X7,"")</f>
        <v/>
      </c>
      <c r="CA2" s="8" t="str">
        <f t="shared" ref="CA2:CA37" si="44">IF($I2&gt;=7,", "&amp;$X8,"")</f>
        <v/>
      </c>
      <c r="CB2" s="8" t="str">
        <f t="shared" ref="CB2:CB37" si="45">IF($I2&gt;=8,", "&amp;$X9,"")</f>
        <v/>
      </c>
      <c r="CC2" s="8" t="str">
        <f>")"</f>
        <v>)</v>
      </c>
      <c r="CD2" s="8" t="str">
        <f t="shared" ref="CD2:CD37" si="46">CE2&amp;CF2&amp;CG2&amp;CH2&amp;CI2&amp;CJ2&amp;CK2&amp;CL2&amp;CM2&amp;CN2&amp;CO2&amp;CP2&amp;CQ2&amp;CR2&amp;CS2&amp;CT2&amp;CU2</f>
        <v xml:space="preserve"> SELECT iam___access_keys.access_keys -&gt;&gt; 'AccessKeyId' AS access_keys_accesskeyid FROM iam___access_keys ;</v>
      </c>
      <c r="CE2" s="7" t="str">
        <f t="shared" ref="CE2:CE37" si="47">" SELECT "&amp;$V2&amp;"."&amp;$W2&amp;" -&gt;&gt; '"&amp;$F2&amp;"' AS "&amp;$W2&amp;"_"&amp;LOWER(F2)</f>
        <v xml:space="preserve"> SELECT iam___access_keys.access_keys -&gt;&gt; 'AccessKeyId' AS access_keys_accesskeyid</v>
      </c>
      <c r="CF2" s="7" t="str">
        <f t="shared" ref="CF2:CF37" si="48">IF($I2&gt;=2,", "&amp;$V3&amp;"."&amp;$W3&amp;" -&gt;&gt; '"&amp;$F3&amp;"' AS "&amp;$W3&amp;"_"&amp;LOWER(F3),"")</f>
        <v/>
      </c>
      <c r="CG2" s="7" t="str">
        <f t="shared" ref="CG2:CG37" si="49">IF($I2&gt;=3,", "&amp;$V4&amp;"."&amp;$W4&amp;" -&gt;&gt; '"&amp;$F4&amp;"' AS "&amp;$W4&amp;"_"&amp;LOWER(F4),"")</f>
        <v/>
      </c>
      <c r="CH2" s="7" t="str">
        <f t="shared" ref="CH2:CH37" si="50">IF($I2&gt;=4,", "&amp;$V5&amp;"."&amp;$W5&amp;" -&gt;&gt; '"&amp;$F5&amp;"' AS "&amp;$W5&amp;"_"&amp;LOWER(F5),"")</f>
        <v/>
      </c>
      <c r="CI2" s="7" t="str">
        <f t="shared" ref="CI2:CI37" si="51">IF($I2&gt;=5,", "&amp;$V6&amp;"."&amp;$W6&amp;" -&gt;&gt; '"&amp;$F6&amp;"' AS "&amp;$W6&amp;"_"&amp;LOWER(F6),"")</f>
        <v/>
      </c>
      <c r="CJ2" s="7" t="str">
        <f t="shared" ref="CJ2:CJ37" si="52">IF($I2&gt;=6,", "&amp;$V7&amp;"."&amp;$W7&amp;" -&gt;&gt; '"&amp;$F7&amp;"' AS "&amp;$W7&amp;"_"&amp;LOWER(F7),"")</f>
        <v/>
      </c>
      <c r="CK2" s="7" t="str">
        <f t="shared" ref="CK2:CK37" si="53">IF($I2&gt;=7,", "&amp;$V8&amp;"."&amp;$W8&amp;" -&gt;&gt; '"&amp;$F8&amp;"' AS "&amp;$W8&amp;"_"&amp;LOWER(F8),"")</f>
        <v/>
      </c>
      <c r="CL2" s="7" t="str">
        <f t="shared" ref="CL2:CL37" si="54">IF($I2&gt;=8,", "&amp;$V9&amp;"."&amp;$W9&amp;" -&gt;&gt; '"&amp;$F9&amp;"' AS "&amp;$W9&amp;"_"&amp;LOWER(F9),"")</f>
        <v/>
      </c>
      <c r="CM2" s="7" t="str">
        <f t="shared" ref="CM2:CM37" si="55">IF($I2&gt;=1," FROM "&amp;$V2,"")</f>
        <v xml:space="preserve"> FROM iam___access_keys</v>
      </c>
      <c r="CN2" s="8" t="str">
        <f t="shared" ref="CN2:CN37" si="56">IF($I2&gt;=2," "&amp;$AB2&amp;" JOIN "&amp;$V2&amp;" USING ("&amp;$U2&amp;"."&amp;$X2&amp;", "&amp;$V2&amp;"."&amp;$W2&amp;" -&gt;&gt; '"&amp;$F2&amp;"')","")</f>
        <v/>
      </c>
      <c r="CO2" s="8" t="str">
        <f t="shared" ref="CO2:CO37" si="57">IF($I2&gt;=3," "&amp;$AB3&amp;" JOIN "&amp;$V3&amp;" USING ("&amp;$U3&amp;"."&amp;$X3&amp;", "&amp;$V3&amp;"."&amp;$W3&amp;" -&gt;&gt; '"&amp;$F3&amp;"')","")</f>
        <v/>
      </c>
      <c r="CP2" s="8" t="str">
        <f t="shared" ref="CP2:CP37" si="58">IF($I2&gt;=4," "&amp;$AB4&amp;" JOIN "&amp;$V4&amp;" USING ("&amp;$U4&amp;"."&amp;$X4&amp;", "&amp;$V4&amp;"."&amp;$W4&amp;" -&gt;&gt; '"&amp;$F4&amp;"')","")</f>
        <v/>
      </c>
      <c r="CQ2" s="8" t="str">
        <f t="shared" ref="CQ2:CQ37" si="59">IF($I2&gt;=5," "&amp;$AB5&amp;" JOIN "&amp;$V5&amp;" USING ("&amp;$U5&amp;"."&amp;$X5&amp;", "&amp;$V5&amp;"."&amp;$W5&amp;" -&gt;&gt; '"&amp;$F5&amp;"')","")</f>
        <v/>
      </c>
      <c r="CR2" s="8" t="str">
        <f t="shared" ref="CR2:CR37" si="60">IF($I2&gt;=6," "&amp;$AB6&amp;" JOIN "&amp;$V6&amp;" USING ("&amp;$U6&amp;"."&amp;$X6&amp;", "&amp;$V6&amp;"."&amp;$W6&amp;" -&gt;&gt; '"&amp;$F6&amp;"')","")</f>
        <v/>
      </c>
      <c r="CS2" s="7" t="str">
        <f t="shared" ref="CS2:CS37" si="61">IF($I2&gt;=7," "&amp;$AB7&amp;" JOIN "&amp;$V7&amp;" USING ("&amp;$U7&amp;"."&amp;$X7&amp;", "&amp;$V7&amp;"."&amp;$W7&amp;" -&gt;&gt; '"&amp;$F7&amp;"')","")</f>
        <v/>
      </c>
      <c r="CT2" s="7" t="str">
        <f t="shared" ref="CT2:CT37" si="62">IF($I2&gt;=8," "&amp;$AB8&amp;" JOIN "&amp;$V8&amp;" USING ("&amp;$U8&amp;"."&amp;$X8&amp;", "&amp;$V8&amp;"."&amp;$W8&amp;" -&gt;&gt; '"&amp;$F8&amp;"')","")</f>
        <v/>
      </c>
      <c r="CU2" s="7" t="str">
        <f>" ;"</f>
        <v xml:space="preserve"> ;</v>
      </c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</row>
    <row r="3" spans="1:203" x14ac:dyDescent="0.25">
      <c r="A3">
        <v>2</v>
      </c>
      <c r="B3" s="3" t="s">
        <v>0</v>
      </c>
      <c r="C3" s="3" t="s">
        <v>56</v>
      </c>
      <c r="D3" s="3" t="s">
        <v>0</v>
      </c>
      <c r="E3" s="3" t="s">
        <v>91</v>
      </c>
      <c r="F3" s="3" t="s">
        <v>130</v>
      </c>
      <c r="G3" s="6" t="s">
        <v>72</v>
      </c>
      <c r="H3" s="6" t="s">
        <v>72</v>
      </c>
      <c r="I3" s="6">
        <v>1</v>
      </c>
      <c r="J3" s="6" t="s">
        <v>72</v>
      </c>
      <c r="K3" s="6">
        <v>1</v>
      </c>
      <c r="L3" s="3" t="s">
        <v>57</v>
      </c>
      <c r="M3" s="6" t="s">
        <v>72</v>
      </c>
      <c r="N3" s="3"/>
      <c r="O3" s="6"/>
      <c r="P3" s="3"/>
      <c r="Q3" s="7" t="str">
        <f>VLOOKUP($C3,aws_cli_commands!$C$2:$E$10000,3,FALSE)</f>
        <v>y</v>
      </c>
      <c r="R3" s="7" t="str">
        <f>VLOOKUP($C3,aws_cli_commands!$C$2:$E$10000,2,FALSE)</f>
        <v>n</v>
      </c>
      <c r="S3" s="7" t="str">
        <f t="shared" ref="S3:S37" si="63">IF(AND(G2="y",I2&gt;1),"y","n")</f>
        <v>n</v>
      </c>
      <c r="T3" s="7" t="str">
        <f t="shared" ref="T3:T37" si="64">IF(OR(C3=C2,C3=C4),"y","n")</f>
        <v>n</v>
      </c>
      <c r="U3" s="7" t="str">
        <f t="shared" si="0"/>
        <v>iam___context_keys_for_custom_policy</v>
      </c>
      <c r="V3" s="7" t="str">
        <f t="shared" ref="V3:V37" si="65">SUBSTITUTE(D3&amp;"___"&amp;RIGHT(E3,LEN(E3)-FIND("-",E3)),"-","_")</f>
        <v>iam___command_unknown</v>
      </c>
      <c r="W3" s="7" t="str">
        <f t="shared" si="1"/>
        <v>command_unknown</v>
      </c>
      <c r="X3" s="7" t="str">
        <f t="shared" si="2"/>
        <v>*unknown*</v>
      </c>
      <c r="Y3" s="7" t="str">
        <f t="shared" ref="Y3:Y37" si="66">IF(OR(Z3=1,AA3=1),"y","n")</f>
        <v>n</v>
      </c>
      <c r="Z3" s="7">
        <f>IF(AND($C3=$C3,$M3="y"),1,0)+IF(AND($C2=$C3,$M2="y"),1,0)+IF(AND($C1=$C3,$M1="y"),1,0)</f>
        <v>0</v>
      </c>
      <c r="AA3" s="7">
        <f t="shared" si="3"/>
        <v>0</v>
      </c>
      <c r="AB3" s="7" t="s">
        <v>127</v>
      </c>
      <c r="AC3" s="8" t="str">
        <f t="shared" si="4"/>
        <v>iam get-context-keys-for-custom-policy --policy-input-list</v>
      </c>
      <c r="AD3" s="7" t="str">
        <f t="shared" ref="AD3:AD67" si="67">$C3</f>
        <v>get-context-keys-for-custom-policy</v>
      </c>
      <c r="AE3" s="7" t="str">
        <f t="shared" si="5"/>
        <v xml:space="preserve"> --policy-input-list</v>
      </c>
      <c r="AF3" s="7" t="str">
        <f t="shared" si="6"/>
        <v/>
      </c>
      <c r="AG3" s="7" t="str">
        <f t="shared" si="7"/>
        <v/>
      </c>
      <c r="AH3" s="7" t="str">
        <f t="shared" si="8"/>
        <v/>
      </c>
      <c r="AI3" s="7" t="str">
        <f t="shared" si="9"/>
        <v/>
      </c>
      <c r="AJ3" s="7" t="str">
        <f t="shared" si="10"/>
        <v/>
      </c>
      <c r="AK3" s="7" t="str">
        <f t="shared" si="11"/>
        <v/>
      </c>
      <c r="AL3" s="7" t="str">
        <f t="shared" si="12"/>
        <v/>
      </c>
      <c r="AM3" s="7" t="str">
        <f t="shared" si="13"/>
        <v>iam___command_unknown</v>
      </c>
      <c r="AN3" s="7" t="str">
        <f t="shared" ref="AN3:AN67" si="68">IF($I2&gt;=2,IF($V4="","",$V4),"")</f>
        <v/>
      </c>
      <c r="AO3" s="7" t="str">
        <f t="shared" ref="AO3:AO5" si="69">IF($I2&gt;=3,IF($V5="","",$V5),"")</f>
        <v/>
      </c>
      <c r="AP3" s="7" t="str">
        <f t="shared" si="16"/>
        <v/>
      </c>
      <c r="AQ3" s="7" t="str">
        <f t="shared" si="17"/>
        <v/>
      </c>
      <c r="AR3" s="7" t="str">
        <f t="shared" si="18"/>
        <v/>
      </c>
      <c r="AS3" s="7" t="str">
        <f t="shared" si="19"/>
        <v/>
      </c>
      <c r="AT3" s="7" t="str">
        <f t="shared" si="20"/>
        <v/>
      </c>
      <c r="AU3" s="7" t="str">
        <f t="shared" si="21"/>
        <v>*unknown*</v>
      </c>
      <c r="AV3" s="7" t="str">
        <f t="shared" ref="AV3:AV67" si="70">IF($I2&gt;=2,IF($F4="","",$F4),"")</f>
        <v/>
      </c>
      <c r="AW3" s="7" t="str">
        <f t="shared" ref="AW3:AW67" si="71">IF($I2&gt;=3,IF($F5="","",$F5),"")</f>
        <v/>
      </c>
      <c r="AX3" s="7" t="str">
        <f t="shared" si="24"/>
        <v/>
      </c>
      <c r="AY3" s="7" t="str">
        <f t="shared" si="25"/>
        <v/>
      </c>
      <c r="AZ3" s="7" t="str">
        <f t="shared" si="26"/>
        <v/>
      </c>
      <c r="BA3" s="7" t="str">
        <f t="shared" si="27"/>
        <v/>
      </c>
      <c r="BB3" s="7" t="str">
        <f t="shared" si="28"/>
        <v/>
      </c>
      <c r="BC3" s="8" t="str">
        <f t="shared" si="29"/>
        <v/>
      </c>
      <c r="BD3" s="8" t="str">
        <f t="shared" ref="BD3:BD37" si="72">IF(AND(H3="y",H2&lt;&gt;"y"),BF3&amp;BG3&amp;BH3&amp;BS3&amp;CD3,"")</f>
        <v/>
      </c>
      <c r="BE3" s="7" t="str">
        <f t="shared" ref="BE3:BE21" si="73">"/* recursive command: "&amp;C3&amp;" */ DROP TABLE IF EXISTS "&amp;U3&amp;"; CREATE TABLE "&amp;U3&amp;"(  id SERIAL PRIMARY KEY, "&amp;F3&amp;" TEXT); SELECT "&amp;V3&amp;"."&amp;W3&amp;" -&gt;&gt; '"&amp;F3&amp;"' AS "&amp;W3&amp;" FROM "&amp;V3&amp;" ;"</f>
        <v>/* recursive command: get-context-keys-for-custom-policy */ DROP TABLE IF EXISTS iam___context_keys_for_custom_policy; CREATE TABLE iam___context_keys_for_custom_policy(  id SERIAL PRIMARY KEY, *unknown* TEXT); SELECT iam___command_unknown.command_unknown -&gt;&gt; '*unknown*' AS command_unknown FROM iam___command_unknown ;</v>
      </c>
      <c r="BF3" s="7" t="str">
        <f t="shared" ref="BF3:BF67" si="74">"/* recursive command multi: "&amp;$C3&amp;" */ "</f>
        <v xml:space="preserve">/* recursive command multi: get-context-keys-for-custom-policy */ </v>
      </c>
      <c r="BG3" s="7" t="str">
        <f t="shared" ref="BG3:BG67" si="75">"DROP TABLE IF EXISTS "&amp;$U3&amp;"; "</f>
        <v xml:space="preserve">DROP TABLE IF EXISTS iam___context_keys_for_custom_policy; </v>
      </c>
      <c r="BH3" s="7" t="str">
        <f t="shared" ref="BH3:BH37" si="76">BI3&amp;BJ3&amp;BK3&amp;BL3&amp;BM3&amp;BN3&amp;BO3&amp;BP3&amp;BQ3&amp;BR3</f>
        <v>CREATE TABLE iam___context_keys_for_custom_policy(  id SERIAL PRIMARY KEY, *unknown* TEXT );</v>
      </c>
      <c r="BI3" s="7" t="str">
        <f t="shared" ref="BI3:BI67" si="77">"CREATE TABLE "&amp;$U3&amp;"(  id SERIAL PRIMARY KEY, "</f>
        <v xml:space="preserve">CREATE TABLE iam___context_keys_for_custom_policy(  id SERIAL PRIMARY KEY, </v>
      </c>
      <c r="BJ3" s="7" t="str">
        <f t="shared" si="30"/>
        <v>*unknown* TEXT</v>
      </c>
      <c r="BK3" s="7" t="str">
        <f t="shared" si="31"/>
        <v/>
      </c>
      <c r="BL3" s="7" t="str">
        <f t="shared" si="32"/>
        <v/>
      </c>
      <c r="BM3" s="7" t="str">
        <f t="shared" si="33"/>
        <v/>
      </c>
      <c r="BN3" s="7" t="str">
        <f t="shared" si="34"/>
        <v/>
      </c>
      <c r="BO3" s="7" t="str">
        <f t="shared" si="35"/>
        <v/>
      </c>
      <c r="BP3" s="7" t="str">
        <f t="shared" si="36"/>
        <v/>
      </c>
      <c r="BQ3" s="7" t="str">
        <f t="shared" si="37"/>
        <v/>
      </c>
      <c r="BR3" s="7" t="str">
        <f t="shared" ref="BR3:BR67" si="78">" );"</f>
        <v xml:space="preserve"> );</v>
      </c>
      <c r="BS3" s="8" t="str">
        <f t="shared" ref="BS3:BS37" si="79">BT3&amp;BU3&amp;BV3&amp;BW3&amp;BX3&amp;BY3&amp;BZ3&amp;CA3&amp;CB3&amp;CC3</f>
        <v xml:space="preserve"> INSERT INTO iam___context_keys_for_custom_policy(*unknown*)</v>
      </c>
      <c r="BT3" s="8" t="str">
        <f t="shared" ref="BT3:BT67" si="80">" INSERT INTO "&amp;$U3&amp;"("</f>
        <v xml:space="preserve"> INSERT INTO iam___context_keys_for_custom_policy(</v>
      </c>
      <c r="BU3" s="8" t="str">
        <f t="shared" si="38"/>
        <v>*unknown*</v>
      </c>
      <c r="BV3" s="8" t="str">
        <f t="shared" si="39"/>
        <v/>
      </c>
      <c r="BW3" s="8" t="str">
        <f t="shared" si="40"/>
        <v/>
      </c>
      <c r="BX3" s="8" t="str">
        <f t="shared" si="41"/>
        <v/>
      </c>
      <c r="BY3" s="8" t="str">
        <f t="shared" si="42"/>
        <v/>
      </c>
      <c r="BZ3" s="8" t="str">
        <f t="shared" si="43"/>
        <v/>
      </c>
      <c r="CA3" s="8" t="str">
        <f t="shared" si="44"/>
        <v/>
      </c>
      <c r="CB3" s="8" t="str">
        <f t="shared" si="45"/>
        <v/>
      </c>
      <c r="CC3" s="8" t="str">
        <f t="shared" ref="CC3:CC67" si="81">")"</f>
        <v>)</v>
      </c>
      <c r="CD3" s="8" t="str">
        <f t="shared" si="46"/>
        <v xml:space="preserve"> SELECT iam___command_unknown.command_unknown -&gt;&gt; '*unknown*' AS command_unknown_*unknown* FROM iam___command_unknown ;</v>
      </c>
      <c r="CE3" s="7" t="str">
        <f t="shared" si="47"/>
        <v xml:space="preserve"> SELECT iam___command_unknown.command_unknown -&gt;&gt; '*unknown*' AS command_unknown_*unknown*</v>
      </c>
      <c r="CF3" s="7" t="str">
        <f t="shared" si="48"/>
        <v/>
      </c>
      <c r="CG3" s="7" t="str">
        <f t="shared" si="49"/>
        <v/>
      </c>
      <c r="CH3" s="7" t="str">
        <f t="shared" si="50"/>
        <v/>
      </c>
      <c r="CI3" s="7" t="str">
        <f t="shared" si="51"/>
        <v/>
      </c>
      <c r="CJ3" s="7" t="str">
        <f t="shared" si="52"/>
        <v/>
      </c>
      <c r="CK3" s="7" t="str">
        <f t="shared" si="53"/>
        <v/>
      </c>
      <c r="CL3" s="7" t="str">
        <f t="shared" si="54"/>
        <v/>
      </c>
      <c r="CM3" s="7" t="str">
        <f t="shared" si="55"/>
        <v xml:space="preserve"> FROM iam___command_unknown</v>
      </c>
      <c r="CN3" s="8" t="str">
        <f t="shared" si="56"/>
        <v/>
      </c>
      <c r="CO3" s="8" t="str">
        <f t="shared" si="57"/>
        <v/>
      </c>
      <c r="CP3" s="8" t="str">
        <f t="shared" si="58"/>
        <v/>
      </c>
      <c r="CQ3" s="8" t="str">
        <f t="shared" si="59"/>
        <v/>
      </c>
      <c r="CR3" s="8" t="str">
        <f t="shared" si="60"/>
        <v/>
      </c>
      <c r="CS3" s="7" t="str">
        <f t="shared" si="61"/>
        <v/>
      </c>
      <c r="CT3" s="7" t="str">
        <f t="shared" si="62"/>
        <v/>
      </c>
      <c r="CU3" s="7" t="str">
        <f t="shared" ref="CU3:CU67" si="82">" ;"</f>
        <v xml:space="preserve"> ;</v>
      </c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</row>
    <row r="4" spans="1:203" x14ac:dyDescent="0.25">
      <c r="A4">
        <v>3</v>
      </c>
      <c r="B4" s="3" t="s">
        <v>0</v>
      </c>
      <c r="C4" s="3" t="s">
        <v>58</v>
      </c>
      <c r="D4" s="3" t="s">
        <v>0</v>
      </c>
      <c r="E4" s="3" t="s">
        <v>48</v>
      </c>
      <c r="F4" s="3" t="s">
        <v>28</v>
      </c>
      <c r="G4" s="6" t="s">
        <v>72</v>
      </c>
      <c r="H4" s="6" t="s">
        <v>72</v>
      </c>
      <c r="I4" s="6">
        <v>1</v>
      </c>
      <c r="J4" s="6" t="s">
        <v>72</v>
      </c>
      <c r="K4" s="6">
        <v>1</v>
      </c>
      <c r="L4" s="3" t="s">
        <v>59</v>
      </c>
      <c r="M4" s="6" t="s">
        <v>72</v>
      </c>
      <c r="N4" s="3"/>
      <c r="O4" s="6"/>
      <c r="P4" s="3"/>
      <c r="Q4" s="7" t="str">
        <f>VLOOKUP($C4,aws_cli_commands!$C$2:$E$10000,3,FALSE)</f>
        <v>y</v>
      </c>
      <c r="R4" s="7" t="str">
        <f>VLOOKUP($C4,aws_cli_commands!$C$2:$E$10000,2,FALSE)</f>
        <v>n</v>
      </c>
      <c r="S4" s="7" t="str">
        <f t="shared" si="63"/>
        <v>n</v>
      </c>
      <c r="T4" s="7" t="str">
        <f t="shared" si="64"/>
        <v>y</v>
      </c>
      <c r="U4" s="7" t="str">
        <f t="shared" si="0"/>
        <v>iam___context_keys_for_principal_policy</v>
      </c>
      <c r="V4" s="7" t="str">
        <f t="shared" si="65"/>
        <v>iam___users</v>
      </c>
      <c r="W4" s="7" t="str">
        <f t="shared" si="1"/>
        <v>users</v>
      </c>
      <c r="X4" s="7" t="str">
        <f t="shared" si="2"/>
        <v>arn</v>
      </c>
      <c r="Y4" s="7" t="str">
        <f t="shared" si="66"/>
        <v>n</v>
      </c>
      <c r="Z4" s="7">
        <f>IF(AND($C4=$C4,$M4="y"),1,0)+IF(AND($C3=$C4,$M3="y"),1,0)+IF(AND($C2=$C4,$M2="y"),1,0)+IF(AND($C1=$C4,$M1="y"),1,0)</f>
        <v>0</v>
      </c>
      <c r="AA4" s="7">
        <f t="shared" si="3"/>
        <v>0</v>
      </c>
      <c r="AB4" s="7" t="s">
        <v>127</v>
      </c>
      <c r="AC4" s="8" t="str">
        <f t="shared" si="4"/>
        <v>iam get-context-keys-for-principal-policy --policy-source-arn</v>
      </c>
      <c r="AD4" s="7" t="str">
        <f t="shared" si="67"/>
        <v>get-context-keys-for-principal-policy</v>
      </c>
      <c r="AE4" s="7" t="str">
        <f t="shared" si="5"/>
        <v xml:space="preserve"> --policy-source-arn</v>
      </c>
      <c r="AF4" s="7" t="str">
        <f t="shared" si="6"/>
        <v/>
      </c>
      <c r="AG4" s="7" t="str">
        <f t="shared" si="7"/>
        <v/>
      </c>
      <c r="AH4" s="7" t="str">
        <f t="shared" si="8"/>
        <v/>
      </c>
      <c r="AI4" s="7" t="str">
        <f t="shared" si="9"/>
        <v/>
      </c>
      <c r="AJ4" s="7" t="str">
        <f t="shared" si="10"/>
        <v/>
      </c>
      <c r="AK4" s="7" t="str">
        <f t="shared" si="11"/>
        <v/>
      </c>
      <c r="AL4" s="7" t="str">
        <f t="shared" si="12"/>
        <v/>
      </c>
      <c r="AM4" s="7" t="str">
        <f t="shared" si="13"/>
        <v>iam___users</v>
      </c>
      <c r="AN4" s="7" t="str">
        <f t="shared" si="68"/>
        <v/>
      </c>
      <c r="AO4" s="7" t="str">
        <f t="shared" si="69"/>
        <v/>
      </c>
      <c r="AP4" s="7" t="str">
        <f t="shared" si="16"/>
        <v/>
      </c>
      <c r="AQ4" s="7" t="str">
        <f t="shared" si="17"/>
        <v/>
      </c>
      <c r="AR4" s="7" t="str">
        <f t="shared" si="18"/>
        <v/>
      </c>
      <c r="AS4" s="7" t="str">
        <f t="shared" si="19"/>
        <v/>
      </c>
      <c r="AT4" s="7" t="str">
        <f t="shared" si="20"/>
        <v/>
      </c>
      <c r="AU4" s="7" t="str">
        <f t="shared" si="21"/>
        <v>Arn</v>
      </c>
      <c r="AV4" s="7" t="str">
        <f t="shared" si="70"/>
        <v/>
      </c>
      <c r="AW4" s="7" t="str">
        <f t="shared" si="71"/>
        <v/>
      </c>
      <c r="AX4" s="7" t="str">
        <f t="shared" si="24"/>
        <v/>
      </c>
      <c r="AY4" s="7" t="str">
        <f t="shared" si="25"/>
        <v/>
      </c>
      <c r="AZ4" s="7" t="str">
        <f t="shared" si="26"/>
        <v/>
      </c>
      <c r="BA4" s="7" t="str">
        <f t="shared" si="27"/>
        <v/>
      </c>
      <c r="BB4" s="7" t="str">
        <f t="shared" si="28"/>
        <v/>
      </c>
      <c r="BC4" s="8" t="str">
        <f t="shared" si="29"/>
        <v/>
      </c>
      <c r="BD4" s="8" t="str">
        <f t="shared" si="72"/>
        <v/>
      </c>
      <c r="BE4" s="7" t="str">
        <f t="shared" si="73"/>
        <v>/* recursive command: get-context-keys-for-principal-policy */ DROP TABLE IF EXISTS iam___context_keys_for_principal_policy; CREATE TABLE iam___context_keys_for_principal_policy(  id SERIAL PRIMARY KEY, Arn TEXT); SELECT iam___users.users -&gt;&gt; 'Arn' AS users FROM iam___users ;</v>
      </c>
      <c r="BF4" s="7" t="str">
        <f t="shared" si="74"/>
        <v xml:space="preserve">/* recursive command multi: get-context-keys-for-principal-policy */ </v>
      </c>
      <c r="BG4" s="7" t="str">
        <f t="shared" si="75"/>
        <v xml:space="preserve">DROP TABLE IF EXISTS iam___context_keys_for_principal_policy; </v>
      </c>
      <c r="BH4" s="7" t="str">
        <f t="shared" si="76"/>
        <v>CREATE TABLE iam___context_keys_for_principal_policy(  id SERIAL PRIMARY KEY, arn TEXT );</v>
      </c>
      <c r="BI4" s="7" t="str">
        <f t="shared" si="77"/>
        <v xml:space="preserve">CREATE TABLE iam___context_keys_for_principal_policy(  id SERIAL PRIMARY KEY, </v>
      </c>
      <c r="BJ4" s="7" t="str">
        <f t="shared" si="30"/>
        <v>arn TEXT</v>
      </c>
      <c r="BK4" s="7" t="str">
        <f t="shared" si="31"/>
        <v/>
      </c>
      <c r="BL4" s="7" t="str">
        <f t="shared" si="32"/>
        <v/>
      </c>
      <c r="BM4" s="7" t="str">
        <f t="shared" si="33"/>
        <v/>
      </c>
      <c r="BN4" s="7" t="str">
        <f t="shared" si="34"/>
        <v/>
      </c>
      <c r="BO4" s="7" t="str">
        <f t="shared" si="35"/>
        <v/>
      </c>
      <c r="BP4" s="7" t="str">
        <f t="shared" si="36"/>
        <v/>
      </c>
      <c r="BQ4" s="7" t="str">
        <f t="shared" si="37"/>
        <v/>
      </c>
      <c r="BR4" s="7" t="str">
        <f t="shared" si="78"/>
        <v xml:space="preserve"> );</v>
      </c>
      <c r="BS4" s="8" t="str">
        <f t="shared" si="79"/>
        <v xml:space="preserve"> INSERT INTO iam___context_keys_for_principal_policy(arn)</v>
      </c>
      <c r="BT4" s="8" t="str">
        <f t="shared" si="80"/>
        <v xml:space="preserve"> INSERT INTO iam___context_keys_for_principal_policy(</v>
      </c>
      <c r="BU4" s="8" t="str">
        <f t="shared" si="38"/>
        <v>arn</v>
      </c>
      <c r="BV4" s="8" t="str">
        <f t="shared" si="39"/>
        <v/>
      </c>
      <c r="BW4" s="8" t="str">
        <f t="shared" si="40"/>
        <v/>
      </c>
      <c r="BX4" s="8" t="str">
        <f t="shared" si="41"/>
        <v/>
      </c>
      <c r="BY4" s="8" t="str">
        <f t="shared" si="42"/>
        <v/>
      </c>
      <c r="BZ4" s="8" t="str">
        <f t="shared" si="43"/>
        <v/>
      </c>
      <c r="CA4" s="8" t="str">
        <f t="shared" si="44"/>
        <v/>
      </c>
      <c r="CB4" s="8" t="str">
        <f t="shared" si="45"/>
        <v/>
      </c>
      <c r="CC4" s="8" t="str">
        <f t="shared" si="81"/>
        <v>)</v>
      </c>
      <c r="CD4" s="8" t="str">
        <f t="shared" si="46"/>
        <v xml:space="preserve"> SELECT iam___users.users -&gt;&gt; 'Arn' AS users_arn FROM iam___users ;</v>
      </c>
      <c r="CE4" s="7" t="str">
        <f t="shared" si="47"/>
        <v xml:space="preserve"> SELECT iam___users.users -&gt;&gt; 'Arn' AS users_arn</v>
      </c>
      <c r="CF4" s="7" t="str">
        <f t="shared" si="48"/>
        <v/>
      </c>
      <c r="CG4" s="7" t="str">
        <f t="shared" si="49"/>
        <v/>
      </c>
      <c r="CH4" s="7" t="str">
        <f t="shared" si="50"/>
        <v/>
      </c>
      <c r="CI4" s="7" t="str">
        <f t="shared" si="51"/>
        <v/>
      </c>
      <c r="CJ4" s="7" t="str">
        <f t="shared" si="52"/>
        <v/>
      </c>
      <c r="CK4" s="7" t="str">
        <f t="shared" si="53"/>
        <v/>
      </c>
      <c r="CL4" s="7" t="str">
        <f t="shared" si="54"/>
        <v/>
      </c>
      <c r="CM4" s="7" t="str">
        <f t="shared" si="55"/>
        <v xml:space="preserve"> FROM iam___users</v>
      </c>
      <c r="CN4" s="8" t="str">
        <f t="shared" si="56"/>
        <v/>
      </c>
      <c r="CO4" s="8" t="str">
        <f t="shared" si="57"/>
        <v/>
      </c>
      <c r="CP4" s="8" t="str">
        <f t="shared" si="58"/>
        <v/>
      </c>
      <c r="CQ4" s="8" t="str">
        <f t="shared" si="59"/>
        <v/>
      </c>
      <c r="CR4" s="8" t="str">
        <f t="shared" si="60"/>
        <v/>
      </c>
      <c r="CS4" s="7" t="str">
        <f t="shared" si="61"/>
        <v/>
      </c>
      <c r="CT4" s="7" t="str">
        <f t="shared" si="62"/>
        <v/>
      </c>
      <c r="CU4" s="7" t="str">
        <f t="shared" si="82"/>
        <v xml:space="preserve"> ;</v>
      </c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</row>
    <row r="5" spans="1:203" x14ac:dyDescent="0.25">
      <c r="A5">
        <v>4</v>
      </c>
      <c r="B5" s="3" t="s">
        <v>0</v>
      </c>
      <c r="C5" s="3" t="s">
        <v>58</v>
      </c>
      <c r="D5" s="3" t="s">
        <v>0</v>
      </c>
      <c r="E5" s="3" t="s">
        <v>15</v>
      </c>
      <c r="F5" s="3" t="s">
        <v>28</v>
      </c>
      <c r="G5" s="6" t="s">
        <v>72</v>
      </c>
      <c r="H5" s="6" t="s">
        <v>72</v>
      </c>
      <c r="I5" s="6">
        <v>1</v>
      </c>
      <c r="J5" s="6" t="s">
        <v>72</v>
      </c>
      <c r="K5" s="6">
        <v>1</v>
      </c>
      <c r="L5" s="3" t="s">
        <v>59</v>
      </c>
      <c r="M5" s="6" t="s">
        <v>72</v>
      </c>
      <c r="N5" s="3"/>
      <c r="O5" s="6"/>
      <c r="P5" s="3"/>
      <c r="Q5" s="7" t="str">
        <f>VLOOKUP($C5,aws_cli_commands!$C$2:$E$10000,3,FALSE)</f>
        <v>y</v>
      </c>
      <c r="R5" s="7" t="str">
        <f>VLOOKUP($C5,aws_cli_commands!$C$2:$E$10000,2,FALSE)</f>
        <v>n</v>
      </c>
      <c r="S5" s="7" t="str">
        <f t="shared" si="63"/>
        <v>n</v>
      </c>
      <c r="T5" s="7" t="str">
        <f t="shared" si="64"/>
        <v>y</v>
      </c>
      <c r="U5" s="7" t="str">
        <f t="shared" si="0"/>
        <v>iam___context_keys_for_principal_policy</v>
      </c>
      <c r="V5" s="7" t="str">
        <f t="shared" si="65"/>
        <v>iam___groups</v>
      </c>
      <c r="W5" s="7" t="str">
        <f t="shared" si="1"/>
        <v>groups</v>
      </c>
      <c r="X5" s="7" t="str">
        <f t="shared" si="2"/>
        <v>arn</v>
      </c>
      <c r="Y5" s="7" t="str">
        <f t="shared" si="66"/>
        <v>n</v>
      </c>
      <c r="Z5" s="7">
        <f>IF(AND($C5=$C5,$M5="y"),1,0)+IF(AND($C4=$C5,$M4="y"),1,0)+IF(AND($C3=$C5,$M3="y"),1,0)+IF(AND($C2=$C5,$M2="y"),1,0)+IF(AND($C1=$C5,$M1="y"),1,0)</f>
        <v>0</v>
      </c>
      <c r="AA5" s="7">
        <f t="shared" si="3"/>
        <v>0</v>
      </c>
      <c r="AB5" s="7" t="s">
        <v>127</v>
      </c>
      <c r="AC5" s="8" t="str">
        <f t="shared" si="4"/>
        <v>iam get-context-keys-for-principal-policy --policy-source-arn</v>
      </c>
      <c r="AD5" s="7" t="str">
        <f t="shared" si="67"/>
        <v>get-context-keys-for-principal-policy</v>
      </c>
      <c r="AE5" s="7" t="str">
        <f t="shared" si="5"/>
        <v xml:space="preserve"> --policy-source-arn</v>
      </c>
      <c r="AF5" s="7" t="str">
        <f t="shared" si="6"/>
        <v/>
      </c>
      <c r="AG5" s="7" t="str">
        <f t="shared" si="7"/>
        <v/>
      </c>
      <c r="AH5" s="7" t="str">
        <f t="shared" si="8"/>
        <v/>
      </c>
      <c r="AI5" s="7" t="str">
        <f t="shared" si="9"/>
        <v/>
      </c>
      <c r="AJ5" s="7" t="str">
        <f t="shared" si="10"/>
        <v/>
      </c>
      <c r="AK5" s="7" t="str">
        <f t="shared" si="11"/>
        <v/>
      </c>
      <c r="AL5" s="7" t="str">
        <f t="shared" si="12"/>
        <v/>
      </c>
      <c r="AM5" s="7" t="str">
        <f t="shared" si="13"/>
        <v>iam___groups</v>
      </c>
      <c r="AN5" s="7" t="str">
        <f t="shared" si="68"/>
        <v/>
      </c>
      <c r="AO5" s="7" t="str">
        <f t="shared" si="69"/>
        <v/>
      </c>
      <c r="AP5" s="7" t="str">
        <f t="shared" si="16"/>
        <v/>
      </c>
      <c r="AQ5" s="7" t="str">
        <f t="shared" si="17"/>
        <v/>
      </c>
      <c r="AR5" s="7" t="str">
        <f t="shared" si="18"/>
        <v/>
      </c>
      <c r="AS5" s="7" t="str">
        <f t="shared" si="19"/>
        <v/>
      </c>
      <c r="AT5" s="7" t="str">
        <f t="shared" si="20"/>
        <v/>
      </c>
      <c r="AU5" s="7" t="str">
        <f t="shared" si="21"/>
        <v>Arn</v>
      </c>
      <c r="AV5" s="7" t="str">
        <f t="shared" si="70"/>
        <v/>
      </c>
      <c r="AW5" s="7" t="str">
        <f t="shared" si="71"/>
        <v/>
      </c>
      <c r="AX5" s="7" t="str">
        <f t="shared" si="24"/>
        <v/>
      </c>
      <c r="AY5" s="7" t="str">
        <f t="shared" si="25"/>
        <v/>
      </c>
      <c r="AZ5" s="7" t="str">
        <f t="shared" si="26"/>
        <v/>
      </c>
      <c r="BA5" s="7" t="str">
        <f t="shared" si="27"/>
        <v/>
      </c>
      <c r="BB5" s="7" t="str">
        <f t="shared" si="28"/>
        <v/>
      </c>
      <c r="BC5" s="8" t="str">
        <f t="shared" si="29"/>
        <v/>
      </c>
      <c r="BD5" s="8" t="str">
        <f t="shared" si="72"/>
        <v/>
      </c>
      <c r="BE5" s="7" t="str">
        <f t="shared" si="73"/>
        <v>/* recursive command: get-context-keys-for-principal-policy */ DROP TABLE IF EXISTS iam___context_keys_for_principal_policy; CREATE TABLE iam___context_keys_for_principal_policy(  id SERIAL PRIMARY KEY, Arn TEXT); SELECT iam___groups.groups -&gt;&gt; 'Arn' AS groups FROM iam___groups ;</v>
      </c>
      <c r="BF5" s="7" t="str">
        <f t="shared" si="74"/>
        <v xml:space="preserve">/* recursive command multi: get-context-keys-for-principal-policy */ </v>
      </c>
      <c r="BG5" s="7" t="str">
        <f t="shared" si="75"/>
        <v xml:space="preserve">DROP TABLE IF EXISTS iam___context_keys_for_principal_policy; </v>
      </c>
      <c r="BH5" s="7" t="str">
        <f t="shared" si="76"/>
        <v>CREATE TABLE iam___context_keys_for_principal_policy(  id SERIAL PRIMARY KEY, arn TEXT );</v>
      </c>
      <c r="BI5" s="7" t="str">
        <f t="shared" si="77"/>
        <v xml:space="preserve">CREATE TABLE iam___context_keys_for_principal_policy(  id SERIAL PRIMARY KEY, </v>
      </c>
      <c r="BJ5" s="7" t="str">
        <f t="shared" si="30"/>
        <v>arn TEXT</v>
      </c>
      <c r="BK5" s="7" t="str">
        <f t="shared" si="31"/>
        <v/>
      </c>
      <c r="BL5" s="7" t="str">
        <f t="shared" si="32"/>
        <v/>
      </c>
      <c r="BM5" s="7" t="str">
        <f t="shared" si="33"/>
        <v/>
      </c>
      <c r="BN5" s="7" t="str">
        <f t="shared" si="34"/>
        <v/>
      </c>
      <c r="BO5" s="7" t="str">
        <f t="shared" si="35"/>
        <v/>
      </c>
      <c r="BP5" s="7" t="str">
        <f t="shared" si="36"/>
        <v/>
      </c>
      <c r="BQ5" s="7" t="str">
        <f t="shared" si="37"/>
        <v/>
      </c>
      <c r="BR5" s="7" t="str">
        <f t="shared" si="78"/>
        <v xml:space="preserve"> );</v>
      </c>
      <c r="BS5" s="8" t="str">
        <f t="shared" si="79"/>
        <v xml:space="preserve"> INSERT INTO iam___context_keys_for_principal_policy(arn)</v>
      </c>
      <c r="BT5" s="8" t="str">
        <f t="shared" si="80"/>
        <v xml:space="preserve"> INSERT INTO iam___context_keys_for_principal_policy(</v>
      </c>
      <c r="BU5" s="8" t="str">
        <f t="shared" si="38"/>
        <v>arn</v>
      </c>
      <c r="BV5" s="8" t="str">
        <f t="shared" si="39"/>
        <v/>
      </c>
      <c r="BW5" s="8" t="str">
        <f t="shared" si="40"/>
        <v/>
      </c>
      <c r="BX5" s="8" t="str">
        <f t="shared" si="41"/>
        <v/>
      </c>
      <c r="BY5" s="8" t="str">
        <f t="shared" si="42"/>
        <v/>
      </c>
      <c r="BZ5" s="8" t="str">
        <f t="shared" si="43"/>
        <v/>
      </c>
      <c r="CA5" s="8" t="str">
        <f t="shared" si="44"/>
        <v/>
      </c>
      <c r="CB5" s="8" t="str">
        <f t="shared" si="45"/>
        <v/>
      </c>
      <c r="CC5" s="8" t="str">
        <f t="shared" si="81"/>
        <v>)</v>
      </c>
      <c r="CD5" s="8" t="str">
        <f t="shared" si="46"/>
        <v xml:space="preserve"> SELECT iam___groups.groups -&gt;&gt; 'Arn' AS groups_arn FROM iam___groups ;</v>
      </c>
      <c r="CE5" s="7" t="str">
        <f t="shared" si="47"/>
        <v xml:space="preserve"> SELECT iam___groups.groups -&gt;&gt; 'Arn' AS groups_arn</v>
      </c>
      <c r="CF5" s="7" t="str">
        <f t="shared" si="48"/>
        <v/>
      </c>
      <c r="CG5" s="7" t="str">
        <f t="shared" si="49"/>
        <v/>
      </c>
      <c r="CH5" s="7" t="str">
        <f t="shared" si="50"/>
        <v/>
      </c>
      <c r="CI5" s="7" t="str">
        <f t="shared" si="51"/>
        <v/>
      </c>
      <c r="CJ5" s="7" t="str">
        <f t="shared" si="52"/>
        <v/>
      </c>
      <c r="CK5" s="7" t="str">
        <f t="shared" si="53"/>
        <v/>
      </c>
      <c r="CL5" s="7" t="str">
        <f t="shared" si="54"/>
        <v/>
      </c>
      <c r="CM5" s="7" t="str">
        <f t="shared" si="55"/>
        <v xml:space="preserve"> FROM iam___groups</v>
      </c>
      <c r="CN5" s="8" t="str">
        <f t="shared" si="56"/>
        <v/>
      </c>
      <c r="CO5" s="8" t="str">
        <f t="shared" si="57"/>
        <v/>
      </c>
      <c r="CP5" s="8" t="str">
        <f t="shared" si="58"/>
        <v/>
      </c>
      <c r="CQ5" s="8" t="str">
        <f t="shared" si="59"/>
        <v/>
      </c>
      <c r="CR5" s="8" t="str">
        <f t="shared" si="60"/>
        <v/>
      </c>
      <c r="CS5" s="7" t="str">
        <f t="shared" si="61"/>
        <v/>
      </c>
      <c r="CT5" s="7" t="str">
        <f t="shared" si="62"/>
        <v/>
      </c>
      <c r="CU5" s="7" t="str">
        <f t="shared" si="82"/>
        <v xml:space="preserve"> ;</v>
      </c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</row>
    <row r="6" spans="1:203" x14ac:dyDescent="0.25">
      <c r="A6">
        <v>5</v>
      </c>
      <c r="B6" s="3" t="s">
        <v>0</v>
      </c>
      <c r="C6" s="3" t="s">
        <v>58</v>
      </c>
      <c r="D6" s="3" t="s">
        <v>0</v>
      </c>
      <c r="E6" s="3" t="s">
        <v>34</v>
      </c>
      <c r="F6" s="3" t="s">
        <v>28</v>
      </c>
      <c r="G6" s="6" t="s">
        <v>72</v>
      </c>
      <c r="H6" s="6" t="s">
        <v>72</v>
      </c>
      <c r="I6" s="6">
        <v>1</v>
      </c>
      <c r="J6" s="6" t="s">
        <v>72</v>
      </c>
      <c r="K6" s="6">
        <v>1</v>
      </c>
      <c r="L6" s="3" t="s">
        <v>59</v>
      </c>
      <c r="M6" s="6" t="s">
        <v>72</v>
      </c>
      <c r="N6" s="3"/>
      <c r="O6" s="6"/>
      <c r="P6" s="3"/>
      <c r="Q6" s="7" t="str">
        <f>VLOOKUP($C6,aws_cli_commands!$C$2:$E$10000,3,FALSE)</f>
        <v>y</v>
      </c>
      <c r="R6" s="7" t="str">
        <f>VLOOKUP($C6,aws_cli_commands!$C$2:$E$10000,2,FALSE)</f>
        <v>n</v>
      </c>
      <c r="S6" s="7" t="str">
        <f t="shared" si="63"/>
        <v>n</v>
      </c>
      <c r="T6" s="7" t="str">
        <f t="shared" si="64"/>
        <v>y</v>
      </c>
      <c r="U6" s="7" t="str">
        <f t="shared" si="0"/>
        <v>iam___context_keys_for_principal_policy</v>
      </c>
      <c r="V6" s="7" t="str">
        <f t="shared" si="65"/>
        <v>iam___roles</v>
      </c>
      <c r="W6" s="7" t="str">
        <f t="shared" si="1"/>
        <v>roles</v>
      </c>
      <c r="X6" s="7" t="str">
        <f t="shared" si="2"/>
        <v>arn</v>
      </c>
      <c r="Y6" s="7" t="str">
        <f t="shared" si="66"/>
        <v>n</v>
      </c>
      <c r="Z6" s="7">
        <f>IF(AND($C6=$C6,$M6="y"),1,0)+IF(AND($C5=$C6,$M5="y"),1,0)+IF(AND($C4=$C6,$M4="y"),1,0)+IF(AND($C3=$C6,$M3="y"),1,0)+IF(AND($C2=$C6,$M2="y"),1,0)+IF(AND($C1=$C6,$M1="y"),1,0)</f>
        <v>0</v>
      </c>
      <c r="AA6" s="7">
        <f t="shared" si="3"/>
        <v>0</v>
      </c>
      <c r="AB6" s="7" t="s">
        <v>127</v>
      </c>
      <c r="AC6" s="8" t="str">
        <f t="shared" si="4"/>
        <v>iam get-context-keys-for-principal-policy --policy-source-arn</v>
      </c>
      <c r="AD6" s="7" t="str">
        <f t="shared" si="67"/>
        <v>get-context-keys-for-principal-policy</v>
      </c>
      <c r="AE6" s="7" t="str">
        <f t="shared" si="5"/>
        <v xml:space="preserve"> --policy-source-arn</v>
      </c>
      <c r="AF6" s="7" t="str">
        <f t="shared" si="6"/>
        <v/>
      </c>
      <c r="AG6" s="7" t="str">
        <f t="shared" si="7"/>
        <v/>
      </c>
      <c r="AH6" s="7" t="str">
        <f t="shared" si="8"/>
        <v/>
      </c>
      <c r="AI6" s="7" t="str">
        <f t="shared" si="9"/>
        <v/>
      </c>
      <c r="AJ6" s="7" t="str">
        <f t="shared" si="10"/>
        <v/>
      </c>
      <c r="AK6" s="7" t="str">
        <f t="shared" si="11"/>
        <v/>
      </c>
      <c r="AL6" s="7" t="str">
        <f t="shared" si="12"/>
        <v/>
      </c>
      <c r="AM6" s="7" t="str">
        <f t="shared" si="13"/>
        <v>iam___roles</v>
      </c>
      <c r="AN6" s="7" t="str">
        <f t="shared" si="68"/>
        <v/>
      </c>
      <c r="AO6" s="7" t="str">
        <f t="shared" ref="AO6:AO70" si="83">IF($I5&gt;=3,IF($V8="","",$V8),"")</f>
        <v/>
      </c>
      <c r="AP6" s="7" t="str">
        <f t="shared" si="16"/>
        <v/>
      </c>
      <c r="AQ6" s="7" t="str">
        <f t="shared" si="17"/>
        <v/>
      </c>
      <c r="AR6" s="7" t="str">
        <f t="shared" si="18"/>
        <v/>
      </c>
      <c r="AS6" s="7" t="str">
        <f t="shared" si="19"/>
        <v/>
      </c>
      <c r="AT6" s="7" t="str">
        <f t="shared" si="20"/>
        <v/>
      </c>
      <c r="AU6" s="7" t="str">
        <f t="shared" si="21"/>
        <v>Arn</v>
      </c>
      <c r="AV6" s="7" t="str">
        <f t="shared" si="70"/>
        <v/>
      </c>
      <c r="AW6" s="7" t="str">
        <f t="shared" si="71"/>
        <v/>
      </c>
      <c r="AX6" s="7" t="str">
        <f t="shared" si="24"/>
        <v/>
      </c>
      <c r="AY6" s="7" t="str">
        <f t="shared" si="25"/>
        <v/>
      </c>
      <c r="AZ6" s="7" t="str">
        <f t="shared" si="26"/>
        <v/>
      </c>
      <c r="BA6" s="7" t="str">
        <f t="shared" si="27"/>
        <v/>
      </c>
      <c r="BB6" s="7" t="str">
        <f t="shared" si="28"/>
        <v/>
      </c>
      <c r="BC6" s="8" t="str">
        <f t="shared" si="29"/>
        <v/>
      </c>
      <c r="BD6" s="8" t="str">
        <f t="shared" si="72"/>
        <v/>
      </c>
      <c r="BE6" s="7" t="str">
        <f t="shared" si="73"/>
        <v>/* recursive command: get-context-keys-for-principal-policy */ DROP TABLE IF EXISTS iam___context_keys_for_principal_policy; CREATE TABLE iam___context_keys_for_principal_policy(  id SERIAL PRIMARY KEY, Arn TEXT); SELECT iam___roles.roles -&gt;&gt; 'Arn' AS roles FROM iam___roles ;</v>
      </c>
      <c r="BF6" s="7" t="str">
        <f t="shared" si="74"/>
        <v xml:space="preserve">/* recursive command multi: get-context-keys-for-principal-policy */ </v>
      </c>
      <c r="BG6" s="7" t="str">
        <f t="shared" si="75"/>
        <v xml:space="preserve">DROP TABLE IF EXISTS iam___context_keys_for_principal_policy; </v>
      </c>
      <c r="BH6" s="7" t="str">
        <f t="shared" si="76"/>
        <v>CREATE TABLE iam___context_keys_for_principal_policy(  id SERIAL PRIMARY KEY, arn TEXT );</v>
      </c>
      <c r="BI6" s="7" t="str">
        <f t="shared" si="77"/>
        <v xml:space="preserve">CREATE TABLE iam___context_keys_for_principal_policy(  id SERIAL PRIMARY KEY, </v>
      </c>
      <c r="BJ6" s="7" t="str">
        <f t="shared" si="30"/>
        <v>arn TEXT</v>
      </c>
      <c r="BK6" s="7" t="str">
        <f t="shared" si="31"/>
        <v/>
      </c>
      <c r="BL6" s="7" t="str">
        <f t="shared" si="32"/>
        <v/>
      </c>
      <c r="BM6" s="7" t="str">
        <f t="shared" si="33"/>
        <v/>
      </c>
      <c r="BN6" s="7" t="str">
        <f t="shared" si="34"/>
        <v/>
      </c>
      <c r="BO6" s="7" t="str">
        <f t="shared" si="35"/>
        <v/>
      </c>
      <c r="BP6" s="7" t="str">
        <f t="shared" si="36"/>
        <v/>
      </c>
      <c r="BQ6" s="7" t="str">
        <f t="shared" si="37"/>
        <v/>
      </c>
      <c r="BR6" s="7" t="str">
        <f t="shared" si="78"/>
        <v xml:space="preserve"> );</v>
      </c>
      <c r="BS6" s="8" t="str">
        <f t="shared" si="79"/>
        <v xml:space="preserve"> INSERT INTO iam___context_keys_for_principal_policy(arn)</v>
      </c>
      <c r="BT6" s="8" t="str">
        <f t="shared" si="80"/>
        <v xml:space="preserve"> INSERT INTO iam___context_keys_for_principal_policy(</v>
      </c>
      <c r="BU6" s="8" t="str">
        <f t="shared" si="38"/>
        <v>arn</v>
      </c>
      <c r="BV6" s="8" t="str">
        <f t="shared" si="39"/>
        <v/>
      </c>
      <c r="BW6" s="8" t="str">
        <f t="shared" si="40"/>
        <v/>
      </c>
      <c r="BX6" s="8" t="str">
        <f t="shared" si="41"/>
        <v/>
      </c>
      <c r="BY6" s="8" t="str">
        <f t="shared" si="42"/>
        <v/>
      </c>
      <c r="BZ6" s="8" t="str">
        <f t="shared" si="43"/>
        <v/>
      </c>
      <c r="CA6" s="8" t="str">
        <f t="shared" si="44"/>
        <v/>
      </c>
      <c r="CB6" s="8" t="str">
        <f t="shared" si="45"/>
        <v/>
      </c>
      <c r="CC6" s="8" t="str">
        <f t="shared" si="81"/>
        <v>)</v>
      </c>
      <c r="CD6" s="8" t="str">
        <f t="shared" si="46"/>
        <v xml:space="preserve"> SELECT iam___roles.roles -&gt;&gt; 'Arn' AS roles_arn FROM iam___roles ;</v>
      </c>
      <c r="CE6" s="7" t="str">
        <f t="shared" si="47"/>
        <v xml:space="preserve"> SELECT iam___roles.roles -&gt;&gt; 'Arn' AS roles_arn</v>
      </c>
      <c r="CF6" s="7" t="str">
        <f t="shared" si="48"/>
        <v/>
      </c>
      <c r="CG6" s="7" t="str">
        <f t="shared" si="49"/>
        <v/>
      </c>
      <c r="CH6" s="7" t="str">
        <f t="shared" si="50"/>
        <v/>
      </c>
      <c r="CI6" s="7" t="str">
        <f t="shared" si="51"/>
        <v/>
      </c>
      <c r="CJ6" s="7" t="str">
        <f t="shared" si="52"/>
        <v/>
      </c>
      <c r="CK6" s="7" t="str">
        <f t="shared" si="53"/>
        <v/>
      </c>
      <c r="CL6" s="7" t="str">
        <f t="shared" si="54"/>
        <v/>
      </c>
      <c r="CM6" s="7" t="str">
        <f t="shared" si="55"/>
        <v xml:space="preserve"> FROM iam___roles</v>
      </c>
      <c r="CN6" s="8" t="str">
        <f t="shared" si="56"/>
        <v/>
      </c>
      <c r="CO6" s="8" t="str">
        <f t="shared" si="57"/>
        <v/>
      </c>
      <c r="CP6" s="8" t="str">
        <f t="shared" si="58"/>
        <v/>
      </c>
      <c r="CQ6" s="8" t="str">
        <f t="shared" si="59"/>
        <v/>
      </c>
      <c r="CR6" s="8" t="str">
        <f t="shared" si="60"/>
        <v/>
      </c>
      <c r="CS6" s="7" t="str">
        <f t="shared" si="61"/>
        <v/>
      </c>
      <c r="CT6" s="7" t="str">
        <f t="shared" si="62"/>
        <v/>
      </c>
      <c r="CU6" s="7" t="str">
        <f t="shared" si="82"/>
        <v xml:space="preserve"> ;</v>
      </c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</row>
    <row r="7" spans="1:203" x14ac:dyDescent="0.25">
      <c r="A7">
        <v>6</v>
      </c>
      <c r="B7" s="3" t="s">
        <v>0</v>
      </c>
      <c r="C7" s="3" t="s">
        <v>16</v>
      </c>
      <c r="D7" s="3" t="s">
        <v>0</v>
      </c>
      <c r="E7" s="3" t="s">
        <v>15</v>
      </c>
      <c r="F7" s="3" t="s">
        <v>18</v>
      </c>
      <c r="G7" s="6" t="s">
        <v>72</v>
      </c>
      <c r="H7" s="6" t="s">
        <v>72</v>
      </c>
      <c r="I7" s="6">
        <v>1</v>
      </c>
      <c r="J7" s="6" t="s">
        <v>72</v>
      </c>
      <c r="K7" s="6">
        <v>1</v>
      </c>
      <c r="L7" s="3" t="s">
        <v>17</v>
      </c>
      <c r="M7" s="6" t="s">
        <v>72</v>
      </c>
      <c r="N7" s="3"/>
      <c r="O7" s="6"/>
      <c r="P7" s="3"/>
      <c r="Q7" s="7" t="str">
        <f>VLOOKUP($C7,aws_cli_commands!$C$2:$E$10000,3,FALSE)</f>
        <v>y</v>
      </c>
      <c r="R7" s="7" t="str">
        <f>VLOOKUP($C7,aws_cli_commands!$C$2:$E$10000,2,FALSE)</f>
        <v>n</v>
      </c>
      <c r="S7" s="7" t="str">
        <f t="shared" si="63"/>
        <v>n</v>
      </c>
      <c r="T7" s="7" t="str">
        <f t="shared" si="64"/>
        <v>n</v>
      </c>
      <c r="U7" s="7" t="str">
        <f t="shared" si="0"/>
        <v>iam___group</v>
      </c>
      <c r="V7" s="7" t="str">
        <f t="shared" si="65"/>
        <v>iam___groups</v>
      </c>
      <c r="W7" s="7" t="str">
        <f t="shared" si="1"/>
        <v>groups</v>
      </c>
      <c r="X7" s="7" t="str">
        <f t="shared" si="2"/>
        <v>groupname</v>
      </c>
      <c r="Y7" s="7" t="str">
        <f t="shared" si="66"/>
        <v>n</v>
      </c>
      <c r="Z7" s="7">
        <f>IF(AND($C7=$C7,$M7="y"),1,0)+IF(AND($C6=$C7,$M6="y"),1,0)+IF(AND($C5=$C7,$M5="y"),1,0)+IF(AND($C4=$C7,$M4="y"),1,0)+IF(AND($C3=$C7,$M3="y"),1,0)+IF(AND($C2=$C7,$M2="y"),1,0)+IF(AND($C1=$C7,$M1="y"),1,0)</f>
        <v>0</v>
      </c>
      <c r="AA7" s="7">
        <f t="shared" si="3"/>
        <v>0</v>
      </c>
      <c r="AB7" s="7" t="s">
        <v>127</v>
      </c>
      <c r="AC7" s="8" t="str">
        <f t="shared" si="4"/>
        <v>iam get-group --group-name</v>
      </c>
      <c r="AD7" s="7" t="str">
        <f t="shared" si="67"/>
        <v>get-group</v>
      </c>
      <c r="AE7" s="7" t="str">
        <f t="shared" si="5"/>
        <v xml:space="preserve"> --group-name</v>
      </c>
      <c r="AF7" s="7" t="str">
        <f t="shared" si="6"/>
        <v/>
      </c>
      <c r="AG7" s="7" t="str">
        <f t="shared" si="7"/>
        <v/>
      </c>
      <c r="AH7" s="7" t="str">
        <f t="shared" si="8"/>
        <v/>
      </c>
      <c r="AI7" s="7" t="str">
        <f t="shared" si="9"/>
        <v/>
      </c>
      <c r="AJ7" s="7" t="str">
        <f t="shared" si="10"/>
        <v/>
      </c>
      <c r="AK7" s="7" t="str">
        <f t="shared" si="11"/>
        <v/>
      </c>
      <c r="AL7" s="7" t="str">
        <f t="shared" si="12"/>
        <v/>
      </c>
      <c r="AM7" s="7" t="str">
        <f t="shared" si="13"/>
        <v>iam___groups</v>
      </c>
      <c r="AN7" s="7" t="str">
        <f t="shared" si="68"/>
        <v/>
      </c>
      <c r="AO7" s="7" t="str">
        <f t="shared" si="83"/>
        <v/>
      </c>
      <c r="AP7" s="7" t="str">
        <f t="shared" si="16"/>
        <v/>
      </c>
      <c r="AQ7" s="7" t="str">
        <f t="shared" si="17"/>
        <v/>
      </c>
      <c r="AR7" s="7" t="str">
        <f t="shared" si="18"/>
        <v/>
      </c>
      <c r="AS7" s="7" t="str">
        <f t="shared" si="19"/>
        <v/>
      </c>
      <c r="AT7" s="7" t="str">
        <f t="shared" si="20"/>
        <v/>
      </c>
      <c r="AU7" s="7" t="str">
        <f t="shared" si="21"/>
        <v>GroupName</v>
      </c>
      <c r="AV7" s="7" t="str">
        <f t="shared" si="70"/>
        <v/>
      </c>
      <c r="AW7" s="7" t="str">
        <f t="shared" si="71"/>
        <v/>
      </c>
      <c r="AX7" s="7" t="str">
        <f t="shared" si="24"/>
        <v/>
      </c>
      <c r="AY7" s="7" t="str">
        <f t="shared" si="25"/>
        <v/>
      </c>
      <c r="AZ7" s="7" t="str">
        <f t="shared" si="26"/>
        <v/>
      </c>
      <c r="BA7" s="7" t="str">
        <f t="shared" si="27"/>
        <v/>
      </c>
      <c r="BB7" s="7" t="str">
        <f t="shared" si="28"/>
        <v/>
      </c>
      <c r="BC7" s="8" t="str">
        <f t="shared" si="29"/>
        <v/>
      </c>
      <c r="BD7" s="8" t="str">
        <f t="shared" si="72"/>
        <v/>
      </c>
      <c r="BE7" s="7" t="str">
        <f t="shared" si="73"/>
        <v>/* recursive command: get-group */ DROP TABLE IF EXISTS iam___group; CREATE TABLE iam___group(  id SERIAL PRIMARY KEY, GroupName TEXT); SELECT iam___groups.groups -&gt;&gt; 'GroupName' AS groups FROM iam___groups ;</v>
      </c>
      <c r="BF7" s="7" t="str">
        <f t="shared" si="74"/>
        <v xml:space="preserve">/* recursive command multi: get-group */ </v>
      </c>
      <c r="BG7" s="7" t="str">
        <f t="shared" si="75"/>
        <v xml:space="preserve">DROP TABLE IF EXISTS iam___group; </v>
      </c>
      <c r="BH7" s="7" t="str">
        <f t="shared" si="76"/>
        <v>CREATE TABLE iam___group(  id SERIAL PRIMARY KEY, groupname TEXT );</v>
      </c>
      <c r="BI7" s="7" t="str">
        <f t="shared" si="77"/>
        <v xml:space="preserve">CREATE TABLE iam___group(  id SERIAL PRIMARY KEY, </v>
      </c>
      <c r="BJ7" s="7" t="str">
        <f t="shared" si="30"/>
        <v>groupname TEXT</v>
      </c>
      <c r="BK7" s="7" t="str">
        <f t="shared" si="31"/>
        <v/>
      </c>
      <c r="BL7" s="7" t="str">
        <f t="shared" si="32"/>
        <v/>
      </c>
      <c r="BM7" s="7" t="str">
        <f t="shared" si="33"/>
        <v/>
      </c>
      <c r="BN7" s="7" t="str">
        <f t="shared" si="34"/>
        <v/>
      </c>
      <c r="BO7" s="7" t="str">
        <f t="shared" si="35"/>
        <v/>
      </c>
      <c r="BP7" s="7" t="str">
        <f t="shared" si="36"/>
        <v/>
      </c>
      <c r="BQ7" s="7" t="str">
        <f t="shared" si="37"/>
        <v/>
      </c>
      <c r="BR7" s="7" t="str">
        <f t="shared" si="78"/>
        <v xml:space="preserve"> );</v>
      </c>
      <c r="BS7" s="8" t="str">
        <f t="shared" si="79"/>
        <v xml:space="preserve"> INSERT INTO iam___group(groupname)</v>
      </c>
      <c r="BT7" s="8" t="str">
        <f t="shared" si="80"/>
        <v xml:space="preserve"> INSERT INTO iam___group(</v>
      </c>
      <c r="BU7" s="8" t="str">
        <f t="shared" si="38"/>
        <v>groupname</v>
      </c>
      <c r="BV7" s="8" t="str">
        <f t="shared" si="39"/>
        <v/>
      </c>
      <c r="BW7" s="8" t="str">
        <f t="shared" si="40"/>
        <v/>
      </c>
      <c r="BX7" s="8" t="str">
        <f t="shared" si="41"/>
        <v/>
      </c>
      <c r="BY7" s="8" t="str">
        <f t="shared" si="42"/>
        <v/>
      </c>
      <c r="BZ7" s="8" t="str">
        <f t="shared" si="43"/>
        <v/>
      </c>
      <c r="CA7" s="8" t="str">
        <f t="shared" si="44"/>
        <v/>
      </c>
      <c r="CB7" s="8" t="str">
        <f t="shared" si="45"/>
        <v/>
      </c>
      <c r="CC7" s="8" t="str">
        <f t="shared" si="81"/>
        <v>)</v>
      </c>
      <c r="CD7" s="8" t="str">
        <f t="shared" si="46"/>
        <v xml:space="preserve"> SELECT iam___groups.groups -&gt;&gt; 'GroupName' AS groups_groupname FROM iam___groups ;</v>
      </c>
      <c r="CE7" s="7" t="str">
        <f t="shared" si="47"/>
        <v xml:space="preserve"> SELECT iam___groups.groups -&gt;&gt; 'GroupName' AS groups_groupname</v>
      </c>
      <c r="CF7" s="7" t="str">
        <f t="shared" si="48"/>
        <v/>
      </c>
      <c r="CG7" s="7" t="str">
        <f t="shared" si="49"/>
        <v/>
      </c>
      <c r="CH7" s="7" t="str">
        <f t="shared" si="50"/>
        <v/>
      </c>
      <c r="CI7" s="7" t="str">
        <f t="shared" si="51"/>
        <v/>
      </c>
      <c r="CJ7" s="7" t="str">
        <f t="shared" si="52"/>
        <v/>
      </c>
      <c r="CK7" s="7" t="str">
        <f t="shared" si="53"/>
        <v/>
      </c>
      <c r="CL7" s="7" t="str">
        <f t="shared" si="54"/>
        <v/>
      </c>
      <c r="CM7" s="7" t="str">
        <f t="shared" si="55"/>
        <v xml:space="preserve"> FROM iam___groups</v>
      </c>
      <c r="CN7" s="8" t="str">
        <f t="shared" si="56"/>
        <v/>
      </c>
      <c r="CO7" s="8" t="str">
        <f t="shared" si="57"/>
        <v/>
      </c>
      <c r="CP7" s="8" t="str">
        <f t="shared" si="58"/>
        <v/>
      </c>
      <c r="CQ7" s="8" t="str">
        <f t="shared" si="59"/>
        <v/>
      </c>
      <c r="CR7" s="8" t="str">
        <f t="shared" si="60"/>
        <v/>
      </c>
      <c r="CS7" s="7" t="str">
        <f t="shared" si="61"/>
        <v/>
      </c>
      <c r="CT7" s="7" t="str">
        <f t="shared" si="62"/>
        <v/>
      </c>
      <c r="CU7" s="7" t="str">
        <f t="shared" si="82"/>
        <v xml:space="preserve"> ;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</row>
    <row r="8" spans="1:203" x14ac:dyDescent="0.25">
      <c r="A8">
        <v>7</v>
      </c>
      <c r="B8" s="3" t="s">
        <v>0</v>
      </c>
      <c r="C8" s="3" t="s">
        <v>60</v>
      </c>
      <c r="D8" s="3" t="s">
        <v>0</v>
      </c>
      <c r="E8" s="3" t="s">
        <v>15</v>
      </c>
      <c r="F8" s="3" t="s">
        <v>18</v>
      </c>
      <c r="G8" s="6" t="s">
        <v>72</v>
      </c>
      <c r="H8" s="6" t="s">
        <v>71</v>
      </c>
      <c r="I8" s="6">
        <v>2</v>
      </c>
      <c r="J8" s="6" t="s">
        <v>71</v>
      </c>
      <c r="K8" s="6">
        <v>2</v>
      </c>
      <c r="L8" s="3" t="s">
        <v>17</v>
      </c>
      <c r="M8" s="6" t="s">
        <v>72</v>
      </c>
      <c r="N8" s="3"/>
      <c r="O8" s="6"/>
      <c r="P8" s="3"/>
      <c r="Q8" s="7" t="str">
        <f>VLOOKUP($C8,aws_cli_commands!$C$2:$E$10000,3,FALSE)</f>
        <v>y</v>
      </c>
      <c r="R8" s="7" t="str">
        <f>VLOOKUP($C8,aws_cli_commands!$C$2:$E$10000,2,FALSE)</f>
        <v>n</v>
      </c>
      <c r="S8" s="7" t="str">
        <f t="shared" si="63"/>
        <v>n</v>
      </c>
      <c r="T8" s="7" t="str">
        <f t="shared" si="64"/>
        <v>y</v>
      </c>
      <c r="U8" s="7" t="str">
        <f t="shared" si="0"/>
        <v>iam___group_policy</v>
      </c>
      <c r="V8" s="7" t="str">
        <f t="shared" si="65"/>
        <v>iam___groups</v>
      </c>
      <c r="W8" s="7" t="str">
        <f t="shared" si="1"/>
        <v>groups</v>
      </c>
      <c r="X8" s="7" t="str">
        <f t="shared" si="2"/>
        <v>groupname</v>
      </c>
      <c r="Y8" s="7" t="str">
        <f t="shared" si="66"/>
        <v>n</v>
      </c>
      <c r="Z8" s="7">
        <f>IF(AND($C8=$C8,$M8="y"),1,0)+IF(AND($C7=$C8,$M7="y"),1,0)+IF(AND($C6=$C8,$M6="y"),1,0)+IF(AND($C5=$C8,$M5="y"),1,0)+IF(AND($C4=$C8,$M4="y"),1,0)+IF(AND($C3=$C8,$M3="y"),1,0)+IF(AND($C2=$C8,$M2="y"),1,0)+IF(AND($C1=$C8,$M1="y"),1,0)</f>
        <v>0</v>
      </c>
      <c r="AA8" s="7">
        <f t="shared" si="3"/>
        <v>0</v>
      </c>
      <c r="AB8" s="7" t="s">
        <v>127</v>
      </c>
      <c r="AC8" s="8" t="str">
        <f t="shared" si="4"/>
        <v>iam get-group-policy --group-name --policy-name</v>
      </c>
      <c r="AD8" s="7" t="str">
        <f t="shared" si="67"/>
        <v>get-group-policy</v>
      </c>
      <c r="AE8" s="7" t="str">
        <f t="shared" si="5"/>
        <v xml:space="preserve"> --group-name</v>
      </c>
      <c r="AF8" s="7" t="str">
        <f t="shared" si="6"/>
        <v xml:space="preserve"> --policy-name</v>
      </c>
      <c r="AG8" s="7" t="str">
        <f t="shared" si="7"/>
        <v/>
      </c>
      <c r="AH8" s="7" t="str">
        <f t="shared" si="8"/>
        <v/>
      </c>
      <c r="AI8" s="7" t="str">
        <f t="shared" si="9"/>
        <v/>
      </c>
      <c r="AJ8" s="7" t="str">
        <f t="shared" si="10"/>
        <v/>
      </c>
      <c r="AK8" s="7" t="str">
        <f t="shared" si="11"/>
        <v/>
      </c>
      <c r="AL8" s="7" t="str">
        <f t="shared" si="12"/>
        <v/>
      </c>
      <c r="AM8" s="7" t="str">
        <f t="shared" si="13"/>
        <v>iam___groups</v>
      </c>
      <c r="AN8" s="7" t="str">
        <f t="shared" si="68"/>
        <v/>
      </c>
      <c r="AO8" s="7" t="str">
        <f t="shared" si="83"/>
        <v/>
      </c>
      <c r="AP8" s="7" t="str">
        <f t="shared" si="16"/>
        <v/>
      </c>
      <c r="AQ8" s="7" t="str">
        <f t="shared" si="17"/>
        <v/>
      </c>
      <c r="AR8" s="7" t="str">
        <f t="shared" si="18"/>
        <v/>
      </c>
      <c r="AS8" s="7" t="str">
        <f t="shared" si="19"/>
        <v/>
      </c>
      <c r="AT8" s="7" t="str">
        <f t="shared" si="20"/>
        <v/>
      </c>
      <c r="AU8" s="7" t="str">
        <f t="shared" si="21"/>
        <v>GroupName</v>
      </c>
      <c r="AV8" s="7" t="str">
        <f t="shared" si="70"/>
        <v/>
      </c>
      <c r="AW8" s="7" t="str">
        <f t="shared" si="71"/>
        <v/>
      </c>
      <c r="AX8" s="7" t="str">
        <f t="shared" si="24"/>
        <v/>
      </c>
      <c r="AY8" s="7" t="str">
        <f t="shared" si="25"/>
        <v/>
      </c>
      <c r="AZ8" s="7" t="str">
        <f t="shared" si="26"/>
        <v/>
      </c>
      <c r="BA8" s="7" t="str">
        <f t="shared" si="27"/>
        <v/>
      </c>
      <c r="BB8" s="7" t="str">
        <f t="shared" si="28"/>
        <v/>
      </c>
      <c r="BC8" s="8" t="str">
        <f t="shared" si="29"/>
        <v/>
      </c>
      <c r="BD8" s="8" t="str">
        <f t="shared" si="72"/>
        <v>/* recursive command multi: get-group-policy */ DROP TABLE IF EXISTS iam___group_policy; CREATE TABLE iam___group_policy(  id SERIAL PRIMARY KEY, groupname TEXT, group_policies_policynames TEXT ); INSERT INTO iam___group_policy(groupname, group_policies_policynames) SELECT iam___groups.groups -&gt;&gt; 'GroupName' AS groups_groupname, iam___group_policies.group_policies -&gt;&gt; 'PolicyNames' AS group_policies_policynames FROM iam___groups INNER JOIN iam___groups USING (iam___group_policy.groupname, iam___groups.groups -&gt;&gt; 'GroupName') ;</v>
      </c>
      <c r="BE8" s="7" t="str">
        <f t="shared" si="73"/>
        <v>/* recursive command: get-group-policy */ DROP TABLE IF EXISTS iam___group_policy; CREATE TABLE iam___group_policy(  id SERIAL PRIMARY KEY, GroupName TEXT); SELECT iam___groups.groups -&gt;&gt; 'GroupName' AS groups FROM iam___groups ;</v>
      </c>
      <c r="BF8" s="7" t="str">
        <f t="shared" si="74"/>
        <v xml:space="preserve">/* recursive command multi: get-group-policy */ </v>
      </c>
      <c r="BG8" s="7" t="str">
        <f t="shared" si="75"/>
        <v xml:space="preserve">DROP TABLE IF EXISTS iam___group_policy; </v>
      </c>
      <c r="BH8" s="7" t="str">
        <f t="shared" si="76"/>
        <v>CREATE TABLE iam___group_policy(  id SERIAL PRIMARY KEY, groupname TEXT, group_policies_policynames TEXT );</v>
      </c>
      <c r="BI8" s="7" t="str">
        <f t="shared" si="77"/>
        <v xml:space="preserve">CREATE TABLE iam___group_policy(  id SERIAL PRIMARY KEY, </v>
      </c>
      <c r="BJ8" s="7" t="str">
        <f t="shared" si="30"/>
        <v>groupname TEXT</v>
      </c>
      <c r="BK8" s="7" t="str">
        <f t="shared" si="31"/>
        <v>, group_policies_policynames TEXT</v>
      </c>
      <c r="BL8" s="7" t="str">
        <f t="shared" si="32"/>
        <v/>
      </c>
      <c r="BM8" s="7" t="str">
        <f t="shared" si="33"/>
        <v/>
      </c>
      <c r="BN8" s="7" t="str">
        <f t="shared" si="34"/>
        <v/>
      </c>
      <c r="BO8" s="7" t="str">
        <f t="shared" si="35"/>
        <v/>
      </c>
      <c r="BP8" s="7" t="str">
        <f t="shared" si="36"/>
        <v/>
      </c>
      <c r="BQ8" s="7" t="str">
        <f t="shared" si="37"/>
        <v/>
      </c>
      <c r="BR8" s="7" t="str">
        <f t="shared" si="78"/>
        <v xml:space="preserve"> );</v>
      </c>
      <c r="BS8" s="8" t="str">
        <f t="shared" si="79"/>
        <v xml:space="preserve"> INSERT INTO iam___group_policy(groupname, group_policies_policynames)</v>
      </c>
      <c r="BT8" s="8" t="str">
        <f t="shared" si="80"/>
        <v xml:space="preserve"> INSERT INTO iam___group_policy(</v>
      </c>
      <c r="BU8" s="8" t="str">
        <f t="shared" si="38"/>
        <v>groupname</v>
      </c>
      <c r="BV8" s="8" t="str">
        <f t="shared" si="39"/>
        <v>, group_policies_policynames</v>
      </c>
      <c r="BW8" s="8" t="str">
        <f t="shared" si="40"/>
        <v/>
      </c>
      <c r="BX8" s="8" t="str">
        <f t="shared" si="41"/>
        <v/>
      </c>
      <c r="BY8" s="8" t="str">
        <f t="shared" si="42"/>
        <v/>
      </c>
      <c r="BZ8" s="8" t="str">
        <f t="shared" si="43"/>
        <v/>
      </c>
      <c r="CA8" s="8" t="str">
        <f t="shared" si="44"/>
        <v/>
      </c>
      <c r="CB8" s="8" t="str">
        <f t="shared" si="45"/>
        <v/>
      </c>
      <c r="CC8" s="8" t="str">
        <f t="shared" si="81"/>
        <v>)</v>
      </c>
      <c r="CD8" s="8" t="str">
        <f t="shared" si="46"/>
        <v xml:space="preserve"> SELECT iam___groups.groups -&gt;&gt; 'GroupName' AS groups_groupname, iam___group_policies.group_policies -&gt;&gt; 'PolicyNames' AS group_policies_policynames FROM iam___groups INNER JOIN iam___groups USING (iam___group_policy.groupname, iam___groups.groups -&gt;&gt; 'GroupName') ;</v>
      </c>
      <c r="CE8" s="7" t="str">
        <f t="shared" si="47"/>
        <v xml:space="preserve"> SELECT iam___groups.groups -&gt;&gt; 'GroupName' AS groups_groupname</v>
      </c>
      <c r="CF8" s="7" t="str">
        <f t="shared" si="48"/>
        <v>, iam___group_policies.group_policies -&gt;&gt; 'PolicyNames' AS group_policies_policynames</v>
      </c>
      <c r="CG8" s="7" t="str">
        <f t="shared" si="49"/>
        <v/>
      </c>
      <c r="CH8" s="7" t="str">
        <f t="shared" si="50"/>
        <v/>
      </c>
      <c r="CI8" s="7" t="str">
        <f t="shared" si="51"/>
        <v/>
      </c>
      <c r="CJ8" s="7" t="str">
        <f t="shared" si="52"/>
        <v/>
      </c>
      <c r="CK8" s="7" t="str">
        <f t="shared" si="53"/>
        <v/>
      </c>
      <c r="CL8" s="7" t="str">
        <f t="shared" si="54"/>
        <v/>
      </c>
      <c r="CM8" s="7" t="str">
        <f t="shared" si="55"/>
        <v xml:space="preserve"> FROM iam___groups</v>
      </c>
      <c r="CN8" s="8" t="str">
        <f t="shared" si="56"/>
        <v xml:space="preserve"> INNER JOIN iam___groups USING (iam___group_policy.groupname, iam___groups.groups -&gt;&gt; 'GroupName')</v>
      </c>
      <c r="CO8" s="8" t="str">
        <f t="shared" si="57"/>
        <v/>
      </c>
      <c r="CP8" s="8" t="str">
        <f t="shared" si="58"/>
        <v/>
      </c>
      <c r="CQ8" s="8" t="str">
        <f t="shared" si="59"/>
        <v/>
      </c>
      <c r="CR8" s="8" t="str">
        <f t="shared" si="60"/>
        <v/>
      </c>
      <c r="CS8" s="7" t="str">
        <f t="shared" si="61"/>
        <v/>
      </c>
      <c r="CT8" s="7" t="str">
        <f t="shared" si="62"/>
        <v/>
      </c>
      <c r="CU8" s="7" t="str">
        <f t="shared" si="82"/>
        <v xml:space="preserve"> ;</v>
      </c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</row>
    <row r="9" spans="1:203" x14ac:dyDescent="0.25">
      <c r="A9">
        <v>8</v>
      </c>
      <c r="B9" s="3" t="s">
        <v>0</v>
      </c>
      <c r="C9" s="3" t="s">
        <v>60</v>
      </c>
      <c r="D9" s="3" t="s">
        <v>0</v>
      </c>
      <c r="E9" s="3" t="s">
        <v>20</v>
      </c>
      <c r="F9" s="3" t="s">
        <v>73</v>
      </c>
      <c r="G9" s="6" t="s">
        <v>71</v>
      </c>
      <c r="H9" s="6" t="s">
        <v>71</v>
      </c>
      <c r="I9" s="6">
        <v>2</v>
      </c>
      <c r="J9" s="6" t="s">
        <v>71</v>
      </c>
      <c r="K9" s="6">
        <v>2</v>
      </c>
      <c r="L9" s="3" t="s">
        <v>67</v>
      </c>
      <c r="M9" s="6" t="s">
        <v>72</v>
      </c>
      <c r="N9" s="3"/>
      <c r="O9" s="6"/>
      <c r="P9" s="3"/>
      <c r="Q9" s="7" t="str">
        <f>VLOOKUP($C9,aws_cli_commands!$C$2:$E$10000,3,FALSE)</f>
        <v>y</v>
      </c>
      <c r="R9" s="7" t="str">
        <f>VLOOKUP($C9,aws_cli_commands!$C$2:$E$10000,2,FALSE)</f>
        <v>n</v>
      </c>
      <c r="S9" s="7" t="str">
        <f t="shared" si="63"/>
        <v>n</v>
      </c>
      <c r="T9" s="7" t="str">
        <f t="shared" si="64"/>
        <v>y</v>
      </c>
      <c r="U9" s="7" t="str">
        <f t="shared" si="0"/>
        <v>iam___group_policy</v>
      </c>
      <c r="V9" s="7" t="str">
        <f t="shared" si="65"/>
        <v>iam___group_policies</v>
      </c>
      <c r="W9" s="7" t="str">
        <f t="shared" si="1"/>
        <v>group_policies</v>
      </c>
      <c r="X9" s="7" t="str">
        <f t="shared" si="2"/>
        <v>group_policies_policynames</v>
      </c>
      <c r="Y9" s="7" t="str">
        <f t="shared" si="66"/>
        <v>n</v>
      </c>
      <c r="Z9" s="7">
        <f t="shared" ref="Z9:Z37" si="84">IF(AND($C9=$C9,$M9="y"),1,0)+IF(AND($C8=$C9,$M8="y"),1,0)+IF(AND($C7=$C9,$M7="y"),1,0)+IF(AND($C6=$C9,$M6="y"),1,0)+IF(AND($C5=$C9,$M5="y"),1,0)+IF(AND($C4=$C9,$M4="y"),1,0)+IF(AND($C3=$C9,$M3="y"),1,0)+IF(AND($C2=$C9,$M2="y"),1,0)+IF(AND($C1=$C9,$M1="y"),1,0)</f>
        <v>0</v>
      </c>
      <c r="AA9" s="7">
        <f t="shared" si="3"/>
        <v>0</v>
      </c>
      <c r="AB9" s="7" t="s">
        <v>127</v>
      </c>
      <c r="AC9" s="8" t="str">
        <f t="shared" si="4"/>
        <v/>
      </c>
      <c r="AD9" s="7" t="str">
        <f t="shared" si="67"/>
        <v>get-group-policy</v>
      </c>
      <c r="AE9" s="7" t="str">
        <f t="shared" si="5"/>
        <v xml:space="preserve"> --policy-name</v>
      </c>
      <c r="AF9" s="7" t="str">
        <f t="shared" si="6"/>
        <v xml:space="preserve"> --instance-profile-name</v>
      </c>
      <c r="AG9" s="7" t="str">
        <f t="shared" si="7"/>
        <v/>
      </c>
      <c r="AH9" s="7" t="str">
        <f t="shared" si="8"/>
        <v/>
      </c>
      <c r="AI9" s="7" t="str">
        <f t="shared" si="9"/>
        <v/>
      </c>
      <c r="AJ9" s="7" t="str">
        <f t="shared" si="10"/>
        <v/>
      </c>
      <c r="AK9" s="7" t="str">
        <f t="shared" si="11"/>
        <v/>
      </c>
      <c r="AL9" s="7" t="str">
        <f t="shared" si="12"/>
        <v/>
      </c>
      <c r="AM9" s="7" t="str">
        <f t="shared" si="13"/>
        <v>iam___group_policies</v>
      </c>
      <c r="AN9" s="7" t="str">
        <f t="shared" si="68"/>
        <v>iam___instance_profiles</v>
      </c>
      <c r="AO9" s="7" t="str">
        <f t="shared" si="83"/>
        <v/>
      </c>
      <c r="AP9" s="7" t="str">
        <f t="shared" si="16"/>
        <v/>
      </c>
      <c r="AQ9" s="7" t="str">
        <f t="shared" si="17"/>
        <v/>
      </c>
      <c r="AR9" s="7" t="str">
        <f t="shared" si="18"/>
        <v/>
      </c>
      <c r="AS9" s="7" t="str">
        <f t="shared" si="19"/>
        <v/>
      </c>
      <c r="AT9" s="7" t="str">
        <f t="shared" si="20"/>
        <v/>
      </c>
      <c r="AU9" s="7" t="str">
        <f t="shared" si="21"/>
        <v>PolicyNames</v>
      </c>
      <c r="AV9" s="7" t="str">
        <f t="shared" si="70"/>
        <v>InstanceProfileName</v>
      </c>
      <c r="AW9" s="7" t="str">
        <f t="shared" si="71"/>
        <v/>
      </c>
      <c r="AX9" s="7" t="str">
        <f t="shared" si="24"/>
        <v/>
      </c>
      <c r="AY9" s="7" t="str">
        <f t="shared" si="25"/>
        <v/>
      </c>
      <c r="AZ9" s="7" t="str">
        <f t="shared" si="26"/>
        <v/>
      </c>
      <c r="BA9" s="7" t="str">
        <f t="shared" si="27"/>
        <v/>
      </c>
      <c r="BB9" s="7" t="str">
        <f t="shared" si="28"/>
        <v/>
      </c>
      <c r="BC9" s="8" t="str">
        <f t="shared" si="29"/>
        <v/>
      </c>
      <c r="BD9" s="8" t="str">
        <f t="shared" si="72"/>
        <v/>
      </c>
      <c r="BE9" s="7" t="str">
        <f t="shared" si="73"/>
        <v>/* recursive command: get-group-policy */ DROP TABLE IF EXISTS iam___group_policy; CREATE TABLE iam___group_policy(  id SERIAL PRIMARY KEY, PolicyNames TEXT); SELECT iam___group_policies.group_policies -&gt;&gt; 'PolicyNames' AS group_policies FROM iam___group_policies ;</v>
      </c>
      <c r="BF9" s="7" t="str">
        <f t="shared" si="74"/>
        <v xml:space="preserve">/* recursive command multi: get-group-policy */ </v>
      </c>
      <c r="BG9" s="7" t="str">
        <f t="shared" si="75"/>
        <v xml:space="preserve">DROP TABLE IF EXISTS iam___group_policy; </v>
      </c>
      <c r="BH9" s="7" t="str">
        <f t="shared" si="76"/>
        <v>CREATE TABLE iam___group_policy(  id SERIAL PRIMARY KEY, group_policies_policynames TEXT, instanceprofilename TEXT );</v>
      </c>
      <c r="BI9" s="7" t="str">
        <f t="shared" si="77"/>
        <v xml:space="preserve">CREATE TABLE iam___group_policy(  id SERIAL PRIMARY KEY, </v>
      </c>
      <c r="BJ9" s="7" t="str">
        <f t="shared" si="30"/>
        <v>group_policies_policynames TEXT</v>
      </c>
      <c r="BK9" s="7" t="str">
        <f t="shared" si="31"/>
        <v>, instanceprofilename TEXT</v>
      </c>
      <c r="BL9" s="7" t="str">
        <f t="shared" si="32"/>
        <v/>
      </c>
      <c r="BM9" s="7" t="str">
        <f t="shared" si="33"/>
        <v/>
      </c>
      <c r="BN9" s="7" t="str">
        <f t="shared" si="34"/>
        <v/>
      </c>
      <c r="BO9" s="7" t="str">
        <f t="shared" si="35"/>
        <v/>
      </c>
      <c r="BP9" s="7" t="str">
        <f t="shared" si="36"/>
        <v/>
      </c>
      <c r="BQ9" s="7" t="str">
        <f t="shared" si="37"/>
        <v/>
      </c>
      <c r="BR9" s="7" t="str">
        <f t="shared" si="78"/>
        <v xml:space="preserve"> );</v>
      </c>
      <c r="BS9" s="8" t="str">
        <f t="shared" si="79"/>
        <v xml:space="preserve"> INSERT INTO iam___group_policy(group_policies_policynames, instanceprofilename)</v>
      </c>
      <c r="BT9" s="8" t="str">
        <f t="shared" si="80"/>
        <v xml:space="preserve"> INSERT INTO iam___group_policy(</v>
      </c>
      <c r="BU9" s="8" t="str">
        <f t="shared" si="38"/>
        <v>group_policies_policynames</v>
      </c>
      <c r="BV9" s="8" t="str">
        <f t="shared" si="39"/>
        <v>, instanceprofilename</v>
      </c>
      <c r="BW9" s="8" t="str">
        <f t="shared" si="40"/>
        <v/>
      </c>
      <c r="BX9" s="8" t="str">
        <f t="shared" si="41"/>
        <v/>
      </c>
      <c r="BY9" s="8" t="str">
        <f t="shared" si="42"/>
        <v/>
      </c>
      <c r="BZ9" s="8" t="str">
        <f t="shared" si="43"/>
        <v/>
      </c>
      <c r="CA9" s="8" t="str">
        <f t="shared" si="44"/>
        <v/>
      </c>
      <c r="CB9" s="8" t="str">
        <f t="shared" si="45"/>
        <v/>
      </c>
      <c r="CC9" s="8" t="str">
        <f t="shared" si="81"/>
        <v>)</v>
      </c>
      <c r="CD9" s="8" t="str">
        <f t="shared" si="46"/>
        <v xml:space="preserve"> SELECT iam___group_policies.group_policies -&gt;&gt; 'PolicyNames' AS group_policies_policynames, iam___instance_profiles.instance_profiles -&gt;&gt; 'InstanceProfileName' AS instance_profiles_instanceprofilename FROM iam___group_policies INNER JOIN iam___group_policies USING (iam___group_policy.group_policies_policynames, iam___group_policies.group_policies -&gt;&gt; 'PolicyNames') ;</v>
      </c>
      <c r="CE9" s="7" t="str">
        <f t="shared" si="47"/>
        <v xml:space="preserve"> SELECT iam___group_policies.group_policies -&gt;&gt; 'PolicyNames' AS group_policies_policynames</v>
      </c>
      <c r="CF9" s="7" t="str">
        <f t="shared" si="48"/>
        <v>, iam___instance_profiles.instance_profiles -&gt;&gt; 'InstanceProfileName' AS instance_profiles_instanceprofilename</v>
      </c>
      <c r="CG9" s="7" t="str">
        <f t="shared" si="49"/>
        <v/>
      </c>
      <c r="CH9" s="7" t="str">
        <f t="shared" si="50"/>
        <v/>
      </c>
      <c r="CI9" s="7" t="str">
        <f t="shared" si="51"/>
        <v/>
      </c>
      <c r="CJ9" s="7" t="str">
        <f t="shared" si="52"/>
        <v/>
      </c>
      <c r="CK9" s="7" t="str">
        <f t="shared" si="53"/>
        <v/>
      </c>
      <c r="CL9" s="7" t="str">
        <f t="shared" si="54"/>
        <v/>
      </c>
      <c r="CM9" s="7" t="str">
        <f t="shared" si="55"/>
        <v xml:space="preserve"> FROM iam___group_policies</v>
      </c>
      <c r="CN9" s="8" t="str">
        <f t="shared" si="56"/>
        <v xml:space="preserve"> INNER JOIN iam___group_policies USING (iam___group_policy.group_policies_policynames, iam___group_policies.group_policies -&gt;&gt; 'PolicyNames')</v>
      </c>
      <c r="CO9" s="8" t="str">
        <f t="shared" si="57"/>
        <v/>
      </c>
      <c r="CP9" s="8" t="str">
        <f t="shared" si="58"/>
        <v/>
      </c>
      <c r="CQ9" s="8" t="str">
        <f t="shared" si="59"/>
        <v/>
      </c>
      <c r="CR9" s="8" t="str">
        <f t="shared" si="60"/>
        <v/>
      </c>
      <c r="CS9" s="7" t="str">
        <f t="shared" si="61"/>
        <v/>
      </c>
      <c r="CT9" s="7" t="str">
        <f t="shared" si="62"/>
        <v/>
      </c>
      <c r="CU9" s="7" t="str">
        <f t="shared" si="82"/>
        <v xml:space="preserve"> ;</v>
      </c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</row>
    <row r="10" spans="1:203" x14ac:dyDescent="0.25">
      <c r="A10">
        <v>9</v>
      </c>
      <c r="B10" s="3" t="s">
        <v>0</v>
      </c>
      <c r="C10" s="3" t="s">
        <v>22</v>
      </c>
      <c r="D10" s="3" t="s">
        <v>0</v>
      </c>
      <c r="E10" s="3" t="s">
        <v>21</v>
      </c>
      <c r="F10" s="3" t="s">
        <v>24</v>
      </c>
      <c r="G10" s="6" t="s">
        <v>72</v>
      </c>
      <c r="H10" s="6" t="s">
        <v>72</v>
      </c>
      <c r="I10" s="6">
        <v>1</v>
      </c>
      <c r="J10" s="6" t="s">
        <v>72</v>
      </c>
      <c r="K10" s="6">
        <v>1</v>
      </c>
      <c r="L10" s="3" t="s">
        <v>23</v>
      </c>
      <c r="M10" s="6" t="s">
        <v>72</v>
      </c>
      <c r="N10" s="3"/>
      <c r="O10" s="6"/>
      <c r="P10" s="3"/>
      <c r="Q10" s="7" t="str">
        <f>VLOOKUP($C10,aws_cli_commands!$C$2:$E$10000,3,FALSE)</f>
        <v>y</v>
      </c>
      <c r="R10" s="7" t="str">
        <f>VLOOKUP($C10,aws_cli_commands!$C$2:$E$10000,2,FALSE)</f>
        <v>n</v>
      </c>
      <c r="S10" s="7" t="str">
        <f t="shared" si="63"/>
        <v>y</v>
      </c>
      <c r="T10" s="7" t="str">
        <f t="shared" si="64"/>
        <v>n</v>
      </c>
      <c r="U10" s="7" t="str">
        <f t="shared" si="0"/>
        <v>iam___instance_profile</v>
      </c>
      <c r="V10" s="7" t="str">
        <f t="shared" si="65"/>
        <v>iam___instance_profiles</v>
      </c>
      <c r="W10" s="7" t="str">
        <f t="shared" si="1"/>
        <v>instance_profiles</v>
      </c>
      <c r="X10" s="7" t="str">
        <f t="shared" si="2"/>
        <v>instanceprofilename</v>
      </c>
      <c r="Y10" s="7" t="str">
        <f t="shared" si="66"/>
        <v>n</v>
      </c>
      <c r="Z10" s="7">
        <f t="shared" si="84"/>
        <v>0</v>
      </c>
      <c r="AA10" s="7">
        <f t="shared" si="3"/>
        <v>0</v>
      </c>
      <c r="AB10" s="7" t="s">
        <v>127</v>
      </c>
      <c r="AC10" s="8" t="str">
        <f t="shared" si="4"/>
        <v>iam get-instance-profile --instance-profile-name</v>
      </c>
      <c r="AD10" s="7" t="str">
        <f t="shared" si="67"/>
        <v>get-instance-profile</v>
      </c>
      <c r="AE10" s="7" t="str">
        <f t="shared" si="5"/>
        <v xml:space="preserve"> --instance-profile-name</v>
      </c>
      <c r="AF10" s="7" t="str">
        <f t="shared" si="6"/>
        <v/>
      </c>
      <c r="AG10" s="7" t="str">
        <f t="shared" si="7"/>
        <v/>
      </c>
      <c r="AH10" s="7" t="str">
        <f t="shared" si="8"/>
        <v/>
      </c>
      <c r="AI10" s="7" t="str">
        <f t="shared" si="9"/>
        <v/>
      </c>
      <c r="AJ10" s="7" t="str">
        <f t="shared" si="10"/>
        <v/>
      </c>
      <c r="AK10" s="7" t="str">
        <f t="shared" si="11"/>
        <v/>
      </c>
      <c r="AL10" s="7" t="str">
        <f t="shared" si="12"/>
        <v/>
      </c>
      <c r="AM10" s="7" t="str">
        <f t="shared" si="13"/>
        <v>iam___instance_profiles</v>
      </c>
      <c r="AN10" s="7" t="str">
        <f t="shared" si="68"/>
        <v>iam___users</v>
      </c>
      <c r="AO10" s="7" t="str">
        <f t="shared" si="83"/>
        <v/>
      </c>
      <c r="AP10" s="7" t="str">
        <f t="shared" si="16"/>
        <v/>
      </c>
      <c r="AQ10" s="7" t="str">
        <f t="shared" si="17"/>
        <v/>
      </c>
      <c r="AR10" s="7" t="str">
        <f t="shared" si="18"/>
        <v/>
      </c>
      <c r="AS10" s="7" t="str">
        <f t="shared" si="19"/>
        <v/>
      </c>
      <c r="AT10" s="7" t="str">
        <f t="shared" si="20"/>
        <v/>
      </c>
      <c r="AU10" s="7" t="str">
        <f t="shared" si="21"/>
        <v>InstanceProfileName</v>
      </c>
      <c r="AV10" s="7" t="str">
        <f t="shared" si="70"/>
        <v>UserName</v>
      </c>
      <c r="AW10" s="7" t="str">
        <f t="shared" si="71"/>
        <v/>
      </c>
      <c r="AX10" s="7" t="str">
        <f t="shared" si="24"/>
        <v/>
      </c>
      <c r="AY10" s="7" t="str">
        <f t="shared" si="25"/>
        <v/>
      </c>
      <c r="AZ10" s="7" t="str">
        <f t="shared" si="26"/>
        <v/>
      </c>
      <c r="BA10" s="7" t="str">
        <f t="shared" si="27"/>
        <v/>
      </c>
      <c r="BB10" s="7" t="str">
        <f t="shared" si="28"/>
        <v/>
      </c>
      <c r="BC10" s="8" t="str">
        <f t="shared" si="29"/>
        <v/>
      </c>
      <c r="BD10" s="8" t="str">
        <f t="shared" si="72"/>
        <v/>
      </c>
      <c r="BE10" s="7" t="str">
        <f t="shared" si="73"/>
        <v>/* recursive command: get-instance-profile */ DROP TABLE IF EXISTS iam___instance_profile; CREATE TABLE iam___instance_profile(  id SERIAL PRIMARY KEY, InstanceProfileName TEXT); SELECT iam___instance_profiles.instance_profiles -&gt;&gt; 'InstanceProfileName' AS instance_profiles FROM iam___instance_profiles ;</v>
      </c>
      <c r="BF10" s="7" t="str">
        <f t="shared" si="74"/>
        <v xml:space="preserve">/* recursive command multi: get-instance-profile */ </v>
      </c>
      <c r="BG10" s="7" t="str">
        <f t="shared" si="75"/>
        <v xml:space="preserve">DROP TABLE IF EXISTS iam___instance_profile; </v>
      </c>
      <c r="BH10" s="7" t="str">
        <f t="shared" si="76"/>
        <v>CREATE TABLE iam___instance_profile(  id SERIAL PRIMARY KEY, instanceprofilename TEXT );</v>
      </c>
      <c r="BI10" s="7" t="str">
        <f t="shared" si="77"/>
        <v xml:space="preserve">CREATE TABLE iam___instance_profile(  id SERIAL PRIMARY KEY, </v>
      </c>
      <c r="BJ10" s="7" t="str">
        <f t="shared" si="30"/>
        <v>instanceprofilename TEXT</v>
      </c>
      <c r="BK10" s="7" t="str">
        <f t="shared" si="31"/>
        <v/>
      </c>
      <c r="BL10" s="7" t="str">
        <f t="shared" si="32"/>
        <v/>
      </c>
      <c r="BM10" s="7" t="str">
        <f t="shared" si="33"/>
        <v/>
      </c>
      <c r="BN10" s="7" t="str">
        <f t="shared" si="34"/>
        <v/>
      </c>
      <c r="BO10" s="7" t="str">
        <f t="shared" si="35"/>
        <v/>
      </c>
      <c r="BP10" s="7" t="str">
        <f t="shared" si="36"/>
        <v/>
      </c>
      <c r="BQ10" s="7" t="str">
        <f t="shared" si="37"/>
        <v/>
      </c>
      <c r="BR10" s="7" t="str">
        <f t="shared" si="78"/>
        <v xml:space="preserve"> );</v>
      </c>
      <c r="BS10" s="8" t="str">
        <f t="shared" si="79"/>
        <v xml:space="preserve"> INSERT INTO iam___instance_profile(instanceprofilename)</v>
      </c>
      <c r="BT10" s="8" t="str">
        <f t="shared" si="80"/>
        <v xml:space="preserve"> INSERT INTO iam___instance_profile(</v>
      </c>
      <c r="BU10" s="8" t="str">
        <f t="shared" si="38"/>
        <v>instanceprofilename</v>
      </c>
      <c r="BV10" s="8" t="str">
        <f t="shared" si="39"/>
        <v/>
      </c>
      <c r="BW10" s="8" t="str">
        <f t="shared" si="40"/>
        <v/>
      </c>
      <c r="BX10" s="8" t="str">
        <f t="shared" si="41"/>
        <v/>
      </c>
      <c r="BY10" s="8" t="str">
        <f t="shared" si="42"/>
        <v/>
      </c>
      <c r="BZ10" s="8" t="str">
        <f t="shared" si="43"/>
        <v/>
      </c>
      <c r="CA10" s="8" t="str">
        <f t="shared" si="44"/>
        <v/>
      </c>
      <c r="CB10" s="8" t="str">
        <f t="shared" si="45"/>
        <v/>
      </c>
      <c r="CC10" s="8" t="str">
        <f t="shared" si="81"/>
        <v>)</v>
      </c>
      <c r="CD10" s="8" t="str">
        <f t="shared" si="46"/>
        <v xml:space="preserve"> SELECT iam___instance_profiles.instance_profiles -&gt;&gt; 'InstanceProfileName' AS instance_profiles_instanceprofilename FROM iam___instance_profiles ;</v>
      </c>
      <c r="CE10" s="7" t="str">
        <f t="shared" si="47"/>
        <v xml:space="preserve"> SELECT iam___instance_profiles.instance_profiles -&gt;&gt; 'InstanceProfileName' AS instance_profiles_instanceprofilename</v>
      </c>
      <c r="CF10" s="7" t="str">
        <f t="shared" si="48"/>
        <v/>
      </c>
      <c r="CG10" s="7" t="str">
        <f t="shared" si="49"/>
        <v/>
      </c>
      <c r="CH10" s="7" t="str">
        <f t="shared" si="50"/>
        <v/>
      </c>
      <c r="CI10" s="7" t="str">
        <f t="shared" si="51"/>
        <v/>
      </c>
      <c r="CJ10" s="7" t="str">
        <f t="shared" si="52"/>
        <v/>
      </c>
      <c r="CK10" s="7" t="str">
        <f t="shared" si="53"/>
        <v/>
      </c>
      <c r="CL10" s="7" t="str">
        <f t="shared" si="54"/>
        <v/>
      </c>
      <c r="CM10" s="7" t="str">
        <f t="shared" si="55"/>
        <v xml:space="preserve"> FROM iam___instance_profiles</v>
      </c>
      <c r="CN10" s="8" t="str">
        <f t="shared" si="56"/>
        <v/>
      </c>
      <c r="CO10" s="8" t="str">
        <f t="shared" si="57"/>
        <v/>
      </c>
      <c r="CP10" s="8" t="str">
        <f t="shared" si="58"/>
        <v/>
      </c>
      <c r="CQ10" s="8" t="str">
        <f t="shared" si="59"/>
        <v/>
      </c>
      <c r="CR10" s="8" t="str">
        <f t="shared" si="60"/>
        <v/>
      </c>
      <c r="CS10" s="7" t="str">
        <f t="shared" si="61"/>
        <v/>
      </c>
      <c r="CT10" s="7" t="str">
        <f t="shared" si="62"/>
        <v/>
      </c>
      <c r="CU10" s="7" t="str">
        <f t="shared" si="82"/>
        <v xml:space="preserve"> ;</v>
      </c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</row>
    <row r="11" spans="1:203" x14ac:dyDescent="0.25">
      <c r="A11">
        <v>10</v>
      </c>
      <c r="B11" s="3" t="s">
        <v>0</v>
      </c>
      <c r="C11" s="3" t="s">
        <v>49</v>
      </c>
      <c r="D11" s="3" t="s">
        <v>0</v>
      </c>
      <c r="E11" s="3" t="s">
        <v>48</v>
      </c>
      <c r="F11" s="3" t="s">
        <v>51</v>
      </c>
      <c r="G11" s="6" t="s">
        <v>72</v>
      </c>
      <c r="H11" s="6" t="s">
        <v>72</v>
      </c>
      <c r="I11" s="6">
        <v>1</v>
      </c>
      <c r="J11" s="6" t="s">
        <v>72</v>
      </c>
      <c r="K11" s="6">
        <v>1</v>
      </c>
      <c r="L11" s="3" t="s">
        <v>50</v>
      </c>
      <c r="M11" s="6" t="s">
        <v>72</v>
      </c>
      <c r="N11" s="3"/>
      <c r="O11" s="6"/>
      <c r="P11" s="3"/>
      <c r="Q11" s="7" t="str">
        <f>VLOOKUP($C11,aws_cli_commands!$C$2:$E$10000,3,FALSE)</f>
        <v>y</v>
      </c>
      <c r="R11" s="7" t="str">
        <f>VLOOKUP($C11,aws_cli_commands!$C$2:$E$10000,2,FALSE)</f>
        <v>n</v>
      </c>
      <c r="S11" s="7" t="str">
        <f t="shared" si="63"/>
        <v>n</v>
      </c>
      <c r="T11" s="7" t="str">
        <f t="shared" si="64"/>
        <v>n</v>
      </c>
      <c r="U11" s="7" t="str">
        <f t="shared" si="0"/>
        <v>iam___login_profile</v>
      </c>
      <c r="V11" s="7" t="str">
        <f t="shared" si="65"/>
        <v>iam___users</v>
      </c>
      <c r="W11" s="7" t="str">
        <f t="shared" si="1"/>
        <v>users</v>
      </c>
      <c r="X11" s="7" t="str">
        <f t="shared" si="2"/>
        <v>username</v>
      </c>
      <c r="Y11" s="7" t="str">
        <f t="shared" si="66"/>
        <v>n</v>
      </c>
      <c r="Z11" s="7">
        <f t="shared" si="84"/>
        <v>0</v>
      </c>
      <c r="AA11" s="7">
        <f t="shared" si="3"/>
        <v>0</v>
      </c>
      <c r="AB11" s="7" t="s">
        <v>127</v>
      </c>
      <c r="AC11" s="8" t="str">
        <f t="shared" si="4"/>
        <v>iam get-login-profile --user-name</v>
      </c>
      <c r="AD11" s="7" t="str">
        <f t="shared" si="67"/>
        <v>get-login-profile</v>
      </c>
      <c r="AE11" s="7" t="str">
        <f t="shared" si="5"/>
        <v xml:space="preserve"> --user-name</v>
      </c>
      <c r="AF11" s="7" t="str">
        <f t="shared" si="6"/>
        <v/>
      </c>
      <c r="AG11" s="7" t="str">
        <f t="shared" si="7"/>
        <v/>
      </c>
      <c r="AH11" s="7" t="str">
        <f t="shared" si="8"/>
        <v/>
      </c>
      <c r="AI11" s="7" t="str">
        <f t="shared" si="9"/>
        <v/>
      </c>
      <c r="AJ11" s="7" t="str">
        <f t="shared" si="10"/>
        <v/>
      </c>
      <c r="AK11" s="7" t="str">
        <f t="shared" si="11"/>
        <v/>
      </c>
      <c r="AL11" s="7" t="str">
        <f t="shared" si="12"/>
        <v/>
      </c>
      <c r="AM11" s="7" t="str">
        <f t="shared" si="13"/>
        <v>iam___users</v>
      </c>
      <c r="AN11" s="7" t="str">
        <f t="shared" si="68"/>
        <v/>
      </c>
      <c r="AO11" s="7" t="str">
        <f t="shared" si="83"/>
        <v/>
      </c>
      <c r="AP11" s="7" t="str">
        <f t="shared" si="16"/>
        <v/>
      </c>
      <c r="AQ11" s="7" t="str">
        <f t="shared" si="17"/>
        <v/>
      </c>
      <c r="AR11" s="7" t="str">
        <f t="shared" si="18"/>
        <v/>
      </c>
      <c r="AS11" s="7" t="str">
        <f t="shared" si="19"/>
        <v/>
      </c>
      <c r="AT11" s="7" t="str">
        <f t="shared" si="20"/>
        <v/>
      </c>
      <c r="AU11" s="7" t="str">
        <f t="shared" si="21"/>
        <v>UserName</v>
      </c>
      <c r="AV11" s="7" t="str">
        <f t="shared" si="70"/>
        <v/>
      </c>
      <c r="AW11" s="7" t="str">
        <f t="shared" si="71"/>
        <v/>
      </c>
      <c r="AX11" s="7" t="str">
        <f t="shared" si="24"/>
        <v/>
      </c>
      <c r="AY11" s="7" t="str">
        <f t="shared" si="25"/>
        <v/>
      </c>
      <c r="AZ11" s="7" t="str">
        <f t="shared" si="26"/>
        <v/>
      </c>
      <c r="BA11" s="7" t="str">
        <f t="shared" si="27"/>
        <v/>
      </c>
      <c r="BB11" s="7" t="str">
        <f t="shared" si="28"/>
        <v/>
      </c>
      <c r="BC11" s="8" t="str">
        <f t="shared" si="29"/>
        <v/>
      </c>
      <c r="BD11" s="8" t="str">
        <f t="shared" si="72"/>
        <v/>
      </c>
      <c r="BE11" s="7" t="str">
        <f t="shared" si="73"/>
        <v>/* recursive command: get-login-profile */ DROP TABLE IF EXISTS iam___login_profile; CREATE TABLE iam___login_profile(  id SERIAL PRIMARY KEY, UserName TEXT); SELECT iam___users.users -&gt;&gt; 'UserName' AS users FROM iam___users ;</v>
      </c>
      <c r="BF11" s="7" t="str">
        <f t="shared" si="74"/>
        <v xml:space="preserve">/* recursive command multi: get-login-profile */ </v>
      </c>
      <c r="BG11" s="7" t="str">
        <f t="shared" si="75"/>
        <v xml:space="preserve">DROP TABLE IF EXISTS iam___login_profile; </v>
      </c>
      <c r="BH11" s="7" t="str">
        <f t="shared" si="76"/>
        <v>CREATE TABLE iam___login_profile(  id SERIAL PRIMARY KEY, username TEXT );</v>
      </c>
      <c r="BI11" s="7" t="str">
        <f t="shared" si="77"/>
        <v xml:space="preserve">CREATE TABLE iam___login_profile(  id SERIAL PRIMARY KEY, </v>
      </c>
      <c r="BJ11" s="7" t="str">
        <f t="shared" si="30"/>
        <v>username TEXT</v>
      </c>
      <c r="BK11" s="7" t="str">
        <f t="shared" si="31"/>
        <v/>
      </c>
      <c r="BL11" s="7" t="str">
        <f t="shared" si="32"/>
        <v/>
      </c>
      <c r="BM11" s="7" t="str">
        <f t="shared" si="33"/>
        <v/>
      </c>
      <c r="BN11" s="7" t="str">
        <f t="shared" si="34"/>
        <v/>
      </c>
      <c r="BO11" s="7" t="str">
        <f t="shared" si="35"/>
        <v/>
      </c>
      <c r="BP11" s="7" t="str">
        <f t="shared" si="36"/>
        <v/>
      </c>
      <c r="BQ11" s="7" t="str">
        <f t="shared" si="37"/>
        <v/>
      </c>
      <c r="BR11" s="7" t="str">
        <f t="shared" si="78"/>
        <v xml:space="preserve"> );</v>
      </c>
      <c r="BS11" s="8" t="str">
        <f t="shared" si="79"/>
        <v xml:space="preserve"> INSERT INTO iam___login_profile(username)</v>
      </c>
      <c r="BT11" s="8" t="str">
        <f t="shared" si="80"/>
        <v xml:space="preserve"> INSERT INTO iam___login_profile(</v>
      </c>
      <c r="BU11" s="8" t="str">
        <f t="shared" si="38"/>
        <v>username</v>
      </c>
      <c r="BV11" s="8" t="str">
        <f t="shared" si="39"/>
        <v/>
      </c>
      <c r="BW11" s="8" t="str">
        <f t="shared" si="40"/>
        <v/>
      </c>
      <c r="BX11" s="8" t="str">
        <f t="shared" si="41"/>
        <v/>
      </c>
      <c r="BY11" s="8" t="str">
        <f t="shared" si="42"/>
        <v/>
      </c>
      <c r="BZ11" s="8" t="str">
        <f t="shared" si="43"/>
        <v/>
      </c>
      <c r="CA11" s="8" t="str">
        <f t="shared" si="44"/>
        <v/>
      </c>
      <c r="CB11" s="8" t="str">
        <f t="shared" si="45"/>
        <v/>
      </c>
      <c r="CC11" s="8" t="str">
        <f t="shared" si="81"/>
        <v>)</v>
      </c>
      <c r="CD11" s="8" t="str">
        <f t="shared" si="46"/>
        <v xml:space="preserve"> SELECT iam___users.users -&gt;&gt; 'UserName' AS users_username FROM iam___users ;</v>
      </c>
      <c r="CE11" s="7" t="str">
        <f t="shared" si="47"/>
        <v xml:space="preserve"> SELECT iam___users.users -&gt;&gt; 'UserName' AS users_username</v>
      </c>
      <c r="CF11" s="7" t="str">
        <f t="shared" si="48"/>
        <v/>
      </c>
      <c r="CG11" s="7" t="str">
        <f t="shared" si="49"/>
        <v/>
      </c>
      <c r="CH11" s="7" t="str">
        <f t="shared" si="50"/>
        <v/>
      </c>
      <c r="CI11" s="7" t="str">
        <f t="shared" si="51"/>
        <v/>
      </c>
      <c r="CJ11" s="7" t="str">
        <f t="shared" si="52"/>
        <v/>
      </c>
      <c r="CK11" s="7" t="str">
        <f t="shared" si="53"/>
        <v/>
      </c>
      <c r="CL11" s="7" t="str">
        <f t="shared" si="54"/>
        <v/>
      </c>
      <c r="CM11" s="7" t="str">
        <f t="shared" si="55"/>
        <v xml:space="preserve"> FROM iam___users</v>
      </c>
      <c r="CN11" s="8" t="str">
        <f t="shared" si="56"/>
        <v/>
      </c>
      <c r="CO11" s="8" t="str">
        <f t="shared" si="57"/>
        <v/>
      </c>
      <c r="CP11" s="8" t="str">
        <f t="shared" si="58"/>
        <v/>
      </c>
      <c r="CQ11" s="8" t="str">
        <f t="shared" si="59"/>
        <v/>
      </c>
      <c r="CR11" s="8" t="str">
        <f t="shared" si="60"/>
        <v/>
      </c>
      <c r="CS11" s="7" t="str">
        <f t="shared" si="61"/>
        <v/>
      </c>
      <c r="CT11" s="7" t="str">
        <f t="shared" si="62"/>
        <v/>
      </c>
      <c r="CU11" s="7" t="str">
        <f t="shared" si="82"/>
        <v xml:space="preserve"> ;</v>
      </c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</row>
    <row r="12" spans="1:203" x14ac:dyDescent="0.25">
      <c r="A12">
        <v>11</v>
      </c>
      <c r="B12" s="3" t="s">
        <v>0</v>
      </c>
      <c r="C12" s="3" t="s">
        <v>26</v>
      </c>
      <c r="D12" s="3" t="s">
        <v>0</v>
      </c>
      <c r="E12" s="3" t="s">
        <v>26</v>
      </c>
      <c r="F12" s="3" t="s">
        <v>28</v>
      </c>
      <c r="G12" s="6" t="s">
        <v>72</v>
      </c>
      <c r="H12" s="6" t="s">
        <v>72</v>
      </c>
      <c r="I12" s="6">
        <v>1</v>
      </c>
      <c r="J12" s="6" t="s">
        <v>72</v>
      </c>
      <c r="K12" s="6">
        <v>1</v>
      </c>
      <c r="L12" s="3" t="s">
        <v>27</v>
      </c>
      <c r="M12" s="6" t="s">
        <v>72</v>
      </c>
      <c r="N12" s="3"/>
      <c r="O12" s="6"/>
      <c r="P12" s="3"/>
      <c r="Q12" s="7" t="str">
        <f>VLOOKUP($C12,aws_cli_commands!$C$2:$E$10000,3,FALSE)</f>
        <v>y</v>
      </c>
      <c r="R12" s="7" t="str">
        <f>VLOOKUP($C12,aws_cli_commands!$C$2:$E$10000,2,FALSE)</f>
        <v>n</v>
      </c>
      <c r="S12" s="7" t="str">
        <f t="shared" si="63"/>
        <v>n</v>
      </c>
      <c r="T12" s="7" t="str">
        <f t="shared" si="64"/>
        <v>n</v>
      </c>
      <c r="U12" s="7" t="str">
        <f t="shared" si="0"/>
        <v>iam___open_id_connect_provider</v>
      </c>
      <c r="V12" s="7" t="str">
        <f t="shared" si="65"/>
        <v>iam___open_id_connect_provider</v>
      </c>
      <c r="W12" s="7" t="str">
        <f t="shared" si="1"/>
        <v>open_id_connect_provider</v>
      </c>
      <c r="X12" s="7" t="str">
        <f t="shared" si="2"/>
        <v>arn</v>
      </c>
      <c r="Y12" s="7" t="str">
        <f t="shared" si="66"/>
        <v>n</v>
      </c>
      <c r="Z12" s="7">
        <f t="shared" si="84"/>
        <v>0</v>
      </c>
      <c r="AA12" s="7">
        <f t="shared" si="3"/>
        <v>0</v>
      </c>
      <c r="AB12" s="7" t="s">
        <v>127</v>
      </c>
      <c r="AC12" s="8" t="str">
        <f t="shared" si="4"/>
        <v>iam get-open-id-connect-provider --open-id-connect-provider-arn</v>
      </c>
      <c r="AD12" s="7" t="str">
        <f t="shared" si="67"/>
        <v>get-open-id-connect-provider</v>
      </c>
      <c r="AE12" s="7" t="str">
        <f t="shared" si="5"/>
        <v xml:space="preserve"> --open-id-connect-provider-arn</v>
      </c>
      <c r="AF12" s="7" t="str">
        <f t="shared" si="6"/>
        <v/>
      </c>
      <c r="AG12" s="7" t="str">
        <f t="shared" si="7"/>
        <v/>
      </c>
      <c r="AH12" s="7" t="str">
        <f t="shared" si="8"/>
        <v/>
      </c>
      <c r="AI12" s="7" t="str">
        <f t="shared" si="9"/>
        <v/>
      </c>
      <c r="AJ12" s="7" t="str">
        <f t="shared" si="10"/>
        <v/>
      </c>
      <c r="AK12" s="7" t="str">
        <f t="shared" si="11"/>
        <v/>
      </c>
      <c r="AL12" s="7" t="str">
        <f t="shared" si="12"/>
        <v/>
      </c>
      <c r="AM12" s="7" t="str">
        <f t="shared" si="13"/>
        <v>iam___open_id_connect_provider</v>
      </c>
      <c r="AN12" s="7" t="str">
        <f t="shared" si="68"/>
        <v/>
      </c>
      <c r="AO12" s="7" t="str">
        <f t="shared" si="83"/>
        <v/>
      </c>
      <c r="AP12" s="7" t="str">
        <f t="shared" si="16"/>
        <v/>
      </c>
      <c r="AQ12" s="7" t="str">
        <f t="shared" si="17"/>
        <v/>
      </c>
      <c r="AR12" s="7" t="str">
        <f t="shared" si="18"/>
        <v/>
      </c>
      <c r="AS12" s="7" t="str">
        <f t="shared" si="19"/>
        <v/>
      </c>
      <c r="AT12" s="7" t="str">
        <f t="shared" si="20"/>
        <v/>
      </c>
      <c r="AU12" s="7" t="str">
        <f t="shared" si="21"/>
        <v>Arn</v>
      </c>
      <c r="AV12" s="7" t="str">
        <f t="shared" si="70"/>
        <v/>
      </c>
      <c r="AW12" s="7" t="str">
        <f t="shared" si="71"/>
        <v/>
      </c>
      <c r="AX12" s="7" t="str">
        <f t="shared" si="24"/>
        <v/>
      </c>
      <c r="AY12" s="7" t="str">
        <f t="shared" si="25"/>
        <v/>
      </c>
      <c r="AZ12" s="7" t="str">
        <f t="shared" si="26"/>
        <v/>
      </c>
      <c r="BA12" s="7" t="str">
        <f t="shared" si="27"/>
        <v/>
      </c>
      <c r="BB12" s="7" t="str">
        <f t="shared" si="28"/>
        <v/>
      </c>
      <c r="BC12" s="8" t="str">
        <f t="shared" si="29"/>
        <v/>
      </c>
      <c r="BD12" s="8" t="str">
        <f t="shared" si="72"/>
        <v/>
      </c>
      <c r="BE12" s="7" t="str">
        <f t="shared" si="73"/>
        <v>/* recursive command: get-open-id-connect-provider */ DROP TABLE IF EXISTS iam___open_id_connect_provider; CREATE TABLE iam___open_id_connect_provider(  id SERIAL PRIMARY KEY, Arn TEXT); SELECT iam___open_id_connect_provider.open_id_connect_provider -&gt;&gt; 'Arn' AS open_id_connect_provider FROM iam___open_id_connect_provider ;</v>
      </c>
      <c r="BF12" s="7" t="str">
        <f t="shared" si="74"/>
        <v xml:space="preserve">/* recursive command multi: get-open-id-connect-provider */ </v>
      </c>
      <c r="BG12" s="7" t="str">
        <f t="shared" si="75"/>
        <v xml:space="preserve">DROP TABLE IF EXISTS iam___open_id_connect_provider; </v>
      </c>
      <c r="BH12" s="7" t="str">
        <f t="shared" si="76"/>
        <v>CREATE TABLE iam___open_id_connect_provider(  id SERIAL PRIMARY KEY, arn TEXT );</v>
      </c>
      <c r="BI12" s="7" t="str">
        <f t="shared" si="77"/>
        <v xml:space="preserve">CREATE TABLE iam___open_id_connect_provider(  id SERIAL PRIMARY KEY, </v>
      </c>
      <c r="BJ12" s="7" t="str">
        <f t="shared" si="30"/>
        <v>arn TEXT</v>
      </c>
      <c r="BK12" s="7" t="str">
        <f t="shared" si="31"/>
        <v/>
      </c>
      <c r="BL12" s="7" t="str">
        <f t="shared" si="32"/>
        <v/>
      </c>
      <c r="BM12" s="7" t="str">
        <f t="shared" si="33"/>
        <v/>
      </c>
      <c r="BN12" s="7" t="str">
        <f t="shared" si="34"/>
        <v/>
      </c>
      <c r="BO12" s="7" t="str">
        <f t="shared" si="35"/>
        <v/>
      </c>
      <c r="BP12" s="7" t="str">
        <f t="shared" si="36"/>
        <v/>
      </c>
      <c r="BQ12" s="7" t="str">
        <f t="shared" si="37"/>
        <v/>
      </c>
      <c r="BR12" s="7" t="str">
        <f t="shared" si="78"/>
        <v xml:space="preserve"> );</v>
      </c>
      <c r="BS12" s="8" t="str">
        <f t="shared" si="79"/>
        <v xml:space="preserve"> INSERT INTO iam___open_id_connect_provider(arn)</v>
      </c>
      <c r="BT12" s="8" t="str">
        <f t="shared" si="80"/>
        <v xml:space="preserve"> INSERT INTO iam___open_id_connect_provider(</v>
      </c>
      <c r="BU12" s="8" t="str">
        <f t="shared" si="38"/>
        <v>arn</v>
      </c>
      <c r="BV12" s="8" t="str">
        <f t="shared" si="39"/>
        <v/>
      </c>
      <c r="BW12" s="8" t="str">
        <f t="shared" si="40"/>
        <v/>
      </c>
      <c r="BX12" s="8" t="str">
        <f t="shared" si="41"/>
        <v/>
      </c>
      <c r="BY12" s="8" t="str">
        <f t="shared" si="42"/>
        <v/>
      </c>
      <c r="BZ12" s="8" t="str">
        <f t="shared" si="43"/>
        <v/>
      </c>
      <c r="CA12" s="8" t="str">
        <f t="shared" si="44"/>
        <v/>
      </c>
      <c r="CB12" s="8" t="str">
        <f t="shared" si="45"/>
        <v/>
      </c>
      <c r="CC12" s="8" t="str">
        <f t="shared" si="81"/>
        <v>)</v>
      </c>
      <c r="CD12" s="8" t="str">
        <f t="shared" si="46"/>
        <v xml:space="preserve"> SELECT iam___open_id_connect_provider.open_id_connect_provider -&gt;&gt; 'Arn' AS open_id_connect_provider_arn FROM iam___open_id_connect_provider ;</v>
      </c>
      <c r="CE12" s="7" t="str">
        <f t="shared" si="47"/>
        <v xml:space="preserve"> SELECT iam___open_id_connect_provider.open_id_connect_provider -&gt;&gt; 'Arn' AS open_id_connect_provider_arn</v>
      </c>
      <c r="CF12" s="7" t="str">
        <f t="shared" si="48"/>
        <v/>
      </c>
      <c r="CG12" s="7" t="str">
        <f t="shared" si="49"/>
        <v/>
      </c>
      <c r="CH12" s="7" t="str">
        <f t="shared" si="50"/>
        <v/>
      </c>
      <c r="CI12" s="7" t="str">
        <f t="shared" si="51"/>
        <v/>
      </c>
      <c r="CJ12" s="7" t="str">
        <f t="shared" si="52"/>
        <v/>
      </c>
      <c r="CK12" s="7" t="str">
        <f t="shared" si="53"/>
        <v/>
      </c>
      <c r="CL12" s="7" t="str">
        <f t="shared" si="54"/>
        <v/>
      </c>
      <c r="CM12" s="7" t="str">
        <f t="shared" si="55"/>
        <v xml:space="preserve"> FROM iam___open_id_connect_provider</v>
      </c>
      <c r="CN12" s="8" t="str">
        <f t="shared" si="56"/>
        <v/>
      </c>
      <c r="CO12" s="8" t="str">
        <f t="shared" si="57"/>
        <v/>
      </c>
      <c r="CP12" s="8" t="str">
        <f t="shared" si="58"/>
        <v/>
      </c>
      <c r="CQ12" s="8" t="str">
        <f t="shared" si="59"/>
        <v/>
      </c>
      <c r="CR12" s="8" t="str">
        <f t="shared" si="60"/>
        <v/>
      </c>
      <c r="CS12" s="7" t="str">
        <f t="shared" si="61"/>
        <v/>
      </c>
      <c r="CT12" s="7" t="str">
        <f t="shared" si="62"/>
        <v/>
      </c>
      <c r="CU12" s="7" t="str">
        <f t="shared" si="82"/>
        <v xml:space="preserve"> ;</v>
      </c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</row>
    <row r="13" spans="1:203" x14ac:dyDescent="0.25">
      <c r="A13">
        <v>12</v>
      </c>
      <c r="B13" s="3" t="s">
        <v>0</v>
      </c>
      <c r="C13" s="3" t="s">
        <v>30</v>
      </c>
      <c r="D13" s="3" t="s">
        <v>0</v>
      </c>
      <c r="E13" s="3" t="s">
        <v>29</v>
      </c>
      <c r="F13" s="3" t="s">
        <v>28</v>
      </c>
      <c r="G13" s="6" t="s">
        <v>72</v>
      </c>
      <c r="H13" s="6" t="s">
        <v>72</v>
      </c>
      <c r="I13" s="6">
        <v>1</v>
      </c>
      <c r="J13" s="6" t="s">
        <v>72</v>
      </c>
      <c r="K13" s="6">
        <v>1</v>
      </c>
      <c r="L13" s="3" t="s">
        <v>31</v>
      </c>
      <c r="M13" s="6" t="s">
        <v>72</v>
      </c>
      <c r="N13" s="3"/>
      <c r="O13" s="6"/>
      <c r="P13" s="3"/>
      <c r="Q13" s="7" t="str">
        <f>VLOOKUP($C13,aws_cli_commands!$C$2:$E$10000,3,FALSE)</f>
        <v>y</v>
      </c>
      <c r="R13" s="7" t="str">
        <f>VLOOKUP($C13,aws_cli_commands!$C$2:$E$10000,2,FALSE)</f>
        <v>n</v>
      </c>
      <c r="S13" s="7" t="str">
        <f t="shared" si="63"/>
        <v>n</v>
      </c>
      <c r="T13" s="7" t="str">
        <f t="shared" si="64"/>
        <v>n</v>
      </c>
      <c r="U13" s="7" t="str">
        <f t="shared" si="0"/>
        <v>iam___policy</v>
      </c>
      <c r="V13" s="7" t="str">
        <f t="shared" si="65"/>
        <v>iam___policies</v>
      </c>
      <c r="W13" s="7" t="str">
        <f t="shared" si="1"/>
        <v>policies</v>
      </c>
      <c r="X13" s="7" t="str">
        <f t="shared" si="2"/>
        <v>arn</v>
      </c>
      <c r="Y13" s="7" t="str">
        <f t="shared" si="66"/>
        <v>n</v>
      </c>
      <c r="Z13" s="7">
        <f t="shared" si="84"/>
        <v>0</v>
      </c>
      <c r="AA13" s="7">
        <f t="shared" si="3"/>
        <v>0</v>
      </c>
      <c r="AB13" s="7" t="s">
        <v>127</v>
      </c>
      <c r="AC13" s="8" t="str">
        <f t="shared" si="4"/>
        <v>iam get-policy --policy-arn</v>
      </c>
      <c r="AD13" s="7" t="str">
        <f t="shared" si="67"/>
        <v>get-policy</v>
      </c>
      <c r="AE13" s="7" t="str">
        <f t="shared" si="5"/>
        <v xml:space="preserve"> --policy-arn</v>
      </c>
      <c r="AF13" s="7" t="str">
        <f t="shared" si="6"/>
        <v/>
      </c>
      <c r="AG13" s="7" t="str">
        <f t="shared" si="7"/>
        <v/>
      </c>
      <c r="AH13" s="7" t="str">
        <f t="shared" si="8"/>
        <v/>
      </c>
      <c r="AI13" s="7" t="str">
        <f t="shared" si="9"/>
        <v/>
      </c>
      <c r="AJ13" s="7" t="str">
        <f t="shared" si="10"/>
        <v/>
      </c>
      <c r="AK13" s="7" t="str">
        <f t="shared" si="11"/>
        <v/>
      </c>
      <c r="AL13" s="7" t="str">
        <f t="shared" si="12"/>
        <v/>
      </c>
      <c r="AM13" s="7" t="str">
        <f t="shared" si="13"/>
        <v>iam___policies</v>
      </c>
      <c r="AN13" s="7" t="str">
        <f t="shared" si="68"/>
        <v/>
      </c>
      <c r="AO13" s="7" t="str">
        <f t="shared" si="83"/>
        <v/>
      </c>
      <c r="AP13" s="7" t="str">
        <f t="shared" si="16"/>
        <v/>
      </c>
      <c r="AQ13" s="7" t="str">
        <f t="shared" si="17"/>
        <v/>
      </c>
      <c r="AR13" s="7" t="str">
        <f t="shared" si="18"/>
        <v/>
      </c>
      <c r="AS13" s="7" t="str">
        <f t="shared" si="19"/>
        <v/>
      </c>
      <c r="AT13" s="7" t="str">
        <f t="shared" si="20"/>
        <v/>
      </c>
      <c r="AU13" s="7" t="str">
        <f t="shared" si="21"/>
        <v>Arn</v>
      </c>
      <c r="AV13" s="7" t="str">
        <f t="shared" si="70"/>
        <v/>
      </c>
      <c r="AW13" s="7" t="str">
        <f t="shared" si="71"/>
        <v/>
      </c>
      <c r="AX13" s="7" t="str">
        <f t="shared" si="24"/>
        <v/>
      </c>
      <c r="AY13" s="7" t="str">
        <f t="shared" si="25"/>
        <v/>
      </c>
      <c r="AZ13" s="7" t="str">
        <f t="shared" si="26"/>
        <v/>
      </c>
      <c r="BA13" s="7" t="str">
        <f t="shared" si="27"/>
        <v/>
      </c>
      <c r="BB13" s="7" t="str">
        <f t="shared" si="28"/>
        <v/>
      </c>
      <c r="BC13" s="8" t="str">
        <f t="shared" si="29"/>
        <v/>
      </c>
      <c r="BD13" s="8" t="str">
        <f t="shared" si="72"/>
        <v/>
      </c>
      <c r="BE13" s="7" t="str">
        <f t="shared" si="73"/>
        <v>/* recursive command: get-policy */ DROP TABLE IF EXISTS iam___policy; CREATE TABLE iam___policy(  id SERIAL PRIMARY KEY, Arn TEXT); SELECT iam___policies.policies -&gt;&gt; 'Arn' AS policies FROM iam___policies ;</v>
      </c>
      <c r="BF13" s="7" t="str">
        <f t="shared" si="74"/>
        <v xml:space="preserve">/* recursive command multi: get-policy */ </v>
      </c>
      <c r="BG13" s="7" t="str">
        <f t="shared" si="75"/>
        <v xml:space="preserve">DROP TABLE IF EXISTS iam___policy; </v>
      </c>
      <c r="BH13" s="7" t="str">
        <f t="shared" si="76"/>
        <v>CREATE TABLE iam___policy(  id SERIAL PRIMARY KEY, arn TEXT );</v>
      </c>
      <c r="BI13" s="7" t="str">
        <f t="shared" si="77"/>
        <v xml:space="preserve">CREATE TABLE iam___policy(  id SERIAL PRIMARY KEY, </v>
      </c>
      <c r="BJ13" s="7" t="str">
        <f t="shared" si="30"/>
        <v>arn TEXT</v>
      </c>
      <c r="BK13" s="7" t="str">
        <f t="shared" si="31"/>
        <v/>
      </c>
      <c r="BL13" s="7" t="str">
        <f t="shared" si="32"/>
        <v/>
      </c>
      <c r="BM13" s="7" t="str">
        <f t="shared" si="33"/>
        <v/>
      </c>
      <c r="BN13" s="7" t="str">
        <f t="shared" si="34"/>
        <v/>
      </c>
      <c r="BO13" s="7" t="str">
        <f t="shared" si="35"/>
        <v/>
      </c>
      <c r="BP13" s="7" t="str">
        <f t="shared" si="36"/>
        <v/>
      </c>
      <c r="BQ13" s="7" t="str">
        <f t="shared" si="37"/>
        <v/>
      </c>
      <c r="BR13" s="7" t="str">
        <f t="shared" si="78"/>
        <v xml:space="preserve"> );</v>
      </c>
      <c r="BS13" s="8" t="str">
        <f t="shared" si="79"/>
        <v xml:space="preserve"> INSERT INTO iam___policy(arn)</v>
      </c>
      <c r="BT13" s="8" t="str">
        <f t="shared" si="80"/>
        <v xml:space="preserve"> INSERT INTO iam___policy(</v>
      </c>
      <c r="BU13" s="8" t="str">
        <f t="shared" si="38"/>
        <v>arn</v>
      </c>
      <c r="BV13" s="8" t="str">
        <f t="shared" si="39"/>
        <v/>
      </c>
      <c r="BW13" s="8" t="str">
        <f t="shared" si="40"/>
        <v/>
      </c>
      <c r="BX13" s="8" t="str">
        <f t="shared" si="41"/>
        <v/>
      </c>
      <c r="BY13" s="8" t="str">
        <f t="shared" si="42"/>
        <v/>
      </c>
      <c r="BZ13" s="8" t="str">
        <f t="shared" si="43"/>
        <v/>
      </c>
      <c r="CA13" s="8" t="str">
        <f t="shared" si="44"/>
        <v/>
      </c>
      <c r="CB13" s="8" t="str">
        <f t="shared" si="45"/>
        <v/>
      </c>
      <c r="CC13" s="8" t="str">
        <f t="shared" si="81"/>
        <v>)</v>
      </c>
      <c r="CD13" s="8" t="str">
        <f t="shared" si="46"/>
        <v xml:space="preserve"> SELECT iam___policies.policies -&gt;&gt; 'Arn' AS policies_arn FROM iam___policies ;</v>
      </c>
      <c r="CE13" s="7" t="str">
        <f t="shared" si="47"/>
        <v xml:space="preserve"> SELECT iam___policies.policies -&gt;&gt; 'Arn' AS policies_arn</v>
      </c>
      <c r="CF13" s="7" t="str">
        <f t="shared" si="48"/>
        <v/>
      </c>
      <c r="CG13" s="7" t="str">
        <f t="shared" si="49"/>
        <v/>
      </c>
      <c r="CH13" s="7" t="str">
        <f t="shared" si="50"/>
        <v/>
      </c>
      <c r="CI13" s="7" t="str">
        <f t="shared" si="51"/>
        <v/>
      </c>
      <c r="CJ13" s="7" t="str">
        <f t="shared" si="52"/>
        <v/>
      </c>
      <c r="CK13" s="7" t="str">
        <f t="shared" si="53"/>
        <v/>
      </c>
      <c r="CL13" s="7" t="str">
        <f t="shared" si="54"/>
        <v/>
      </c>
      <c r="CM13" s="7" t="str">
        <f t="shared" si="55"/>
        <v xml:space="preserve"> FROM iam___policies</v>
      </c>
      <c r="CN13" s="8" t="str">
        <f t="shared" si="56"/>
        <v/>
      </c>
      <c r="CO13" s="8" t="str">
        <f t="shared" si="57"/>
        <v/>
      </c>
      <c r="CP13" s="8" t="str">
        <f t="shared" si="58"/>
        <v/>
      </c>
      <c r="CQ13" s="8" t="str">
        <f t="shared" si="59"/>
        <v/>
      </c>
      <c r="CR13" s="8" t="str">
        <f t="shared" si="60"/>
        <v/>
      </c>
      <c r="CS13" s="7" t="str">
        <f t="shared" si="61"/>
        <v/>
      </c>
      <c r="CT13" s="7" t="str">
        <f t="shared" si="62"/>
        <v/>
      </c>
      <c r="CU13" s="7" t="str">
        <f t="shared" si="82"/>
        <v xml:space="preserve"> ;</v>
      </c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</row>
    <row r="14" spans="1:203" x14ac:dyDescent="0.25">
      <c r="A14">
        <v>13</v>
      </c>
      <c r="B14" s="3" t="s">
        <v>0</v>
      </c>
      <c r="C14" s="3" t="s">
        <v>61</v>
      </c>
      <c r="D14" s="3" t="s">
        <v>0</v>
      </c>
      <c r="E14" s="3" t="s">
        <v>29</v>
      </c>
      <c r="F14" s="3" t="s">
        <v>28</v>
      </c>
      <c r="G14" s="6" t="s">
        <v>72</v>
      </c>
      <c r="H14" s="6" t="s">
        <v>71</v>
      </c>
      <c r="I14" s="6">
        <v>2</v>
      </c>
      <c r="J14" s="6" t="s">
        <v>72</v>
      </c>
      <c r="K14" s="6">
        <v>1</v>
      </c>
      <c r="L14" s="3" t="s">
        <v>31</v>
      </c>
      <c r="M14" s="6" t="s">
        <v>72</v>
      </c>
      <c r="N14" s="3"/>
      <c r="O14" s="6"/>
      <c r="P14" s="3"/>
      <c r="Q14" s="7" t="str">
        <f>VLOOKUP($C14,aws_cli_commands!$C$2:$E$10000,3,FALSE)</f>
        <v>y</v>
      </c>
      <c r="R14" s="7" t="str">
        <f>VLOOKUP($C14,aws_cli_commands!$C$2:$E$10000,2,FALSE)</f>
        <v>n</v>
      </c>
      <c r="S14" s="7" t="str">
        <f t="shared" si="63"/>
        <v>n</v>
      </c>
      <c r="T14" s="7" t="str">
        <f t="shared" si="64"/>
        <v>y</v>
      </c>
      <c r="U14" s="7" t="str">
        <f t="shared" si="0"/>
        <v>iam___policy_version</v>
      </c>
      <c r="V14" s="7" t="str">
        <f t="shared" si="65"/>
        <v>iam___policies</v>
      </c>
      <c r="W14" s="7" t="str">
        <f t="shared" si="1"/>
        <v>policies</v>
      </c>
      <c r="X14" s="7" t="str">
        <f t="shared" si="2"/>
        <v>arn</v>
      </c>
      <c r="Y14" s="7" t="str">
        <f t="shared" si="66"/>
        <v>n</v>
      </c>
      <c r="Z14" s="7">
        <f t="shared" si="84"/>
        <v>0</v>
      </c>
      <c r="AA14" s="7">
        <f t="shared" si="3"/>
        <v>0</v>
      </c>
      <c r="AB14" s="7" t="s">
        <v>127</v>
      </c>
      <c r="AC14" s="8" t="str">
        <f t="shared" si="4"/>
        <v>iam get-policy-version --policy-arn --version-id</v>
      </c>
      <c r="AD14" s="7" t="str">
        <f t="shared" si="67"/>
        <v>get-policy-version</v>
      </c>
      <c r="AE14" s="7" t="str">
        <f t="shared" si="5"/>
        <v xml:space="preserve"> --policy-arn</v>
      </c>
      <c r="AF14" s="7" t="str">
        <f t="shared" si="6"/>
        <v xml:space="preserve"> --version-id</v>
      </c>
      <c r="AG14" s="7" t="str">
        <f t="shared" si="7"/>
        <v/>
      </c>
      <c r="AH14" s="7" t="str">
        <f t="shared" si="8"/>
        <v/>
      </c>
      <c r="AI14" s="7" t="str">
        <f t="shared" si="9"/>
        <v/>
      </c>
      <c r="AJ14" s="7" t="str">
        <f t="shared" si="10"/>
        <v/>
      </c>
      <c r="AK14" s="7" t="str">
        <f t="shared" si="11"/>
        <v/>
      </c>
      <c r="AL14" s="7" t="str">
        <f t="shared" si="12"/>
        <v/>
      </c>
      <c r="AM14" s="7" t="str">
        <f t="shared" si="13"/>
        <v>iam___policies</v>
      </c>
      <c r="AN14" s="7" t="str">
        <f t="shared" si="68"/>
        <v/>
      </c>
      <c r="AO14" s="7" t="str">
        <f t="shared" si="83"/>
        <v/>
      </c>
      <c r="AP14" s="7" t="str">
        <f t="shared" si="16"/>
        <v/>
      </c>
      <c r="AQ14" s="7" t="str">
        <f t="shared" si="17"/>
        <v/>
      </c>
      <c r="AR14" s="7" t="str">
        <f t="shared" si="18"/>
        <v/>
      </c>
      <c r="AS14" s="7" t="str">
        <f t="shared" si="19"/>
        <v/>
      </c>
      <c r="AT14" s="7" t="str">
        <f t="shared" si="20"/>
        <v/>
      </c>
      <c r="AU14" s="7" t="str">
        <f t="shared" si="21"/>
        <v>Arn</v>
      </c>
      <c r="AV14" s="7" t="str">
        <f t="shared" si="70"/>
        <v/>
      </c>
      <c r="AW14" s="7" t="str">
        <f t="shared" si="71"/>
        <v/>
      </c>
      <c r="AX14" s="7" t="str">
        <f t="shared" si="24"/>
        <v/>
      </c>
      <c r="AY14" s="7" t="str">
        <f t="shared" si="25"/>
        <v/>
      </c>
      <c r="AZ14" s="7" t="str">
        <f t="shared" si="26"/>
        <v/>
      </c>
      <c r="BA14" s="7" t="str">
        <f t="shared" si="27"/>
        <v/>
      </c>
      <c r="BB14" s="7" t="str">
        <f t="shared" si="28"/>
        <v/>
      </c>
      <c r="BC14" s="8" t="str">
        <f t="shared" si="29"/>
        <v/>
      </c>
      <c r="BD14" s="8" t="str">
        <f t="shared" si="72"/>
        <v>/* recursive command multi: get-policy-version */ DROP TABLE IF EXISTS iam___policy_version; CREATE TABLE iam___policy_version(  id SERIAL PRIMARY KEY, arn TEXT, defaultversionid TEXT ); INSERT INTO iam___policy_version(arn, defaultversionid) SELECT iam___policies.policies -&gt;&gt; 'Arn' AS policies_arn, iam___policies.policies -&gt;&gt; 'DefaultVersionId' AS policies_defaultversionid FROM iam___policies INNER JOIN iam___policies USING (iam___policy_version.arn, iam___policies.policies -&gt;&gt; 'Arn') ;</v>
      </c>
      <c r="BE14" s="7" t="str">
        <f t="shared" si="73"/>
        <v>/* recursive command: get-policy-version */ DROP TABLE IF EXISTS iam___policy_version; CREATE TABLE iam___policy_version(  id SERIAL PRIMARY KEY, Arn TEXT); SELECT iam___policies.policies -&gt;&gt; 'Arn' AS policies FROM iam___policies ;</v>
      </c>
      <c r="BF14" s="7" t="str">
        <f t="shared" si="74"/>
        <v xml:space="preserve">/* recursive command multi: get-policy-version */ </v>
      </c>
      <c r="BG14" s="7" t="str">
        <f t="shared" si="75"/>
        <v xml:space="preserve">DROP TABLE IF EXISTS iam___policy_version; </v>
      </c>
      <c r="BH14" s="7" t="str">
        <f t="shared" si="76"/>
        <v>CREATE TABLE iam___policy_version(  id SERIAL PRIMARY KEY, arn TEXT, defaultversionid TEXT );</v>
      </c>
      <c r="BI14" s="7" t="str">
        <f t="shared" si="77"/>
        <v xml:space="preserve">CREATE TABLE iam___policy_version(  id SERIAL PRIMARY KEY, </v>
      </c>
      <c r="BJ14" s="7" t="str">
        <f t="shared" si="30"/>
        <v>arn TEXT</v>
      </c>
      <c r="BK14" s="7" t="str">
        <f t="shared" si="31"/>
        <v>, defaultversionid TEXT</v>
      </c>
      <c r="BL14" s="7" t="str">
        <f t="shared" si="32"/>
        <v/>
      </c>
      <c r="BM14" s="7" t="str">
        <f t="shared" si="33"/>
        <v/>
      </c>
      <c r="BN14" s="7" t="str">
        <f t="shared" si="34"/>
        <v/>
      </c>
      <c r="BO14" s="7" t="str">
        <f t="shared" si="35"/>
        <v/>
      </c>
      <c r="BP14" s="7" t="str">
        <f t="shared" si="36"/>
        <v/>
      </c>
      <c r="BQ14" s="7" t="str">
        <f t="shared" si="37"/>
        <v/>
      </c>
      <c r="BR14" s="7" t="str">
        <f t="shared" si="78"/>
        <v xml:space="preserve"> );</v>
      </c>
      <c r="BS14" s="8" t="str">
        <f t="shared" si="79"/>
        <v xml:space="preserve"> INSERT INTO iam___policy_version(arn, defaultversionid)</v>
      </c>
      <c r="BT14" s="8" t="str">
        <f t="shared" si="80"/>
        <v xml:space="preserve"> INSERT INTO iam___policy_version(</v>
      </c>
      <c r="BU14" s="8" t="str">
        <f t="shared" si="38"/>
        <v>arn</v>
      </c>
      <c r="BV14" s="8" t="str">
        <f t="shared" si="39"/>
        <v>, defaultversionid</v>
      </c>
      <c r="BW14" s="8" t="str">
        <f t="shared" si="40"/>
        <v/>
      </c>
      <c r="BX14" s="8" t="str">
        <f t="shared" si="41"/>
        <v/>
      </c>
      <c r="BY14" s="8" t="str">
        <f t="shared" si="42"/>
        <v/>
      </c>
      <c r="BZ14" s="8" t="str">
        <f t="shared" si="43"/>
        <v/>
      </c>
      <c r="CA14" s="8" t="str">
        <f t="shared" si="44"/>
        <v/>
      </c>
      <c r="CB14" s="8" t="str">
        <f t="shared" si="45"/>
        <v/>
      </c>
      <c r="CC14" s="8" t="str">
        <f t="shared" si="81"/>
        <v>)</v>
      </c>
      <c r="CD14" s="8" t="str">
        <f t="shared" si="46"/>
        <v xml:space="preserve"> SELECT iam___policies.policies -&gt;&gt; 'Arn' AS policies_arn, iam___policies.policies -&gt;&gt; 'DefaultVersionId' AS policies_defaultversionid FROM iam___policies INNER JOIN iam___policies USING (iam___policy_version.arn, iam___policies.policies -&gt;&gt; 'Arn') ;</v>
      </c>
      <c r="CE14" s="7" t="str">
        <f t="shared" si="47"/>
        <v xml:space="preserve"> SELECT iam___policies.policies -&gt;&gt; 'Arn' AS policies_arn</v>
      </c>
      <c r="CF14" s="7" t="str">
        <f t="shared" si="48"/>
        <v>, iam___policies.policies -&gt;&gt; 'DefaultVersionId' AS policies_defaultversionid</v>
      </c>
      <c r="CG14" s="7" t="str">
        <f t="shared" si="49"/>
        <v/>
      </c>
      <c r="CH14" s="7" t="str">
        <f t="shared" si="50"/>
        <v/>
      </c>
      <c r="CI14" s="7" t="str">
        <f t="shared" si="51"/>
        <v/>
      </c>
      <c r="CJ14" s="7" t="str">
        <f t="shared" si="52"/>
        <v/>
      </c>
      <c r="CK14" s="7" t="str">
        <f t="shared" si="53"/>
        <v/>
      </c>
      <c r="CL14" s="7" t="str">
        <f t="shared" si="54"/>
        <v/>
      </c>
      <c r="CM14" s="7" t="str">
        <f t="shared" si="55"/>
        <v xml:space="preserve"> FROM iam___policies</v>
      </c>
      <c r="CN14" s="8" t="str">
        <f t="shared" si="56"/>
        <v xml:space="preserve"> INNER JOIN iam___policies USING (iam___policy_version.arn, iam___policies.policies -&gt;&gt; 'Arn')</v>
      </c>
      <c r="CO14" s="8" t="str">
        <f t="shared" si="57"/>
        <v/>
      </c>
      <c r="CP14" s="8" t="str">
        <f t="shared" si="58"/>
        <v/>
      </c>
      <c r="CQ14" s="8" t="str">
        <f t="shared" si="59"/>
        <v/>
      </c>
      <c r="CR14" s="8" t="str">
        <f t="shared" si="60"/>
        <v/>
      </c>
      <c r="CS14" s="7" t="str">
        <f t="shared" si="61"/>
        <v/>
      </c>
      <c r="CT14" s="7" t="str">
        <f t="shared" si="62"/>
        <v/>
      </c>
      <c r="CU14" s="7" t="str">
        <f t="shared" si="82"/>
        <v xml:space="preserve"> ;</v>
      </c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</row>
    <row r="15" spans="1:203" x14ac:dyDescent="0.25">
      <c r="A15">
        <v>14</v>
      </c>
      <c r="B15" s="3" t="s">
        <v>0</v>
      </c>
      <c r="C15" s="3" t="s">
        <v>61</v>
      </c>
      <c r="D15" s="3" t="s">
        <v>0</v>
      </c>
      <c r="E15" s="3" t="s">
        <v>29</v>
      </c>
      <c r="F15" s="3" t="s">
        <v>74</v>
      </c>
      <c r="G15" s="6" t="s">
        <v>72</v>
      </c>
      <c r="H15" s="6" t="s">
        <v>71</v>
      </c>
      <c r="I15" s="6">
        <v>2</v>
      </c>
      <c r="J15" s="6" t="s">
        <v>72</v>
      </c>
      <c r="K15" s="6">
        <v>1</v>
      </c>
      <c r="L15" s="3" t="s">
        <v>68</v>
      </c>
      <c r="M15" s="6" t="s">
        <v>72</v>
      </c>
      <c r="N15" s="3"/>
      <c r="O15" s="6"/>
      <c r="P15" s="3"/>
      <c r="Q15" s="7" t="str">
        <f>VLOOKUP($C15,aws_cli_commands!$C$2:$E$10000,3,FALSE)</f>
        <v>y</v>
      </c>
      <c r="R15" s="7" t="str">
        <f>VLOOKUP($C15,aws_cli_commands!$C$2:$E$10000,2,FALSE)</f>
        <v>n</v>
      </c>
      <c r="S15" s="7" t="str">
        <f t="shared" si="63"/>
        <v>n</v>
      </c>
      <c r="T15" s="7" t="str">
        <f t="shared" si="64"/>
        <v>y</v>
      </c>
      <c r="U15" s="7" t="str">
        <f t="shared" si="0"/>
        <v>iam___policy_version</v>
      </c>
      <c r="V15" s="7" t="str">
        <f t="shared" si="65"/>
        <v>iam___policies</v>
      </c>
      <c r="W15" s="7" t="str">
        <f t="shared" si="1"/>
        <v>policies</v>
      </c>
      <c r="X15" s="7" t="str">
        <f t="shared" si="2"/>
        <v>defaultversionid</v>
      </c>
      <c r="Y15" s="7" t="str">
        <f t="shared" si="66"/>
        <v>n</v>
      </c>
      <c r="Z15" s="7">
        <f t="shared" si="84"/>
        <v>0</v>
      </c>
      <c r="AA15" s="7">
        <f t="shared" si="3"/>
        <v>0</v>
      </c>
      <c r="AB15" s="7" t="s">
        <v>127</v>
      </c>
      <c r="AC15" s="8" t="str">
        <f t="shared" si="4"/>
        <v/>
      </c>
      <c r="AD15" s="7" t="str">
        <f t="shared" si="67"/>
        <v>get-policy-version</v>
      </c>
      <c r="AE15" s="7" t="str">
        <f t="shared" si="5"/>
        <v xml:space="preserve"> --version-id</v>
      </c>
      <c r="AF15" s="7" t="str">
        <f t="shared" si="6"/>
        <v xml:space="preserve"> --role-name</v>
      </c>
      <c r="AG15" s="7" t="str">
        <f t="shared" si="7"/>
        <v/>
      </c>
      <c r="AH15" s="7" t="str">
        <f t="shared" si="8"/>
        <v/>
      </c>
      <c r="AI15" s="7" t="str">
        <f t="shared" si="9"/>
        <v/>
      </c>
      <c r="AJ15" s="7" t="str">
        <f t="shared" si="10"/>
        <v/>
      </c>
      <c r="AK15" s="7" t="str">
        <f t="shared" si="11"/>
        <v/>
      </c>
      <c r="AL15" s="7" t="str">
        <f t="shared" si="12"/>
        <v/>
      </c>
      <c r="AM15" s="7" t="str">
        <f t="shared" si="13"/>
        <v>iam___policies</v>
      </c>
      <c r="AN15" s="7" t="str">
        <f t="shared" si="68"/>
        <v>iam___roles</v>
      </c>
      <c r="AO15" s="7" t="str">
        <f t="shared" si="83"/>
        <v/>
      </c>
      <c r="AP15" s="7" t="str">
        <f t="shared" si="16"/>
        <v/>
      </c>
      <c r="AQ15" s="7" t="str">
        <f t="shared" si="17"/>
        <v/>
      </c>
      <c r="AR15" s="7" t="str">
        <f t="shared" si="18"/>
        <v/>
      </c>
      <c r="AS15" s="7" t="str">
        <f t="shared" si="19"/>
        <v/>
      </c>
      <c r="AT15" s="7" t="str">
        <f t="shared" si="20"/>
        <v/>
      </c>
      <c r="AU15" s="7" t="str">
        <f t="shared" si="21"/>
        <v>DefaultVersionId</v>
      </c>
      <c r="AV15" s="7" t="str">
        <f t="shared" si="70"/>
        <v>RoleName</v>
      </c>
      <c r="AW15" s="7" t="str">
        <f t="shared" si="71"/>
        <v/>
      </c>
      <c r="AX15" s="7" t="str">
        <f t="shared" si="24"/>
        <v/>
      </c>
      <c r="AY15" s="7" t="str">
        <f t="shared" si="25"/>
        <v/>
      </c>
      <c r="AZ15" s="7" t="str">
        <f t="shared" si="26"/>
        <v/>
      </c>
      <c r="BA15" s="7" t="str">
        <f t="shared" si="27"/>
        <v/>
      </c>
      <c r="BB15" s="7" t="str">
        <f t="shared" si="28"/>
        <v/>
      </c>
      <c r="BC15" s="8" t="str">
        <f t="shared" si="29"/>
        <v/>
      </c>
      <c r="BD15" s="8" t="str">
        <f t="shared" si="72"/>
        <v/>
      </c>
      <c r="BE15" s="7" t="str">
        <f t="shared" si="73"/>
        <v>/* recursive command: get-policy-version */ DROP TABLE IF EXISTS iam___policy_version; CREATE TABLE iam___policy_version(  id SERIAL PRIMARY KEY, DefaultVersionId TEXT); SELECT iam___policies.policies -&gt;&gt; 'DefaultVersionId' AS policies FROM iam___policies ;</v>
      </c>
      <c r="BF15" s="7" t="str">
        <f t="shared" si="74"/>
        <v xml:space="preserve">/* recursive command multi: get-policy-version */ </v>
      </c>
      <c r="BG15" s="7" t="str">
        <f t="shared" si="75"/>
        <v xml:space="preserve">DROP TABLE IF EXISTS iam___policy_version; </v>
      </c>
      <c r="BH15" s="7" t="str">
        <f t="shared" si="76"/>
        <v>CREATE TABLE iam___policy_version(  id SERIAL PRIMARY KEY, defaultversionid TEXT, rolename TEXT );</v>
      </c>
      <c r="BI15" s="7" t="str">
        <f t="shared" si="77"/>
        <v xml:space="preserve">CREATE TABLE iam___policy_version(  id SERIAL PRIMARY KEY, </v>
      </c>
      <c r="BJ15" s="7" t="str">
        <f t="shared" si="30"/>
        <v>defaultversionid TEXT</v>
      </c>
      <c r="BK15" s="7" t="str">
        <f t="shared" si="31"/>
        <v>, rolename TEXT</v>
      </c>
      <c r="BL15" s="7" t="str">
        <f t="shared" si="32"/>
        <v/>
      </c>
      <c r="BM15" s="7" t="str">
        <f t="shared" si="33"/>
        <v/>
      </c>
      <c r="BN15" s="7" t="str">
        <f t="shared" si="34"/>
        <v/>
      </c>
      <c r="BO15" s="7" t="str">
        <f t="shared" si="35"/>
        <v/>
      </c>
      <c r="BP15" s="7" t="str">
        <f t="shared" si="36"/>
        <v/>
      </c>
      <c r="BQ15" s="7" t="str">
        <f t="shared" si="37"/>
        <v/>
      </c>
      <c r="BR15" s="7" t="str">
        <f t="shared" si="78"/>
        <v xml:space="preserve"> );</v>
      </c>
      <c r="BS15" s="8" t="str">
        <f t="shared" si="79"/>
        <v xml:space="preserve"> INSERT INTO iam___policy_version(defaultversionid, rolename)</v>
      </c>
      <c r="BT15" s="8" t="str">
        <f t="shared" si="80"/>
        <v xml:space="preserve"> INSERT INTO iam___policy_version(</v>
      </c>
      <c r="BU15" s="8" t="str">
        <f t="shared" si="38"/>
        <v>defaultversionid</v>
      </c>
      <c r="BV15" s="8" t="str">
        <f t="shared" si="39"/>
        <v>, rolename</v>
      </c>
      <c r="BW15" s="8" t="str">
        <f t="shared" si="40"/>
        <v/>
      </c>
      <c r="BX15" s="8" t="str">
        <f t="shared" si="41"/>
        <v/>
      </c>
      <c r="BY15" s="8" t="str">
        <f t="shared" si="42"/>
        <v/>
      </c>
      <c r="BZ15" s="8" t="str">
        <f t="shared" si="43"/>
        <v/>
      </c>
      <c r="CA15" s="8" t="str">
        <f t="shared" si="44"/>
        <v/>
      </c>
      <c r="CB15" s="8" t="str">
        <f t="shared" si="45"/>
        <v/>
      </c>
      <c r="CC15" s="8" t="str">
        <f t="shared" si="81"/>
        <v>)</v>
      </c>
      <c r="CD15" s="8" t="str">
        <f t="shared" si="46"/>
        <v xml:space="preserve"> SELECT iam___policies.policies -&gt;&gt; 'DefaultVersionId' AS policies_defaultversionid, iam___roles.roles -&gt;&gt; 'RoleName' AS roles_rolename FROM iam___policies INNER JOIN iam___policies USING (iam___policy_version.defaultversionid, iam___policies.policies -&gt;&gt; 'DefaultVersionId') ;</v>
      </c>
      <c r="CE15" s="7" t="str">
        <f t="shared" si="47"/>
        <v xml:space="preserve"> SELECT iam___policies.policies -&gt;&gt; 'DefaultVersionId' AS policies_defaultversionid</v>
      </c>
      <c r="CF15" s="7" t="str">
        <f t="shared" si="48"/>
        <v>, iam___roles.roles -&gt;&gt; 'RoleName' AS roles_rolename</v>
      </c>
      <c r="CG15" s="7" t="str">
        <f t="shared" si="49"/>
        <v/>
      </c>
      <c r="CH15" s="7" t="str">
        <f t="shared" si="50"/>
        <v/>
      </c>
      <c r="CI15" s="7" t="str">
        <f t="shared" si="51"/>
        <v/>
      </c>
      <c r="CJ15" s="7" t="str">
        <f t="shared" si="52"/>
        <v/>
      </c>
      <c r="CK15" s="7" t="str">
        <f t="shared" si="53"/>
        <v/>
      </c>
      <c r="CL15" s="7" t="str">
        <f t="shared" si="54"/>
        <v/>
      </c>
      <c r="CM15" s="7" t="str">
        <f t="shared" si="55"/>
        <v xml:space="preserve"> FROM iam___policies</v>
      </c>
      <c r="CN15" s="8" t="str">
        <f t="shared" si="56"/>
        <v xml:space="preserve"> INNER JOIN iam___policies USING (iam___policy_version.defaultversionid, iam___policies.policies -&gt;&gt; 'DefaultVersionId')</v>
      </c>
      <c r="CO15" s="8" t="str">
        <f t="shared" si="57"/>
        <v/>
      </c>
      <c r="CP15" s="8" t="str">
        <f t="shared" si="58"/>
        <v/>
      </c>
      <c r="CQ15" s="8" t="str">
        <f t="shared" si="59"/>
        <v/>
      </c>
      <c r="CR15" s="8" t="str">
        <f t="shared" si="60"/>
        <v/>
      </c>
      <c r="CS15" s="7" t="str">
        <f t="shared" si="61"/>
        <v/>
      </c>
      <c r="CT15" s="7" t="str">
        <f t="shared" si="62"/>
        <v/>
      </c>
      <c r="CU15" s="7" t="str">
        <f t="shared" si="82"/>
        <v xml:space="preserve"> ;</v>
      </c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</row>
    <row r="16" spans="1:203" x14ac:dyDescent="0.25">
      <c r="A16">
        <v>15</v>
      </c>
      <c r="B16" s="3" t="s">
        <v>0</v>
      </c>
      <c r="C16" s="3" t="s">
        <v>35</v>
      </c>
      <c r="D16" s="3" t="s">
        <v>0</v>
      </c>
      <c r="E16" s="3" t="s">
        <v>34</v>
      </c>
      <c r="F16" s="3" t="s">
        <v>37</v>
      </c>
      <c r="G16" s="6" t="s">
        <v>72</v>
      </c>
      <c r="H16" s="6" t="s">
        <v>72</v>
      </c>
      <c r="I16" s="6">
        <v>1</v>
      </c>
      <c r="J16" s="6" t="s">
        <v>72</v>
      </c>
      <c r="K16" s="6">
        <v>1</v>
      </c>
      <c r="L16" s="3" t="s">
        <v>36</v>
      </c>
      <c r="M16" s="6" t="s">
        <v>72</v>
      </c>
      <c r="N16" s="3"/>
      <c r="O16" s="6"/>
      <c r="P16" s="3"/>
      <c r="Q16" s="7" t="str">
        <f>VLOOKUP($C16,aws_cli_commands!$C$2:$E$10000,3,FALSE)</f>
        <v>y</v>
      </c>
      <c r="R16" s="7" t="str">
        <f>VLOOKUP($C16,aws_cli_commands!$C$2:$E$10000,2,FALSE)</f>
        <v>n</v>
      </c>
      <c r="S16" s="7" t="str">
        <f t="shared" si="63"/>
        <v>n</v>
      </c>
      <c r="T16" s="7" t="str">
        <f t="shared" si="64"/>
        <v>n</v>
      </c>
      <c r="U16" s="7" t="str">
        <f t="shared" si="0"/>
        <v>iam___role</v>
      </c>
      <c r="V16" s="7" t="str">
        <f t="shared" si="65"/>
        <v>iam___roles</v>
      </c>
      <c r="W16" s="7" t="str">
        <f t="shared" si="1"/>
        <v>roles</v>
      </c>
      <c r="X16" s="7" t="str">
        <f t="shared" si="2"/>
        <v>rolename</v>
      </c>
      <c r="Y16" s="7" t="str">
        <f t="shared" si="66"/>
        <v>n</v>
      </c>
      <c r="Z16" s="7">
        <f t="shared" si="84"/>
        <v>0</v>
      </c>
      <c r="AA16" s="7">
        <f t="shared" si="3"/>
        <v>0</v>
      </c>
      <c r="AB16" s="7" t="s">
        <v>127</v>
      </c>
      <c r="AC16" s="8" t="str">
        <f t="shared" si="4"/>
        <v>iam get-role --role-name</v>
      </c>
      <c r="AD16" s="7" t="str">
        <f t="shared" si="67"/>
        <v>get-role</v>
      </c>
      <c r="AE16" s="7" t="str">
        <f t="shared" si="5"/>
        <v xml:space="preserve"> --role-name</v>
      </c>
      <c r="AF16" s="7" t="str">
        <f t="shared" si="6"/>
        <v/>
      </c>
      <c r="AG16" s="7" t="str">
        <f t="shared" si="7"/>
        <v/>
      </c>
      <c r="AH16" s="7" t="str">
        <f t="shared" si="8"/>
        <v/>
      </c>
      <c r="AI16" s="7" t="str">
        <f t="shared" si="9"/>
        <v/>
      </c>
      <c r="AJ16" s="7" t="str">
        <f t="shared" si="10"/>
        <v/>
      </c>
      <c r="AK16" s="7" t="str">
        <f t="shared" si="11"/>
        <v/>
      </c>
      <c r="AL16" s="7" t="str">
        <f t="shared" si="12"/>
        <v/>
      </c>
      <c r="AM16" s="7" t="str">
        <f t="shared" si="13"/>
        <v>iam___roles</v>
      </c>
      <c r="AN16" s="7" t="str">
        <f t="shared" si="68"/>
        <v>iam___role_policies</v>
      </c>
      <c r="AO16" s="7" t="str">
        <f t="shared" si="83"/>
        <v/>
      </c>
      <c r="AP16" s="7" t="str">
        <f t="shared" si="16"/>
        <v/>
      </c>
      <c r="AQ16" s="7" t="str">
        <f t="shared" si="17"/>
        <v/>
      </c>
      <c r="AR16" s="7" t="str">
        <f t="shared" si="18"/>
        <v/>
      </c>
      <c r="AS16" s="7" t="str">
        <f t="shared" si="19"/>
        <v/>
      </c>
      <c r="AT16" s="7" t="str">
        <f t="shared" si="20"/>
        <v/>
      </c>
      <c r="AU16" s="7" t="str">
        <f t="shared" si="21"/>
        <v>RoleName</v>
      </c>
      <c r="AV16" s="7" t="str">
        <f t="shared" si="70"/>
        <v>PolicyNames</v>
      </c>
      <c r="AW16" s="7" t="str">
        <f t="shared" si="71"/>
        <v/>
      </c>
      <c r="AX16" s="7" t="str">
        <f t="shared" si="24"/>
        <v/>
      </c>
      <c r="AY16" s="7" t="str">
        <f t="shared" si="25"/>
        <v/>
      </c>
      <c r="AZ16" s="7" t="str">
        <f t="shared" si="26"/>
        <v/>
      </c>
      <c r="BA16" s="7" t="str">
        <f t="shared" si="27"/>
        <v/>
      </c>
      <c r="BB16" s="7" t="str">
        <f t="shared" si="28"/>
        <v/>
      </c>
      <c r="BC16" s="8" t="str">
        <f t="shared" si="29"/>
        <v/>
      </c>
      <c r="BD16" s="8" t="str">
        <f t="shared" si="72"/>
        <v/>
      </c>
      <c r="BE16" s="7" t="str">
        <f t="shared" si="73"/>
        <v>/* recursive command: get-role */ DROP TABLE IF EXISTS iam___role; CREATE TABLE iam___role(  id SERIAL PRIMARY KEY, RoleName TEXT); SELECT iam___roles.roles -&gt;&gt; 'RoleName' AS roles FROM iam___roles ;</v>
      </c>
      <c r="BF16" s="7" t="str">
        <f t="shared" si="74"/>
        <v xml:space="preserve">/* recursive command multi: get-role */ </v>
      </c>
      <c r="BG16" s="7" t="str">
        <f t="shared" si="75"/>
        <v xml:space="preserve">DROP TABLE IF EXISTS iam___role; </v>
      </c>
      <c r="BH16" s="7" t="str">
        <f t="shared" si="76"/>
        <v>CREATE TABLE iam___role(  id SERIAL PRIMARY KEY, rolename TEXT );</v>
      </c>
      <c r="BI16" s="7" t="str">
        <f t="shared" si="77"/>
        <v xml:space="preserve">CREATE TABLE iam___role(  id SERIAL PRIMARY KEY, </v>
      </c>
      <c r="BJ16" s="7" t="str">
        <f t="shared" si="30"/>
        <v>rolename TEXT</v>
      </c>
      <c r="BK16" s="7" t="str">
        <f t="shared" si="31"/>
        <v/>
      </c>
      <c r="BL16" s="7" t="str">
        <f t="shared" si="32"/>
        <v/>
      </c>
      <c r="BM16" s="7" t="str">
        <f t="shared" si="33"/>
        <v/>
      </c>
      <c r="BN16" s="7" t="str">
        <f t="shared" si="34"/>
        <v/>
      </c>
      <c r="BO16" s="7" t="str">
        <f t="shared" si="35"/>
        <v/>
      </c>
      <c r="BP16" s="7" t="str">
        <f t="shared" si="36"/>
        <v/>
      </c>
      <c r="BQ16" s="7" t="str">
        <f t="shared" si="37"/>
        <v/>
      </c>
      <c r="BR16" s="7" t="str">
        <f t="shared" si="78"/>
        <v xml:space="preserve"> );</v>
      </c>
      <c r="BS16" s="8" t="str">
        <f t="shared" si="79"/>
        <v xml:space="preserve"> INSERT INTO iam___role(rolename)</v>
      </c>
      <c r="BT16" s="8" t="str">
        <f t="shared" si="80"/>
        <v xml:space="preserve"> INSERT INTO iam___role(</v>
      </c>
      <c r="BU16" s="8" t="str">
        <f t="shared" si="38"/>
        <v>rolename</v>
      </c>
      <c r="BV16" s="8" t="str">
        <f t="shared" si="39"/>
        <v/>
      </c>
      <c r="BW16" s="8" t="str">
        <f t="shared" si="40"/>
        <v/>
      </c>
      <c r="BX16" s="8" t="str">
        <f t="shared" si="41"/>
        <v/>
      </c>
      <c r="BY16" s="8" t="str">
        <f t="shared" si="42"/>
        <v/>
      </c>
      <c r="BZ16" s="8" t="str">
        <f t="shared" si="43"/>
        <v/>
      </c>
      <c r="CA16" s="8" t="str">
        <f t="shared" si="44"/>
        <v/>
      </c>
      <c r="CB16" s="8" t="str">
        <f t="shared" si="45"/>
        <v/>
      </c>
      <c r="CC16" s="8" t="str">
        <f t="shared" si="81"/>
        <v>)</v>
      </c>
      <c r="CD16" s="8" t="str">
        <f t="shared" si="46"/>
        <v xml:space="preserve"> SELECT iam___roles.roles -&gt;&gt; 'RoleName' AS roles_rolename FROM iam___roles ;</v>
      </c>
      <c r="CE16" s="7" t="str">
        <f t="shared" si="47"/>
        <v xml:space="preserve"> SELECT iam___roles.roles -&gt;&gt; 'RoleName' AS roles_rolename</v>
      </c>
      <c r="CF16" s="7" t="str">
        <f t="shared" si="48"/>
        <v/>
      </c>
      <c r="CG16" s="7" t="str">
        <f t="shared" si="49"/>
        <v/>
      </c>
      <c r="CH16" s="7" t="str">
        <f t="shared" si="50"/>
        <v/>
      </c>
      <c r="CI16" s="7" t="str">
        <f t="shared" si="51"/>
        <v/>
      </c>
      <c r="CJ16" s="7" t="str">
        <f t="shared" si="52"/>
        <v/>
      </c>
      <c r="CK16" s="7" t="str">
        <f t="shared" si="53"/>
        <v/>
      </c>
      <c r="CL16" s="7" t="str">
        <f t="shared" si="54"/>
        <v/>
      </c>
      <c r="CM16" s="7" t="str">
        <f t="shared" si="55"/>
        <v xml:space="preserve"> FROM iam___roles</v>
      </c>
      <c r="CN16" s="8" t="str">
        <f t="shared" si="56"/>
        <v/>
      </c>
      <c r="CO16" s="8" t="str">
        <f t="shared" si="57"/>
        <v/>
      </c>
      <c r="CP16" s="8" t="str">
        <f t="shared" si="58"/>
        <v/>
      </c>
      <c r="CQ16" s="8" t="str">
        <f t="shared" si="59"/>
        <v/>
      </c>
      <c r="CR16" s="8" t="str">
        <f t="shared" si="60"/>
        <v/>
      </c>
      <c r="CS16" s="7" t="str">
        <f t="shared" si="61"/>
        <v/>
      </c>
      <c r="CT16" s="7" t="str">
        <f t="shared" si="62"/>
        <v/>
      </c>
      <c r="CU16" s="7" t="str">
        <f t="shared" si="82"/>
        <v xml:space="preserve"> ;</v>
      </c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</row>
    <row r="17" spans="1:203" x14ac:dyDescent="0.25">
      <c r="A17">
        <v>16</v>
      </c>
      <c r="B17" s="3" t="s">
        <v>0</v>
      </c>
      <c r="C17" s="3" t="s">
        <v>62</v>
      </c>
      <c r="D17" s="3" t="s">
        <v>0</v>
      </c>
      <c r="E17" s="3" t="s">
        <v>40</v>
      </c>
      <c r="F17" s="3" t="s">
        <v>73</v>
      </c>
      <c r="G17" s="6" t="s">
        <v>72</v>
      </c>
      <c r="H17" s="6" t="s">
        <v>71</v>
      </c>
      <c r="I17" s="6">
        <v>2</v>
      </c>
      <c r="J17" s="6" t="s">
        <v>72</v>
      </c>
      <c r="K17" s="6">
        <v>1</v>
      </c>
      <c r="L17" s="3" t="s">
        <v>67</v>
      </c>
      <c r="M17" s="6" t="s">
        <v>72</v>
      </c>
      <c r="N17" s="3"/>
      <c r="O17" s="6"/>
      <c r="P17" s="3"/>
      <c r="Q17" s="7" t="str">
        <f>VLOOKUP($C17,aws_cli_commands!$C$2:$E$10000,3,FALSE)</f>
        <v>y</v>
      </c>
      <c r="R17" s="7" t="str">
        <f>VLOOKUP($C17,aws_cli_commands!$C$2:$E$10000,2,FALSE)</f>
        <v>n</v>
      </c>
      <c r="S17" s="7" t="str">
        <f t="shared" si="63"/>
        <v>n</v>
      </c>
      <c r="T17" s="7" t="str">
        <f t="shared" si="64"/>
        <v>y</v>
      </c>
      <c r="U17" s="7" t="str">
        <f t="shared" si="0"/>
        <v>iam___role_policy</v>
      </c>
      <c r="V17" s="7" t="str">
        <f t="shared" si="65"/>
        <v>iam___role_policies</v>
      </c>
      <c r="W17" s="7" t="str">
        <f t="shared" si="1"/>
        <v>role_policies</v>
      </c>
      <c r="X17" s="7" t="str">
        <f t="shared" si="2"/>
        <v>policynames</v>
      </c>
      <c r="Y17" s="7" t="str">
        <f t="shared" si="66"/>
        <v>n</v>
      </c>
      <c r="Z17" s="7">
        <f t="shared" si="84"/>
        <v>0</v>
      </c>
      <c r="AA17" s="7">
        <f t="shared" si="3"/>
        <v>0</v>
      </c>
      <c r="AB17" s="7" t="s">
        <v>127</v>
      </c>
      <c r="AC17" s="8" t="str">
        <f t="shared" si="4"/>
        <v>iam get-role-policy --policy-name --role-name</v>
      </c>
      <c r="AD17" s="7" t="str">
        <f t="shared" si="67"/>
        <v>get-role-policy</v>
      </c>
      <c r="AE17" s="7" t="str">
        <f t="shared" si="5"/>
        <v xml:space="preserve"> --policy-name</v>
      </c>
      <c r="AF17" s="7" t="str">
        <f t="shared" si="6"/>
        <v xml:space="preserve"> --role-name</v>
      </c>
      <c r="AG17" s="7" t="str">
        <f t="shared" si="7"/>
        <v/>
      </c>
      <c r="AH17" s="7" t="str">
        <f t="shared" si="8"/>
        <v/>
      </c>
      <c r="AI17" s="7" t="str">
        <f t="shared" si="9"/>
        <v/>
      </c>
      <c r="AJ17" s="7" t="str">
        <f t="shared" si="10"/>
        <v/>
      </c>
      <c r="AK17" s="7" t="str">
        <f t="shared" si="11"/>
        <v/>
      </c>
      <c r="AL17" s="7" t="str">
        <f t="shared" si="12"/>
        <v/>
      </c>
      <c r="AM17" s="7" t="str">
        <f t="shared" si="13"/>
        <v>iam___role_policies</v>
      </c>
      <c r="AN17" s="7" t="str">
        <f t="shared" si="68"/>
        <v/>
      </c>
      <c r="AO17" s="7" t="str">
        <f t="shared" si="83"/>
        <v/>
      </c>
      <c r="AP17" s="7" t="str">
        <f t="shared" si="16"/>
        <v/>
      </c>
      <c r="AQ17" s="7" t="str">
        <f t="shared" si="17"/>
        <v/>
      </c>
      <c r="AR17" s="7" t="str">
        <f t="shared" si="18"/>
        <v/>
      </c>
      <c r="AS17" s="7" t="str">
        <f t="shared" si="19"/>
        <v/>
      </c>
      <c r="AT17" s="7" t="str">
        <f t="shared" si="20"/>
        <v/>
      </c>
      <c r="AU17" s="7" t="str">
        <f t="shared" si="21"/>
        <v>PolicyNames</v>
      </c>
      <c r="AV17" s="7" t="str">
        <f t="shared" si="70"/>
        <v/>
      </c>
      <c r="AW17" s="7" t="str">
        <f t="shared" si="71"/>
        <v/>
      </c>
      <c r="AX17" s="7" t="str">
        <f t="shared" si="24"/>
        <v/>
      </c>
      <c r="AY17" s="7" t="str">
        <f t="shared" si="25"/>
        <v/>
      </c>
      <c r="AZ17" s="7" t="str">
        <f t="shared" si="26"/>
        <v/>
      </c>
      <c r="BA17" s="7" t="str">
        <f t="shared" si="27"/>
        <v/>
      </c>
      <c r="BB17" s="7" t="str">
        <f t="shared" si="28"/>
        <v/>
      </c>
      <c r="BC17" s="8" t="str">
        <f t="shared" si="29"/>
        <v/>
      </c>
      <c r="BD17" s="8" t="str">
        <f t="shared" si="72"/>
        <v>/* recursive command multi: get-role-policy */ DROP TABLE IF EXISTS iam___role_policy; CREATE TABLE iam___role_policy(  id SERIAL PRIMARY KEY, policynames TEXT, rolename TEXT ); INSERT INTO iam___role_policy(policynames, rolename) SELECT iam___role_policies.role_policies -&gt;&gt; 'PolicyNames' AS role_policies_policynames, iam___role_policies.role_policies -&gt;&gt; 'RoleName' AS role_policies_rolename FROM iam___role_policies INNER JOIN iam___role_policies USING (iam___role_policy.policynames, iam___role_policies.role_policies -&gt;&gt; 'PolicyNames') ;</v>
      </c>
      <c r="BE17" s="7" t="str">
        <f t="shared" si="73"/>
        <v>/* recursive command: get-role-policy */ DROP TABLE IF EXISTS iam___role_policy; CREATE TABLE iam___role_policy(  id SERIAL PRIMARY KEY, PolicyNames TEXT); SELECT iam___role_policies.role_policies -&gt;&gt; 'PolicyNames' AS role_policies FROM iam___role_policies ;</v>
      </c>
      <c r="BF17" s="7" t="str">
        <f t="shared" si="74"/>
        <v xml:space="preserve">/* recursive command multi: get-role-policy */ </v>
      </c>
      <c r="BG17" s="7" t="str">
        <f t="shared" si="75"/>
        <v xml:space="preserve">DROP TABLE IF EXISTS iam___role_policy; </v>
      </c>
      <c r="BH17" s="7" t="str">
        <f t="shared" si="76"/>
        <v>CREATE TABLE iam___role_policy(  id SERIAL PRIMARY KEY, policynames TEXT, rolename TEXT );</v>
      </c>
      <c r="BI17" s="7" t="str">
        <f t="shared" si="77"/>
        <v xml:space="preserve">CREATE TABLE iam___role_policy(  id SERIAL PRIMARY KEY, </v>
      </c>
      <c r="BJ17" s="7" t="str">
        <f t="shared" si="30"/>
        <v>policynames TEXT</v>
      </c>
      <c r="BK17" s="7" t="str">
        <f t="shared" si="31"/>
        <v>, rolename TEXT</v>
      </c>
      <c r="BL17" s="7" t="str">
        <f t="shared" si="32"/>
        <v/>
      </c>
      <c r="BM17" s="7" t="str">
        <f t="shared" si="33"/>
        <v/>
      </c>
      <c r="BN17" s="7" t="str">
        <f t="shared" si="34"/>
        <v/>
      </c>
      <c r="BO17" s="7" t="str">
        <f t="shared" si="35"/>
        <v/>
      </c>
      <c r="BP17" s="7" t="str">
        <f t="shared" si="36"/>
        <v/>
      </c>
      <c r="BQ17" s="7" t="str">
        <f t="shared" si="37"/>
        <v/>
      </c>
      <c r="BR17" s="7" t="str">
        <f t="shared" si="78"/>
        <v xml:space="preserve"> );</v>
      </c>
      <c r="BS17" s="8" t="str">
        <f t="shared" si="79"/>
        <v xml:space="preserve"> INSERT INTO iam___role_policy(policynames, rolename)</v>
      </c>
      <c r="BT17" s="8" t="str">
        <f t="shared" si="80"/>
        <v xml:space="preserve"> INSERT INTO iam___role_policy(</v>
      </c>
      <c r="BU17" s="8" t="str">
        <f t="shared" si="38"/>
        <v>policynames</v>
      </c>
      <c r="BV17" s="8" t="str">
        <f t="shared" si="39"/>
        <v>, rolename</v>
      </c>
      <c r="BW17" s="8" t="str">
        <f t="shared" si="40"/>
        <v/>
      </c>
      <c r="BX17" s="8" t="str">
        <f t="shared" si="41"/>
        <v/>
      </c>
      <c r="BY17" s="8" t="str">
        <f t="shared" si="42"/>
        <v/>
      </c>
      <c r="BZ17" s="8" t="str">
        <f t="shared" si="43"/>
        <v/>
      </c>
      <c r="CA17" s="8" t="str">
        <f t="shared" si="44"/>
        <v/>
      </c>
      <c r="CB17" s="8" t="str">
        <f t="shared" si="45"/>
        <v/>
      </c>
      <c r="CC17" s="8" t="str">
        <f t="shared" si="81"/>
        <v>)</v>
      </c>
      <c r="CD17" s="8" t="str">
        <f t="shared" si="46"/>
        <v xml:space="preserve"> SELECT iam___role_policies.role_policies -&gt;&gt; 'PolicyNames' AS role_policies_policynames, iam___role_policies.role_policies -&gt;&gt; 'RoleName' AS role_policies_rolename FROM iam___role_policies INNER JOIN iam___role_policies USING (iam___role_policy.policynames, iam___role_policies.role_policies -&gt;&gt; 'PolicyNames') ;</v>
      </c>
      <c r="CE17" s="7" t="str">
        <f t="shared" si="47"/>
        <v xml:space="preserve"> SELECT iam___role_policies.role_policies -&gt;&gt; 'PolicyNames' AS role_policies_policynames</v>
      </c>
      <c r="CF17" s="7" t="str">
        <f t="shared" si="48"/>
        <v>, iam___role_policies.role_policies -&gt;&gt; 'RoleName' AS role_policies_rolename</v>
      </c>
      <c r="CG17" s="7" t="str">
        <f t="shared" si="49"/>
        <v/>
      </c>
      <c r="CH17" s="7" t="str">
        <f t="shared" si="50"/>
        <v/>
      </c>
      <c r="CI17" s="7" t="str">
        <f t="shared" si="51"/>
        <v/>
      </c>
      <c r="CJ17" s="7" t="str">
        <f t="shared" si="52"/>
        <v/>
      </c>
      <c r="CK17" s="7" t="str">
        <f t="shared" si="53"/>
        <v/>
      </c>
      <c r="CL17" s="7" t="str">
        <f t="shared" si="54"/>
        <v/>
      </c>
      <c r="CM17" s="7" t="str">
        <f t="shared" si="55"/>
        <v xml:space="preserve"> FROM iam___role_policies</v>
      </c>
      <c r="CN17" s="8" t="str">
        <f t="shared" si="56"/>
        <v xml:space="preserve"> INNER JOIN iam___role_policies USING (iam___role_policy.policynames, iam___role_policies.role_policies -&gt;&gt; 'PolicyNames')</v>
      </c>
      <c r="CO17" s="8" t="str">
        <f t="shared" si="57"/>
        <v/>
      </c>
      <c r="CP17" s="8" t="str">
        <f t="shared" si="58"/>
        <v/>
      </c>
      <c r="CQ17" s="8" t="str">
        <f t="shared" si="59"/>
        <v/>
      </c>
      <c r="CR17" s="8" t="str">
        <f t="shared" si="60"/>
        <v/>
      </c>
      <c r="CS17" s="7" t="str">
        <f t="shared" si="61"/>
        <v/>
      </c>
      <c r="CT17" s="7" t="str">
        <f t="shared" si="62"/>
        <v/>
      </c>
      <c r="CU17" s="7" t="str">
        <f t="shared" si="82"/>
        <v xml:space="preserve"> ;</v>
      </c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</row>
    <row r="18" spans="1:203" x14ac:dyDescent="0.25">
      <c r="A18">
        <v>17</v>
      </c>
      <c r="B18" s="3" t="s">
        <v>0</v>
      </c>
      <c r="C18" s="3" t="s">
        <v>62</v>
      </c>
      <c r="D18" s="3" t="s">
        <v>0</v>
      </c>
      <c r="E18" s="3" t="s">
        <v>40</v>
      </c>
      <c r="F18" s="3" t="s">
        <v>37</v>
      </c>
      <c r="G18" s="6" t="s">
        <v>72</v>
      </c>
      <c r="H18" s="6" t="s">
        <v>71</v>
      </c>
      <c r="I18" s="6">
        <v>2</v>
      </c>
      <c r="J18" s="6" t="s">
        <v>72</v>
      </c>
      <c r="K18" s="6">
        <v>1</v>
      </c>
      <c r="L18" s="3" t="s">
        <v>36</v>
      </c>
      <c r="M18" s="6" t="s">
        <v>72</v>
      </c>
      <c r="N18" s="3"/>
      <c r="O18" s="6"/>
      <c r="P18" s="3"/>
      <c r="Q18" s="7" t="str">
        <f>VLOOKUP($C18,aws_cli_commands!$C$2:$E$10000,3,FALSE)</f>
        <v>y</v>
      </c>
      <c r="R18" s="7" t="str">
        <f>VLOOKUP($C18,aws_cli_commands!$C$2:$E$10000,2,FALSE)</f>
        <v>n</v>
      </c>
      <c r="S18" s="7" t="str">
        <f t="shared" si="63"/>
        <v>n</v>
      </c>
      <c r="T18" s="7" t="str">
        <f t="shared" si="64"/>
        <v>y</v>
      </c>
      <c r="U18" s="7" t="str">
        <f t="shared" si="0"/>
        <v>iam___role_policy</v>
      </c>
      <c r="V18" s="7" t="str">
        <f t="shared" si="65"/>
        <v>iam___role_policies</v>
      </c>
      <c r="W18" s="7" t="str">
        <f t="shared" si="1"/>
        <v>role_policies</v>
      </c>
      <c r="X18" s="7" t="str">
        <f t="shared" si="2"/>
        <v>rolename</v>
      </c>
      <c r="Y18" s="7" t="str">
        <f t="shared" si="66"/>
        <v>n</v>
      </c>
      <c r="Z18" s="7">
        <f t="shared" si="84"/>
        <v>0</v>
      </c>
      <c r="AA18" s="7">
        <f t="shared" si="3"/>
        <v>0</v>
      </c>
      <c r="AB18" s="7" t="s">
        <v>127</v>
      </c>
      <c r="AC18" s="8" t="str">
        <f t="shared" si="4"/>
        <v/>
      </c>
      <c r="AD18" s="7" t="str">
        <f t="shared" si="67"/>
        <v>get-role-policy</v>
      </c>
      <c r="AE18" s="7" t="str">
        <f t="shared" si="5"/>
        <v xml:space="preserve"> --role-name</v>
      </c>
      <c r="AF18" s="7" t="str">
        <f t="shared" si="6"/>
        <v xml:space="preserve"> --saml-provider-arn</v>
      </c>
      <c r="AG18" s="7" t="str">
        <f t="shared" si="7"/>
        <v/>
      </c>
      <c r="AH18" s="7" t="str">
        <f t="shared" si="8"/>
        <v/>
      </c>
      <c r="AI18" s="7" t="str">
        <f t="shared" si="9"/>
        <v/>
      </c>
      <c r="AJ18" s="7" t="str">
        <f t="shared" si="10"/>
        <v/>
      </c>
      <c r="AK18" s="7" t="str">
        <f t="shared" si="11"/>
        <v/>
      </c>
      <c r="AL18" s="7" t="str">
        <f t="shared" si="12"/>
        <v/>
      </c>
      <c r="AM18" s="7" t="str">
        <f t="shared" si="13"/>
        <v>iam___role_policies</v>
      </c>
      <c r="AN18" s="7" t="str">
        <f t="shared" si="68"/>
        <v>iam___saml_providers</v>
      </c>
      <c r="AO18" s="7" t="str">
        <f t="shared" si="83"/>
        <v/>
      </c>
      <c r="AP18" s="7" t="str">
        <f t="shared" si="16"/>
        <v/>
      </c>
      <c r="AQ18" s="7" t="str">
        <f t="shared" si="17"/>
        <v/>
      </c>
      <c r="AR18" s="7" t="str">
        <f t="shared" si="18"/>
        <v/>
      </c>
      <c r="AS18" s="7" t="str">
        <f t="shared" si="19"/>
        <v/>
      </c>
      <c r="AT18" s="7" t="str">
        <f t="shared" si="20"/>
        <v/>
      </c>
      <c r="AU18" s="7" t="str">
        <f t="shared" si="21"/>
        <v>RoleName</v>
      </c>
      <c r="AV18" s="7" t="str">
        <f t="shared" si="70"/>
        <v>Arn</v>
      </c>
      <c r="AW18" s="7" t="str">
        <f t="shared" si="71"/>
        <v/>
      </c>
      <c r="AX18" s="7" t="str">
        <f t="shared" si="24"/>
        <v/>
      </c>
      <c r="AY18" s="7" t="str">
        <f t="shared" si="25"/>
        <v/>
      </c>
      <c r="AZ18" s="7" t="str">
        <f t="shared" si="26"/>
        <v/>
      </c>
      <c r="BA18" s="7" t="str">
        <f t="shared" si="27"/>
        <v/>
      </c>
      <c r="BB18" s="7" t="str">
        <f t="shared" si="28"/>
        <v/>
      </c>
      <c r="BC18" s="8" t="str">
        <f t="shared" si="29"/>
        <v/>
      </c>
      <c r="BD18" s="8" t="str">
        <f t="shared" si="72"/>
        <v/>
      </c>
      <c r="BE18" s="7" t="str">
        <f t="shared" si="73"/>
        <v>/* recursive command: get-role-policy */ DROP TABLE IF EXISTS iam___role_policy; CREATE TABLE iam___role_policy(  id SERIAL PRIMARY KEY, RoleName TEXT); SELECT iam___role_policies.role_policies -&gt;&gt; 'RoleName' AS role_policies FROM iam___role_policies ;</v>
      </c>
      <c r="BF18" s="7" t="str">
        <f t="shared" si="74"/>
        <v xml:space="preserve">/* recursive command multi: get-role-policy */ </v>
      </c>
      <c r="BG18" s="7" t="str">
        <f t="shared" si="75"/>
        <v xml:space="preserve">DROP TABLE IF EXISTS iam___role_policy; </v>
      </c>
      <c r="BH18" s="7" t="str">
        <f t="shared" si="76"/>
        <v>CREATE TABLE iam___role_policy(  id SERIAL PRIMARY KEY, rolename TEXT, arn TEXT );</v>
      </c>
      <c r="BI18" s="7" t="str">
        <f t="shared" si="77"/>
        <v xml:space="preserve">CREATE TABLE iam___role_policy(  id SERIAL PRIMARY KEY, </v>
      </c>
      <c r="BJ18" s="7" t="str">
        <f t="shared" si="30"/>
        <v>rolename TEXT</v>
      </c>
      <c r="BK18" s="7" t="str">
        <f t="shared" si="31"/>
        <v>, arn TEXT</v>
      </c>
      <c r="BL18" s="7" t="str">
        <f t="shared" si="32"/>
        <v/>
      </c>
      <c r="BM18" s="7" t="str">
        <f t="shared" si="33"/>
        <v/>
      </c>
      <c r="BN18" s="7" t="str">
        <f t="shared" si="34"/>
        <v/>
      </c>
      <c r="BO18" s="7" t="str">
        <f t="shared" si="35"/>
        <v/>
      </c>
      <c r="BP18" s="7" t="str">
        <f t="shared" si="36"/>
        <v/>
      </c>
      <c r="BQ18" s="7" t="str">
        <f t="shared" si="37"/>
        <v/>
      </c>
      <c r="BR18" s="7" t="str">
        <f t="shared" si="78"/>
        <v xml:space="preserve"> );</v>
      </c>
      <c r="BS18" s="8" t="str">
        <f t="shared" si="79"/>
        <v xml:space="preserve"> INSERT INTO iam___role_policy(rolename, arn)</v>
      </c>
      <c r="BT18" s="8" t="str">
        <f t="shared" si="80"/>
        <v xml:space="preserve"> INSERT INTO iam___role_policy(</v>
      </c>
      <c r="BU18" s="8" t="str">
        <f t="shared" si="38"/>
        <v>rolename</v>
      </c>
      <c r="BV18" s="8" t="str">
        <f t="shared" si="39"/>
        <v>, arn</v>
      </c>
      <c r="BW18" s="8" t="str">
        <f t="shared" si="40"/>
        <v/>
      </c>
      <c r="BX18" s="8" t="str">
        <f t="shared" si="41"/>
        <v/>
      </c>
      <c r="BY18" s="8" t="str">
        <f t="shared" si="42"/>
        <v/>
      </c>
      <c r="BZ18" s="8" t="str">
        <f t="shared" si="43"/>
        <v/>
      </c>
      <c r="CA18" s="8" t="str">
        <f t="shared" si="44"/>
        <v/>
      </c>
      <c r="CB18" s="8" t="str">
        <f t="shared" si="45"/>
        <v/>
      </c>
      <c r="CC18" s="8" t="str">
        <f t="shared" si="81"/>
        <v>)</v>
      </c>
      <c r="CD18" s="8" t="str">
        <f t="shared" si="46"/>
        <v xml:space="preserve"> SELECT iam___role_policies.role_policies -&gt;&gt; 'RoleName' AS role_policies_rolename, iam___saml_providers.saml_providers -&gt;&gt; 'Arn' AS saml_providers_arn FROM iam___role_policies INNER JOIN iam___role_policies USING (iam___role_policy.rolename, iam___role_policies.role_policies -&gt;&gt; 'RoleName') ;</v>
      </c>
      <c r="CE18" s="7" t="str">
        <f t="shared" si="47"/>
        <v xml:space="preserve"> SELECT iam___role_policies.role_policies -&gt;&gt; 'RoleName' AS role_policies_rolename</v>
      </c>
      <c r="CF18" s="7" t="str">
        <f t="shared" si="48"/>
        <v>, iam___saml_providers.saml_providers -&gt;&gt; 'Arn' AS saml_providers_arn</v>
      </c>
      <c r="CG18" s="7" t="str">
        <f t="shared" si="49"/>
        <v/>
      </c>
      <c r="CH18" s="7" t="str">
        <f t="shared" si="50"/>
        <v/>
      </c>
      <c r="CI18" s="7" t="str">
        <f t="shared" si="51"/>
        <v/>
      </c>
      <c r="CJ18" s="7" t="str">
        <f t="shared" si="52"/>
        <v/>
      </c>
      <c r="CK18" s="7" t="str">
        <f t="shared" si="53"/>
        <v/>
      </c>
      <c r="CL18" s="7" t="str">
        <f t="shared" si="54"/>
        <v/>
      </c>
      <c r="CM18" s="7" t="str">
        <f t="shared" si="55"/>
        <v xml:space="preserve"> FROM iam___role_policies</v>
      </c>
      <c r="CN18" s="8" t="str">
        <f t="shared" si="56"/>
        <v xml:space="preserve"> INNER JOIN iam___role_policies USING (iam___role_policy.rolename, iam___role_policies.role_policies -&gt;&gt; 'RoleName')</v>
      </c>
      <c r="CO18" s="8" t="str">
        <f t="shared" si="57"/>
        <v/>
      </c>
      <c r="CP18" s="8" t="str">
        <f t="shared" si="58"/>
        <v/>
      </c>
      <c r="CQ18" s="8" t="str">
        <f t="shared" si="59"/>
        <v/>
      </c>
      <c r="CR18" s="8" t="str">
        <f t="shared" si="60"/>
        <v/>
      </c>
      <c r="CS18" s="7" t="str">
        <f t="shared" si="61"/>
        <v/>
      </c>
      <c r="CT18" s="7" t="str">
        <f t="shared" si="62"/>
        <v/>
      </c>
      <c r="CU18" s="7" t="str">
        <f t="shared" si="82"/>
        <v xml:space="preserve"> ;</v>
      </c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</row>
    <row r="19" spans="1:203" x14ac:dyDescent="0.25">
      <c r="A19">
        <v>18</v>
      </c>
      <c r="B19" s="3" t="s">
        <v>0</v>
      </c>
      <c r="C19" s="3" t="s">
        <v>42</v>
      </c>
      <c r="D19" s="3" t="s">
        <v>0</v>
      </c>
      <c r="E19" s="3" t="s">
        <v>41</v>
      </c>
      <c r="F19" s="3" t="s">
        <v>28</v>
      </c>
      <c r="G19" s="6" t="s">
        <v>72</v>
      </c>
      <c r="H19" s="6" t="s">
        <v>72</v>
      </c>
      <c r="I19" s="6">
        <v>1</v>
      </c>
      <c r="J19" s="6" t="s">
        <v>72</v>
      </c>
      <c r="K19" s="6">
        <v>1</v>
      </c>
      <c r="L19" s="3" t="s">
        <v>43</v>
      </c>
      <c r="M19" s="6" t="s">
        <v>72</v>
      </c>
      <c r="N19" s="3"/>
      <c r="O19" s="6"/>
      <c r="P19" s="3"/>
      <c r="Q19" s="7" t="str">
        <f>VLOOKUP($C19,aws_cli_commands!$C$2:$E$10000,3,FALSE)</f>
        <v>y</v>
      </c>
      <c r="R19" s="7" t="str">
        <f>VLOOKUP($C19,aws_cli_commands!$C$2:$E$10000,2,FALSE)</f>
        <v>n</v>
      </c>
      <c r="S19" s="7" t="str">
        <f t="shared" si="63"/>
        <v>n</v>
      </c>
      <c r="T19" s="7" t="str">
        <f t="shared" si="64"/>
        <v>n</v>
      </c>
      <c r="U19" s="7" t="str">
        <f t="shared" si="0"/>
        <v>iam___saml_provider</v>
      </c>
      <c r="V19" s="7" t="str">
        <f t="shared" si="65"/>
        <v>iam___saml_providers</v>
      </c>
      <c r="W19" s="7" t="str">
        <f t="shared" si="1"/>
        <v>saml_providers</v>
      </c>
      <c r="X19" s="7" t="str">
        <f t="shared" si="2"/>
        <v>arn</v>
      </c>
      <c r="Y19" s="7" t="str">
        <f t="shared" si="66"/>
        <v>n</v>
      </c>
      <c r="Z19" s="7">
        <f t="shared" si="84"/>
        <v>0</v>
      </c>
      <c r="AA19" s="7">
        <f t="shared" si="3"/>
        <v>0</v>
      </c>
      <c r="AB19" s="7" t="s">
        <v>127</v>
      </c>
      <c r="AC19" s="8" t="str">
        <f t="shared" si="4"/>
        <v>iam get-saml-provider --saml-provider-arn</v>
      </c>
      <c r="AD19" s="7" t="str">
        <f t="shared" si="67"/>
        <v>get-saml-provider</v>
      </c>
      <c r="AE19" s="7" t="str">
        <f t="shared" si="5"/>
        <v xml:space="preserve"> --saml-provider-arn</v>
      </c>
      <c r="AF19" s="7" t="str">
        <f t="shared" si="6"/>
        <v/>
      </c>
      <c r="AG19" s="7" t="str">
        <f t="shared" si="7"/>
        <v/>
      </c>
      <c r="AH19" s="7" t="str">
        <f t="shared" si="8"/>
        <v/>
      </c>
      <c r="AI19" s="7" t="str">
        <f t="shared" si="9"/>
        <v/>
      </c>
      <c r="AJ19" s="7" t="str">
        <f t="shared" si="10"/>
        <v/>
      </c>
      <c r="AK19" s="7" t="str">
        <f t="shared" si="11"/>
        <v/>
      </c>
      <c r="AL19" s="7" t="str">
        <f t="shared" si="12"/>
        <v/>
      </c>
      <c r="AM19" s="7" t="str">
        <f t="shared" si="13"/>
        <v>iam___saml_providers</v>
      </c>
      <c r="AN19" s="7" t="str">
        <f t="shared" si="68"/>
        <v>iam___server_certificates</v>
      </c>
      <c r="AO19" s="7" t="str">
        <f t="shared" si="83"/>
        <v/>
      </c>
      <c r="AP19" s="7" t="str">
        <f t="shared" si="16"/>
        <v/>
      </c>
      <c r="AQ19" s="7" t="str">
        <f t="shared" si="17"/>
        <v/>
      </c>
      <c r="AR19" s="7" t="str">
        <f t="shared" si="18"/>
        <v/>
      </c>
      <c r="AS19" s="7" t="str">
        <f t="shared" si="19"/>
        <v/>
      </c>
      <c r="AT19" s="7" t="str">
        <f t="shared" si="20"/>
        <v/>
      </c>
      <c r="AU19" s="7" t="str">
        <f t="shared" si="21"/>
        <v>Arn</v>
      </c>
      <c r="AV19" s="7" t="str">
        <f t="shared" si="70"/>
        <v>ServerCertificateName</v>
      </c>
      <c r="AW19" s="7" t="str">
        <f t="shared" si="71"/>
        <v/>
      </c>
      <c r="AX19" s="7" t="str">
        <f t="shared" si="24"/>
        <v/>
      </c>
      <c r="AY19" s="7" t="str">
        <f t="shared" si="25"/>
        <v/>
      </c>
      <c r="AZ19" s="7" t="str">
        <f t="shared" si="26"/>
        <v/>
      </c>
      <c r="BA19" s="7" t="str">
        <f t="shared" si="27"/>
        <v/>
      </c>
      <c r="BB19" s="7" t="str">
        <f t="shared" si="28"/>
        <v/>
      </c>
      <c r="BC19" s="8" t="str">
        <f t="shared" si="29"/>
        <v/>
      </c>
      <c r="BD19" s="8" t="str">
        <f t="shared" si="72"/>
        <v/>
      </c>
      <c r="BE19" s="7" t="str">
        <f t="shared" si="73"/>
        <v>/* recursive command: get-saml-provider */ DROP TABLE IF EXISTS iam___saml_provider; CREATE TABLE iam___saml_provider(  id SERIAL PRIMARY KEY, Arn TEXT); SELECT iam___saml_providers.saml_providers -&gt;&gt; 'Arn' AS saml_providers FROM iam___saml_providers ;</v>
      </c>
      <c r="BF19" s="7" t="str">
        <f t="shared" si="74"/>
        <v xml:space="preserve">/* recursive command multi: get-saml-provider */ </v>
      </c>
      <c r="BG19" s="7" t="str">
        <f t="shared" si="75"/>
        <v xml:space="preserve">DROP TABLE IF EXISTS iam___saml_provider; </v>
      </c>
      <c r="BH19" s="7" t="str">
        <f t="shared" si="76"/>
        <v>CREATE TABLE iam___saml_provider(  id SERIAL PRIMARY KEY, arn TEXT );</v>
      </c>
      <c r="BI19" s="7" t="str">
        <f t="shared" si="77"/>
        <v xml:space="preserve">CREATE TABLE iam___saml_provider(  id SERIAL PRIMARY KEY, </v>
      </c>
      <c r="BJ19" s="7" t="str">
        <f t="shared" si="30"/>
        <v>arn TEXT</v>
      </c>
      <c r="BK19" s="7" t="str">
        <f t="shared" si="31"/>
        <v/>
      </c>
      <c r="BL19" s="7" t="str">
        <f t="shared" si="32"/>
        <v/>
      </c>
      <c r="BM19" s="7" t="str">
        <f t="shared" si="33"/>
        <v/>
      </c>
      <c r="BN19" s="7" t="str">
        <f t="shared" si="34"/>
        <v/>
      </c>
      <c r="BO19" s="7" t="str">
        <f t="shared" si="35"/>
        <v/>
      </c>
      <c r="BP19" s="7" t="str">
        <f t="shared" si="36"/>
        <v/>
      </c>
      <c r="BQ19" s="7" t="str">
        <f t="shared" si="37"/>
        <v/>
      </c>
      <c r="BR19" s="7" t="str">
        <f t="shared" si="78"/>
        <v xml:space="preserve"> );</v>
      </c>
      <c r="BS19" s="8" t="str">
        <f t="shared" si="79"/>
        <v xml:space="preserve"> INSERT INTO iam___saml_provider(arn)</v>
      </c>
      <c r="BT19" s="8" t="str">
        <f t="shared" si="80"/>
        <v xml:space="preserve"> INSERT INTO iam___saml_provider(</v>
      </c>
      <c r="BU19" s="8" t="str">
        <f t="shared" si="38"/>
        <v>arn</v>
      </c>
      <c r="BV19" s="8" t="str">
        <f t="shared" si="39"/>
        <v/>
      </c>
      <c r="BW19" s="8" t="str">
        <f t="shared" si="40"/>
        <v/>
      </c>
      <c r="BX19" s="8" t="str">
        <f t="shared" si="41"/>
        <v/>
      </c>
      <c r="BY19" s="8" t="str">
        <f t="shared" si="42"/>
        <v/>
      </c>
      <c r="BZ19" s="8" t="str">
        <f t="shared" si="43"/>
        <v/>
      </c>
      <c r="CA19" s="8" t="str">
        <f t="shared" si="44"/>
        <v/>
      </c>
      <c r="CB19" s="8" t="str">
        <f t="shared" si="45"/>
        <v/>
      </c>
      <c r="CC19" s="8" t="str">
        <f t="shared" si="81"/>
        <v>)</v>
      </c>
      <c r="CD19" s="8" t="str">
        <f t="shared" si="46"/>
        <v xml:space="preserve"> SELECT iam___saml_providers.saml_providers -&gt;&gt; 'Arn' AS saml_providers_arn FROM iam___saml_providers ;</v>
      </c>
      <c r="CE19" s="7" t="str">
        <f t="shared" si="47"/>
        <v xml:space="preserve"> SELECT iam___saml_providers.saml_providers -&gt;&gt; 'Arn' AS saml_providers_arn</v>
      </c>
      <c r="CF19" s="7" t="str">
        <f t="shared" si="48"/>
        <v/>
      </c>
      <c r="CG19" s="7" t="str">
        <f t="shared" si="49"/>
        <v/>
      </c>
      <c r="CH19" s="7" t="str">
        <f t="shared" si="50"/>
        <v/>
      </c>
      <c r="CI19" s="7" t="str">
        <f t="shared" si="51"/>
        <v/>
      </c>
      <c r="CJ19" s="7" t="str">
        <f t="shared" si="52"/>
        <v/>
      </c>
      <c r="CK19" s="7" t="str">
        <f t="shared" si="53"/>
        <v/>
      </c>
      <c r="CL19" s="7" t="str">
        <f t="shared" si="54"/>
        <v/>
      </c>
      <c r="CM19" s="7" t="str">
        <f t="shared" si="55"/>
        <v xml:space="preserve"> FROM iam___saml_providers</v>
      </c>
      <c r="CN19" s="8" t="str">
        <f t="shared" si="56"/>
        <v/>
      </c>
      <c r="CO19" s="8" t="str">
        <f t="shared" si="57"/>
        <v/>
      </c>
      <c r="CP19" s="8" t="str">
        <f t="shared" si="58"/>
        <v/>
      </c>
      <c r="CQ19" s="8" t="str">
        <f t="shared" si="59"/>
        <v/>
      </c>
      <c r="CR19" s="8" t="str">
        <f t="shared" si="60"/>
        <v/>
      </c>
      <c r="CS19" s="7" t="str">
        <f t="shared" si="61"/>
        <v/>
      </c>
      <c r="CT19" s="7" t="str">
        <f t="shared" si="62"/>
        <v/>
      </c>
      <c r="CU19" s="7" t="str">
        <f t="shared" si="82"/>
        <v xml:space="preserve"> ;</v>
      </c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</row>
    <row r="20" spans="1:203" x14ac:dyDescent="0.25">
      <c r="A20">
        <v>19</v>
      </c>
      <c r="B20" s="3" t="s">
        <v>0</v>
      </c>
      <c r="C20" s="3" t="s">
        <v>45</v>
      </c>
      <c r="D20" s="3" t="s">
        <v>0</v>
      </c>
      <c r="E20" s="3" t="s">
        <v>44</v>
      </c>
      <c r="F20" s="3" t="s">
        <v>47</v>
      </c>
      <c r="G20" s="6" t="s">
        <v>72</v>
      </c>
      <c r="H20" s="6" t="s">
        <v>72</v>
      </c>
      <c r="I20" s="6">
        <v>1</v>
      </c>
      <c r="J20" s="6" t="s">
        <v>72</v>
      </c>
      <c r="K20" s="6">
        <v>1</v>
      </c>
      <c r="L20" s="3" t="s">
        <v>46</v>
      </c>
      <c r="M20" s="6" t="s">
        <v>72</v>
      </c>
      <c r="N20" s="3"/>
      <c r="O20" s="6"/>
      <c r="P20" s="3"/>
      <c r="Q20" s="7" t="str">
        <f>VLOOKUP($C20,aws_cli_commands!$C$2:$E$10000,3,FALSE)</f>
        <v>y</v>
      </c>
      <c r="R20" s="7" t="str">
        <f>VLOOKUP($C20,aws_cli_commands!$C$2:$E$10000,2,FALSE)</f>
        <v>n</v>
      </c>
      <c r="S20" s="7" t="str">
        <f t="shared" si="63"/>
        <v>n</v>
      </c>
      <c r="T20" s="7" t="str">
        <f t="shared" si="64"/>
        <v>n</v>
      </c>
      <c r="U20" s="7" t="str">
        <f t="shared" si="0"/>
        <v>iam___server_certificate</v>
      </c>
      <c r="V20" s="7" t="str">
        <f t="shared" si="65"/>
        <v>iam___server_certificates</v>
      </c>
      <c r="W20" s="7" t="str">
        <f t="shared" si="1"/>
        <v>server_certificates</v>
      </c>
      <c r="X20" s="7" t="str">
        <f t="shared" si="2"/>
        <v>servercertificatename</v>
      </c>
      <c r="Y20" s="7" t="str">
        <f t="shared" si="66"/>
        <v>n</v>
      </c>
      <c r="Z20" s="7">
        <f t="shared" si="84"/>
        <v>0</v>
      </c>
      <c r="AA20" s="7">
        <f t="shared" si="3"/>
        <v>0</v>
      </c>
      <c r="AB20" s="7" t="s">
        <v>127</v>
      </c>
      <c r="AC20" s="8" t="str">
        <f t="shared" si="4"/>
        <v>iam get-server-certificate --server-certificate-name</v>
      </c>
      <c r="AD20" s="7" t="str">
        <f t="shared" si="67"/>
        <v>get-server-certificate</v>
      </c>
      <c r="AE20" s="7" t="str">
        <f t="shared" si="5"/>
        <v xml:space="preserve"> --server-certificate-name</v>
      </c>
      <c r="AF20" s="7" t="str">
        <f t="shared" si="6"/>
        <v/>
      </c>
      <c r="AG20" s="7" t="str">
        <f t="shared" si="7"/>
        <v/>
      </c>
      <c r="AH20" s="7" t="str">
        <f t="shared" si="8"/>
        <v/>
      </c>
      <c r="AI20" s="7" t="str">
        <f t="shared" si="9"/>
        <v/>
      </c>
      <c r="AJ20" s="7" t="str">
        <f t="shared" si="10"/>
        <v/>
      </c>
      <c r="AK20" s="7" t="str">
        <f t="shared" si="11"/>
        <v/>
      </c>
      <c r="AL20" s="7" t="str">
        <f t="shared" si="12"/>
        <v/>
      </c>
      <c r="AM20" s="7" t="str">
        <f t="shared" si="13"/>
        <v>iam___server_certificates</v>
      </c>
      <c r="AN20" s="7" t="str">
        <f t="shared" si="68"/>
        <v/>
      </c>
      <c r="AO20" s="7" t="str">
        <f t="shared" si="83"/>
        <v/>
      </c>
      <c r="AP20" s="7" t="str">
        <f t="shared" si="16"/>
        <v/>
      </c>
      <c r="AQ20" s="7" t="str">
        <f t="shared" si="17"/>
        <v/>
      </c>
      <c r="AR20" s="7" t="str">
        <f t="shared" si="18"/>
        <v/>
      </c>
      <c r="AS20" s="7" t="str">
        <f t="shared" si="19"/>
        <v/>
      </c>
      <c r="AT20" s="7" t="str">
        <f t="shared" si="20"/>
        <v/>
      </c>
      <c r="AU20" s="7" t="str">
        <f t="shared" si="21"/>
        <v>ServerCertificateName</v>
      </c>
      <c r="AV20" s="7" t="str">
        <f t="shared" si="70"/>
        <v/>
      </c>
      <c r="AW20" s="7" t="str">
        <f t="shared" si="71"/>
        <v/>
      </c>
      <c r="AX20" s="7" t="str">
        <f t="shared" si="24"/>
        <v/>
      </c>
      <c r="AY20" s="7" t="str">
        <f t="shared" si="25"/>
        <v/>
      </c>
      <c r="AZ20" s="7" t="str">
        <f t="shared" si="26"/>
        <v/>
      </c>
      <c r="BA20" s="7" t="str">
        <f t="shared" si="27"/>
        <v/>
      </c>
      <c r="BB20" s="7" t="str">
        <f t="shared" si="28"/>
        <v/>
      </c>
      <c r="BC20" s="8" t="str">
        <f t="shared" si="29"/>
        <v/>
      </c>
      <c r="BD20" s="8" t="str">
        <f t="shared" si="72"/>
        <v/>
      </c>
      <c r="BE20" s="7" t="str">
        <f t="shared" si="73"/>
        <v>/* recursive command: get-server-certificate */ DROP TABLE IF EXISTS iam___server_certificate; CREATE TABLE iam___server_certificate(  id SERIAL PRIMARY KEY, ServerCertificateName TEXT); SELECT iam___server_certificates.server_certificates -&gt;&gt; 'ServerCertificateName' AS server_certificates FROM iam___server_certificates ;</v>
      </c>
      <c r="BF20" s="7" t="str">
        <f t="shared" si="74"/>
        <v xml:space="preserve">/* recursive command multi: get-server-certificate */ </v>
      </c>
      <c r="BG20" s="7" t="str">
        <f t="shared" si="75"/>
        <v xml:space="preserve">DROP TABLE IF EXISTS iam___server_certificate; </v>
      </c>
      <c r="BH20" s="7" t="str">
        <f t="shared" si="76"/>
        <v>CREATE TABLE iam___server_certificate(  id SERIAL PRIMARY KEY, servercertificatename TEXT );</v>
      </c>
      <c r="BI20" s="7" t="str">
        <f t="shared" si="77"/>
        <v xml:space="preserve">CREATE TABLE iam___server_certificate(  id SERIAL PRIMARY KEY, </v>
      </c>
      <c r="BJ20" s="7" t="str">
        <f t="shared" si="30"/>
        <v>servercertificatename TEXT</v>
      </c>
      <c r="BK20" s="7" t="str">
        <f t="shared" si="31"/>
        <v/>
      </c>
      <c r="BL20" s="7" t="str">
        <f t="shared" si="32"/>
        <v/>
      </c>
      <c r="BM20" s="7" t="str">
        <f t="shared" si="33"/>
        <v/>
      </c>
      <c r="BN20" s="7" t="str">
        <f t="shared" si="34"/>
        <v/>
      </c>
      <c r="BO20" s="7" t="str">
        <f t="shared" si="35"/>
        <v/>
      </c>
      <c r="BP20" s="7" t="str">
        <f t="shared" si="36"/>
        <v/>
      </c>
      <c r="BQ20" s="7" t="str">
        <f t="shared" si="37"/>
        <v/>
      </c>
      <c r="BR20" s="7" t="str">
        <f t="shared" si="78"/>
        <v xml:space="preserve"> );</v>
      </c>
      <c r="BS20" s="8" t="str">
        <f t="shared" si="79"/>
        <v xml:space="preserve"> INSERT INTO iam___server_certificate(servercertificatename)</v>
      </c>
      <c r="BT20" s="8" t="str">
        <f t="shared" si="80"/>
        <v xml:space="preserve"> INSERT INTO iam___server_certificate(</v>
      </c>
      <c r="BU20" s="8" t="str">
        <f t="shared" si="38"/>
        <v>servercertificatename</v>
      </c>
      <c r="BV20" s="8" t="str">
        <f t="shared" si="39"/>
        <v/>
      </c>
      <c r="BW20" s="8" t="str">
        <f t="shared" si="40"/>
        <v/>
      </c>
      <c r="BX20" s="8" t="str">
        <f t="shared" si="41"/>
        <v/>
      </c>
      <c r="BY20" s="8" t="str">
        <f t="shared" si="42"/>
        <v/>
      </c>
      <c r="BZ20" s="8" t="str">
        <f t="shared" si="43"/>
        <v/>
      </c>
      <c r="CA20" s="8" t="str">
        <f t="shared" si="44"/>
        <v/>
      </c>
      <c r="CB20" s="8" t="str">
        <f t="shared" si="45"/>
        <v/>
      </c>
      <c r="CC20" s="8" t="str">
        <f t="shared" si="81"/>
        <v>)</v>
      </c>
      <c r="CD20" s="8" t="str">
        <f t="shared" si="46"/>
        <v xml:space="preserve"> SELECT iam___server_certificates.server_certificates -&gt;&gt; 'ServerCertificateName' AS server_certificates_servercertificatename FROM iam___server_certificates ;</v>
      </c>
      <c r="CE20" s="7" t="str">
        <f t="shared" si="47"/>
        <v xml:space="preserve"> SELECT iam___server_certificates.server_certificates -&gt;&gt; 'ServerCertificateName' AS server_certificates_servercertificatename</v>
      </c>
      <c r="CF20" s="7" t="str">
        <f t="shared" si="48"/>
        <v/>
      </c>
      <c r="CG20" s="7" t="str">
        <f t="shared" si="49"/>
        <v/>
      </c>
      <c r="CH20" s="7" t="str">
        <f t="shared" si="50"/>
        <v/>
      </c>
      <c r="CI20" s="7" t="str">
        <f t="shared" si="51"/>
        <v/>
      </c>
      <c r="CJ20" s="7" t="str">
        <f t="shared" si="52"/>
        <v/>
      </c>
      <c r="CK20" s="7" t="str">
        <f t="shared" si="53"/>
        <v/>
      </c>
      <c r="CL20" s="7" t="str">
        <f t="shared" si="54"/>
        <v/>
      </c>
      <c r="CM20" s="7" t="str">
        <f t="shared" si="55"/>
        <v xml:space="preserve"> FROM iam___server_certificates</v>
      </c>
      <c r="CN20" s="8" t="str">
        <f t="shared" si="56"/>
        <v/>
      </c>
      <c r="CO20" s="8" t="str">
        <f t="shared" si="57"/>
        <v/>
      </c>
      <c r="CP20" s="8" t="str">
        <f t="shared" si="58"/>
        <v/>
      </c>
      <c r="CQ20" s="8" t="str">
        <f t="shared" si="59"/>
        <v/>
      </c>
      <c r="CR20" s="8" t="str">
        <f t="shared" si="60"/>
        <v/>
      </c>
      <c r="CS20" s="7" t="str">
        <f t="shared" si="61"/>
        <v/>
      </c>
      <c r="CT20" s="7" t="str">
        <f t="shared" si="62"/>
        <v/>
      </c>
      <c r="CU20" s="7" t="str">
        <f t="shared" si="82"/>
        <v xml:space="preserve"> ;</v>
      </c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</row>
    <row r="21" spans="1:203" x14ac:dyDescent="0.25">
      <c r="A21">
        <v>20</v>
      </c>
      <c r="B21" s="3" t="s">
        <v>0</v>
      </c>
      <c r="C21" s="3" t="s">
        <v>63</v>
      </c>
      <c r="D21" s="3" t="s">
        <v>0</v>
      </c>
      <c r="E21" s="3" t="s">
        <v>77</v>
      </c>
      <c r="F21" s="3" t="s">
        <v>130</v>
      </c>
      <c r="G21" s="6" t="s">
        <v>72</v>
      </c>
      <c r="H21" s="6" t="s">
        <v>72</v>
      </c>
      <c r="I21" s="6">
        <v>1</v>
      </c>
      <c r="J21" s="6" t="s">
        <v>72</v>
      </c>
      <c r="K21" s="6">
        <v>1</v>
      </c>
      <c r="L21" s="3" t="s">
        <v>64</v>
      </c>
      <c r="M21" s="6" t="s">
        <v>72</v>
      </c>
      <c r="N21" s="3"/>
      <c r="O21" s="6"/>
      <c r="P21" s="3"/>
      <c r="Q21" s="7" t="str">
        <f>VLOOKUP($C21,aws_cli_commands!$C$2:$E$10000,3,FALSE)</f>
        <v>y</v>
      </c>
      <c r="R21" s="7" t="str">
        <f>VLOOKUP($C21,aws_cli_commands!$C$2:$E$10000,2,FALSE)</f>
        <v>n</v>
      </c>
      <c r="S21" s="7" t="str">
        <f t="shared" si="63"/>
        <v>n</v>
      </c>
      <c r="T21" s="7" t="str">
        <f t="shared" si="64"/>
        <v>n</v>
      </c>
      <c r="U21" s="7" t="str">
        <f t="shared" si="0"/>
        <v>iam___service_linked_role_deletion_status</v>
      </c>
      <c r="V21" s="7" t="str">
        <f t="shared" si="65"/>
        <v>iam___service_linked_role</v>
      </c>
      <c r="W21" s="7" t="str">
        <f t="shared" si="1"/>
        <v>service_linked_role</v>
      </c>
      <c r="X21" s="7" t="str">
        <f t="shared" si="2"/>
        <v>*unknown*</v>
      </c>
      <c r="Y21" s="7" t="str">
        <f t="shared" si="66"/>
        <v>n</v>
      </c>
      <c r="Z21" s="7">
        <f t="shared" si="84"/>
        <v>0</v>
      </c>
      <c r="AA21" s="7">
        <f t="shared" si="3"/>
        <v>0</v>
      </c>
      <c r="AB21" s="7" t="s">
        <v>127</v>
      </c>
      <c r="AC21" s="8" t="str">
        <f t="shared" si="4"/>
        <v>iam get-service-linked-role-deletion-status --deletion-task-id</v>
      </c>
      <c r="AD21" s="7" t="str">
        <f t="shared" si="67"/>
        <v>get-service-linked-role-deletion-status</v>
      </c>
      <c r="AE21" s="7" t="str">
        <f t="shared" si="5"/>
        <v xml:space="preserve"> --deletion-task-id</v>
      </c>
      <c r="AF21" s="7" t="str">
        <f t="shared" si="6"/>
        <v/>
      </c>
      <c r="AG21" s="7" t="str">
        <f t="shared" si="7"/>
        <v/>
      </c>
      <c r="AH21" s="7" t="str">
        <f t="shared" si="8"/>
        <v/>
      </c>
      <c r="AI21" s="7" t="str">
        <f t="shared" si="9"/>
        <v/>
      </c>
      <c r="AJ21" s="7" t="str">
        <f t="shared" si="10"/>
        <v/>
      </c>
      <c r="AK21" s="7" t="str">
        <f t="shared" si="11"/>
        <v/>
      </c>
      <c r="AL21" s="7" t="str">
        <f t="shared" si="12"/>
        <v/>
      </c>
      <c r="AM21" s="7" t="str">
        <f t="shared" si="13"/>
        <v>iam___service_linked_role</v>
      </c>
      <c r="AN21" s="7" t="str">
        <f t="shared" si="68"/>
        <v/>
      </c>
      <c r="AO21" s="7" t="str">
        <f t="shared" si="83"/>
        <v/>
      </c>
      <c r="AP21" s="7" t="str">
        <f t="shared" si="16"/>
        <v/>
      </c>
      <c r="AQ21" s="7" t="str">
        <f t="shared" si="17"/>
        <v/>
      </c>
      <c r="AR21" s="7" t="str">
        <f t="shared" si="18"/>
        <v/>
      </c>
      <c r="AS21" s="7" t="str">
        <f t="shared" si="19"/>
        <v/>
      </c>
      <c r="AT21" s="7" t="str">
        <f t="shared" si="20"/>
        <v/>
      </c>
      <c r="AU21" s="7" t="str">
        <f t="shared" si="21"/>
        <v>*unknown*</v>
      </c>
      <c r="AV21" s="7" t="str">
        <f t="shared" si="70"/>
        <v/>
      </c>
      <c r="AW21" s="7" t="str">
        <f t="shared" si="71"/>
        <v/>
      </c>
      <c r="AX21" s="7" t="str">
        <f t="shared" si="24"/>
        <v/>
      </c>
      <c r="AY21" s="7" t="str">
        <f t="shared" si="25"/>
        <v/>
      </c>
      <c r="AZ21" s="7" t="str">
        <f t="shared" si="26"/>
        <v/>
      </c>
      <c r="BA21" s="7" t="str">
        <f t="shared" si="27"/>
        <v/>
      </c>
      <c r="BB21" s="7" t="str">
        <f t="shared" si="28"/>
        <v/>
      </c>
      <c r="BC21" s="8" t="str">
        <f t="shared" si="29"/>
        <v/>
      </c>
      <c r="BD21" s="8" t="str">
        <f t="shared" si="72"/>
        <v/>
      </c>
      <c r="BE21" s="7" t="str">
        <f t="shared" si="73"/>
        <v>/* recursive command: get-service-linked-role-deletion-status */ DROP TABLE IF EXISTS iam___service_linked_role_deletion_status; CREATE TABLE iam___service_linked_role_deletion_status(  id SERIAL PRIMARY KEY, *unknown* TEXT); SELECT iam___service_linked_role.service_linked_role -&gt;&gt; '*unknown*' AS service_linked_role FROM iam___service_linked_role ;</v>
      </c>
      <c r="BF21" s="7" t="str">
        <f t="shared" si="74"/>
        <v xml:space="preserve">/* recursive command multi: get-service-linked-role-deletion-status */ </v>
      </c>
      <c r="BG21" s="7" t="str">
        <f t="shared" si="75"/>
        <v xml:space="preserve">DROP TABLE IF EXISTS iam___service_linked_role_deletion_status; </v>
      </c>
      <c r="BH21" s="7" t="str">
        <f t="shared" si="76"/>
        <v>CREATE TABLE iam___service_linked_role_deletion_status(  id SERIAL PRIMARY KEY, *unknown* TEXT );</v>
      </c>
      <c r="BI21" s="7" t="str">
        <f t="shared" si="77"/>
        <v xml:space="preserve">CREATE TABLE iam___service_linked_role_deletion_status(  id SERIAL PRIMARY KEY, </v>
      </c>
      <c r="BJ21" s="7" t="str">
        <f t="shared" si="30"/>
        <v>*unknown* TEXT</v>
      </c>
      <c r="BK21" s="7" t="str">
        <f t="shared" si="31"/>
        <v/>
      </c>
      <c r="BL21" s="7" t="str">
        <f t="shared" si="32"/>
        <v/>
      </c>
      <c r="BM21" s="7" t="str">
        <f t="shared" si="33"/>
        <v/>
      </c>
      <c r="BN21" s="7" t="str">
        <f t="shared" si="34"/>
        <v/>
      </c>
      <c r="BO21" s="7" t="str">
        <f t="shared" si="35"/>
        <v/>
      </c>
      <c r="BP21" s="7" t="str">
        <f t="shared" si="36"/>
        <v/>
      </c>
      <c r="BQ21" s="7" t="str">
        <f t="shared" si="37"/>
        <v/>
      </c>
      <c r="BR21" s="7" t="str">
        <f t="shared" si="78"/>
        <v xml:space="preserve"> );</v>
      </c>
      <c r="BS21" s="8" t="str">
        <f t="shared" si="79"/>
        <v xml:space="preserve"> INSERT INTO iam___service_linked_role_deletion_status(*unknown*)</v>
      </c>
      <c r="BT21" s="8" t="str">
        <f t="shared" si="80"/>
        <v xml:space="preserve"> INSERT INTO iam___service_linked_role_deletion_status(</v>
      </c>
      <c r="BU21" s="8" t="str">
        <f t="shared" si="38"/>
        <v>*unknown*</v>
      </c>
      <c r="BV21" s="8" t="str">
        <f t="shared" si="39"/>
        <v/>
      </c>
      <c r="BW21" s="8" t="str">
        <f t="shared" si="40"/>
        <v/>
      </c>
      <c r="BX21" s="8" t="str">
        <f t="shared" si="41"/>
        <v/>
      </c>
      <c r="BY21" s="8" t="str">
        <f t="shared" si="42"/>
        <v/>
      </c>
      <c r="BZ21" s="8" t="str">
        <f t="shared" si="43"/>
        <v/>
      </c>
      <c r="CA21" s="8" t="str">
        <f t="shared" si="44"/>
        <v/>
      </c>
      <c r="CB21" s="8" t="str">
        <f t="shared" si="45"/>
        <v/>
      </c>
      <c r="CC21" s="8" t="str">
        <f t="shared" si="81"/>
        <v>)</v>
      </c>
      <c r="CD21" s="8" t="str">
        <f t="shared" si="46"/>
        <v xml:space="preserve"> SELECT iam___service_linked_role.service_linked_role -&gt;&gt; '*unknown*' AS service_linked_role_*unknown* FROM iam___service_linked_role ;</v>
      </c>
      <c r="CE21" s="7" t="str">
        <f t="shared" si="47"/>
        <v xml:space="preserve"> SELECT iam___service_linked_role.service_linked_role -&gt;&gt; '*unknown*' AS service_linked_role_*unknown*</v>
      </c>
      <c r="CF21" s="7" t="str">
        <f t="shared" si="48"/>
        <v/>
      </c>
      <c r="CG21" s="7" t="str">
        <f t="shared" si="49"/>
        <v/>
      </c>
      <c r="CH21" s="7" t="str">
        <f t="shared" si="50"/>
        <v/>
      </c>
      <c r="CI21" s="7" t="str">
        <f t="shared" si="51"/>
        <v/>
      </c>
      <c r="CJ21" s="7" t="str">
        <f t="shared" si="52"/>
        <v/>
      </c>
      <c r="CK21" s="7" t="str">
        <f t="shared" si="53"/>
        <v/>
      </c>
      <c r="CL21" s="7" t="str">
        <f t="shared" si="54"/>
        <v/>
      </c>
      <c r="CM21" s="7" t="str">
        <f t="shared" si="55"/>
        <v xml:space="preserve"> FROM iam___service_linked_role</v>
      </c>
      <c r="CN21" s="8" t="str">
        <f t="shared" si="56"/>
        <v/>
      </c>
      <c r="CO21" s="8" t="str">
        <f t="shared" si="57"/>
        <v/>
      </c>
      <c r="CP21" s="8" t="str">
        <f t="shared" si="58"/>
        <v/>
      </c>
      <c r="CQ21" s="8" t="str">
        <f t="shared" si="59"/>
        <v/>
      </c>
      <c r="CR21" s="8" t="str">
        <f t="shared" si="60"/>
        <v/>
      </c>
      <c r="CS21" s="7" t="str">
        <f t="shared" si="61"/>
        <v/>
      </c>
      <c r="CT21" s="7" t="str">
        <f t="shared" si="62"/>
        <v/>
      </c>
      <c r="CU21" s="7" t="str">
        <f t="shared" si="82"/>
        <v xml:space="preserve"> ;</v>
      </c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</row>
    <row r="22" spans="1:203" x14ac:dyDescent="0.25">
      <c r="A22">
        <v>21</v>
      </c>
      <c r="B22" s="3" t="s">
        <v>0</v>
      </c>
      <c r="C22" s="3" t="s">
        <v>65</v>
      </c>
      <c r="D22" s="3" t="s">
        <v>0</v>
      </c>
      <c r="E22" s="3" t="s">
        <v>9</v>
      </c>
      <c r="F22" s="3" t="s">
        <v>180</v>
      </c>
      <c r="G22" s="6" t="s">
        <v>72</v>
      </c>
      <c r="H22" s="6" t="s">
        <v>71</v>
      </c>
      <c r="I22" s="6">
        <v>3</v>
      </c>
      <c r="J22" s="6" t="s">
        <v>72</v>
      </c>
      <c r="K22" s="6">
        <v>1</v>
      </c>
      <c r="L22" s="3" t="s">
        <v>70</v>
      </c>
      <c r="M22" s="6" t="s">
        <v>71</v>
      </c>
      <c r="N22" s="3" t="s">
        <v>76</v>
      </c>
      <c r="O22" s="6"/>
      <c r="P22" s="3"/>
      <c r="Q22" s="7" t="str">
        <f>VLOOKUP($C22,aws_cli_commands!$C$2:$E$10000,3,FALSE)</f>
        <v>y</v>
      </c>
      <c r="R22" s="7" t="str">
        <f>VLOOKUP($C22,aws_cli_commands!$C$2:$E$10000,2,FALSE)</f>
        <v>n</v>
      </c>
      <c r="S22" s="7" t="str">
        <f t="shared" si="63"/>
        <v>n</v>
      </c>
      <c r="T22" s="7" t="str">
        <f t="shared" si="64"/>
        <v>y</v>
      </c>
      <c r="U22" s="7" t="str">
        <f t="shared" si="0"/>
        <v>iam___ssh_public_key</v>
      </c>
      <c r="V22" s="7" t="str">
        <f t="shared" si="65"/>
        <v>iam___ssh_public_keys</v>
      </c>
      <c r="W22" s="7" t="str">
        <f t="shared" si="1"/>
        <v>ssh_public_keys</v>
      </c>
      <c r="X22" s="7" t="str">
        <f t="shared" si="2"/>
        <v>**hardcoded**</v>
      </c>
      <c r="Y22" s="7" t="str">
        <f t="shared" si="66"/>
        <v>y</v>
      </c>
      <c r="Z22" s="7">
        <f t="shared" si="84"/>
        <v>1</v>
      </c>
      <c r="AA22" s="7">
        <f t="shared" si="3"/>
        <v>1</v>
      </c>
      <c r="AB22" s="7" t="s">
        <v>127</v>
      </c>
      <c r="AC22" s="8" t="str">
        <f t="shared" si="4"/>
        <v>iam get-ssh-public-key --encoding --ssh-public-key-id --user-name</v>
      </c>
      <c r="AD22" s="7" t="str">
        <f t="shared" si="67"/>
        <v>get-ssh-public-key</v>
      </c>
      <c r="AE22" s="7" t="str">
        <f t="shared" si="5"/>
        <v xml:space="preserve"> --encoding</v>
      </c>
      <c r="AF22" s="7" t="str">
        <f t="shared" si="6"/>
        <v xml:space="preserve"> --ssh-public-key-id</v>
      </c>
      <c r="AG22" s="7" t="str">
        <f t="shared" si="7"/>
        <v xml:space="preserve"> --user-name</v>
      </c>
      <c r="AH22" s="7" t="str">
        <f t="shared" si="8"/>
        <v/>
      </c>
      <c r="AI22" s="7" t="str">
        <f t="shared" si="9"/>
        <v/>
      </c>
      <c r="AJ22" s="7" t="str">
        <f t="shared" si="10"/>
        <v/>
      </c>
      <c r="AK22" s="7" t="str">
        <f t="shared" si="11"/>
        <v/>
      </c>
      <c r="AL22" s="7" t="str">
        <f t="shared" si="12"/>
        <v/>
      </c>
      <c r="AM22" s="7" t="str">
        <f t="shared" si="13"/>
        <v>iam___ssh_public_keys</v>
      </c>
      <c r="AN22" s="7" t="str">
        <f t="shared" si="68"/>
        <v/>
      </c>
      <c r="AO22" s="7" t="str">
        <f t="shared" si="83"/>
        <v/>
      </c>
      <c r="AP22" s="7" t="str">
        <f t="shared" si="16"/>
        <v/>
      </c>
      <c r="AQ22" s="7" t="str">
        <f t="shared" si="17"/>
        <v/>
      </c>
      <c r="AR22" s="7" t="str">
        <f t="shared" si="18"/>
        <v/>
      </c>
      <c r="AS22" s="7" t="str">
        <f t="shared" si="19"/>
        <v/>
      </c>
      <c r="AT22" s="7" t="str">
        <f t="shared" si="20"/>
        <v/>
      </c>
      <c r="AU22" s="7" t="str">
        <f t="shared" si="21"/>
        <v>**hardcoded**</v>
      </c>
      <c r="AV22" s="7" t="str">
        <f t="shared" si="70"/>
        <v/>
      </c>
      <c r="AW22" s="7" t="str">
        <f t="shared" si="71"/>
        <v/>
      </c>
      <c r="AX22" s="7" t="str">
        <f t="shared" si="24"/>
        <v/>
      </c>
      <c r="AY22" s="7" t="str">
        <f t="shared" si="25"/>
        <v/>
      </c>
      <c r="AZ22" s="7" t="str">
        <f t="shared" si="26"/>
        <v/>
      </c>
      <c r="BA22" s="7" t="str">
        <f t="shared" si="27"/>
        <v/>
      </c>
      <c r="BB22" s="7" t="str">
        <f t="shared" si="28"/>
        <v/>
      </c>
      <c r="BC22" s="8" t="str">
        <f t="shared" si="29"/>
        <v/>
      </c>
      <c r="BD22" s="8" t="str">
        <f t="shared" si="72"/>
        <v>/* recursive command multi: get-ssh-public-key */ DROP TABLE IF EXISTS iam___ssh_public_key; CREATE TABLE iam___ssh_public_key(  id SERIAL PRIMARY KEY, **hardcoded** TEXT, sshpublickeyid TEXT, username TEXT ); INSERT INTO iam___ssh_public_key(**hardcoded**, sshpublickeyid, username) SELECT iam___ssh_public_keys.ssh_public_keys -&gt;&gt; '**hardcoded**' AS ssh_public_keys_**hardcoded**, iam___ssh_public_keys.ssh_public_keys -&gt;&gt; 'SSHPublicKeyId' AS ssh_public_keys_sshpublickeyid, iam___ssh_public_keys.ssh_public_keys -&gt;&gt; 'UserName' AS ssh_public_keys_username FROM iam___ssh_public_keys INNER JOIN iam___ssh_public_keys USING (iam___ssh_public_key.**hardcoded**, iam___ssh_public_keys.ssh_public_keys -&gt;&gt; '**hardcoded**') INNER JOIN iam___ssh_public_keys USING (iam___ssh_public_key.sshpublickeyid, iam___ssh_public_keys.ssh_public_keys -&gt;&gt; 'SSHPublicKeyId') ;</v>
      </c>
      <c r="BE22" s="7" t="str">
        <f>"/* recursive command: "&amp;C22&amp;" */ DROP TABLE IF EXISTS "&amp;U22&amp;"; CREATE TABLE "&amp;U22&amp;"(  id SERIAL PRIMARY KEY, "&amp;N22&amp;" TEXT); SELECT "&amp;V22&amp;"."&amp;W22&amp;" -&gt;&gt; '"&amp;N22&amp;"' AS "&amp;W22&amp;" FROM "&amp;V22&amp;" ;"</f>
        <v>/* recursive command: get-ssh-public-key */ DROP TABLE IF EXISTS iam___ssh_public_key; CREATE TABLE iam___ssh_public_key(  id SERIAL PRIMARY KEY, SSH TEXT); SELECT iam___ssh_public_keys.ssh_public_keys -&gt;&gt; 'SSH' AS ssh_public_keys FROM iam___ssh_public_keys ;</v>
      </c>
      <c r="BF22" s="7" t="str">
        <f t="shared" si="74"/>
        <v xml:space="preserve">/* recursive command multi: get-ssh-public-key */ </v>
      </c>
      <c r="BG22" s="7" t="str">
        <f t="shared" si="75"/>
        <v xml:space="preserve">DROP TABLE IF EXISTS iam___ssh_public_key; </v>
      </c>
      <c r="BH22" s="7" t="str">
        <f t="shared" si="76"/>
        <v>CREATE TABLE iam___ssh_public_key(  id SERIAL PRIMARY KEY, **hardcoded** TEXT, sshpublickeyid TEXT, username TEXT );</v>
      </c>
      <c r="BI22" s="7" t="str">
        <f t="shared" si="77"/>
        <v xml:space="preserve">CREATE TABLE iam___ssh_public_key(  id SERIAL PRIMARY KEY, </v>
      </c>
      <c r="BJ22" s="7" t="str">
        <f t="shared" si="30"/>
        <v>**hardcoded** TEXT</v>
      </c>
      <c r="BK22" s="7" t="str">
        <f t="shared" si="31"/>
        <v>, sshpublickeyid TEXT</v>
      </c>
      <c r="BL22" s="7" t="str">
        <f t="shared" si="32"/>
        <v>, username TEXT</v>
      </c>
      <c r="BM22" s="7" t="str">
        <f t="shared" si="33"/>
        <v/>
      </c>
      <c r="BN22" s="7" t="str">
        <f t="shared" si="34"/>
        <v/>
      </c>
      <c r="BO22" s="7" t="str">
        <f t="shared" si="35"/>
        <v/>
      </c>
      <c r="BP22" s="7" t="str">
        <f t="shared" si="36"/>
        <v/>
      </c>
      <c r="BQ22" s="7" t="str">
        <f t="shared" si="37"/>
        <v/>
      </c>
      <c r="BR22" s="7" t="str">
        <f t="shared" si="78"/>
        <v xml:space="preserve"> );</v>
      </c>
      <c r="BS22" s="8" t="str">
        <f t="shared" si="79"/>
        <v xml:space="preserve"> INSERT INTO iam___ssh_public_key(**hardcoded**, sshpublickeyid, username)</v>
      </c>
      <c r="BT22" s="8" t="str">
        <f t="shared" si="80"/>
        <v xml:space="preserve"> INSERT INTO iam___ssh_public_key(</v>
      </c>
      <c r="BU22" s="8" t="str">
        <f t="shared" si="38"/>
        <v>**hardcoded**</v>
      </c>
      <c r="BV22" s="8" t="str">
        <f t="shared" si="39"/>
        <v>, sshpublickeyid</v>
      </c>
      <c r="BW22" s="8" t="str">
        <f t="shared" si="40"/>
        <v>, username</v>
      </c>
      <c r="BX22" s="8" t="str">
        <f t="shared" si="41"/>
        <v/>
      </c>
      <c r="BY22" s="8" t="str">
        <f t="shared" si="42"/>
        <v/>
      </c>
      <c r="BZ22" s="8" t="str">
        <f t="shared" si="43"/>
        <v/>
      </c>
      <c r="CA22" s="8" t="str">
        <f t="shared" si="44"/>
        <v/>
      </c>
      <c r="CB22" s="8" t="str">
        <f t="shared" si="45"/>
        <v/>
      </c>
      <c r="CC22" s="8" t="str">
        <f t="shared" si="81"/>
        <v>)</v>
      </c>
      <c r="CD22" s="8" t="str">
        <f t="shared" si="46"/>
        <v xml:space="preserve"> SELECT iam___ssh_public_keys.ssh_public_keys -&gt;&gt; '**hardcoded**' AS ssh_public_keys_**hardcoded**, iam___ssh_public_keys.ssh_public_keys -&gt;&gt; 'SSHPublicKeyId' AS ssh_public_keys_sshpublickeyid, iam___ssh_public_keys.ssh_public_keys -&gt;&gt; 'UserName' AS ssh_public_keys_username FROM iam___ssh_public_keys INNER JOIN iam___ssh_public_keys USING (iam___ssh_public_key.**hardcoded**, iam___ssh_public_keys.ssh_public_keys -&gt;&gt; '**hardcoded**') INNER JOIN iam___ssh_public_keys USING (iam___ssh_public_key.sshpublickeyid, iam___ssh_public_keys.ssh_public_keys -&gt;&gt; 'SSHPublicKeyId') ;</v>
      </c>
      <c r="CE22" s="7" t="str">
        <f t="shared" si="47"/>
        <v xml:space="preserve"> SELECT iam___ssh_public_keys.ssh_public_keys -&gt;&gt; '**hardcoded**' AS ssh_public_keys_**hardcoded**</v>
      </c>
      <c r="CF22" s="7" t="str">
        <f t="shared" si="48"/>
        <v>, iam___ssh_public_keys.ssh_public_keys -&gt;&gt; 'SSHPublicKeyId' AS ssh_public_keys_sshpublickeyid</v>
      </c>
      <c r="CG22" s="7" t="str">
        <f t="shared" si="49"/>
        <v>, iam___ssh_public_keys.ssh_public_keys -&gt;&gt; 'UserName' AS ssh_public_keys_username</v>
      </c>
      <c r="CH22" s="7" t="str">
        <f t="shared" si="50"/>
        <v/>
      </c>
      <c r="CI22" s="7" t="str">
        <f t="shared" si="51"/>
        <v/>
      </c>
      <c r="CJ22" s="7" t="str">
        <f t="shared" si="52"/>
        <v/>
      </c>
      <c r="CK22" s="7" t="str">
        <f t="shared" si="53"/>
        <v/>
      </c>
      <c r="CL22" s="7" t="str">
        <f t="shared" si="54"/>
        <v/>
      </c>
      <c r="CM22" s="7" t="str">
        <f t="shared" si="55"/>
        <v xml:space="preserve"> FROM iam___ssh_public_keys</v>
      </c>
      <c r="CN22" s="8" t="str">
        <f t="shared" si="56"/>
        <v xml:space="preserve"> INNER JOIN iam___ssh_public_keys USING (iam___ssh_public_key.**hardcoded**, iam___ssh_public_keys.ssh_public_keys -&gt;&gt; '**hardcoded**')</v>
      </c>
      <c r="CO22" s="8" t="str">
        <f t="shared" si="57"/>
        <v xml:space="preserve"> INNER JOIN iam___ssh_public_keys USING (iam___ssh_public_key.sshpublickeyid, iam___ssh_public_keys.ssh_public_keys -&gt;&gt; 'SSHPublicKeyId')</v>
      </c>
      <c r="CP22" s="8" t="str">
        <f t="shared" si="58"/>
        <v/>
      </c>
      <c r="CQ22" s="8" t="str">
        <f t="shared" si="59"/>
        <v/>
      </c>
      <c r="CR22" s="8" t="str">
        <f t="shared" si="60"/>
        <v/>
      </c>
      <c r="CS22" s="7" t="str">
        <f t="shared" si="61"/>
        <v/>
      </c>
      <c r="CT22" s="7" t="str">
        <f t="shared" si="62"/>
        <v/>
      </c>
      <c r="CU22" s="7" t="str">
        <f t="shared" si="82"/>
        <v xml:space="preserve"> ;</v>
      </c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</row>
    <row r="23" spans="1:203" x14ac:dyDescent="0.25">
      <c r="A23">
        <v>22</v>
      </c>
      <c r="B23" s="3" t="s">
        <v>0</v>
      </c>
      <c r="C23" s="3" t="s">
        <v>65</v>
      </c>
      <c r="D23" s="3" t="s">
        <v>0</v>
      </c>
      <c r="E23" s="3" t="s">
        <v>9</v>
      </c>
      <c r="F23" s="3" t="s">
        <v>75</v>
      </c>
      <c r="G23" s="6" t="s">
        <v>72</v>
      </c>
      <c r="H23" s="6" t="s">
        <v>71</v>
      </c>
      <c r="I23" s="6">
        <v>3</v>
      </c>
      <c r="J23" s="6" t="s">
        <v>72</v>
      </c>
      <c r="K23" s="6">
        <v>1</v>
      </c>
      <c r="L23" s="3" t="s">
        <v>69</v>
      </c>
      <c r="M23" s="6" t="s">
        <v>72</v>
      </c>
      <c r="N23" s="3"/>
      <c r="O23" s="6"/>
      <c r="P23" s="3"/>
      <c r="Q23" s="7" t="str">
        <f>VLOOKUP($C23,aws_cli_commands!$C$2:$E$10000,3,FALSE)</f>
        <v>y</v>
      </c>
      <c r="R23" s="7" t="str">
        <f>VLOOKUP($C23,aws_cli_commands!$C$2:$E$10000,2,FALSE)</f>
        <v>n</v>
      </c>
      <c r="S23" s="7" t="str">
        <f t="shared" si="63"/>
        <v>n</v>
      </c>
      <c r="T23" s="7" t="str">
        <f t="shared" si="64"/>
        <v>y</v>
      </c>
      <c r="U23" s="7" t="str">
        <f t="shared" si="0"/>
        <v>iam___ssh_public_key</v>
      </c>
      <c r="V23" s="7" t="str">
        <f t="shared" si="65"/>
        <v>iam___ssh_public_keys</v>
      </c>
      <c r="W23" s="7" t="str">
        <f t="shared" si="1"/>
        <v>ssh_public_keys</v>
      </c>
      <c r="X23" s="7" t="str">
        <f t="shared" si="2"/>
        <v>sshpublickeyid</v>
      </c>
      <c r="Y23" s="7" t="str">
        <f t="shared" si="66"/>
        <v>y</v>
      </c>
      <c r="Z23" s="7">
        <f t="shared" si="84"/>
        <v>1</v>
      </c>
      <c r="AA23" s="7">
        <f t="shared" si="3"/>
        <v>0</v>
      </c>
      <c r="AB23" s="7" t="s">
        <v>127</v>
      </c>
      <c r="AC23" s="8" t="str">
        <f t="shared" si="4"/>
        <v/>
      </c>
      <c r="AD23" s="7" t="str">
        <f t="shared" si="67"/>
        <v>get-ssh-public-key</v>
      </c>
      <c r="AE23" s="7" t="str">
        <f t="shared" si="5"/>
        <v xml:space="preserve"> --ssh-public-key-id</v>
      </c>
      <c r="AF23" s="7" t="str">
        <f t="shared" si="6"/>
        <v xml:space="preserve"> --user-name</v>
      </c>
      <c r="AG23" s="7" t="str">
        <f t="shared" si="7"/>
        <v xml:space="preserve"> --user-name</v>
      </c>
      <c r="AH23" s="7" t="str">
        <f t="shared" si="8"/>
        <v/>
      </c>
      <c r="AI23" s="7" t="str">
        <f t="shared" si="9"/>
        <v/>
      </c>
      <c r="AJ23" s="7" t="str">
        <f t="shared" si="10"/>
        <v/>
      </c>
      <c r="AK23" s="7" t="str">
        <f t="shared" si="11"/>
        <v/>
      </c>
      <c r="AL23" s="7" t="str">
        <f t="shared" si="12"/>
        <v/>
      </c>
      <c r="AM23" s="7" t="str">
        <f t="shared" si="13"/>
        <v>iam___ssh_public_keys</v>
      </c>
      <c r="AN23" s="7" t="str">
        <f t="shared" si="68"/>
        <v>iam___ssh_public_keys</v>
      </c>
      <c r="AO23" s="7" t="str">
        <f t="shared" si="83"/>
        <v>iam___users</v>
      </c>
      <c r="AP23" s="7" t="str">
        <f t="shared" si="16"/>
        <v/>
      </c>
      <c r="AQ23" s="7" t="str">
        <f t="shared" si="17"/>
        <v/>
      </c>
      <c r="AR23" s="7" t="str">
        <f t="shared" si="18"/>
        <v/>
      </c>
      <c r="AS23" s="7" t="str">
        <f t="shared" si="19"/>
        <v/>
      </c>
      <c r="AT23" s="7" t="str">
        <f t="shared" si="20"/>
        <v/>
      </c>
      <c r="AU23" s="7" t="str">
        <f t="shared" si="21"/>
        <v>SSHPublicKeyId</v>
      </c>
      <c r="AV23" s="7" t="str">
        <f t="shared" si="70"/>
        <v>UserName</v>
      </c>
      <c r="AW23" s="7" t="str">
        <f t="shared" si="71"/>
        <v>UserName</v>
      </c>
      <c r="AX23" s="7" t="str">
        <f t="shared" si="24"/>
        <v/>
      </c>
      <c r="AY23" s="7" t="str">
        <f t="shared" si="25"/>
        <v/>
      </c>
      <c r="AZ23" s="7" t="str">
        <f t="shared" si="26"/>
        <v/>
      </c>
      <c r="BA23" s="7" t="str">
        <f t="shared" si="27"/>
        <v/>
      </c>
      <c r="BB23" s="7" t="str">
        <f t="shared" si="28"/>
        <v/>
      </c>
      <c r="BC23" s="8" t="str">
        <f t="shared" si="29"/>
        <v/>
      </c>
      <c r="BD23" s="8" t="str">
        <f t="shared" si="72"/>
        <v/>
      </c>
      <c r="BE23" s="7" t="str">
        <f t="shared" ref="BE23:BE37" si="85">"/* recursive command: "&amp;C23&amp;" */ DROP TABLE IF EXISTS "&amp;U23&amp;"; CREATE TABLE "&amp;U23&amp;"(  id SERIAL PRIMARY KEY, "&amp;F23&amp;" TEXT); SELECT "&amp;V23&amp;"."&amp;W23&amp;" -&gt;&gt; '"&amp;F23&amp;"' AS "&amp;W23&amp;" FROM "&amp;V23&amp;" ;"</f>
        <v>/* recursive command: get-ssh-public-key */ DROP TABLE IF EXISTS iam___ssh_public_key; CREATE TABLE iam___ssh_public_key(  id SERIAL PRIMARY KEY, SSHPublicKeyId TEXT); SELECT iam___ssh_public_keys.ssh_public_keys -&gt;&gt; 'SSHPublicKeyId' AS ssh_public_keys FROM iam___ssh_public_keys ;</v>
      </c>
      <c r="BF23" s="7" t="str">
        <f t="shared" si="74"/>
        <v xml:space="preserve">/* recursive command multi: get-ssh-public-key */ </v>
      </c>
      <c r="BG23" s="7" t="str">
        <f t="shared" si="75"/>
        <v xml:space="preserve">DROP TABLE IF EXISTS iam___ssh_public_key; </v>
      </c>
      <c r="BH23" s="7" t="str">
        <f t="shared" si="76"/>
        <v>CREATE TABLE iam___ssh_public_key(  id SERIAL PRIMARY KEY, sshpublickeyid TEXT, username TEXT, username TEXT );</v>
      </c>
      <c r="BI23" s="7" t="str">
        <f t="shared" si="77"/>
        <v xml:space="preserve">CREATE TABLE iam___ssh_public_key(  id SERIAL PRIMARY KEY, </v>
      </c>
      <c r="BJ23" s="7" t="str">
        <f t="shared" si="30"/>
        <v>sshpublickeyid TEXT</v>
      </c>
      <c r="BK23" s="7" t="str">
        <f t="shared" si="31"/>
        <v>, username TEXT</v>
      </c>
      <c r="BL23" s="7" t="str">
        <f t="shared" si="32"/>
        <v>, username TEXT</v>
      </c>
      <c r="BM23" s="7" t="str">
        <f t="shared" si="33"/>
        <v/>
      </c>
      <c r="BN23" s="7" t="str">
        <f t="shared" si="34"/>
        <v/>
      </c>
      <c r="BO23" s="7" t="str">
        <f t="shared" si="35"/>
        <v/>
      </c>
      <c r="BP23" s="7" t="str">
        <f t="shared" si="36"/>
        <v/>
      </c>
      <c r="BQ23" s="7" t="str">
        <f t="shared" si="37"/>
        <v/>
      </c>
      <c r="BR23" s="7" t="str">
        <f t="shared" si="78"/>
        <v xml:space="preserve"> );</v>
      </c>
      <c r="BS23" s="8" t="str">
        <f t="shared" si="79"/>
        <v xml:space="preserve"> INSERT INTO iam___ssh_public_key(sshpublickeyid, username, username)</v>
      </c>
      <c r="BT23" s="8" t="str">
        <f t="shared" si="80"/>
        <v xml:space="preserve"> INSERT INTO iam___ssh_public_key(</v>
      </c>
      <c r="BU23" s="8" t="str">
        <f t="shared" si="38"/>
        <v>sshpublickeyid</v>
      </c>
      <c r="BV23" s="8" t="str">
        <f t="shared" si="39"/>
        <v>, username</v>
      </c>
      <c r="BW23" s="8" t="str">
        <f t="shared" si="40"/>
        <v>, username</v>
      </c>
      <c r="BX23" s="8" t="str">
        <f t="shared" si="41"/>
        <v/>
      </c>
      <c r="BY23" s="8" t="str">
        <f t="shared" si="42"/>
        <v/>
      </c>
      <c r="BZ23" s="8" t="str">
        <f t="shared" si="43"/>
        <v/>
      </c>
      <c r="CA23" s="8" t="str">
        <f t="shared" si="44"/>
        <v/>
      </c>
      <c r="CB23" s="8" t="str">
        <f t="shared" si="45"/>
        <v/>
      </c>
      <c r="CC23" s="8" t="str">
        <f t="shared" si="81"/>
        <v>)</v>
      </c>
      <c r="CD23" s="8" t="str">
        <f t="shared" si="46"/>
        <v xml:space="preserve"> SELECT iam___ssh_public_keys.ssh_public_keys -&gt;&gt; 'SSHPublicKeyId' AS ssh_public_keys_sshpublickeyid, iam___ssh_public_keys.ssh_public_keys -&gt;&gt; 'UserName' AS ssh_public_keys_username, iam___users.users -&gt;&gt; 'UserName' AS users_username FROM iam___ssh_public_keys INNER JOIN iam___ssh_public_keys USING (iam___ssh_public_key.sshpublickeyid, iam___ssh_public_keys.ssh_public_keys -&gt;&gt; 'SSHPublicKeyId') INNER JOIN iam___ssh_public_keys USING (iam___ssh_public_key.username, iam___ssh_public_keys.ssh_public_keys -&gt;&gt; 'UserName') ;</v>
      </c>
      <c r="CE23" s="7" t="str">
        <f t="shared" si="47"/>
        <v xml:space="preserve"> SELECT iam___ssh_public_keys.ssh_public_keys -&gt;&gt; 'SSHPublicKeyId' AS ssh_public_keys_sshpublickeyid</v>
      </c>
      <c r="CF23" s="7" t="str">
        <f t="shared" si="48"/>
        <v>, iam___ssh_public_keys.ssh_public_keys -&gt;&gt; 'UserName' AS ssh_public_keys_username</v>
      </c>
      <c r="CG23" s="7" t="str">
        <f t="shared" si="49"/>
        <v>, iam___users.users -&gt;&gt; 'UserName' AS users_username</v>
      </c>
      <c r="CH23" s="7" t="str">
        <f t="shared" si="50"/>
        <v/>
      </c>
      <c r="CI23" s="7" t="str">
        <f t="shared" si="51"/>
        <v/>
      </c>
      <c r="CJ23" s="7" t="str">
        <f t="shared" si="52"/>
        <v/>
      </c>
      <c r="CK23" s="7" t="str">
        <f t="shared" si="53"/>
        <v/>
      </c>
      <c r="CL23" s="7" t="str">
        <f t="shared" si="54"/>
        <v/>
      </c>
      <c r="CM23" s="7" t="str">
        <f t="shared" si="55"/>
        <v xml:space="preserve"> FROM iam___ssh_public_keys</v>
      </c>
      <c r="CN23" s="8" t="str">
        <f t="shared" si="56"/>
        <v xml:space="preserve"> INNER JOIN iam___ssh_public_keys USING (iam___ssh_public_key.sshpublickeyid, iam___ssh_public_keys.ssh_public_keys -&gt;&gt; 'SSHPublicKeyId')</v>
      </c>
      <c r="CO23" s="8" t="str">
        <f t="shared" si="57"/>
        <v xml:space="preserve"> INNER JOIN iam___ssh_public_keys USING (iam___ssh_public_key.username, iam___ssh_public_keys.ssh_public_keys -&gt;&gt; 'UserName')</v>
      </c>
      <c r="CP23" s="8" t="str">
        <f t="shared" si="58"/>
        <v/>
      </c>
      <c r="CQ23" s="8" t="str">
        <f t="shared" si="59"/>
        <v/>
      </c>
      <c r="CR23" s="8" t="str">
        <f t="shared" si="60"/>
        <v/>
      </c>
      <c r="CS23" s="7" t="str">
        <f t="shared" si="61"/>
        <v/>
      </c>
      <c r="CT23" s="7" t="str">
        <f t="shared" si="62"/>
        <v/>
      </c>
      <c r="CU23" s="7" t="str">
        <f t="shared" si="82"/>
        <v xml:space="preserve"> ;</v>
      </c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</row>
    <row r="24" spans="1:203" x14ac:dyDescent="0.25">
      <c r="A24">
        <v>23</v>
      </c>
      <c r="B24" s="3" t="s">
        <v>0</v>
      </c>
      <c r="C24" s="3" t="s">
        <v>65</v>
      </c>
      <c r="D24" s="3" t="s">
        <v>0</v>
      </c>
      <c r="E24" s="3" t="s">
        <v>9</v>
      </c>
      <c r="F24" s="3" t="s">
        <v>51</v>
      </c>
      <c r="G24" s="6" t="s">
        <v>72</v>
      </c>
      <c r="H24" s="6" t="s">
        <v>71</v>
      </c>
      <c r="I24" s="6">
        <v>3</v>
      </c>
      <c r="J24" s="6" t="s">
        <v>72</v>
      </c>
      <c r="K24" s="6">
        <v>1</v>
      </c>
      <c r="L24" s="3" t="s">
        <v>50</v>
      </c>
      <c r="M24" s="6" t="s">
        <v>72</v>
      </c>
      <c r="N24" s="3"/>
      <c r="O24" s="6"/>
      <c r="P24" s="3"/>
      <c r="Q24" s="7" t="str">
        <f>VLOOKUP($C24,aws_cli_commands!$C$2:$E$10000,3,FALSE)</f>
        <v>y</v>
      </c>
      <c r="R24" s="7" t="str">
        <f>VLOOKUP($C24,aws_cli_commands!$C$2:$E$10000,2,FALSE)</f>
        <v>n</v>
      </c>
      <c r="S24" s="7" t="str">
        <f t="shared" si="63"/>
        <v>n</v>
      </c>
      <c r="T24" s="7" t="str">
        <f t="shared" si="64"/>
        <v>y</v>
      </c>
      <c r="U24" s="7" t="str">
        <f t="shared" si="0"/>
        <v>iam___ssh_public_key</v>
      </c>
      <c r="V24" s="7" t="str">
        <f t="shared" si="65"/>
        <v>iam___ssh_public_keys</v>
      </c>
      <c r="W24" s="7" t="str">
        <f t="shared" si="1"/>
        <v>ssh_public_keys</v>
      </c>
      <c r="X24" s="7" t="str">
        <f t="shared" si="2"/>
        <v>username</v>
      </c>
      <c r="Y24" s="7" t="str">
        <f t="shared" si="66"/>
        <v>y</v>
      </c>
      <c r="Z24" s="7">
        <f t="shared" si="84"/>
        <v>1</v>
      </c>
      <c r="AA24" s="7">
        <f t="shared" si="3"/>
        <v>0</v>
      </c>
      <c r="AB24" s="7" t="s">
        <v>127</v>
      </c>
      <c r="AC24" s="8" t="str">
        <f t="shared" si="4"/>
        <v/>
      </c>
      <c r="AD24" s="7" t="str">
        <f t="shared" si="67"/>
        <v>get-ssh-public-key</v>
      </c>
      <c r="AE24" s="7" t="str">
        <f t="shared" si="5"/>
        <v xml:space="preserve"> --user-name</v>
      </c>
      <c r="AF24" s="7" t="str">
        <f t="shared" si="6"/>
        <v xml:space="preserve"> --user-name</v>
      </c>
      <c r="AG24" s="7" t="str">
        <f t="shared" si="7"/>
        <v xml:space="preserve"> --policy-name</v>
      </c>
      <c r="AH24" s="7" t="str">
        <f t="shared" si="8"/>
        <v/>
      </c>
      <c r="AI24" s="7" t="str">
        <f t="shared" si="9"/>
        <v/>
      </c>
      <c r="AJ24" s="7" t="str">
        <f t="shared" si="10"/>
        <v/>
      </c>
      <c r="AK24" s="7" t="str">
        <f t="shared" si="11"/>
        <v/>
      </c>
      <c r="AL24" s="7" t="str">
        <f t="shared" si="12"/>
        <v/>
      </c>
      <c r="AM24" s="7" t="str">
        <f t="shared" si="13"/>
        <v>iam___ssh_public_keys</v>
      </c>
      <c r="AN24" s="7" t="str">
        <f t="shared" si="68"/>
        <v>iam___users</v>
      </c>
      <c r="AO24" s="7" t="str">
        <f t="shared" si="83"/>
        <v>iam___user_policies</v>
      </c>
      <c r="AP24" s="7" t="str">
        <f t="shared" si="16"/>
        <v/>
      </c>
      <c r="AQ24" s="7" t="str">
        <f t="shared" si="17"/>
        <v/>
      </c>
      <c r="AR24" s="7" t="str">
        <f t="shared" si="18"/>
        <v/>
      </c>
      <c r="AS24" s="7" t="str">
        <f t="shared" si="19"/>
        <v/>
      </c>
      <c r="AT24" s="7" t="str">
        <f t="shared" si="20"/>
        <v/>
      </c>
      <c r="AU24" s="7" t="str">
        <f t="shared" si="21"/>
        <v>UserName</v>
      </c>
      <c r="AV24" s="7" t="str">
        <f t="shared" si="70"/>
        <v>UserName</v>
      </c>
      <c r="AW24" s="7" t="str">
        <f t="shared" si="71"/>
        <v>PolicyNames</v>
      </c>
      <c r="AX24" s="7" t="str">
        <f t="shared" si="24"/>
        <v/>
      </c>
      <c r="AY24" s="7" t="str">
        <f t="shared" si="25"/>
        <v/>
      </c>
      <c r="AZ24" s="7" t="str">
        <f t="shared" si="26"/>
        <v/>
      </c>
      <c r="BA24" s="7" t="str">
        <f t="shared" si="27"/>
        <v/>
      </c>
      <c r="BB24" s="7" t="str">
        <f t="shared" si="28"/>
        <v/>
      </c>
      <c r="BC24" s="8" t="str">
        <f t="shared" si="29"/>
        <v/>
      </c>
      <c r="BD24" s="8" t="str">
        <f t="shared" si="72"/>
        <v/>
      </c>
      <c r="BE24" s="7" t="str">
        <f t="shared" si="85"/>
        <v>/* recursive command: get-ssh-public-key */ DROP TABLE IF EXISTS iam___ssh_public_key; CREATE TABLE iam___ssh_public_key(  id SERIAL PRIMARY KEY, UserName TEXT); SELECT iam___ssh_public_keys.ssh_public_keys -&gt;&gt; 'UserName' AS ssh_public_keys FROM iam___ssh_public_keys ;</v>
      </c>
      <c r="BF24" s="7" t="str">
        <f t="shared" si="74"/>
        <v xml:space="preserve">/* recursive command multi: get-ssh-public-key */ </v>
      </c>
      <c r="BG24" s="7" t="str">
        <f t="shared" si="75"/>
        <v xml:space="preserve">DROP TABLE IF EXISTS iam___ssh_public_key; </v>
      </c>
      <c r="BH24" s="7" t="str">
        <f t="shared" si="76"/>
        <v>CREATE TABLE iam___ssh_public_key(  id SERIAL PRIMARY KEY, username TEXT, username TEXT, user_policies_policynames TEXT );</v>
      </c>
      <c r="BI24" s="7" t="str">
        <f t="shared" si="77"/>
        <v xml:space="preserve">CREATE TABLE iam___ssh_public_key(  id SERIAL PRIMARY KEY, </v>
      </c>
      <c r="BJ24" s="7" t="str">
        <f t="shared" si="30"/>
        <v>username TEXT</v>
      </c>
      <c r="BK24" s="7" t="str">
        <f t="shared" si="31"/>
        <v>, username TEXT</v>
      </c>
      <c r="BL24" s="7" t="str">
        <f t="shared" si="32"/>
        <v>, user_policies_policynames TEXT</v>
      </c>
      <c r="BM24" s="7" t="str">
        <f t="shared" si="33"/>
        <v/>
      </c>
      <c r="BN24" s="7" t="str">
        <f t="shared" si="34"/>
        <v/>
      </c>
      <c r="BO24" s="7" t="str">
        <f t="shared" si="35"/>
        <v/>
      </c>
      <c r="BP24" s="7" t="str">
        <f t="shared" si="36"/>
        <v/>
      </c>
      <c r="BQ24" s="7" t="str">
        <f t="shared" si="37"/>
        <v/>
      </c>
      <c r="BR24" s="7" t="str">
        <f t="shared" si="78"/>
        <v xml:space="preserve"> );</v>
      </c>
      <c r="BS24" s="8" t="str">
        <f t="shared" si="79"/>
        <v xml:space="preserve"> INSERT INTO iam___ssh_public_key(username, username, user_policies_policynames)</v>
      </c>
      <c r="BT24" s="8" t="str">
        <f t="shared" si="80"/>
        <v xml:space="preserve"> INSERT INTO iam___ssh_public_key(</v>
      </c>
      <c r="BU24" s="8" t="str">
        <f t="shared" si="38"/>
        <v>username</v>
      </c>
      <c r="BV24" s="8" t="str">
        <f t="shared" si="39"/>
        <v>, username</v>
      </c>
      <c r="BW24" s="8" t="str">
        <f t="shared" si="40"/>
        <v>, user_policies_policynames</v>
      </c>
      <c r="BX24" s="8" t="str">
        <f t="shared" si="41"/>
        <v/>
      </c>
      <c r="BY24" s="8" t="str">
        <f t="shared" si="42"/>
        <v/>
      </c>
      <c r="BZ24" s="8" t="str">
        <f t="shared" si="43"/>
        <v/>
      </c>
      <c r="CA24" s="8" t="str">
        <f t="shared" si="44"/>
        <v/>
      </c>
      <c r="CB24" s="8" t="str">
        <f t="shared" si="45"/>
        <v/>
      </c>
      <c r="CC24" s="8" t="str">
        <f t="shared" si="81"/>
        <v>)</v>
      </c>
      <c r="CD24" s="8" t="str">
        <f t="shared" si="46"/>
        <v xml:space="preserve"> SELECT iam___ssh_public_keys.ssh_public_keys -&gt;&gt; 'UserName' AS ssh_public_keys_username, iam___users.users -&gt;&gt; 'UserName' AS users_username, iam___user_policies.user_policies -&gt;&gt; 'PolicyNames' AS user_policies_policynames FROM iam___ssh_public_keys INNER JOIN iam___ssh_public_keys USING (iam___ssh_public_key.username, iam___ssh_public_keys.ssh_public_keys -&gt;&gt; 'UserName') INNER JOIN iam___users USING (iam___user.username, iam___users.users -&gt;&gt; 'UserName') ;</v>
      </c>
      <c r="CE24" s="7" t="str">
        <f t="shared" si="47"/>
        <v xml:space="preserve"> SELECT iam___ssh_public_keys.ssh_public_keys -&gt;&gt; 'UserName' AS ssh_public_keys_username</v>
      </c>
      <c r="CF24" s="7" t="str">
        <f t="shared" si="48"/>
        <v>, iam___users.users -&gt;&gt; 'UserName' AS users_username</v>
      </c>
      <c r="CG24" s="7" t="str">
        <f t="shared" si="49"/>
        <v>, iam___user_policies.user_policies -&gt;&gt; 'PolicyNames' AS user_policies_policynames</v>
      </c>
      <c r="CH24" s="7" t="str">
        <f t="shared" si="50"/>
        <v/>
      </c>
      <c r="CI24" s="7" t="str">
        <f t="shared" si="51"/>
        <v/>
      </c>
      <c r="CJ24" s="7" t="str">
        <f t="shared" si="52"/>
        <v/>
      </c>
      <c r="CK24" s="7" t="str">
        <f t="shared" si="53"/>
        <v/>
      </c>
      <c r="CL24" s="7" t="str">
        <f t="shared" si="54"/>
        <v/>
      </c>
      <c r="CM24" s="7" t="str">
        <f t="shared" si="55"/>
        <v xml:space="preserve"> FROM iam___ssh_public_keys</v>
      </c>
      <c r="CN24" s="8" t="str">
        <f t="shared" si="56"/>
        <v xml:space="preserve"> INNER JOIN iam___ssh_public_keys USING (iam___ssh_public_key.username, iam___ssh_public_keys.ssh_public_keys -&gt;&gt; 'UserName')</v>
      </c>
      <c r="CO24" s="8" t="str">
        <f t="shared" si="57"/>
        <v xml:space="preserve"> INNER JOIN iam___users USING (iam___user.username, iam___users.users -&gt;&gt; 'UserName')</v>
      </c>
      <c r="CP24" s="8" t="str">
        <f t="shared" si="58"/>
        <v/>
      </c>
      <c r="CQ24" s="8" t="str">
        <f t="shared" si="59"/>
        <v/>
      </c>
      <c r="CR24" s="8" t="str">
        <f t="shared" si="60"/>
        <v/>
      </c>
      <c r="CS24" s="7" t="str">
        <f t="shared" si="61"/>
        <v/>
      </c>
      <c r="CT24" s="7" t="str">
        <f t="shared" si="62"/>
        <v/>
      </c>
      <c r="CU24" s="7" t="str">
        <f t="shared" si="82"/>
        <v xml:space="preserve"> ;</v>
      </c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</row>
    <row r="25" spans="1:203" x14ac:dyDescent="0.25">
      <c r="A25">
        <v>24</v>
      </c>
      <c r="B25" s="3" t="s">
        <v>0</v>
      </c>
      <c r="C25" s="3" t="s">
        <v>55</v>
      </c>
      <c r="D25" s="3" t="s">
        <v>0</v>
      </c>
      <c r="E25" s="3" t="s">
        <v>48</v>
      </c>
      <c r="F25" s="3" t="s">
        <v>51</v>
      </c>
      <c r="G25" s="6" t="s">
        <v>72</v>
      </c>
      <c r="H25" s="6" t="s">
        <v>72</v>
      </c>
      <c r="I25" s="6">
        <v>1</v>
      </c>
      <c r="J25" s="6" t="s">
        <v>72</v>
      </c>
      <c r="K25" s="6">
        <v>1</v>
      </c>
      <c r="L25" s="3" t="s">
        <v>50</v>
      </c>
      <c r="M25" s="6" t="s">
        <v>72</v>
      </c>
      <c r="N25" s="3"/>
      <c r="O25" s="6"/>
      <c r="P25" s="3"/>
      <c r="Q25" s="7" t="str">
        <f>VLOOKUP($C25,aws_cli_commands!$C$2:$E$10000,3,FALSE)</f>
        <v>y</v>
      </c>
      <c r="R25" s="7" t="str">
        <f>VLOOKUP($C25,aws_cli_commands!$C$2:$E$10000,2,FALSE)</f>
        <v>y</v>
      </c>
      <c r="S25" s="7" t="str">
        <f t="shared" si="63"/>
        <v>n</v>
      </c>
      <c r="T25" s="7" t="str">
        <f t="shared" si="64"/>
        <v>n</v>
      </c>
      <c r="U25" s="7" t="str">
        <f t="shared" si="0"/>
        <v>iam___user</v>
      </c>
      <c r="V25" s="7" t="str">
        <f t="shared" si="65"/>
        <v>iam___users</v>
      </c>
      <c r="W25" s="7" t="str">
        <f t="shared" si="1"/>
        <v>users</v>
      </c>
      <c r="X25" s="7" t="str">
        <f t="shared" si="2"/>
        <v>username</v>
      </c>
      <c r="Y25" s="7" t="str">
        <f t="shared" si="66"/>
        <v>n</v>
      </c>
      <c r="Z25" s="7">
        <f t="shared" si="84"/>
        <v>0</v>
      </c>
      <c r="AA25" s="7">
        <f t="shared" si="3"/>
        <v>0</v>
      </c>
      <c r="AB25" s="7" t="s">
        <v>127</v>
      </c>
      <c r="AC25" s="8" t="str">
        <f t="shared" si="4"/>
        <v>iam get-user --user-name</v>
      </c>
      <c r="AD25" s="7" t="str">
        <f t="shared" si="67"/>
        <v>get-user</v>
      </c>
      <c r="AE25" s="7" t="str">
        <f t="shared" si="5"/>
        <v xml:space="preserve"> --user-name</v>
      </c>
      <c r="AF25" s="7" t="str">
        <f t="shared" si="6"/>
        <v/>
      </c>
      <c r="AG25" s="7" t="str">
        <f t="shared" si="7"/>
        <v/>
      </c>
      <c r="AH25" s="7" t="str">
        <f t="shared" si="8"/>
        <v/>
      </c>
      <c r="AI25" s="7" t="str">
        <f t="shared" si="9"/>
        <v/>
      </c>
      <c r="AJ25" s="7" t="str">
        <f t="shared" si="10"/>
        <v/>
      </c>
      <c r="AK25" s="7" t="str">
        <f t="shared" si="11"/>
        <v/>
      </c>
      <c r="AL25" s="7" t="str">
        <f t="shared" si="12"/>
        <v/>
      </c>
      <c r="AM25" s="7" t="str">
        <f t="shared" si="13"/>
        <v>iam___users</v>
      </c>
      <c r="AN25" s="7" t="str">
        <f t="shared" si="68"/>
        <v>iam___user_policies</v>
      </c>
      <c r="AO25" s="7" t="str">
        <f t="shared" si="83"/>
        <v>iam___users</v>
      </c>
      <c r="AP25" s="7" t="str">
        <f t="shared" si="16"/>
        <v/>
      </c>
      <c r="AQ25" s="7" t="str">
        <f t="shared" si="17"/>
        <v/>
      </c>
      <c r="AR25" s="7" t="str">
        <f t="shared" si="18"/>
        <v/>
      </c>
      <c r="AS25" s="7" t="str">
        <f t="shared" si="19"/>
        <v/>
      </c>
      <c r="AT25" s="7" t="str">
        <f t="shared" si="20"/>
        <v/>
      </c>
      <c r="AU25" s="7" t="str">
        <f t="shared" si="21"/>
        <v>UserName</v>
      </c>
      <c r="AV25" s="7" t="str">
        <f t="shared" si="70"/>
        <v>PolicyNames</v>
      </c>
      <c r="AW25" s="7" t="str">
        <f t="shared" si="71"/>
        <v>UserName</v>
      </c>
      <c r="AX25" s="7" t="str">
        <f t="shared" si="24"/>
        <v/>
      </c>
      <c r="AY25" s="7" t="str">
        <f t="shared" si="25"/>
        <v/>
      </c>
      <c r="AZ25" s="7" t="str">
        <f t="shared" si="26"/>
        <v/>
      </c>
      <c r="BA25" s="7" t="str">
        <f t="shared" si="27"/>
        <v/>
      </c>
      <c r="BB25" s="7" t="str">
        <f t="shared" si="28"/>
        <v/>
      </c>
      <c r="BC25" s="8" t="str">
        <f t="shared" si="29"/>
        <v>SELECT aws_command::text || ' ' || command_parameter::text AS aws_command_string, parameter_source_table, parameter_source_key FROM (SELECT  'iam get-user --user-name' AS aws_command,iam___users.users -&gt;&gt; 'UserName' AS command_parameter, 'iam___users' AS parameter_source_table, 'UserName' AS parameter_source_key FROM iam___users) AS f</v>
      </c>
      <c r="BD25" s="8" t="str">
        <f t="shared" si="72"/>
        <v/>
      </c>
      <c r="BE25" s="7" t="str">
        <f t="shared" si="85"/>
        <v>/* recursive command: get-user */ DROP TABLE IF EXISTS iam___user; CREATE TABLE iam___user(  id SERIAL PRIMARY KEY, UserName TEXT); SELECT iam___users.users -&gt;&gt; 'UserName' AS users FROM iam___users ;</v>
      </c>
      <c r="BF25" s="7" t="str">
        <f t="shared" si="74"/>
        <v xml:space="preserve">/* recursive command multi: get-user */ </v>
      </c>
      <c r="BG25" s="7" t="str">
        <f t="shared" si="75"/>
        <v xml:space="preserve">DROP TABLE IF EXISTS iam___user; </v>
      </c>
      <c r="BH25" s="7" t="str">
        <f t="shared" si="76"/>
        <v>CREATE TABLE iam___user(  id SERIAL PRIMARY KEY, username TEXT );</v>
      </c>
      <c r="BI25" s="7" t="str">
        <f t="shared" si="77"/>
        <v xml:space="preserve">CREATE TABLE iam___user(  id SERIAL PRIMARY KEY, </v>
      </c>
      <c r="BJ25" s="7" t="str">
        <f t="shared" si="30"/>
        <v>username TEXT</v>
      </c>
      <c r="BK25" s="7" t="str">
        <f t="shared" si="31"/>
        <v/>
      </c>
      <c r="BL25" s="7" t="str">
        <f t="shared" si="32"/>
        <v/>
      </c>
      <c r="BM25" s="7" t="str">
        <f t="shared" si="33"/>
        <v/>
      </c>
      <c r="BN25" s="7" t="str">
        <f t="shared" si="34"/>
        <v/>
      </c>
      <c r="BO25" s="7" t="str">
        <f t="shared" si="35"/>
        <v/>
      </c>
      <c r="BP25" s="7" t="str">
        <f t="shared" si="36"/>
        <v/>
      </c>
      <c r="BQ25" s="7" t="str">
        <f t="shared" si="37"/>
        <v/>
      </c>
      <c r="BR25" s="7" t="str">
        <f t="shared" si="78"/>
        <v xml:space="preserve"> );</v>
      </c>
      <c r="BS25" s="8" t="str">
        <f t="shared" si="79"/>
        <v xml:space="preserve"> INSERT INTO iam___user(username)</v>
      </c>
      <c r="BT25" s="8" t="str">
        <f t="shared" si="80"/>
        <v xml:space="preserve"> INSERT INTO iam___user(</v>
      </c>
      <c r="BU25" s="8" t="str">
        <f t="shared" si="38"/>
        <v>username</v>
      </c>
      <c r="BV25" s="8" t="str">
        <f t="shared" si="39"/>
        <v/>
      </c>
      <c r="BW25" s="8" t="str">
        <f t="shared" si="40"/>
        <v/>
      </c>
      <c r="BX25" s="8" t="str">
        <f t="shared" si="41"/>
        <v/>
      </c>
      <c r="BY25" s="8" t="str">
        <f t="shared" si="42"/>
        <v/>
      </c>
      <c r="BZ25" s="8" t="str">
        <f t="shared" si="43"/>
        <v/>
      </c>
      <c r="CA25" s="8" t="str">
        <f t="shared" si="44"/>
        <v/>
      </c>
      <c r="CB25" s="8" t="str">
        <f t="shared" si="45"/>
        <v/>
      </c>
      <c r="CC25" s="8" t="str">
        <f t="shared" si="81"/>
        <v>)</v>
      </c>
      <c r="CD25" s="8" t="str">
        <f t="shared" si="46"/>
        <v xml:space="preserve"> SELECT iam___users.users -&gt;&gt; 'UserName' AS users_username FROM iam___users ;</v>
      </c>
      <c r="CE25" s="7" t="str">
        <f t="shared" si="47"/>
        <v xml:space="preserve"> SELECT iam___users.users -&gt;&gt; 'UserName' AS users_username</v>
      </c>
      <c r="CF25" s="7" t="str">
        <f t="shared" si="48"/>
        <v/>
      </c>
      <c r="CG25" s="7" t="str">
        <f t="shared" si="49"/>
        <v/>
      </c>
      <c r="CH25" s="7" t="str">
        <f t="shared" si="50"/>
        <v/>
      </c>
      <c r="CI25" s="7" t="str">
        <f t="shared" si="51"/>
        <v/>
      </c>
      <c r="CJ25" s="7" t="str">
        <f t="shared" si="52"/>
        <v/>
      </c>
      <c r="CK25" s="7" t="str">
        <f t="shared" si="53"/>
        <v/>
      </c>
      <c r="CL25" s="7" t="str">
        <f t="shared" si="54"/>
        <v/>
      </c>
      <c r="CM25" s="7" t="str">
        <f t="shared" si="55"/>
        <v xml:space="preserve"> FROM iam___users</v>
      </c>
      <c r="CN25" s="8" t="str">
        <f t="shared" si="56"/>
        <v/>
      </c>
      <c r="CO25" s="8" t="str">
        <f t="shared" si="57"/>
        <v/>
      </c>
      <c r="CP25" s="8" t="str">
        <f t="shared" si="58"/>
        <v/>
      </c>
      <c r="CQ25" s="8" t="str">
        <f t="shared" si="59"/>
        <v/>
      </c>
      <c r="CR25" s="8" t="str">
        <f t="shared" si="60"/>
        <v/>
      </c>
      <c r="CS25" s="7" t="str">
        <f t="shared" si="61"/>
        <v/>
      </c>
      <c r="CT25" s="7" t="str">
        <f t="shared" si="62"/>
        <v/>
      </c>
      <c r="CU25" s="7" t="str">
        <f t="shared" si="82"/>
        <v xml:space="preserve"> ;</v>
      </c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</row>
    <row r="26" spans="1:203" x14ac:dyDescent="0.25">
      <c r="A26">
        <v>25</v>
      </c>
      <c r="B26" s="3" t="s">
        <v>0</v>
      </c>
      <c r="C26" s="3" t="s">
        <v>66</v>
      </c>
      <c r="D26" s="3" t="s">
        <v>0</v>
      </c>
      <c r="E26" s="3" t="s">
        <v>52</v>
      </c>
      <c r="F26" s="3" t="s">
        <v>73</v>
      </c>
      <c r="G26" s="6" t="s">
        <v>71</v>
      </c>
      <c r="H26" s="6" t="s">
        <v>71</v>
      </c>
      <c r="I26" s="6">
        <v>2</v>
      </c>
      <c r="J26" s="6" t="s">
        <v>72</v>
      </c>
      <c r="K26" s="6">
        <v>2</v>
      </c>
      <c r="L26" s="3" t="s">
        <v>67</v>
      </c>
      <c r="M26" s="6" t="s">
        <v>72</v>
      </c>
      <c r="N26" s="3"/>
      <c r="O26" s="6"/>
      <c r="P26" s="3"/>
      <c r="Q26" s="7" t="str">
        <f>VLOOKUP($C26,aws_cli_commands!$C$2:$E$10000,3,FALSE)</f>
        <v>y</v>
      </c>
      <c r="R26" s="7" t="str">
        <f>VLOOKUP($C26,aws_cli_commands!$C$2:$E$10000,2,FALSE)</f>
        <v>n</v>
      </c>
      <c r="S26" s="7" t="str">
        <f t="shared" si="63"/>
        <v>n</v>
      </c>
      <c r="T26" s="7" t="str">
        <f t="shared" si="64"/>
        <v>y</v>
      </c>
      <c r="U26" s="7" t="str">
        <f t="shared" si="0"/>
        <v>iam___user_policy</v>
      </c>
      <c r="V26" s="7" t="str">
        <f t="shared" si="65"/>
        <v>iam___user_policies</v>
      </c>
      <c r="W26" s="7" t="str">
        <f t="shared" si="1"/>
        <v>user_policies</v>
      </c>
      <c r="X26" s="7" t="str">
        <f t="shared" si="2"/>
        <v>user_policies_policynames</v>
      </c>
      <c r="Y26" s="7" t="str">
        <f t="shared" si="66"/>
        <v>n</v>
      </c>
      <c r="Z26" s="7">
        <f t="shared" si="84"/>
        <v>0</v>
      </c>
      <c r="AA26" s="7">
        <f t="shared" si="3"/>
        <v>0</v>
      </c>
      <c r="AB26" s="7" t="s">
        <v>127</v>
      </c>
      <c r="AC26" s="8" t="str">
        <f t="shared" si="4"/>
        <v>iam get-user-policy --policy-name --user-name</v>
      </c>
      <c r="AD26" s="7" t="str">
        <f t="shared" si="67"/>
        <v>get-user-policy</v>
      </c>
      <c r="AE26" s="7" t="str">
        <f t="shared" si="5"/>
        <v xml:space="preserve"> --policy-name</v>
      </c>
      <c r="AF26" s="7" t="str">
        <f t="shared" si="6"/>
        <v xml:space="preserve"> --user-name</v>
      </c>
      <c r="AG26" s="7" t="str">
        <f t="shared" si="7"/>
        <v/>
      </c>
      <c r="AH26" s="7" t="str">
        <f t="shared" si="8"/>
        <v/>
      </c>
      <c r="AI26" s="7" t="str">
        <f t="shared" si="9"/>
        <v/>
      </c>
      <c r="AJ26" s="7" t="str">
        <f t="shared" si="10"/>
        <v/>
      </c>
      <c r="AK26" s="7" t="str">
        <f t="shared" si="11"/>
        <v/>
      </c>
      <c r="AL26" s="7" t="str">
        <f t="shared" si="12"/>
        <v/>
      </c>
      <c r="AM26" s="7" t="str">
        <f t="shared" si="13"/>
        <v>iam___user_policies</v>
      </c>
      <c r="AN26" s="7" t="str">
        <f t="shared" si="68"/>
        <v/>
      </c>
      <c r="AO26" s="7" t="str">
        <f t="shared" si="83"/>
        <v/>
      </c>
      <c r="AP26" s="7" t="str">
        <f t="shared" si="16"/>
        <v/>
      </c>
      <c r="AQ26" s="7" t="str">
        <f t="shared" si="17"/>
        <v/>
      </c>
      <c r="AR26" s="7" t="str">
        <f t="shared" si="18"/>
        <v/>
      </c>
      <c r="AS26" s="7" t="str">
        <f t="shared" si="19"/>
        <v/>
      </c>
      <c r="AT26" s="7" t="str">
        <f t="shared" si="20"/>
        <v/>
      </c>
      <c r="AU26" s="7" t="str">
        <f t="shared" si="21"/>
        <v>PolicyNames</v>
      </c>
      <c r="AV26" s="7" t="str">
        <f t="shared" si="70"/>
        <v/>
      </c>
      <c r="AW26" s="7" t="str">
        <f t="shared" si="71"/>
        <v/>
      </c>
      <c r="AX26" s="7" t="str">
        <f t="shared" si="24"/>
        <v/>
      </c>
      <c r="AY26" s="7" t="str">
        <f t="shared" si="25"/>
        <v/>
      </c>
      <c r="AZ26" s="7" t="str">
        <f t="shared" si="26"/>
        <v/>
      </c>
      <c r="BA26" s="7" t="str">
        <f t="shared" si="27"/>
        <v/>
      </c>
      <c r="BB26" s="7" t="str">
        <f t="shared" si="28"/>
        <v/>
      </c>
      <c r="BC26" s="8" t="str">
        <f t="shared" si="29"/>
        <v/>
      </c>
      <c r="BD26" s="8" t="str">
        <f t="shared" si="72"/>
        <v>/* recursive command multi: get-user-policy */ DROP TABLE IF EXISTS iam___user_policy; CREATE TABLE iam___user_policy(  id SERIAL PRIMARY KEY, user_policies_policynames TEXT, username TEXT ); INSERT INTO iam___user_policy(user_policies_policynames, username) SELECT iam___user_policies.user_policies -&gt;&gt; 'PolicyNames' AS user_policies_policynames, iam___users.users -&gt;&gt; 'UserName' AS users_username FROM iam___user_policies INNER JOIN iam___user_policies USING (iam___user_policy.user_policies_policynames, iam___user_policies.user_policies -&gt;&gt; 'PolicyNames') ;</v>
      </c>
      <c r="BE26" s="7" t="str">
        <f t="shared" si="85"/>
        <v>/* recursive command: get-user-policy */ DROP TABLE IF EXISTS iam___user_policy; CREATE TABLE iam___user_policy(  id SERIAL PRIMARY KEY, PolicyNames TEXT); SELECT iam___user_policies.user_policies -&gt;&gt; 'PolicyNames' AS user_policies FROM iam___user_policies ;</v>
      </c>
      <c r="BF26" s="7" t="str">
        <f t="shared" si="74"/>
        <v xml:space="preserve">/* recursive command multi: get-user-policy */ </v>
      </c>
      <c r="BG26" s="7" t="str">
        <f t="shared" si="75"/>
        <v xml:space="preserve">DROP TABLE IF EXISTS iam___user_policy; </v>
      </c>
      <c r="BH26" s="7" t="str">
        <f t="shared" si="76"/>
        <v>CREATE TABLE iam___user_policy(  id SERIAL PRIMARY KEY, user_policies_policynames TEXT, username TEXT );</v>
      </c>
      <c r="BI26" s="7" t="str">
        <f t="shared" si="77"/>
        <v xml:space="preserve">CREATE TABLE iam___user_policy(  id SERIAL PRIMARY KEY, </v>
      </c>
      <c r="BJ26" s="7" t="str">
        <f t="shared" si="30"/>
        <v>user_policies_policynames TEXT</v>
      </c>
      <c r="BK26" s="7" t="str">
        <f t="shared" si="31"/>
        <v>, username TEXT</v>
      </c>
      <c r="BL26" s="7" t="str">
        <f t="shared" si="32"/>
        <v/>
      </c>
      <c r="BM26" s="7" t="str">
        <f t="shared" si="33"/>
        <v/>
      </c>
      <c r="BN26" s="7" t="str">
        <f t="shared" si="34"/>
        <v/>
      </c>
      <c r="BO26" s="7" t="str">
        <f t="shared" si="35"/>
        <v/>
      </c>
      <c r="BP26" s="7" t="str">
        <f t="shared" si="36"/>
        <v/>
      </c>
      <c r="BQ26" s="7" t="str">
        <f t="shared" si="37"/>
        <v/>
      </c>
      <c r="BR26" s="7" t="str">
        <f t="shared" si="78"/>
        <v xml:space="preserve"> );</v>
      </c>
      <c r="BS26" s="8" t="str">
        <f t="shared" si="79"/>
        <v xml:space="preserve"> INSERT INTO iam___user_policy(user_policies_policynames, username)</v>
      </c>
      <c r="BT26" s="8" t="str">
        <f t="shared" si="80"/>
        <v xml:space="preserve"> INSERT INTO iam___user_policy(</v>
      </c>
      <c r="BU26" s="8" t="str">
        <f t="shared" si="38"/>
        <v>user_policies_policynames</v>
      </c>
      <c r="BV26" s="8" t="str">
        <f t="shared" si="39"/>
        <v>, username</v>
      </c>
      <c r="BW26" s="8" t="str">
        <f t="shared" si="40"/>
        <v/>
      </c>
      <c r="BX26" s="8" t="str">
        <f t="shared" si="41"/>
        <v/>
      </c>
      <c r="BY26" s="8" t="str">
        <f t="shared" si="42"/>
        <v/>
      </c>
      <c r="BZ26" s="8" t="str">
        <f t="shared" si="43"/>
        <v/>
      </c>
      <c r="CA26" s="8" t="str">
        <f t="shared" si="44"/>
        <v/>
      </c>
      <c r="CB26" s="8" t="str">
        <f t="shared" si="45"/>
        <v/>
      </c>
      <c r="CC26" s="8" t="str">
        <f t="shared" si="81"/>
        <v>)</v>
      </c>
      <c r="CD26" s="8" t="str">
        <f t="shared" si="46"/>
        <v xml:space="preserve"> SELECT iam___user_policies.user_policies -&gt;&gt; 'PolicyNames' AS user_policies_policynames, iam___users.users -&gt;&gt; 'UserName' AS users_username FROM iam___user_policies INNER JOIN iam___user_policies USING (iam___user_policy.user_policies_policynames, iam___user_policies.user_policies -&gt;&gt; 'PolicyNames') ;</v>
      </c>
      <c r="CE26" s="7" t="str">
        <f t="shared" si="47"/>
        <v xml:space="preserve"> SELECT iam___user_policies.user_policies -&gt;&gt; 'PolicyNames' AS user_policies_policynames</v>
      </c>
      <c r="CF26" s="7" t="str">
        <f t="shared" si="48"/>
        <v>, iam___users.users -&gt;&gt; 'UserName' AS users_username</v>
      </c>
      <c r="CG26" s="7" t="str">
        <f t="shared" si="49"/>
        <v/>
      </c>
      <c r="CH26" s="7" t="str">
        <f t="shared" si="50"/>
        <v/>
      </c>
      <c r="CI26" s="7" t="str">
        <f t="shared" si="51"/>
        <v/>
      </c>
      <c r="CJ26" s="7" t="str">
        <f t="shared" si="52"/>
        <v/>
      </c>
      <c r="CK26" s="7" t="str">
        <f t="shared" si="53"/>
        <v/>
      </c>
      <c r="CL26" s="7" t="str">
        <f t="shared" si="54"/>
        <v/>
      </c>
      <c r="CM26" s="7" t="str">
        <f t="shared" si="55"/>
        <v xml:space="preserve"> FROM iam___user_policies</v>
      </c>
      <c r="CN26" s="8" t="str">
        <f t="shared" si="56"/>
        <v xml:space="preserve"> INNER JOIN iam___user_policies USING (iam___user_policy.user_policies_policynames, iam___user_policies.user_policies -&gt;&gt; 'PolicyNames')</v>
      </c>
      <c r="CO26" s="8" t="str">
        <f t="shared" si="57"/>
        <v/>
      </c>
      <c r="CP26" s="8" t="str">
        <f t="shared" si="58"/>
        <v/>
      </c>
      <c r="CQ26" s="8" t="str">
        <f t="shared" si="59"/>
        <v/>
      </c>
      <c r="CR26" s="8" t="str">
        <f t="shared" si="60"/>
        <v/>
      </c>
      <c r="CS26" s="7" t="str">
        <f t="shared" si="61"/>
        <v/>
      </c>
      <c r="CT26" s="7" t="str">
        <f t="shared" si="62"/>
        <v/>
      </c>
      <c r="CU26" s="7" t="str">
        <f t="shared" si="82"/>
        <v xml:space="preserve"> ;</v>
      </c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</row>
    <row r="27" spans="1:203" x14ac:dyDescent="0.25">
      <c r="A27">
        <v>26</v>
      </c>
      <c r="B27" s="3" t="s">
        <v>0</v>
      </c>
      <c r="C27" s="3" t="s">
        <v>66</v>
      </c>
      <c r="D27" s="3" t="s">
        <v>0</v>
      </c>
      <c r="E27" s="3" t="s">
        <v>48</v>
      </c>
      <c r="F27" s="3" t="s">
        <v>51</v>
      </c>
      <c r="G27" s="6" t="s">
        <v>72</v>
      </c>
      <c r="H27" s="6" t="s">
        <v>71</v>
      </c>
      <c r="I27" s="6">
        <v>2</v>
      </c>
      <c r="J27" s="6" t="s">
        <v>72</v>
      </c>
      <c r="K27" s="6">
        <v>2</v>
      </c>
      <c r="L27" s="3" t="s">
        <v>50</v>
      </c>
      <c r="M27" s="6" t="s">
        <v>72</v>
      </c>
      <c r="N27" s="3"/>
      <c r="O27" s="6"/>
      <c r="P27" s="3"/>
      <c r="Q27" s="7" t="str">
        <f>VLOOKUP($C27,aws_cli_commands!$C$2:$E$10000,3,FALSE)</f>
        <v>y</v>
      </c>
      <c r="R27" s="7" t="str">
        <f>VLOOKUP($C27,aws_cli_commands!$C$2:$E$10000,2,FALSE)</f>
        <v>n</v>
      </c>
      <c r="S27" s="7" t="str">
        <f t="shared" si="63"/>
        <v>y</v>
      </c>
      <c r="T27" s="7" t="str">
        <f t="shared" si="64"/>
        <v>y</v>
      </c>
      <c r="U27" s="7" t="str">
        <f t="shared" si="0"/>
        <v>iam___user_policy</v>
      </c>
      <c r="V27" s="7" t="str">
        <f t="shared" si="65"/>
        <v>iam___users</v>
      </c>
      <c r="W27" s="7" t="str">
        <f t="shared" si="1"/>
        <v>users</v>
      </c>
      <c r="X27" s="7" t="str">
        <f t="shared" si="2"/>
        <v>username</v>
      </c>
      <c r="Y27" s="7" t="str">
        <f t="shared" si="66"/>
        <v>n</v>
      </c>
      <c r="Z27" s="7">
        <f t="shared" si="84"/>
        <v>0</v>
      </c>
      <c r="AA27" s="7">
        <f t="shared" si="3"/>
        <v>0</v>
      </c>
      <c r="AB27" s="7" t="s">
        <v>127</v>
      </c>
      <c r="AC27" s="8" t="str">
        <f t="shared" si="4"/>
        <v/>
      </c>
      <c r="AD27" s="7" t="str">
        <f t="shared" si="67"/>
        <v>get-user-policy</v>
      </c>
      <c r="AE27" s="7" t="str">
        <f t="shared" si="5"/>
        <v xml:space="preserve"> --user-name</v>
      </c>
      <c r="AF27" s="7" t="str">
        <f t="shared" si="6"/>
        <v xml:space="preserve"> --group-name</v>
      </c>
      <c r="AG27" s="7" t="str">
        <f t="shared" si="7"/>
        <v/>
      </c>
      <c r="AH27" s="7" t="str">
        <f t="shared" si="8"/>
        <v/>
      </c>
      <c r="AI27" s="7" t="str">
        <f t="shared" si="9"/>
        <v/>
      </c>
      <c r="AJ27" s="7" t="str">
        <f t="shared" si="10"/>
        <v/>
      </c>
      <c r="AK27" s="7" t="str">
        <f t="shared" si="11"/>
        <v/>
      </c>
      <c r="AL27" s="7" t="str">
        <f t="shared" si="12"/>
        <v/>
      </c>
      <c r="AM27" s="7" t="str">
        <f t="shared" si="13"/>
        <v>iam___users</v>
      </c>
      <c r="AN27" s="7" t="str">
        <f t="shared" si="68"/>
        <v>iam___groups</v>
      </c>
      <c r="AO27" s="7" t="str">
        <f t="shared" si="83"/>
        <v/>
      </c>
      <c r="AP27" s="7" t="str">
        <f t="shared" si="16"/>
        <v/>
      </c>
      <c r="AQ27" s="7" t="str">
        <f t="shared" si="17"/>
        <v/>
      </c>
      <c r="AR27" s="7" t="str">
        <f t="shared" si="18"/>
        <v/>
      </c>
      <c r="AS27" s="7" t="str">
        <f t="shared" si="19"/>
        <v/>
      </c>
      <c r="AT27" s="7" t="str">
        <f t="shared" si="20"/>
        <v/>
      </c>
      <c r="AU27" s="7" t="str">
        <f t="shared" si="21"/>
        <v>UserName</v>
      </c>
      <c r="AV27" s="7" t="str">
        <f t="shared" si="70"/>
        <v>GroupName</v>
      </c>
      <c r="AW27" s="7" t="str">
        <f t="shared" si="71"/>
        <v/>
      </c>
      <c r="AX27" s="7" t="str">
        <f t="shared" si="24"/>
        <v/>
      </c>
      <c r="AY27" s="7" t="str">
        <f t="shared" si="25"/>
        <v/>
      </c>
      <c r="AZ27" s="7" t="str">
        <f t="shared" si="26"/>
        <v/>
      </c>
      <c r="BA27" s="7" t="str">
        <f t="shared" si="27"/>
        <v/>
      </c>
      <c r="BB27" s="7" t="str">
        <f t="shared" si="28"/>
        <v/>
      </c>
      <c r="BC27" s="8" t="str">
        <f t="shared" si="29"/>
        <v/>
      </c>
      <c r="BD27" s="8" t="str">
        <f t="shared" si="72"/>
        <v/>
      </c>
      <c r="BE27" s="7" t="str">
        <f t="shared" si="85"/>
        <v>/* recursive command: get-user-policy */ DROP TABLE IF EXISTS iam___user_policy; CREATE TABLE iam___user_policy(  id SERIAL PRIMARY KEY, UserName TEXT); SELECT iam___users.users -&gt;&gt; 'UserName' AS users FROM iam___users ;</v>
      </c>
      <c r="BF27" s="7" t="str">
        <f t="shared" si="74"/>
        <v xml:space="preserve">/* recursive command multi: get-user-policy */ </v>
      </c>
      <c r="BG27" s="7" t="str">
        <f t="shared" si="75"/>
        <v xml:space="preserve">DROP TABLE IF EXISTS iam___user_policy; </v>
      </c>
      <c r="BH27" s="7" t="str">
        <f t="shared" si="76"/>
        <v>CREATE TABLE iam___user_policy(  id SERIAL PRIMARY KEY, username TEXT, groupname TEXT );</v>
      </c>
      <c r="BI27" s="7" t="str">
        <f t="shared" si="77"/>
        <v xml:space="preserve">CREATE TABLE iam___user_policy(  id SERIAL PRIMARY KEY, </v>
      </c>
      <c r="BJ27" s="7" t="str">
        <f t="shared" si="30"/>
        <v>username TEXT</v>
      </c>
      <c r="BK27" s="7" t="str">
        <f t="shared" si="31"/>
        <v>, groupname TEXT</v>
      </c>
      <c r="BL27" s="7" t="str">
        <f t="shared" si="32"/>
        <v/>
      </c>
      <c r="BM27" s="7" t="str">
        <f t="shared" si="33"/>
        <v/>
      </c>
      <c r="BN27" s="7" t="str">
        <f t="shared" si="34"/>
        <v/>
      </c>
      <c r="BO27" s="7" t="str">
        <f t="shared" si="35"/>
        <v/>
      </c>
      <c r="BP27" s="7" t="str">
        <f t="shared" si="36"/>
        <v/>
      </c>
      <c r="BQ27" s="7" t="str">
        <f t="shared" si="37"/>
        <v/>
      </c>
      <c r="BR27" s="7" t="str">
        <f t="shared" si="78"/>
        <v xml:space="preserve"> );</v>
      </c>
      <c r="BS27" s="8" t="str">
        <f t="shared" si="79"/>
        <v xml:space="preserve"> INSERT INTO iam___user_policy(username, groupname)</v>
      </c>
      <c r="BT27" s="8" t="str">
        <f t="shared" si="80"/>
        <v xml:space="preserve"> INSERT INTO iam___user_policy(</v>
      </c>
      <c r="BU27" s="8" t="str">
        <f t="shared" si="38"/>
        <v>username</v>
      </c>
      <c r="BV27" s="8" t="str">
        <f t="shared" si="39"/>
        <v>, groupname</v>
      </c>
      <c r="BW27" s="8" t="str">
        <f t="shared" si="40"/>
        <v/>
      </c>
      <c r="BX27" s="8" t="str">
        <f t="shared" si="41"/>
        <v/>
      </c>
      <c r="BY27" s="8" t="str">
        <f t="shared" si="42"/>
        <v/>
      </c>
      <c r="BZ27" s="8" t="str">
        <f t="shared" si="43"/>
        <v/>
      </c>
      <c r="CA27" s="8" t="str">
        <f t="shared" si="44"/>
        <v/>
      </c>
      <c r="CB27" s="8" t="str">
        <f t="shared" si="45"/>
        <v/>
      </c>
      <c r="CC27" s="8" t="str">
        <f t="shared" si="81"/>
        <v>)</v>
      </c>
      <c r="CD27" s="8" t="str">
        <f t="shared" si="46"/>
        <v xml:space="preserve"> SELECT iam___users.users -&gt;&gt; 'UserName' AS users_username, iam___groups.groups -&gt;&gt; 'GroupName' AS groups_groupname FROM iam___users INNER JOIN iam___users USING (iam___user_policy.username, iam___users.users -&gt;&gt; 'UserName') ;</v>
      </c>
      <c r="CE27" s="7" t="str">
        <f t="shared" si="47"/>
        <v xml:space="preserve"> SELECT iam___users.users -&gt;&gt; 'UserName' AS users_username</v>
      </c>
      <c r="CF27" s="7" t="str">
        <f t="shared" si="48"/>
        <v>, iam___groups.groups -&gt;&gt; 'GroupName' AS groups_groupname</v>
      </c>
      <c r="CG27" s="7" t="str">
        <f t="shared" si="49"/>
        <v/>
      </c>
      <c r="CH27" s="7" t="str">
        <f t="shared" si="50"/>
        <v/>
      </c>
      <c r="CI27" s="7" t="str">
        <f t="shared" si="51"/>
        <v/>
      </c>
      <c r="CJ27" s="7" t="str">
        <f t="shared" si="52"/>
        <v/>
      </c>
      <c r="CK27" s="7" t="str">
        <f t="shared" si="53"/>
        <v/>
      </c>
      <c r="CL27" s="7" t="str">
        <f t="shared" si="54"/>
        <v/>
      </c>
      <c r="CM27" s="7" t="str">
        <f t="shared" si="55"/>
        <v xml:space="preserve"> FROM iam___users</v>
      </c>
      <c r="CN27" s="8" t="str">
        <f t="shared" si="56"/>
        <v xml:space="preserve"> INNER JOIN iam___users USING (iam___user_policy.username, iam___users.users -&gt;&gt; 'UserName')</v>
      </c>
      <c r="CO27" s="8" t="str">
        <f t="shared" si="57"/>
        <v/>
      </c>
      <c r="CP27" s="8" t="str">
        <f t="shared" si="58"/>
        <v/>
      </c>
      <c r="CQ27" s="8" t="str">
        <f t="shared" si="59"/>
        <v/>
      </c>
      <c r="CR27" s="8" t="str">
        <f t="shared" si="60"/>
        <v/>
      </c>
      <c r="CS27" s="7" t="str">
        <f t="shared" si="61"/>
        <v/>
      </c>
      <c r="CT27" s="7" t="str">
        <f t="shared" si="62"/>
        <v/>
      </c>
      <c r="CU27" s="7" t="str">
        <f t="shared" si="82"/>
        <v xml:space="preserve"> ;</v>
      </c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</row>
    <row r="28" spans="1:203" x14ac:dyDescent="0.25">
      <c r="A28">
        <v>27</v>
      </c>
      <c r="B28" s="3" t="s">
        <v>0</v>
      </c>
      <c r="C28" s="3" t="s">
        <v>19</v>
      </c>
      <c r="D28" s="3" t="s">
        <v>0</v>
      </c>
      <c r="E28" s="3" t="s">
        <v>15</v>
      </c>
      <c r="F28" s="3" t="s">
        <v>18</v>
      </c>
      <c r="G28" s="6" t="s">
        <v>72</v>
      </c>
      <c r="H28" s="6" t="s">
        <v>72</v>
      </c>
      <c r="I28" s="6">
        <v>1</v>
      </c>
      <c r="J28" s="6" t="s">
        <v>72</v>
      </c>
      <c r="K28" s="6">
        <v>1</v>
      </c>
      <c r="L28" s="3" t="s">
        <v>17</v>
      </c>
      <c r="M28" s="6" t="s">
        <v>72</v>
      </c>
      <c r="N28" s="3"/>
      <c r="O28" s="6"/>
      <c r="P28" s="3"/>
      <c r="Q28" s="7" t="str">
        <f>VLOOKUP($C28,aws_cli_commands!$C$2:$E$10000,3,FALSE)</f>
        <v>y</v>
      </c>
      <c r="R28" s="7" t="str">
        <f>VLOOKUP($C28,aws_cli_commands!$C$2:$E$10000,2,FALSE)</f>
        <v>n</v>
      </c>
      <c r="S28" s="7" t="str">
        <f t="shared" si="63"/>
        <v>n</v>
      </c>
      <c r="T28" s="7" t="str">
        <f t="shared" si="64"/>
        <v>n</v>
      </c>
      <c r="U28" s="7" t="str">
        <f t="shared" si="0"/>
        <v>iam___attached_group_policies</v>
      </c>
      <c r="V28" s="7" t="str">
        <f t="shared" si="65"/>
        <v>iam___groups</v>
      </c>
      <c r="W28" s="7" t="str">
        <f t="shared" si="1"/>
        <v>groups</v>
      </c>
      <c r="X28" s="7" t="str">
        <f t="shared" si="2"/>
        <v>groupname</v>
      </c>
      <c r="Y28" s="7" t="str">
        <f t="shared" si="66"/>
        <v>n</v>
      </c>
      <c r="Z28" s="7">
        <f t="shared" si="84"/>
        <v>0</v>
      </c>
      <c r="AA28" s="7">
        <f t="shared" si="3"/>
        <v>0</v>
      </c>
      <c r="AB28" s="7" t="s">
        <v>127</v>
      </c>
      <c r="AC28" s="8" t="str">
        <f t="shared" si="4"/>
        <v>iam list-attached-group-policies --group-name</v>
      </c>
      <c r="AD28" s="7" t="str">
        <f t="shared" si="67"/>
        <v>list-attached-group-policies</v>
      </c>
      <c r="AE28" s="7" t="str">
        <f t="shared" si="5"/>
        <v xml:space="preserve"> --group-name</v>
      </c>
      <c r="AF28" s="7" t="str">
        <f t="shared" si="6"/>
        <v/>
      </c>
      <c r="AG28" s="7" t="str">
        <f t="shared" si="7"/>
        <v/>
      </c>
      <c r="AH28" s="7" t="str">
        <f t="shared" si="8"/>
        <v/>
      </c>
      <c r="AI28" s="7" t="str">
        <f t="shared" si="9"/>
        <v/>
      </c>
      <c r="AJ28" s="7" t="str">
        <f t="shared" si="10"/>
        <v/>
      </c>
      <c r="AK28" s="7" t="str">
        <f t="shared" si="11"/>
        <v/>
      </c>
      <c r="AL28" s="7" t="str">
        <f t="shared" si="12"/>
        <v/>
      </c>
      <c r="AM28" s="7" t="str">
        <f t="shared" si="13"/>
        <v>iam___groups</v>
      </c>
      <c r="AN28" s="7" t="str">
        <f t="shared" si="68"/>
        <v>iam___roles</v>
      </c>
      <c r="AO28" s="7" t="str">
        <f t="shared" si="83"/>
        <v/>
      </c>
      <c r="AP28" s="7" t="str">
        <f t="shared" si="16"/>
        <v/>
      </c>
      <c r="AQ28" s="7" t="str">
        <f t="shared" si="17"/>
        <v/>
      </c>
      <c r="AR28" s="7" t="str">
        <f t="shared" si="18"/>
        <v/>
      </c>
      <c r="AS28" s="7" t="str">
        <f t="shared" si="19"/>
        <v/>
      </c>
      <c r="AT28" s="7" t="str">
        <f t="shared" si="20"/>
        <v/>
      </c>
      <c r="AU28" s="7" t="str">
        <f t="shared" si="21"/>
        <v>GroupName</v>
      </c>
      <c r="AV28" s="7" t="str">
        <f t="shared" si="70"/>
        <v>RoleName</v>
      </c>
      <c r="AW28" s="7" t="str">
        <f t="shared" si="71"/>
        <v/>
      </c>
      <c r="AX28" s="7" t="str">
        <f t="shared" si="24"/>
        <v/>
      </c>
      <c r="AY28" s="7" t="str">
        <f t="shared" si="25"/>
        <v/>
      </c>
      <c r="AZ28" s="7" t="str">
        <f t="shared" si="26"/>
        <v/>
      </c>
      <c r="BA28" s="7" t="str">
        <f t="shared" si="27"/>
        <v/>
      </c>
      <c r="BB28" s="7" t="str">
        <f t="shared" si="28"/>
        <v/>
      </c>
      <c r="BC28" s="8" t="str">
        <f t="shared" si="29"/>
        <v/>
      </c>
      <c r="BD28" s="8" t="str">
        <f t="shared" si="72"/>
        <v/>
      </c>
      <c r="BE28" s="7" t="str">
        <f t="shared" si="85"/>
        <v>/* recursive command: list-attached-group-policies */ DROP TABLE IF EXISTS iam___attached_group_policies; CREATE TABLE iam___attached_group_policies(  id SERIAL PRIMARY KEY, GroupName TEXT); SELECT iam___groups.groups -&gt;&gt; 'GroupName' AS groups FROM iam___groups ;</v>
      </c>
      <c r="BF28" s="7" t="str">
        <f t="shared" si="74"/>
        <v xml:space="preserve">/* recursive command multi: list-attached-group-policies */ </v>
      </c>
      <c r="BG28" s="7" t="str">
        <f t="shared" si="75"/>
        <v xml:space="preserve">DROP TABLE IF EXISTS iam___attached_group_policies; </v>
      </c>
      <c r="BH28" s="7" t="str">
        <f t="shared" si="76"/>
        <v>CREATE TABLE iam___attached_group_policies(  id SERIAL PRIMARY KEY, groupname TEXT );</v>
      </c>
      <c r="BI28" s="7" t="str">
        <f t="shared" si="77"/>
        <v xml:space="preserve">CREATE TABLE iam___attached_group_policies(  id SERIAL PRIMARY KEY, </v>
      </c>
      <c r="BJ28" s="7" t="str">
        <f t="shared" si="30"/>
        <v>groupname TEXT</v>
      </c>
      <c r="BK28" s="7" t="str">
        <f t="shared" si="31"/>
        <v/>
      </c>
      <c r="BL28" s="7" t="str">
        <f t="shared" si="32"/>
        <v/>
      </c>
      <c r="BM28" s="7" t="str">
        <f t="shared" si="33"/>
        <v/>
      </c>
      <c r="BN28" s="7" t="str">
        <f t="shared" si="34"/>
        <v/>
      </c>
      <c r="BO28" s="7" t="str">
        <f t="shared" si="35"/>
        <v/>
      </c>
      <c r="BP28" s="7" t="str">
        <f t="shared" si="36"/>
        <v/>
      </c>
      <c r="BQ28" s="7" t="str">
        <f t="shared" si="37"/>
        <v/>
      </c>
      <c r="BR28" s="7" t="str">
        <f t="shared" si="78"/>
        <v xml:space="preserve"> );</v>
      </c>
      <c r="BS28" s="8" t="str">
        <f t="shared" si="79"/>
        <v xml:space="preserve"> INSERT INTO iam___attached_group_policies(groupname)</v>
      </c>
      <c r="BT28" s="8" t="str">
        <f t="shared" si="80"/>
        <v xml:space="preserve"> INSERT INTO iam___attached_group_policies(</v>
      </c>
      <c r="BU28" s="8" t="str">
        <f t="shared" si="38"/>
        <v>groupname</v>
      </c>
      <c r="BV28" s="8" t="str">
        <f t="shared" si="39"/>
        <v/>
      </c>
      <c r="BW28" s="8" t="str">
        <f t="shared" si="40"/>
        <v/>
      </c>
      <c r="BX28" s="8" t="str">
        <f t="shared" si="41"/>
        <v/>
      </c>
      <c r="BY28" s="8" t="str">
        <f t="shared" si="42"/>
        <v/>
      </c>
      <c r="BZ28" s="8" t="str">
        <f t="shared" si="43"/>
        <v/>
      </c>
      <c r="CA28" s="8" t="str">
        <f t="shared" si="44"/>
        <v/>
      </c>
      <c r="CB28" s="8" t="str">
        <f t="shared" si="45"/>
        <v/>
      </c>
      <c r="CC28" s="8" t="str">
        <f t="shared" si="81"/>
        <v>)</v>
      </c>
      <c r="CD28" s="8" t="str">
        <f t="shared" si="46"/>
        <v xml:space="preserve"> SELECT iam___groups.groups -&gt;&gt; 'GroupName' AS groups_groupname FROM iam___groups ;</v>
      </c>
      <c r="CE28" s="7" t="str">
        <f t="shared" si="47"/>
        <v xml:space="preserve"> SELECT iam___groups.groups -&gt;&gt; 'GroupName' AS groups_groupname</v>
      </c>
      <c r="CF28" s="7" t="str">
        <f t="shared" si="48"/>
        <v/>
      </c>
      <c r="CG28" s="7" t="str">
        <f t="shared" si="49"/>
        <v/>
      </c>
      <c r="CH28" s="7" t="str">
        <f t="shared" si="50"/>
        <v/>
      </c>
      <c r="CI28" s="7" t="str">
        <f t="shared" si="51"/>
        <v/>
      </c>
      <c r="CJ28" s="7" t="str">
        <f t="shared" si="52"/>
        <v/>
      </c>
      <c r="CK28" s="7" t="str">
        <f t="shared" si="53"/>
        <v/>
      </c>
      <c r="CL28" s="7" t="str">
        <f t="shared" si="54"/>
        <v/>
      </c>
      <c r="CM28" s="7" t="str">
        <f t="shared" si="55"/>
        <v xml:space="preserve"> FROM iam___groups</v>
      </c>
      <c r="CN28" s="8" t="str">
        <f t="shared" si="56"/>
        <v/>
      </c>
      <c r="CO28" s="8" t="str">
        <f t="shared" si="57"/>
        <v/>
      </c>
      <c r="CP28" s="8" t="str">
        <f t="shared" si="58"/>
        <v/>
      </c>
      <c r="CQ28" s="8" t="str">
        <f t="shared" si="59"/>
        <v/>
      </c>
      <c r="CR28" s="8" t="str">
        <f t="shared" si="60"/>
        <v/>
      </c>
      <c r="CS28" s="7" t="str">
        <f t="shared" si="61"/>
        <v/>
      </c>
      <c r="CT28" s="7" t="str">
        <f t="shared" si="62"/>
        <v/>
      </c>
      <c r="CU28" s="7" t="str">
        <f t="shared" si="82"/>
        <v xml:space="preserve"> ;</v>
      </c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</row>
    <row r="29" spans="1:203" x14ac:dyDescent="0.25">
      <c r="A29">
        <v>28</v>
      </c>
      <c r="B29" s="3" t="s">
        <v>0</v>
      </c>
      <c r="C29" s="3" t="s">
        <v>38</v>
      </c>
      <c r="D29" s="3" t="s">
        <v>0</v>
      </c>
      <c r="E29" s="3" t="s">
        <v>34</v>
      </c>
      <c r="F29" s="3" t="s">
        <v>37</v>
      </c>
      <c r="G29" s="6" t="s">
        <v>72</v>
      </c>
      <c r="H29" s="6" t="s">
        <v>72</v>
      </c>
      <c r="I29" s="6">
        <v>1</v>
      </c>
      <c r="J29" s="6" t="s">
        <v>72</v>
      </c>
      <c r="K29" s="6">
        <v>1</v>
      </c>
      <c r="L29" s="3" t="s">
        <v>36</v>
      </c>
      <c r="M29" s="6" t="s">
        <v>72</v>
      </c>
      <c r="N29" s="3"/>
      <c r="O29" s="6"/>
      <c r="P29" s="3"/>
      <c r="Q29" s="7" t="str">
        <f>VLOOKUP($C29,aws_cli_commands!$C$2:$E$10000,3,FALSE)</f>
        <v>y</v>
      </c>
      <c r="R29" s="7" t="str">
        <f>VLOOKUP($C29,aws_cli_commands!$C$2:$E$10000,2,FALSE)</f>
        <v>n</v>
      </c>
      <c r="S29" s="7" t="str">
        <f t="shared" si="63"/>
        <v>n</v>
      </c>
      <c r="T29" s="7" t="str">
        <f t="shared" si="64"/>
        <v>n</v>
      </c>
      <c r="U29" s="7" t="str">
        <f t="shared" si="0"/>
        <v>iam___attached_role_policies</v>
      </c>
      <c r="V29" s="7" t="str">
        <f t="shared" si="65"/>
        <v>iam___roles</v>
      </c>
      <c r="W29" s="7" t="str">
        <f t="shared" si="1"/>
        <v>roles</v>
      </c>
      <c r="X29" s="7" t="str">
        <f t="shared" si="2"/>
        <v>rolename</v>
      </c>
      <c r="Y29" s="7" t="str">
        <f t="shared" si="66"/>
        <v>n</v>
      </c>
      <c r="Z29" s="7">
        <f t="shared" si="84"/>
        <v>0</v>
      </c>
      <c r="AA29" s="7">
        <f t="shared" si="3"/>
        <v>0</v>
      </c>
      <c r="AB29" s="7" t="s">
        <v>127</v>
      </c>
      <c r="AC29" s="8" t="str">
        <f t="shared" si="4"/>
        <v>iam list-attached-role-policies --role-name</v>
      </c>
      <c r="AD29" s="7" t="str">
        <f t="shared" si="67"/>
        <v>list-attached-role-policies</v>
      </c>
      <c r="AE29" s="7" t="str">
        <f t="shared" si="5"/>
        <v xml:space="preserve"> --role-name</v>
      </c>
      <c r="AF29" s="7" t="str">
        <f t="shared" si="6"/>
        <v/>
      </c>
      <c r="AG29" s="7" t="str">
        <f t="shared" si="7"/>
        <v/>
      </c>
      <c r="AH29" s="7" t="str">
        <f t="shared" si="8"/>
        <v/>
      </c>
      <c r="AI29" s="7" t="str">
        <f t="shared" si="9"/>
        <v/>
      </c>
      <c r="AJ29" s="7" t="str">
        <f t="shared" si="10"/>
        <v/>
      </c>
      <c r="AK29" s="7" t="str">
        <f t="shared" si="11"/>
        <v/>
      </c>
      <c r="AL29" s="7" t="str">
        <f t="shared" si="12"/>
        <v/>
      </c>
      <c r="AM29" s="7" t="str">
        <f t="shared" si="13"/>
        <v>iam___roles</v>
      </c>
      <c r="AN29" s="7" t="str">
        <f t="shared" si="68"/>
        <v/>
      </c>
      <c r="AO29" s="7" t="str">
        <f t="shared" si="83"/>
        <v/>
      </c>
      <c r="AP29" s="7" t="str">
        <f t="shared" si="16"/>
        <v/>
      </c>
      <c r="AQ29" s="7" t="str">
        <f t="shared" si="17"/>
        <v/>
      </c>
      <c r="AR29" s="7" t="str">
        <f t="shared" si="18"/>
        <v/>
      </c>
      <c r="AS29" s="7" t="str">
        <f t="shared" si="19"/>
        <v/>
      </c>
      <c r="AT29" s="7" t="str">
        <f t="shared" si="20"/>
        <v/>
      </c>
      <c r="AU29" s="7" t="str">
        <f t="shared" si="21"/>
        <v>RoleName</v>
      </c>
      <c r="AV29" s="7" t="str">
        <f t="shared" si="70"/>
        <v/>
      </c>
      <c r="AW29" s="7" t="str">
        <f t="shared" si="71"/>
        <v/>
      </c>
      <c r="AX29" s="7" t="str">
        <f t="shared" si="24"/>
        <v/>
      </c>
      <c r="AY29" s="7" t="str">
        <f t="shared" si="25"/>
        <v/>
      </c>
      <c r="AZ29" s="7" t="str">
        <f t="shared" si="26"/>
        <v/>
      </c>
      <c r="BA29" s="7" t="str">
        <f t="shared" si="27"/>
        <v/>
      </c>
      <c r="BB29" s="7" t="str">
        <f t="shared" si="28"/>
        <v/>
      </c>
      <c r="BC29" s="8" t="str">
        <f t="shared" si="29"/>
        <v/>
      </c>
      <c r="BD29" s="8" t="str">
        <f t="shared" si="72"/>
        <v/>
      </c>
      <c r="BE29" s="7" t="str">
        <f t="shared" si="85"/>
        <v>/* recursive command: list-attached-role-policies */ DROP TABLE IF EXISTS iam___attached_role_policies; CREATE TABLE iam___attached_role_policies(  id SERIAL PRIMARY KEY, RoleName TEXT); SELECT iam___roles.roles -&gt;&gt; 'RoleName' AS roles FROM iam___roles ;</v>
      </c>
      <c r="BF29" s="7" t="str">
        <f t="shared" si="74"/>
        <v xml:space="preserve">/* recursive command multi: list-attached-role-policies */ </v>
      </c>
      <c r="BG29" s="7" t="str">
        <f t="shared" si="75"/>
        <v xml:space="preserve">DROP TABLE IF EXISTS iam___attached_role_policies; </v>
      </c>
      <c r="BH29" s="7" t="str">
        <f t="shared" si="76"/>
        <v>CREATE TABLE iam___attached_role_policies(  id SERIAL PRIMARY KEY, rolename TEXT );</v>
      </c>
      <c r="BI29" s="7" t="str">
        <f t="shared" si="77"/>
        <v xml:space="preserve">CREATE TABLE iam___attached_role_policies(  id SERIAL PRIMARY KEY, </v>
      </c>
      <c r="BJ29" s="7" t="str">
        <f t="shared" si="30"/>
        <v>rolename TEXT</v>
      </c>
      <c r="BK29" s="7" t="str">
        <f t="shared" si="31"/>
        <v/>
      </c>
      <c r="BL29" s="7" t="str">
        <f t="shared" si="32"/>
        <v/>
      </c>
      <c r="BM29" s="7" t="str">
        <f t="shared" si="33"/>
        <v/>
      </c>
      <c r="BN29" s="7" t="str">
        <f t="shared" si="34"/>
        <v/>
      </c>
      <c r="BO29" s="7" t="str">
        <f t="shared" si="35"/>
        <v/>
      </c>
      <c r="BP29" s="7" t="str">
        <f t="shared" si="36"/>
        <v/>
      </c>
      <c r="BQ29" s="7" t="str">
        <f t="shared" si="37"/>
        <v/>
      </c>
      <c r="BR29" s="7" t="str">
        <f t="shared" si="78"/>
        <v xml:space="preserve"> );</v>
      </c>
      <c r="BS29" s="8" t="str">
        <f t="shared" si="79"/>
        <v xml:space="preserve"> INSERT INTO iam___attached_role_policies(rolename)</v>
      </c>
      <c r="BT29" s="8" t="str">
        <f t="shared" si="80"/>
        <v xml:space="preserve"> INSERT INTO iam___attached_role_policies(</v>
      </c>
      <c r="BU29" s="8" t="str">
        <f t="shared" si="38"/>
        <v>rolename</v>
      </c>
      <c r="BV29" s="8" t="str">
        <f t="shared" si="39"/>
        <v/>
      </c>
      <c r="BW29" s="8" t="str">
        <f t="shared" si="40"/>
        <v/>
      </c>
      <c r="BX29" s="8" t="str">
        <f t="shared" si="41"/>
        <v/>
      </c>
      <c r="BY29" s="8" t="str">
        <f t="shared" si="42"/>
        <v/>
      </c>
      <c r="BZ29" s="8" t="str">
        <f t="shared" si="43"/>
        <v/>
      </c>
      <c r="CA29" s="8" t="str">
        <f t="shared" si="44"/>
        <v/>
      </c>
      <c r="CB29" s="8" t="str">
        <f t="shared" si="45"/>
        <v/>
      </c>
      <c r="CC29" s="8" t="str">
        <f t="shared" si="81"/>
        <v>)</v>
      </c>
      <c r="CD29" s="8" t="str">
        <f t="shared" si="46"/>
        <v xml:space="preserve"> SELECT iam___roles.roles -&gt;&gt; 'RoleName' AS roles_rolename FROM iam___roles ;</v>
      </c>
      <c r="CE29" s="7" t="str">
        <f t="shared" si="47"/>
        <v xml:space="preserve"> SELECT iam___roles.roles -&gt;&gt; 'RoleName' AS roles_rolename</v>
      </c>
      <c r="CF29" s="7" t="str">
        <f t="shared" si="48"/>
        <v/>
      </c>
      <c r="CG29" s="7" t="str">
        <f t="shared" si="49"/>
        <v/>
      </c>
      <c r="CH29" s="7" t="str">
        <f t="shared" si="50"/>
        <v/>
      </c>
      <c r="CI29" s="7" t="str">
        <f t="shared" si="51"/>
        <v/>
      </c>
      <c r="CJ29" s="7" t="str">
        <f t="shared" si="52"/>
        <v/>
      </c>
      <c r="CK29" s="7" t="str">
        <f t="shared" si="53"/>
        <v/>
      </c>
      <c r="CL29" s="7" t="str">
        <f t="shared" si="54"/>
        <v/>
      </c>
      <c r="CM29" s="7" t="str">
        <f t="shared" si="55"/>
        <v xml:space="preserve"> FROM iam___roles</v>
      </c>
      <c r="CN29" s="8" t="str">
        <f t="shared" si="56"/>
        <v/>
      </c>
      <c r="CO29" s="8" t="str">
        <f t="shared" si="57"/>
        <v/>
      </c>
      <c r="CP29" s="8" t="str">
        <f t="shared" si="58"/>
        <v/>
      </c>
      <c r="CQ29" s="8" t="str">
        <f t="shared" si="59"/>
        <v/>
      </c>
      <c r="CR29" s="8" t="str">
        <f t="shared" si="60"/>
        <v/>
      </c>
      <c r="CS29" s="7" t="str">
        <f t="shared" si="61"/>
        <v/>
      </c>
      <c r="CT29" s="7" t="str">
        <f t="shared" si="62"/>
        <v/>
      </c>
      <c r="CU29" s="7" t="str">
        <f t="shared" si="82"/>
        <v xml:space="preserve"> ;</v>
      </c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</row>
    <row r="30" spans="1:203" x14ac:dyDescent="0.25">
      <c r="A30">
        <v>29</v>
      </c>
      <c r="B30" s="3" t="s">
        <v>0</v>
      </c>
      <c r="C30" s="3" t="s">
        <v>53</v>
      </c>
      <c r="D30" s="3" t="s">
        <v>0</v>
      </c>
      <c r="E30" s="3" t="s">
        <v>48</v>
      </c>
      <c r="F30" s="3" t="s">
        <v>51</v>
      </c>
      <c r="G30" s="6" t="s">
        <v>72</v>
      </c>
      <c r="H30" s="6" t="s">
        <v>72</v>
      </c>
      <c r="I30" s="6">
        <v>1</v>
      </c>
      <c r="J30" s="6" t="s">
        <v>72</v>
      </c>
      <c r="K30" s="6">
        <v>1</v>
      </c>
      <c r="L30" s="3" t="s">
        <v>50</v>
      </c>
      <c r="M30" s="6" t="s">
        <v>72</v>
      </c>
      <c r="N30" s="3"/>
      <c r="O30" s="6"/>
      <c r="P30" s="3"/>
      <c r="Q30" s="7" t="str">
        <f>VLOOKUP($C30,aws_cli_commands!$C$2:$E$10000,3,FALSE)</f>
        <v>y</v>
      </c>
      <c r="R30" s="7" t="str">
        <f>VLOOKUP($C30,aws_cli_commands!$C$2:$E$10000,2,FALSE)</f>
        <v>n</v>
      </c>
      <c r="S30" s="7" t="str">
        <f t="shared" si="63"/>
        <v>n</v>
      </c>
      <c r="T30" s="7" t="str">
        <f t="shared" si="64"/>
        <v>n</v>
      </c>
      <c r="U30" s="7" t="str">
        <f t="shared" si="0"/>
        <v>iam___attached_user_policies</v>
      </c>
      <c r="V30" s="7" t="str">
        <f t="shared" si="65"/>
        <v>iam___users</v>
      </c>
      <c r="W30" s="7" t="str">
        <f t="shared" si="1"/>
        <v>users</v>
      </c>
      <c r="X30" s="7" t="str">
        <f t="shared" si="2"/>
        <v>username</v>
      </c>
      <c r="Y30" s="7" t="str">
        <f t="shared" si="66"/>
        <v>n</v>
      </c>
      <c r="Z30" s="7">
        <f t="shared" si="84"/>
        <v>0</v>
      </c>
      <c r="AA30" s="7">
        <f t="shared" si="3"/>
        <v>0</v>
      </c>
      <c r="AB30" s="7" t="s">
        <v>127</v>
      </c>
      <c r="AC30" s="8" t="str">
        <f t="shared" si="4"/>
        <v>iam list-attached-user-policies --user-name</v>
      </c>
      <c r="AD30" s="7" t="str">
        <f t="shared" si="67"/>
        <v>list-attached-user-policies</v>
      </c>
      <c r="AE30" s="7" t="str">
        <f t="shared" si="5"/>
        <v xml:space="preserve"> --user-name</v>
      </c>
      <c r="AF30" s="7" t="str">
        <f t="shared" si="6"/>
        <v/>
      </c>
      <c r="AG30" s="7" t="str">
        <f t="shared" si="7"/>
        <v/>
      </c>
      <c r="AH30" s="7" t="str">
        <f t="shared" si="8"/>
        <v/>
      </c>
      <c r="AI30" s="7" t="str">
        <f t="shared" si="9"/>
        <v/>
      </c>
      <c r="AJ30" s="7" t="str">
        <f t="shared" si="10"/>
        <v/>
      </c>
      <c r="AK30" s="7" t="str">
        <f t="shared" si="11"/>
        <v/>
      </c>
      <c r="AL30" s="7" t="str">
        <f t="shared" si="12"/>
        <v/>
      </c>
      <c r="AM30" s="7" t="str">
        <f t="shared" si="13"/>
        <v>iam___users</v>
      </c>
      <c r="AN30" s="7" t="str">
        <f t="shared" si="68"/>
        <v/>
      </c>
      <c r="AO30" s="7" t="str">
        <f t="shared" si="83"/>
        <v/>
      </c>
      <c r="AP30" s="7" t="str">
        <f t="shared" si="16"/>
        <v/>
      </c>
      <c r="AQ30" s="7" t="str">
        <f t="shared" si="17"/>
        <v/>
      </c>
      <c r="AR30" s="7" t="str">
        <f t="shared" si="18"/>
        <v/>
      </c>
      <c r="AS30" s="7" t="str">
        <f t="shared" si="19"/>
        <v/>
      </c>
      <c r="AT30" s="7" t="str">
        <f t="shared" si="20"/>
        <v/>
      </c>
      <c r="AU30" s="7" t="str">
        <f t="shared" si="21"/>
        <v>UserName</v>
      </c>
      <c r="AV30" s="7" t="str">
        <f t="shared" si="70"/>
        <v/>
      </c>
      <c r="AW30" s="7" t="str">
        <f t="shared" si="71"/>
        <v/>
      </c>
      <c r="AX30" s="7" t="str">
        <f t="shared" si="24"/>
        <v/>
      </c>
      <c r="AY30" s="7" t="str">
        <f t="shared" si="25"/>
        <v/>
      </c>
      <c r="AZ30" s="7" t="str">
        <f t="shared" si="26"/>
        <v/>
      </c>
      <c r="BA30" s="7" t="str">
        <f t="shared" si="27"/>
        <v/>
      </c>
      <c r="BB30" s="7" t="str">
        <f t="shared" si="28"/>
        <v/>
      </c>
      <c r="BC30" s="8" t="str">
        <f t="shared" si="29"/>
        <v/>
      </c>
      <c r="BD30" s="8" t="str">
        <f t="shared" si="72"/>
        <v/>
      </c>
      <c r="BE30" s="7" t="str">
        <f t="shared" si="85"/>
        <v>/* recursive command: list-attached-user-policies */ DROP TABLE IF EXISTS iam___attached_user_policies; CREATE TABLE iam___attached_user_policies(  id SERIAL PRIMARY KEY, UserName TEXT); SELECT iam___users.users -&gt;&gt; 'UserName' AS users FROM iam___users ;</v>
      </c>
      <c r="BF30" s="7" t="str">
        <f t="shared" si="74"/>
        <v xml:space="preserve">/* recursive command multi: list-attached-user-policies */ </v>
      </c>
      <c r="BG30" s="7" t="str">
        <f t="shared" si="75"/>
        <v xml:space="preserve">DROP TABLE IF EXISTS iam___attached_user_policies; </v>
      </c>
      <c r="BH30" s="7" t="str">
        <f t="shared" si="76"/>
        <v>CREATE TABLE iam___attached_user_policies(  id SERIAL PRIMARY KEY, username TEXT );</v>
      </c>
      <c r="BI30" s="7" t="str">
        <f t="shared" si="77"/>
        <v xml:space="preserve">CREATE TABLE iam___attached_user_policies(  id SERIAL PRIMARY KEY, </v>
      </c>
      <c r="BJ30" s="7" t="str">
        <f t="shared" si="30"/>
        <v>username TEXT</v>
      </c>
      <c r="BK30" s="7" t="str">
        <f t="shared" si="31"/>
        <v/>
      </c>
      <c r="BL30" s="7" t="str">
        <f t="shared" si="32"/>
        <v/>
      </c>
      <c r="BM30" s="7" t="str">
        <f t="shared" si="33"/>
        <v/>
      </c>
      <c r="BN30" s="7" t="str">
        <f t="shared" si="34"/>
        <v/>
      </c>
      <c r="BO30" s="7" t="str">
        <f t="shared" si="35"/>
        <v/>
      </c>
      <c r="BP30" s="7" t="str">
        <f t="shared" si="36"/>
        <v/>
      </c>
      <c r="BQ30" s="7" t="str">
        <f t="shared" si="37"/>
        <v/>
      </c>
      <c r="BR30" s="7" t="str">
        <f t="shared" si="78"/>
        <v xml:space="preserve"> );</v>
      </c>
      <c r="BS30" s="8" t="str">
        <f t="shared" si="79"/>
        <v xml:space="preserve"> INSERT INTO iam___attached_user_policies(username)</v>
      </c>
      <c r="BT30" s="8" t="str">
        <f t="shared" si="80"/>
        <v xml:space="preserve"> INSERT INTO iam___attached_user_policies(</v>
      </c>
      <c r="BU30" s="8" t="str">
        <f t="shared" si="38"/>
        <v>username</v>
      </c>
      <c r="BV30" s="8" t="str">
        <f t="shared" si="39"/>
        <v/>
      </c>
      <c r="BW30" s="8" t="str">
        <f t="shared" si="40"/>
        <v/>
      </c>
      <c r="BX30" s="8" t="str">
        <f t="shared" si="41"/>
        <v/>
      </c>
      <c r="BY30" s="8" t="str">
        <f t="shared" si="42"/>
        <v/>
      </c>
      <c r="BZ30" s="8" t="str">
        <f t="shared" si="43"/>
        <v/>
      </c>
      <c r="CA30" s="8" t="str">
        <f t="shared" si="44"/>
        <v/>
      </c>
      <c r="CB30" s="8" t="str">
        <f t="shared" si="45"/>
        <v/>
      </c>
      <c r="CC30" s="8" t="str">
        <f t="shared" si="81"/>
        <v>)</v>
      </c>
      <c r="CD30" s="8" t="str">
        <f t="shared" si="46"/>
        <v xml:space="preserve"> SELECT iam___users.users -&gt;&gt; 'UserName' AS users_username FROM iam___users ;</v>
      </c>
      <c r="CE30" s="7" t="str">
        <f t="shared" si="47"/>
        <v xml:space="preserve"> SELECT iam___users.users -&gt;&gt; 'UserName' AS users_username</v>
      </c>
      <c r="CF30" s="7" t="str">
        <f t="shared" si="48"/>
        <v/>
      </c>
      <c r="CG30" s="7" t="str">
        <f t="shared" si="49"/>
        <v/>
      </c>
      <c r="CH30" s="7" t="str">
        <f t="shared" si="50"/>
        <v/>
      </c>
      <c r="CI30" s="7" t="str">
        <f t="shared" si="51"/>
        <v/>
      </c>
      <c r="CJ30" s="7" t="str">
        <f t="shared" si="52"/>
        <v/>
      </c>
      <c r="CK30" s="7" t="str">
        <f t="shared" si="53"/>
        <v/>
      </c>
      <c r="CL30" s="7" t="str">
        <f t="shared" si="54"/>
        <v/>
      </c>
      <c r="CM30" s="7" t="str">
        <f t="shared" si="55"/>
        <v xml:space="preserve"> FROM iam___users</v>
      </c>
      <c r="CN30" s="8" t="str">
        <f t="shared" si="56"/>
        <v/>
      </c>
      <c r="CO30" s="8" t="str">
        <f t="shared" si="57"/>
        <v/>
      </c>
      <c r="CP30" s="8" t="str">
        <f t="shared" si="58"/>
        <v/>
      </c>
      <c r="CQ30" s="8" t="str">
        <f t="shared" si="59"/>
        <v/>
      </c>
      <c r="CR30" s="8" t="str">
        <f t="shared" si="60"/>
        <v/>
      </c>
      <c r="CS30" s="7" t="str">
        <f t="shared" si="61"/>
        <v/>
      </c>
      <c r="CT30" s="7" t="str">
        <f t="shared" si="62"/>
        <v/>
      </c>
      <c r="CU30" s="7" t="str">
        <f t="shared" si="82"/>
        <v xml:space="preserve"> ;</v>
      </c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</row>
    <row r="31" spans="1:203" x14ac:dyDescent="0.25">
      <c r="A31">
        <v>30</v>
      </c>
      <c r="B31" s="3" t="s">
        <v>0</v>
      </c>
      <c r="C31" s="3" t="s">
        <v>32</v>
      </c>
      <c r="D31" s="3" t="s">
        <v>0</v>
      </c>
      <c r="E31" s="3" t="s">
        <v>29</v>
      </c>
      <c r="F31" s="3" t="s">
        <v>28</v>
      </c>
      <c r="G31" s="6" t="s">
        <v>72</v>
      </c>
      <c r="H31" s="6" t="s">
        <v>72</v>
      </c>
      <c r="I31" s="6">
        <v>1</v>
      </c>
      <c r="J31" s="6" t="s">
        <v>72</v>
      </c>
      <c r="K31" s="6">
        <v>1</v>
      </c>
      <c r="L31" s="3" t="s">
        <v>31</v>
      </c>
      <c r="M31" s="6" t="s">
        <v>72</v>
      </c>
      <c r="N31" s="3"/>
      <c r="O31" s="6"/>
      <c r="P31" s="3"/>
      <c r="Q31" s="7" t="str">
        <f>VLOOKUP($C31,aws_cli_commands!$C$2:$E$10000,3,FALSE)</f>
        <v>y</v>
      </c>
      <c r="R31" s="7" t="str">
        <f>VLOOKUP($C31,aws_cli_commands!$C$2:$E$10000,2,FALSE)</f>
        <v>n</v>
      </c>
      <c r="S31" s="7" t="str">
        <f t="shared" si="63"/>
        <v>n</v>
      </c>
      <c r="T31" s="7" t="str">
        <f t="shared" si="64"/>
        <v>n</v>
      </c>
      <c r="U31" s="7" t="str">
        <f t="shared" si="0"/>
        <v>iam___entities_for_policy</v>
      </c>
      <c r="V31" s="7" t="str">
        <f t="shared" si="65"/>
        <v>iam___policies</v>
      </c>
      <c r="W31" s="7" t="str">
        <f t="shared" si="1"/>
        <v>policies</v>
      </c>
      <c r="X31" s="7" t="str">
        <f t="shared" si="2"/>
        <v>arn</v>
      </c>
      <c r="Y31" s="7" t="str">
        <f t="shared" si="66"/>
        <v>n</v>
      </c>
      <c r="Z31" s="7">
        <f t="shared" si="84"/>
        <v>0</v>
      </c>
      <c r="AA31" s="7">
        <f t="shared" si="3"/>
        <v>0</v>
      </c>
      <c r="AB31" s="7" t="s">
        <v>127</v>
      </c>
      <c r="AC31" s="8" t="str">
        <f t="shared" si="4"/>
        <v>iam list-entities-for-policy --policy-arn</v>
      </c>
      <c r="AD31" s="7" t="str">
        <f t="shared" si="67"/>
        <v>list-entities-for-policy</v>
      </c>
      <c r="AE31" s="7" t="str">
        <f t="shared" si="5"/>
        <v xml:space="preserve"> --policy-arn</v>
      </c>
      <c r="AF31" s="7" t="str">
        <f t="shared" si="6"/>
        <v/>
      </c>
      <c r="AG31" s="7" t="str">
        <f t="shared" si="7"/>
        <v/>
      </c>
      <c r="AH31" s="7" t="str">
        <f t="shared" si="8"/>
        <v/>
      </c>
      <c r="AI31" s="7" t="str">
        <f t="shared" si="9"/>
        <v/>
      </c>
      <c r="AJ31" s="7" t="str">
        <f t="shared" si="10"/>
        <v/>
      </c>
      <c r="AK31" s="7" t="str">
        <f t="shared" si="11"/>
        <v/>
      </c>
      <c r="AL31" s="7" t="str">
        <f t="shared" si="12"/>
        <v/>
      </c>
      <c r="AM31" s="7" t="str">
        <f t="shared" si="13"/>
        <v>iam___policies</v>
      </c>
      <c r="AN31" s="7" t="str">
        <f t="shared" si="68"/>
        <v/>
      </c>
      <c r="AO31" s="7" t="str">
        <f t="shared" si="83"/>
        <v/>
      </c>
      <c r="AP31" s="7" t="str">
        <f t="shared" si="16"/>
        <v/>
      </c>
      <c r="AQ31" s="7" t="str">
        <f t="shared" si="17"/>
        <v/>
      </c>
      <c r="AR31" s="7" t="str">
        <f t="shared" si="18"/>
        <v/>
      </c>
      <c r="AS31" s="7" t="str">
        <f t="shared" si="19"/>
        <v/>
      </c>
      <c r="AT31" s="7" t="str">
        <f t="shared" si="20"/>
        <v/>
      </c>
      <c r="AU31" s="7" t="str">
        <f t="shared" si="21"/>
        <v>Arn</v>
      </c>
      <c r="AV31" s="7" t="str">
        <f t="shared" si="70"/>
        <v/>
      </c>
      <c r="AW31" s="7" t="str">
        <f t="shared" si="71"/>
        <v/>
      </c>
      <c r="AX31" s="7" t="str">
        <f t="shared" si="24"/>
        <v/>
      </c>
      <c r="AY31" s="7" t="str">
        <f t="shared" si="25"/>
        <v/>
      </c>
      <c r="AZ31" s="7" t="str">
        <f t="shared" si="26"/>
        <v/>
      </c>
      <c r="BA31" s="7" t="str">
        <f t="shared" si="27"/>
        <v/>
      </c>
      <c r="BB31" s="7" t="str">
        <f t="shared" si="28"/>
        <v/>
      </c>
      <c r="BC31" s="8" t="str">
        <f t="shared" si="29"/>
        <v/>
      </c>
      <c r="BD31" s="8" t="str">
        <f t="shared" si="72"/>
        <v/>
      </c>
      <c r="BE31" s="7" t="str">
        <f t="shared" si="85"/>
        <v>/* recursive command: list-entities-for-policy */ DROP TABLE IF EXISTS iam___entities_for_policy; CREATE TABLE iam___entities_for_policy(  id SERIAL PRIMARY KEY, Arn TEXT); SELECT iam___policies.policies -&gt;&gt; 'Arn' AS policies FROM iam___policies ;</v>
      </c>
      <c r="BF31" s="7" t="str">
        <f t="shared" si="74"/>
        <v xml:space="preserve">/* recursive command multi: list-entities-for-policy */ </v>
      </c>
      <c r="BG31" s="7" t="str">
        <f t="shared" si="75"/>
        <v xml:space="preserve">DROP TABLE IF EXISTS iam___entities_for_policy; </v>
      </c>
      <c r="BH31" s="7" t="str">
        <f t="shared" si="76"/>
        <v>CREATE TABLE iam___entities_for_policy(  id SERIAL PRIMARY KEY, arn TEXT );</v>
      </c>
      <c r="BI31" s="7" t="str">
        <f t="shared" si="77"/>
        <v xml:space="preserve">CREATE TABLE iam___entities_for_policy(  id SERIAL PRIMARY KEY, </v>
      </c>
      <c r="BJ31" s="7" t="str">
        <f t="shared" si="30"/>
        <v>arn TEXT</v>
      </c>
      <c r="BK31" s="7" t="str">
        <f t="shared" si="31"/>
        <v/>
      </c>
      <c r="BL31" s="7" t="str">
        <f t="shared" si="32"/>
        <v/>
      </c>
      <c r="BM31" s="7" t="str">
        <f t="shared" si="33"/>
        <v/>
      </c>
      <c r="BN31" s="7" t="str">
        <f t="shared" si="34"/>
        <v/>
      </c>
      <c r="BO31" s="7" t="str">
        <f t="shared" si="35"/>
        <v/>
      </c>
      <c r="BP31" s="7" t="str">
        <f t="shared" si="36"/>
        <v/>
      </c>
      <c r="BQ31" s="7" t="str">
        <f t="shared" si="37"/>
        <v/>
      </c>
      <c r="BR31" s="7" t="str">
        <f t="shared" si="78"/>
        <v xml:space="preserve"> );</v>
      </c>
      <c r="BS31" s="8" t="str">
        <f t="shared" si="79"/>
        <v xml:space="preserve"> INSERT INTO iam___entities_for_policy(arn)</v>
      </c>
      <c r="BT31" s="8" t="str">
        <f t="shared" si="80"/>
        <v xml:space="preserve"> INSERT INTO iam___entities_for_policy(</v>
      </c>
      <c r="BU31" s="8" t="str">
        <f t="shared" si="38"/>
        <v>arn</v>
      </c>
      <c r="BV31" s="8" t="str">
        <f t="shared" si="39"/>
        <v/>
      </c>
      <c r="BW31" s="8" t="str">
        <f t="shared" si="40"/>
        <v/>
      </c>
      <c r="BX31" s="8" t="str">
        <f t="shared" si="41"/>
        <v/>
      </c>
      <c r="BY31" s="8" t="str">
        <f t="shared" si="42"/>
        <v/>
      </c>
      <c r="BZ31" s="8" t="str">
        <f t="shared" si="43"/>
        <v/>
      </c>
      <c r="CA31" s="8" t="str">
        <f t="shared" si="44"/>
        <v/>
      </c>
      <c r="CB31" s="8" t="str">
        <f t="shared" si="45"/>
        <v/>
      </c>
      <c r="CC31" s="8" t="str">
        <f t="shared" si="81"/>
        <v>)</v>
      </c>
      <c r="CD31" s="8" t="str">
        <f t="shared" si="46"/>
        <v xml:space="preserve"> SELECT iam___policies.policies -&gt;&gt; 'Arn' AS policies_arn FROM iam___policies ;</v>
      </c>
      <c r="CE31" s="7" t="str">
        <f t="shared" si="47"/>
        <v xml:space="preserve"> SELECT iam___policies.policies -&gt;&gt; 'Arn' AS policies_arn</v>
      </c>
      <c r="CF31" s="7" t="str">
        <f t="shared" si="48"/>
        <v/>
      </c>
      <c r="CG31" s="7" t="str">
        <f t="shared" si="49"/>
        <v/>
      </c>
      <c r="CH31" s="7" t="str">
        <f t="shared" si="50"/>
        <v/>
      </c>
      <c r="CI31" s="7" t="str">
        <f t="shared" si="51"/>
        <v/>
      </c>
      <c r="CJ31" s="7" t="str">
        <f t="shared" si="52"/>
        <v/>
      </c>
      <c r="CK31" s="7" t="str">
        <f t="shared" si="53"/>
        <v/>
      </c>
      <c r="CL31" s="7" t="str">
        <f t="shared" si="54"/>
        <v/>
      </c>
      <c r="CM31" s="7" t="str">
        <f t="shared" si="55"/>
        <v xml:space="preserve"> FROM iam___policies</v>
      </c>
      <c r="CN31" s="8" t="str">
        <f t="shared" si="56"/>
        <v/>
      </c>
      <c r="CO31" s="8" t="str">
        <f t="shared" si="57"/>
        <v/>
      </c>
      <c r="CP31" s="8" t="str">
        <f t="shared" si="58"/>
        <v/>
      </c>
      <c r="CQ31" s="8" t="str">
        <f t="shared" si="59"/>
        <v/>
      </c>
      <c r="CR31" s="8" t="str">
        <f t="shared" si="60"/>
        <v/>
      </c>
      <c r="CS31" s="7" t="str">
        <f t="shared" si="61"/>
        <v/>
      </c>
      <c r="CT31" s="7" t="str">
        <f t="shared" si="62"/>
        <v/>
      </c>
      <c r="CU31" s="7" t="str">
        <f t="shared" si="82"/>
        <v xml:space="preserve"> ;</v>
      </c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</row>
    <row r="32" spans="1:203" x14ac:dyDescent="0.25">
      <c r="A32">
        <v>31</v>
      </c>
      <c r="B32" s="3" t="s">
        <v>0</v>
      </c>
      <c r="C32" s="3" t="s">
        <v>20</v>
      </c>
      <c r="D32" s="3" t="s">
        <v>0</v>
      </c>
      <c r="E32" s="3" t="s">
        <v>15</v>
      </c>
      <c r="F32" s="3" t="s">
        <v>18</v>
      </c>
      <c r="G32" s="6" t="s">
        <v>72</v>
      </c>
      <c r="H32" s="6" t="s">
        <v>72</v>
      </c>
      <c r="I32" s="6">
        <v>1</v>
      </c>
      <c r="J32" s="6" t="s">
        <v>72</v>
      </c>
      <c r="K32" s="6">
        <v>1</v>
      </c>
      <c r="L32" s="3" t="s">
        <v>17</v>
      </c>
      <c r="M32" s="6" t="s">
        <v>72</v>
      </c>
      <c r="N32" s="3"/>
      <c r="O32" s="6"/>
      <c r="P32" s="3"/>
      <c r="Q32" s="7" t="str">
        <f>VLOOKUP($C32,aws_cli_commands!$C$2:$E$10000,3,FALSE)</f>
        <v>y</v>
      </c>
      <c r="R32" s="7" t="str">
        <f>VLOOKUP($C32,aws_cli_commands!$C$2:$E$10000,2,FALSE)</f>
        <v>n</v>
      </c>
      <c r="S32" s="7" t="str">
        <f t="shared" si="63"/>
        <v>n</v>
      </c>
      <c r="T32" s="7" t="str">
        <f t="shared" si="64"/>
        <v>n</v>
      </c>
      <c r="U32" s="7" t="str">
        <f t="shared" si="0"/>
        <v>iam___group_policies</v>
      </c>
      <c r="V32" s="7" t="str">
        <f t="shared" si="65"/>
        <v>iam___groups</v>
      </c>
      <c r="W32" s="7" t="str">
        <f t="shared" si="1"/>
        <v>groups</v>
      </c>
      <c r="X32" s="7" t="str">
        <f t="shared" si="2"/>
        <v>groupname</v>
      </c>
      <c r="Y32" s="7" t="str">
        <f t="shared" si="66"/>
        <v>n</v>
      </c>
      <c r="Z32" s="7">
        <f t="shared" si="84"/>
        <v>0</v>
      </c>
      <c r="AA32" s="7">
        <f t="shared" si="3"/>
        <v>0</v>
      </c>
      <c r="AB32" s="7" t="s">
        <v>127</v>
      </c>
      <c r="AC32" s="8" t="str">
        <f t="shared" si="4"/>
        <v>iam list-group-policies --group-name</v>
      </c>
      <c r="AD32" s="7" t="str">
        <f t="shared" si="67"/>
        <v>list-group-policies</v>
      </c>
      <c r="AE32" s="7" t="str">
        <f t="shared" si="5"/>
        <v xml:space="preserve"> --group-name</v>
      </c>
      <c r="AF32" s="7" t="str">
        <f t="shared" si="6"/>
        <v/>
      </c>
      <c r="AG32" s="7" t="str">
        <f t="shared" si="7"/>
        <v/>
      </c>
      <c r="AH32" s="7" t="str">
        <f t="shared" si="8"/>
        <v/>
      </c>
      <c r="AI32" s="7" t="str">
        <f t="shared" si="9"/>
        <v/>
      </c>
      <c r="AJ32" s="7" t="str">
        <f t="shared" si="10"/>
        <v/>
      </c>
      <c r="AK32" s="7" t="str">
        <f t="shared" si="11"/>
        <v/>
      </c>
      <c r="AL32" s="7" t="str">
        <f t="shared" si="12"/>
        <v/>
      </c>
      <c r="AM32" s="7" t="str">
        <f t="shared" si="13"/>
        <v>iam___groups</v>
      </c>
      <c r="AN32" s="7" t="str">
        <f t="shared" si="68"/>
        <v/>
      </c>
      <c r="AO32" s="7" t="str">
        <f t="shared" si="83"/>
        <v/>
      </c>
      <c r="AP32" s="7" t="str">
        <f t="shared" si="16"/>
        <v/>
      </c>
      <c r="AQ32" s="7" t="str">
        <f t="shared" si="17"/>
        <v/>
      </c>
      <c r="AR32" s="7" t="str">
        <f t="shared" si="18"/>
        <v/>
      </c>
      <c r="AS32" s="7" t="str">
        <f t="shared" si="19"/>
        <v/>
      </c>
      <c r="AT32" s="7" t="str">
        <f t="shared" si="20"/>
        <v/>
      </c>
      <c r="AU32" s="7" t="str">
        <f t="shared" si="21"/>
        <v>GroupName</v>
      </c>
      <c r="AV32" s="7" t="str">
        <f t="shared" si="70"/>
        <v/>
      </c>
      <c r="AW32" s="7" t="str">
        <f t="shared" si="71"/>
        <v/>
      </c>
      <c r="AX32" s="7" t="str">
        <f t="shared" si="24"/>
        <v/>
      </c>
      <c r="AY32" s="7" t="str">
        <f t="shared" si="25"/>
        <v/>
      </c>
      <c r="AZ32" s="7" t="str">
        <f t="shared" si="26"/>
        <v/>
      </c>
      <c r="BA32" s="7" t="str">
        <f t="shared" si="27"/>
        <v/>
      </c>
      <c r="BB32" s="7" t="str">
        <f t="shared" si="28"/>
        <v/>
      </c>
      <c r="BC32" s="8" t="str">
        <f t="shared" si="29"/>
        <v/>
      </c>
      <c r="BD32" s="8" t="str">
        <f t="shared" si="72"/>
        <v/>
      </c>
      <c r="BE32" s="7" t="str">
        <f t="shared" si="85"/>
        <v>/* recursive command: list-group-policies */ DROP TABLE IF EXISTS iam___group_policies; CREATE TABLE iam___group_policies(  id SERIAL PRIMARY KEY, GroupName TEXT); SELECT iam___groups.groups -&gt;&gt; 'GroupName' AS groups FROM iam___groups ;</v>
      </c>
      <c r="BF32" s="7" t="str">
        <f t="shared" si="74"/>
        <v xml:space="preserve">/* recursive command multi: list-group-policies */ </v>
      </c>
      <c r="BG32" s="7" t="str">
        <f t="shared" si="75"/>
        <v xml:space="preserve">DROP TABLE IF EXISTS iam___group_policies; </v>
      </c>
      <c r="BH32" s="7" t="str">
        <f t="shared" si="76"/>
        <v>CREATE TABLE iam___group_policies(  id SERIAL PRIMARY KEY, groupname TEXT );</v>
      </c>
      <c r="BI32" s="7" t="str">
        <f t="shared" si="77"/>
        <v xml:space="preserve">CREATE TABLE iam___group_policies(  id SERIAL PRIMARY KEY, </v>
      </c>
      <c r="BJ32" s="7" t="str">
        <f t="shared" si="30"/>
        <v>groupname TEXT</v>
      </c>
      <c r="BK32" s="7" t="str">
        <f t="shared" si="31"/>
        <v/>
      </c>
      <c r="BL32" s="7" t="str">
        <f t="shared" si="32"/>
        <v/>
      </c>
      <c r="BM32" s="7" t="str">
        <f t="shared" si="33"/>
        <v/>
      </c>
      <c r="BN32" s="7" t="str">
        <f t="shared" si="34"/>
        <v/>
      </c>
      <c r="BO32" s="7" t="str">
        <f t="shared" si="35"/>
        <v/>
      </c>
      <c r="BP32" s="7" t="str">
        <f t="shared" si="36"/>
        <v/>
      </c>
      <c r="BQ32" s="7" t="str">
        <f t="shared" si="37"/>
        <v/>
      </c>
      <c r="BR32" s="7" t="str">
        <f t="shared" si="78"/>
        <v xml:space="preserve"> );</v>
      </c>
      <c r="BS32" s="8" t="str">
        <f t="shared" si="79"/>
        <v xml:space="preserve"> INSERT INTO iam___group_policies(groupname)</v>
      </c>
      <c r="BT32" s="8" t="str">
        <f t="shared" si="80"/>
        <v xml:space="preserve"> INSERT INTO iam___group_policies(</v>
      </c>
      <c r="BU32" s="8" t="str">
        <f t="shared" si="38"/>
        <v>groupname</v>
      </c>
      <c r="BV32" s="8" t="str">
        <f t="shared" si="39"/>
        <v/>
      </c>
      <c r="BW32" s="8" t="str">
        <f t="shared" si="40"/>
        <v/>
      </c>
      <c r="BX32" s="8" t="str">
        <f t="shared" si="41"/>
        <v/>
      </c>
      <c r="BY32" s="8" t="str">
        <f t="shared" si="42"/>
        <v/>
      </c>
      <c r="BZ32" s="8" t="str">
        <f t="shared" si="43"/>
        <v/>
      </c>
      <c r="CA32" s="8" t="str">
        <f t="shared" si="44"/>
        <v/>
      </c>
      <c r="CB32" s="8" t="str">
        <f t="shared" si="45"/>
        <v/>
      </c>
      <c r="CC32" s="8" t="str">
        <f t="shared" si="81"/>
        <v>)</v>
      </c>
      <c r="CD32" s="8" t="str">
        <f t="shared" si="46"/>
        <v xml:space="preserve"> SELECT iam___groups.groups -&gt;&gt; 'GroupName' AS groups_groupname FROM iam___groups ;</v>
      </c>
      <c r="CE32" s="7" t="str">
        <f t="shared" si="47"/>
        <v xml:space="preserve"> SELECT iam___groups.groups -&gt;&gt; 'GroupName' AS groups_groupname</v>
      </c>
      <c r="CF32" s="7" t="str">
        <f t="shared" si="48"/>
        <v/>
      </c>
      <c r="CG32" s="7" t="str">
        <f t="shared" si="49"/>
        <v/>
      </c>
      <c r="CH32" s="7" t="str">
        <f t="shared" si="50"/>
        <v/>
      </c>
      <c r="CI32" s="7" t="str">
        <f t="shared" si="51"/>
        <v/>
      </c>
      <c r="CJ32" s="7" t="str">
        <f t="shared" si="52"/>
        <v/>
      </c>
      <c r="CK32" s="7" t="str">
        <f t="shared" si="53"/>
        <v/>
      </c>
      <c r="CL32" s="7" t="str">
        <f t="shared" si="54"/>
        <v/>
      </c>
      <c r="CM32" s="7" t="str">
        <f t="shared" si="55"/>
        <v xml:space="preserve"> FROM iam___groups</v>
      </c>
      <c r="CN32" s="8" t="str">
        <f t="shared" si="56"/>
        <v/>
      </c>
      <c r="CO32" s="8" t="str">
        <f t="shared" si="57"/>
        <v/>
      </c>
      <c r="CP32" s="8" t="str">
        <f t="shared" si="58"/>
        <v/>
      </c>
      <c r="CQ32" s="8" t="str">
        <f t="shared" si="59"/>
        <v/>
      </c>
      <c r="CR32" s="8" t="str">
        <f t="shared" si="60"/>
        <v/>
      </c>
      <c r="CS32" s="7" t="str">
        <f t="shared" si="61"/>
        <v/>
      </c>
      <c r="CT32" s="7" t="str">
        <f t="shared" si="62"/>
        <v/>
      </c>
      <c r="CU32" s="7" t="str">
        <f t="shared" si="82"/>
        <v xml:space="preserve"> ;</v>
      </c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</row>
    <row r="33" spans="1:203" x14ac:dyDescent="0.25">
      <c r="A33">
        <v>32</v>
      </c>
      <c r="B33" s="3" t="s">
        <v>0</v>
      </c>
      <c r="C33" s="3" t="s">
        <v>54</v>
      </c>
      <c r="D33" s="3" t="s">
        <v>0</v>
      </c>
      <c r="E33" s="3" t="s">
        <v>48</v>
      </c>
      <c r="F33" s="3" t="s">
        <v>51</v>
      </c>
      <c r="G33" s="6" t="s">
        <v>72</v>
      </c>
      <c r="H33" s="6" t="s">
        <v>72</v>
      </c>
      <c r="I33" s="6">
        <v>1</v>
      </c>
      <c r="J33" s="6" t="s">
        <v>72</v>
      </c>
      <c r="K33" s="6">
        <v>1</v>
      </c>
      <c r="L33" s="3" t="s">
        <v>50</v>
      </c>
      <c r="M33" s="6" t="s">
        <v>72</v>
      </c>
      <c r="N33" s="3"/>
      <c r="O33" s="6"/>
      <c r="P33" s="3"/>
      <c r="Q33" s="7" t="str">
        <f>VLOOKUP($C33,aws_cli_commands!$C$2:$E$10000,3,FALSE)</f>
        <v>y</v>
      </c>
      <c r="R33" s="7" t="str">
        <f>VLOOKUP($C33,aws_cli_commands!$C$2:$E$10000,2,FALSE)</f>
        <v>n</v>
      </c>
      <c r="S33" s="7" t="str">
        <f t="shared" si="63"/>
        <v>n</v>
      </c>
      <c r="T33" s="7" t="str">
        <f t="shared" si="64"/>
        <v>n</v>
      </c>
      <c r="U33" s="7" t="str">
        <f t="shared" si="0"/>
        <v>iam___groups_for_user</v>
      </c>
      <c r="V33" s="7" t="str">
        <f t="shared" si="65"/>
        <v>iam___users</v>
      </c>
      <c r="W33" s="7" t="str">
        <f t="shared" si="1"/>
        <v>users</v>
      </c>
      <c r="X33" s="7" t="str">
        <f t="shared" si="2"/>
        <v>username</v>
      </c>
      <c r="Y33" s="7" t="str">
        <f t="shared" si="66"/>
        <v>n</v>
      </c>
      <c r="Z33" s="7">
        <f t="shared" si="84"/>
        <v>0</v>
      </c>
      <c r="AA33" s="7">
        <f t="shared" si="3"/>
        <v>0</v>
      </c>
      <c r="AB33" s="7" t="s">
        <v>127</v>
      </c>
      <c r="AC33" s="8" t="str">
        <f t="shared" si="4"/>
        <v>iam list-groups-for-user --user-name</v>
      </c>
      <c r="AD33" s="7" t="str">
        <f t="shared" si="67"/>
        <v>list-groups-for-user</v>
      </c>
      <c r="AE33" s="7" t="str">
        <f t="shared" si="5"/>
        <v xml:space="preserve"> --user-name</v>
      </c>
      <c r="AF33" s="7" t="str">
        <f t="shared" si="6"/>
        <v/>
      </c>
      <c r="AG33" s="7" t="str">
        <f t="shared" si="7"/>
        <v/>
      </c>
      <c r="AH33" s="7" t="str">
        <f t="shared" si="8"/>
        <v/>
      </c>
      <c r="AI33" s="7" t="str">
        <f t="shared" si="9"/>
        <v/>
      </c>
      <c r="AJ33" s="7" t="str">
        <f t="shared" si="10"/>
        <v/>
      </c>
      <c r="AK33" s="7" t="str">
        <f t="shared" si="11"/>
        <v/>
      </c>
      <c r="AL33" s="7" t="str">
        <f t="shared" si="12"/>
        <v/>
      </c>
      <c r="AM33" s="7" t="str">
        <f t="shared" si="13"/>
        <v>iam___users</v>
      </c>
      <c r="AN33" s="7" t="str">
        <f t="shared" si="68"/>
        <v/>
      </c>
      <c r="AO33" s="7" t="str">
        <f t="shared" si="83"/>
        <v/>
      </c>
      <c r="AP33" s="7" t="str">
        <f t="shared" si="16"/>
        <v/>
      </c>
      <c r="AQ33" s="7" t="str">
        <f t="shared" si="17"/>
        <v/>
      </c>
      <c r="AR33" s="7" t="str">
        <f t="shared" si="18"/>
        <v/>
      </c>
      <c r="AS33" s="7" t="str">
        <f t="shared" si="19"/>
        <v/>
      </c>
      <c r="AT33" s="7" t="str">
        <f t="shared" si="20"/>
        <v/>
      </c>
      <c r="AU33" s="7" t="str">
        <f t="shared" si="21"/>
        <v>UserName</v>
      </c>
      <c r="AV33" s="7" t="str">
        <f t="shared" si="70"/>
        <v/>
      </c>
      <c r="AW33" s="7" t="str">
        <f t="shared" si="71"/>
        <v/>
      </c>
      <c r="AX33" s="7" t="str">
        <f t="shared" si="24"/>
        <v/>
      </c>
      <c r="AY33" s="7" t="str">
        <f t="shared" si="25"/>
        <v/>
      </c>
      <c r="AZ33" s="7" t="str">
        <f t="shared" si="26"/>
        <v/>
      </c>
      <c r="BA33" s="7" t="str">
        <f t="shared" si="27"/>
        <v/>
      </c>
      <c r="BB33" s="7" t="str">
        <f t="shared" si="28"/>
        <v/>
      </c>
      <c r="BC33" s="8" t="str">
        <f t="shared" si="29"/>
        <v/>
      </c>
      <c r="BD33" s="8" t="str">
        <f t="shared" si="72"/>
        <v/>
      </c>
      <c r="BE33" s="7" t="str">
        <f t="shared" si="85"/>
        <v>/* recursive command: list-groups-for-user */ DROP TABLE IF EXISTS iam___groups_for_user; CREATE TABLE iam___groups_for_user(  id SERIAL PRIMARY KEY, UserName TEXT); SELECT iam___users.users -&gt;&gt; 'UserName' AS users FROM iam___users ;</v>
      </c>
      <c r="BF33" s="7" t="str">
        <f t="shared" si="74"/>
        <v xml:space="preserve">/* recursive command multi: list-groups-for-user */ </v>
      </c>
      <c r="BG33" s="7" t="str">
        <f t="shared" si="75"/>
        <v xml:space="preserve">DROP TABLE IF EXISTS iam___groups_for_user; </v>
      </c>
      <c r="BH33" s="7" t="str">
        <f t="shared" si="76"/>
        <v>CREATE TABLE iam___groups_for_user(  id SERIAL PRIMARY KEY, username TEXT );</v>
      </c>
      <c r="BI33" s="7" t="str">
        <f t="shared" si="77"/>
        <v xml:space="preserve">CREATE TABLE iam___groups_for_user(  id SERIAL PRIMARY KEY, </v>
      </c>
      <c r="BJ33" s="7" t="str">
        <f t="shared" si="30"/>
        <v>username TEXT</v>
      </c>
      <c r="BK33" s="7" t="str">
        <f t="shared" si="31"/>
        <v/>
      </c>
      <c r="BL33" s="7" t="str">
        <f t="shared" si="32"/>
        <v/>
      </c>
      <c r="BM33" s="7" t="str">
        <f t="shared" si="33"/>
        <v/>
      </c>
      <c r="BN33" s="7" t="str">
        <f t="shared" si="34"/>
        <v/>
      </c>
      <c r="BO33" s="7" t="str">
        <f t="shared" si="35"/>
        <v/>
      </c>
      <c r="BP33" s="7" t="str">
        <f t="shared" si="36"/>
        <v/>
      </c>
      <c r="BQ33" s="7" t="str">
        <f t="shared" si="37"/>
        <v/>
      </c>
      <c r="BR33" s="7" t="str">
        <f t="shared" si="78"/>
        <v xml:space="preserve"> );</v>
      </c>
      <c r="BS33" s="8" t="str">
        <f t="shared" si="79"/>
        <v xml:space="preserve"> INSERT INTO iam___groups_for_user(username)</v>
      </c>
      <c r="BT33" s="8" t="str">
        <f t="shared" si="80"/>
        <v xml:space="preserve"> INSERT INTO iam___groups_for_user(</v>
      </c>
      <c r="BU33" s="8" t="str">
        <f t="shared" si="38"/>
        <v>username</v>
      </c>
      <c r="BV33" s="8" t="str">
        <f t="shared" si="39"/>
        <v/>
      </c>
      <c r="BW33" s="8" t="str">
        <f t="shared" si="40"/>
        <v/>
      </c>
      <c r="BX33" s="8" t="str">
        <f t="shared" si="41"/>
        <v/>
      </c>
      <c r="BY33" s="8" t="str">
        <f t="shared" si="42"/>
        <v/>
      </c>
      <c r="BZ33" s="8" t="str">
        <f t="shared" si="43"/>
        <v/>
      </c>
      <c r="CA33" s="8" t="str">
        <f t="shared" si="44"/>
        <v/>
      </c>
      <c r="CB33" s="8" t="str">
        <f t="shared" si="45"/>
        <v/>
      </c>
      <c r="CC33" s="8" t="str">
        <f t="shared" si="81"/>
        <v>)</v>
      </c>
      <c r="CD33" s="8" t="str">
        <f t="shared" si="46"/>
        <v xml:space="preserve"> SELECT iam___users.users -&gt;&gt; 'UserName' AS users_username FROM iam___users ;</v>
      </c>
      <c r="CE33" s="7" t="str">
        <f t="shared" si="47"/>
        <v xml:space="preserve"> SELECT iam___users.users -&gt;&gt; 'UserName' AS users_username</v>
      </c>
      <c r="CF33" s="7" t="str">
        <f t="shared" si="48"/>
        <v/>
      </c>
      <c r="CG33" s="7" t="str">
        <f t="shared" si="49"/>
        <v/>
      </c>
      <c r="CH33" s="7" t="str">
        <f t="shared" si="50"/>
        <v/>
      </c>
      <c r="CI33" s="7" t="str">
        <f t="shared" si="51"/>
        <v/>
      </c>
      <c r="CJ33" s="7" t="str">
        <f t="shared" si="52"/>
        <v/>
      </c>
      <c r="CK33" s="7" t="str">
        <f t="shared" si="53"/>
        <v/>
      </c>
      <c r="CL33" s="7" t="str">
        <f t="shared" si="54"/>
        <v/>
      </c>
      <c r="CM33" s="7" t="str">
        <f t="shared" si="55"/>
        <v xml:space="preserve"> FROM iam___users</v>
      </c>
      <c r="CN33" s="8" t="str">
        <f t="shared" si="56"/>
        <v/>
      </c>
      <c r="CO33" s="8" t="str">
        <f t="shared" si="57"/>
        <v/>
      </c>
      <c r="CP33" s="8" t="str">
        <f t="shared" si="58"/>
        <v/>
      </c>
      <c r="CQ33" s="8" t="str">
        <f t="shared" si="59"/>
        <v/>
      </c>
      <c r="CR33" s="8" t="str">
        <f t="shared" si="60"/>
        <v/>
      </c>
      <c r="CS33" s="7" t="str">
        <f t="shared" si="61"/>
        <v/>
      </c>
      <c r="CT33" s="7" t="str">
        <f t="shared" si="62"/>
        <v/>
      </c>
      <c r="CU33" s="7" t="str">
        <f t="shared" si="82"/>
        <v xml:space="preserve"> ;</v>
      </c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</row>
    <row r="34" spans="1:203" x14ac:dyDescent="0.25">
      <c r="A34">
        <v>33</v>
      </c>
      <c r="B34" s="3" t="s">
        <v>0</v>
      </c>
      <c r="C34" s="3" t="s">
        <v>39</v>
      </c>
      <c r="D34" s="3" t="s">
        <v>0</v>
      </c>
      <c r="E34" s="3" t="s">
        <v>34</v>
      </c>
      <c r="F34" s="3" t="s">
        <v>37</v>
      </c>
      <c r="G34" s="6" t="s">
        <v>72</v>
      </c>
      <c r="H34" s="6" t="s">
        <v>72</v>
      </c>
      <c r="I34" s="6">
        <v>1</v>
      </c>
      <c r="J34" s="6" t="s">
        <v>72</v>
      </c>
      <c r="K34" s="6">
        <v>1</v>
      </c>
      <c r="L34" s="3" t="s">
        <v>36</v>
      </c>
      <c r="M34" s="6" t="s">
        <v>72</v>
      </c>
      <c r="N34" s="3"/>
      <c r="O34" s="6"/>
      <c r="P34" s="3"/>
      <c r="Q34" s="7" t="str">
        <f>VLOOKUP($C34,aws_cli_commands!$C$2:$E$10000,3,FALSE)</f>
        <v>y</v>
      </c>
      <c r="R34" s="7" t="str">
        <f>VLOOKUP($C34,aws_cli_commands!$C$2:$E$10000,2,FALSE)</f>
        <v>n</v>
      </c>
      <c r="S34" s="7" t="str">
        <f t="shared" si="63"/>
        <v>n</v>
      </c>
      <c r="T34" s="7" t="str">
        <f t="shared" si="64"/>
        <v>n</v>
      </c>
      <c r="U34" s="7" t="str">
        <f t="shared" si="0"/>
        <v>iam___instance_profiles_for_role</v>
      </c>
      <c r="V34" s="7" t="str">
        <f t="shared" si="65"/>
        <v>iam___roles</v>
      </c>
      <c r="W34" s="7" t="str">
        <f t="shared" si="1"/>
        <v>roles</v>
      </c>
      <c r="X34" s="7" t="str">
        <f t="shared" si="2"/>
        <v>rolename</v>
      </c>
      <c r="Y34" s="7" t="str">
        <f t="shared" si="66"/>
        <v>n</v>
      </c>
      <c r="Z34" s="7">
        <f t="shared" si="84"/>
        <v>0</v>
      </c>
      <c r="AA34" s="7">
        <f t="shared" si="3"/>
        <v>0</v>
      </c>
      <c r="AB34" s="7" t="s">
        <v>127</v>
      </c>
      <c r="AC34" s="8" t="str">
        <f t="shared" si="4"/>
        <v>iam list-instance-profiles-for-role --role-name</v>
      </c>
      <c r="AD34" s="7" t="str">
        <f t="shared" si="67"/>
        <v>list-instance-profiles-for-role</v>
      </c>
      <c r="AE34" s="7" t="str">
        <f t="shared" si="5"/>
        <v xml:space="preserve"> --role-name</v>
      </c>
      <c r="AF34" s="7" t="str">
        <f t="shared" si="6"/>
        <v/>
      </c>
      <c r="AG34" s="7" t="str">
        <f t="shared" si="7"/>
        <v/>
      </c>
      <c r="AH34" s="7" t="str">
        <f t="shared" si="8"/>
        <v/>
      </c>
      <c r="AI34" s="7" t="str">
        <f t="shared" si="9"/>
        <v/>
      </c>
      <c r="AJ34" s="7" t="str">
        <f t="shared" si="10"/>
        <v/>
      </c>
      <c r="AK34" s="7" t="str">
        <f t="shared" si="11"/>
        <v/>
      </c>
      <c r="AL34" s="7" t="str">
        <f t="shared" si="12"/>
        <v/>
      </c>
      <c r="AM34" s="7" t="str">
        <f t="shared" si="13"/>
        <v>iam___roles</v>
      </c>
      <c r="AN34" s="7" t="str">
        <f t="shared" si="68"/>
        <v/>
      </c>
      <c r="AO34" s="7" t="str">
        <f t="shared" si="83"/>
        <v/>
      </c>
      <c r="AP34" s="7" t="str">
        <f t="shared" si="16"/>
        <v/>
      </c>
      <c r="AQ34" s="7" t="str">
        <f t="shared" si="17"/>
        <v/>
      </c>
      <c r="AR34" s="7" t="str">
        <f t="shared" si="18"/>
        <v/>
      </c>
      <c r="AS34" s="7" t="str">
        <f t="shared" si="19"/>
        <v/>
      </c>
      <c r="AT34" s="7" t="str">
        <f t="shared" si="20"/>
        <v/>
      </c>
      <c r="AU34" s="7" t="str">
        <f t="shared" si="21"/>
        <v>RoleName</v>
      </c>
      <c r="AV34" s="7" t="str">
        <f t="shared" si="70"/>
        <v/>
      </c>
      <c r="AW34" s="7" t="str">
        <f t="shared" si="71"/>
        <v/>
      </c>
      <c r="AX34" s="7" t="str">
        <f t="shared" si="24"/>
        <v/>
      </c>
      <c r="AY34" s="7" t="str">
        <f t="shared" si="25"/>
        <v/>
      </c>
      <c r="AZ34" s="7" t="str">
        <f t="shared" si="26"/>
        <v/>
      </c>
      <c r="BA34" s="7" t="str">
        <f t="shared" si="27"/>
        <v/>
      </c>
      <c r="BB34" s="7" t="str">
        <f t="shared" si="28"/>
        <v/>
      </c>
      <c r="BC34" s="8" t="str">
        <f t="shared" si="29"/>
        <v/>
      </c>
      <c r="BD34" s="8" t="str">
        <f t="shared" si="72"/>
        <v/>
      </c>
      <c r="BE34" s="7" t="str">
        <f t="shared" si="85"/>
        <v>/* recursive command: list-instance-profiles-for-role */ DROP TABLE IF EXISTS iam___instance_profiles_for_role; CREATE TABLE iam___instance_profiles_for_role(  id SERIAL PRIMARY KEY, RoleName TEXT); SELECT iam___roles.roles -&gt;&gt; 'RoleName' AS roles FROM iam___roles ;</v>
      </c>
      <c r="BF34" s="7" t="str">
        <f t="shared" si="74"/>
        <v xml:space="preserve">/* recursive command multi: list-instance-profiles-for-role */ </v>
      </c>
      <c r="BG34" s="7" t="str">
        <f t="shared" si="75"/>
        <v xml:space="preserve">DROP TABLE IF EXISTS iam___instance_profiles_for_role; </v>
      </c>
      <c r="BH34" s="7" t="str">
        <f t="shared" si="76"/>
        <v>CREATE TABLE iam___instance_profiles_for_role(  id SERIAL PRIMARY KEY, rolename TEXT );</v>
      </c>
      <c r="BI34" s="7" t="str">
        <f t="shared" si="77"/>
        <v xml:space="preserve">CREATE TABLE iam___instance_profiles_for_role(  id SERIAL PRIMARY KEY, </v>
      </c>
      <c r="BJ34" s="7" t="str">
        <f t="shared" si="30"/>
        <v>rolename TEXT</v>
      </c>
      <c r="BK34" s="7" t="str">
        <f t="shared" si="31"/>
        <v/>
      </c>
      <c r="BL34" s="7" t="str">
        <f t="shared" si="32"/>
        <v/>
      </c>
      <c r="BM34" s="7" t="str">
        <f t="shared" si="33"/>
        <v/>
      </c>
      <c r="BN34" s="7" t="str">
        <f t="shared" si="34"/>
        <v/>
      </c>
      <c r="BO34" s="7" t="str">
        <f t="shared" si="35"/>
        <v/>
      </c>
      <c r="BP34" s="7" t="str">
        <f t="shared" si="36"/>
        <v/>
      </c>
      <c r="BQ34" s="7" t="str">
        <f t="shared" si="37"/>
        <v/>
      </c>
      <c r="BR34" s="7" t="str">
        <f t="shared" si="78"/>
        <v xml:space="preserve"> );</v>
      </c>
      <c r="BS34" s="8" t="str">
        <f t="shared" si="79"/>
        <v xml:space="preserve"> INSERT INTO iam___instance_profiles_for_role(rolename)</v>
      </c>
      <c r="BT34" s="8" t="str">
        <f t="shared" si="80"/>
        <v xml:space="preserve"> INSERT INTO iam___instance_profiles_for_role(</v>
      </c>
      <c r="BU34" s="8" t="str">
        <f t="shared" si="38"/>
        <v>rolename</v>
      </c>
      <c r="BV34" s="8" t="str">
        <f t="shared" si="39"/>
        <v/>
      </c>
      <c r="BW34" s="8" t="str">
        <f t="shared" si="40"/>
        <v/>
      </c>
      <c r="BX34" s="8" t="str">
        <f t="shared" si="41"/>
        <v/>
      </c>
      <c r="BY34" s="8" t="str">
        <f t="shared" si="42"/>
        <v/>
      </c>
      <c r="BZ34" s="8" t="str">
        <f t="shared" si="43"/>
        <v/>
      </c>
      <c r="CA34" s="8" t="str">
        <f t="shared" si="44"/>
        <v/>
      </c>
      <c r="CB34" s="8" t="str">
        <f t="shared" si="45"/>
        <v/>
      </c>
      <c r="CC34" s="8" t="str">
        <f t="shared" si="81"/>
        <v>)</v>
      </c>
      <c r="CD34" s="8" t="str">
        <f t="shared" si="46"/>
        <v xml:space="preserve"> SELECT iam___roles.roles -&gt;&gt; 'RoleName' AS roles_rolename FROM iam___roles ;</v>
      </c>
      <c r="CE34" s="7" t="str">
        <f t="shared" si="47"/>
        <v xml:space="preserve"> SELECT iam___roles.roles -&gt;&gt; 'RoleName' AS roles_rolename</v>
      </c>
      <c r="CF34" s="7" t="str">
        <f t="shared" si="48"/>
        <v/>
      </c>
      <c r="CG34" s="7" t="str">
        <f t="shared" si="49"/>
        <v/>
      </c>
      <c r="CH34" s="7" t="str">
        <f t="shared" si="50"/>
        <v/>
      </c>
      <c r="CI34" s="7" t="str">
        <f t="shared" si="51"/>
        <v/>
      </c>
      <c r="CJ34" s="7" t="str">
        <f t="shared" si="52"/>
        <v/>
      </c>
      <c r="CK34" s="7" t="str">
        <f t="shared" si="53"/>
        <v/>
      </c>
      <c r="CL34" s="7" t="str">
        <f t="shared" si="54"/>
        <v/>
      </c>
      <c r="CM34" s="7" t="str">
        <f t="shared" si="55"/>
        <v xml:space="preserve"> FROM iam___roles</v>
      </c>
      <c r="CN34" s="8" t="str">
        <f t="shared" si="56"/>
        <v/>
      </c>
      <c r="CO34" s="8" t="str">
        <f t="shared" si="57"/>
        <v/>
      </c>
      <c r="CP34" s="8" t="str">
        <f t="shared" si="58"/>
        <v/>
      </c>
      <c r="CQ34" s="8" t="str">
        <f t="shared" si="59"/>
        <v/>
      </c>
      <c r="CR34" s="8" t="str">
        <f t="shared" si="60"/>
        <v/>
      </c>
      <c r="CS34" s="7" t="str">
        <f t="shared" si="61"/>
        <v/>
      </c>
      <c r="CT34" s="7" t="str">
        <f t="shared" si="62"/>
        <v/>
      </c>
      <c r="CU34" s="7" t="str">
        <f t="shared" si="82"/>
        <v xml:space="preserve"> ;</v>
      </c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</row>
    <row r="35" spans="1:203" x14ac:dyDescent="0.25">
      <c r="A35">
        <v>34</v>
      </c>
      <c r="B35" s="3" t="s">
        <v>0</v>
      </c>
      <c r="C35" s="3" t="s">
        <v>33</v>
      </c>
      <c r="D35" s="3" t="s">
        <v>0</v>
      </c>
      <c r="E35" s="3" t="s">
        <v>29</v>
      </c>
      <c r="F35" s="3" t="s">
        <v>28</v>
      </c>
      <c r="G35" s="6" t="s">
        <v>72</v>
      </c>
      <c r="H35" s="6" t="s">
        <v>72</v>
      </c>
      <c r="I35" s="6">
        <v>1</v>
      </c>
      <c r="J35" s="6" t="s">
        <v>72</v>
      </c>
      <c r="K35" s="6">
        <v>1</v>
      </c>
      <c r="L35" s="3" t="s">
        <v>31</v>
      </c>
      <c r="M35" s="6" t="s">
        <v>72</v>
      </c>
      <c r="N35" s="3"/>
      <c r="O35" s="6"/>
      <c r="P35" s="3"/>
      <c r="Q35" s="7" t="str">
        <f>VLOOKUP($C35,aws_cli_commands!$C$2:$E$10000,3,FALSE)</f>
        <v>y</v>
      </c>
      <c r="R35" s="7" t="str">
        <f>VLOOKUP($C35,aws_cli_commands!$C$2:$E$10000,2,FALSE)</f>
        <v>n</v>
      </c>
      <c r="S35" s="7" t="str">
        <f t="shared" si="63"/>
        <v>n</v>
      </c>
      <c r="T35" s="7" t="str">
        <f t="shared" si="64"/>
        <v>n</v>
      </c>
      <c r="U35" s="7" t="str">
        <f t="shared" si="0"/>
        <v>iam___policy_versions</v>
      </c>
      <c r="V35" s="7" t="str">
        <f t="shared" si="65"/>
        <v>iam___policies</v>
      </c>
      <c r="W35" s="7" t="str">
        <f t="shared" si="1"/>
        <v>policies</v>
      </c>
      <c r="X35" s="7" t="str">
        <f t="shared" si="2"/>
        <v>arn</v>
      </c>
      <c r="Y35" s="7" t="str">
        <f t="shared" si="66"/>
        <v>n</v>
      </c>
      <c r="Z35" s="7">
        <f t="shared" si="84"/>
        <v>0</v>
      </c>
      <c r="AA35" s="7">
        <f t="shared" si="3"/>
        <v>0</v>
      </c>
      <c r="AB35" s="7" t="s">
        <v>127</v>
      </c>
      <c r="AC35" s="8" t="str">
        <f t="shared" si="4"/>
        <v>iam list-policy-versions --policy-arn</v>
      </c>
      <c r="AD35" s="7" t="str">
        <f t="shared" si="67"/>
        <v>list-policy-versions</v>
      </c>
      <c r="AE35" s="7" t="str">
        <f t="shared" si="5"/>
        <v xml:space="preserve"> --policy-arn</v>
      </c>
      <c r="AF35" s="7" t="str">
        <f t="shared" si="6"/>
        <v/>
      </c>
      <c r="AG35" s="7" t="str">
        <f t="shared" si="7"/>
        <v/>
      </c>
      <c r="AH35" s="7" t="str">
        <f t="shared" si="8"/>
        <v/>
      </c>
      <c r="AI35" s="7" t="str">
        <f t="shared" si="9"/>
        <v/>
      </c>
      <c r="AJ35" s="7" t="str">
        <f t="shared" si="10"/>
        <v/>
      </c>
      <c r="AK35" s="7" t="str">
        <f t="shared" si="11"/>
        <v/>
      </c>
      <c r="AL35" s="7" t="str">
        <f t="shared" si="12"/>
        <v/>
      </c>
      <c r="AM35" s="7" t="str">
        <f t="shared" si="13"/>
        <v>iam___policies</v>
      </c>
      <c r="AN35" s="7" t="str">
        <f t="shared" si="68"/>
        <v/>
      </c>
      <c r="AO35" s="7" t="str">
        <f t="shared" si="83"/>
        <v/>
      </c>
      <c r="AP35" s="7" t="str">
        <f t="shared" si="16"/>
        <v/>
      </c>
      <c r="AQ35" s="7" t="str">
        <f t="shared" si="17"/>
        <v/>
      </c>
      <c r="AR35" s="7" t="str">
        <f t="shared" si="18"/>
        <v/>
      </c>
      <c r="AS35" s="7" t="str">
        <f t="shared" si="19"/>
        <v/>
      </c>
      <c r="AT35" s="7" t="str">
        <f t="shared" si="20"/>
        <v/>
      </c>
      <c r="AU35" s="7" t="str">
        <f t="shared" si="21"/>
        <v>Arn</v>
      </c>
      <c r="AV35" s="7" t="str">
        <f t="shared" si="70"/>
        <v/>
      </c>
      <c r="AW35" s="7" t="str">
        <f t="shared" si="71"/>
        <v/>
      </c>
      <c r="AX35" s="7" t="str">
        <f t="shared" si="24"/>
        <v/>
      </c>
      <c r="AY35" s="7" t="str">
        <f t="shared" si="25"/>
        <v/>
      </c>
      <c r="AZ35" s="7" t="str">
        <f t="shared" si="26"/>
        <v/>
      </c>
      <c r="BA35" s="7" t="str">
        <f t="shared" si="27"/>
        <v/>
      </c>
      <c r="BB35" s="7" t="str">
        <f t="shared" si="28"/>
        <v/>
      </c>
      <c r="BC35" s="8" t="str">
        <f t="shared" si="29"/>
        <v/>
      </c>
      <c r="BD35" s="8" t="str">
        <f t="shared" si="72"/>
        <v/>
      </c>
      <c r="BE35" s="7" t="str">
        <f t="shared" si="85"/>
        <v>/* recursive command: list-policy-versions */ DROP TABLE IF EXISTS iam___policy_versions; CREATE TABLE iam___policy_versions(  id SERIAL PRIMARY KEY, Arn TEXT); SELECT iam___policies.policies -&gt;&gt; 'Arn' AS policies FROM iam___policies ;</v>
      </c>
      <c r="BF35" s="7" t="str">
        <f t="shared" si="74"/>
        <v xml:space="preserve">/* recursive command multi: list-policy-versions */ </v>
      </c>
      <c r="BG35" s="7" t="str">
        <f t="shared" si="75"/>
        <v xml:space="preserve">DROP TABLE IF EXISTS iam___policy_versions; </v>
      </c>
      <c r="BH35" s="7" t="str">
        <f t="shared" si="76"/>
        <v>CREATE TABLE iam___policy_versions(  id SERIAL PRIMARY KEY, arn TEXT );</v>
      </c>
      <c r="BI35" s="7" t="str">
        <f t="shared" si="77"/>
        <v xml:space="preserve">CREATE TABLE iam___policy_versions(  id SERIAL PRIMARY KEY, </v>
      </c>
      <c r="BJ35" s="7" t="str">
        <f t="shared" si="30"/>
        <v>arn TEXT</v>
      </c>
      <c r="BK35" s="7" t="str">
        <f t="shared" si="31"/>
        <v/>
      </c>
      <c r="BL35" s="7" t="str">
        <f t="shared" si="32"/>
        <v/>
      </c>
      <c r="BM35" s="7" t="str">
        <f t="shared" si="33"/>
        <v/>
      </c>
      <c r="BN35" s="7" t="str">
        <f t="shared" si="34"/>
        <v/>
      </c>
      <c r="BO35" s="7" t="str">
        <f t="shared" si="35"/>
        <v/>
      </c>
      <c r="BP35" s="7" t="str">
        <f t="shared" si="36"/>
        <v/>
      </c>
      <c r="BQ35" s="7" t="str">
        <f t="shared" si="37"/>
        <v/>
      </c>
      <c r="BR35" s="7" t="str">
        <f t="shared" si="78"/>
        <v xml:space="preserve"> );</v>
      </c>
      <c r="BS35" s="8" t="str">
        <f t="shared" si="79"/>
        <v xml:space="preserve"> INSERT INTO iam___policy_versions(arn)</v>
      </c>
      <c r="BT35" s="8" t="str">
        <f t="shared" si="80"/>
        <v xml:space="preserve"> INSERT INTO iam___policy_versions(</v>
      </c>
      <c r="BU35" s="8" t="str">
        <f t="shared" si="38"/>
        <v>arn</v>
      </c>
      <c r="BV35" s="8" t="str">
        <f t="shared" si="39"/>
        <v/>
      </c>
      <c r="BW35" s="8" t="str">
        <f t="shared" si="40"/>
        <v/>
      </c>
      <c r="BX35" s="8" t="str">
        <f t="shared" si="41"/>
        <v/>
      </c>
      <c r="BY35" s="8" t="str">
        <f t="shared" si="42"/>
        <v/>
      </c>
      <c r="BZ35" s="8" t="str">
        <f t="shared" si="43"/>
        <v/>
      </c>
      <c r="CA35" s="8" t="str">
        <f t="shared" si="44"/>
        <v/>
      </c>
      <c r="CB35" s="8" t="str">
        <f t="shared" si="45"/>
        <v/>
      </c>
      <c r="CC35" s="8" t="str">
        <f t="shared" si="81"/>
        <v>)</v>
      </c>
      <c r="CD35" s="8" t="str">
        <f t="shared" si="46"/>
        <v xml:space="preserve"> SELECT iam___policies.policies -&gt;&gt; 'Arn' AS policies_arn FROM iam___policies ;</v>
      </c>
      <c r="CE35" s="7" t="str">
        <f t="shared" si="47"/>
        <v xml:space="preserve"> SELECT iam___policies.policies -&gt;&gt; 'Arn' AS policies_arn</v>
      </c>
      <c r="CF35" s="7" t="str">
        <f t="shared" si="48"/>
        <v/>
      </c>
      <c r="CG35" s="7" t="str">
        <f t="shared" si="49"/>
        <v/>
      </c>
      <c r="CH35" s="7" t="str">
        <f t="shared" si="50"/>
        <v/>
      </c>
      <c r="CI35" s="7" t="str">
        <f t="shared" si="51"/>
        <v/>
      </c>
      <c r="CJ35" s="7" t="str">
        <f t="shared" si="52"/>
        <v/>
      </c>
      <c r="CK35" s="7" t="str">
        <f t="shared" si="53"/>
        <v/>
      </c>
      <c r="CL35" s="7" t="str">
        <f t="shared" si="54"/>
        <v/>
      </c>
      <c r="CM35" s="7" t="str">
        <f t="shared" si="55"/>
        <v xml:space="preserve"> FROM iam___policies</v>
      </c>
      <c r="CN35" s="8" t="str">
        <f t="shared" si="56"/>
        <v/>
      </c>
      <c r="CO35" s="8" t="str">
        <f t="shared" si="57"/>
        <v/>
      </c>
      <c r="CP35" s="8" t="str">
        <f t="shared" si="58"/>
        <v/>
      </c>
      <c r="CQ35" s="8" t="str">
        <f t="shared" si="59"/>
        <v/>
      </c>
      <c r="CR35" s="8" t="str">
        <f t="shared" si="60"/>
        <v/>
      </c>
      <c r="CS35" s="7" t="str">
        <f t="shared" si="61"/>
        <v/>
      </c>
      <c r="CT35" s="7" t="str">
        <f t="shared" si="62"/>
        <v/>
      </c>
      <c r="CU35" s="7" t="str">
        <f t="shared" si="82"/>
        <v xml:space="preserve"> ;</v>
      </c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</row>
    <row r="36" spans="1:203" x14ac:dyDescent="0.25">
      <c r="A36">
        <v>35</v>
      </c>
      <c r="B36" s="3" t="s">
        <v>0</v>
      </c>
      <c r="C36" s="3" t="s">
        <v>40</v>
      </c>
      <c r="D36" s="3" t="s">
        <v>0</v>
      </c>
      <c r="E36" s="3" t="s">
        <v>34</v>
      </c>
      <c r="F36" s="3" t="s">
        <v>37</v>
      </c>
      <c r="G36" s="6" t="s">
        <v>72</v>
      </c>
      <c r="H36" s="6" t="s">
        <v>72</v>
      </c>
      <c r="I36" s="6">
        <v>1</v>
      </c>
      <c r="J36" s="6" t="s">
        <v>72</v>
      </c>
      <c r="K36" s="6">
        <v>1</v>
      </c>
      <c r="L36" s="3" t="s">
        <v>36</v>
      </c>
      <c r="M36" s="6" t="s">
        <v>72</v>
      </c>
      <c r="N36" s="3"/>
      <c r="O36" s="6"/>
      <c r="P36" s="3"/>
      <c r="Q36" s="7" t="str">
        <f>VLOOKUP($C36,aws_cli_commands!$C$2:$E$10000,3,FALSE)</f>
        <v>y</v>
      </c>
      <c r="R36" s="7" t="str">
        <f>VLOOKUP($C36,aws_cli_commands!$C$2:$E$10000,2,FALSE)</f>
        <v>n</v>
      </c>
      <c r="S36" s="7" t="str">
        <f t="shared" si="63"/>
        <v>n</v>
      </c>
      <c r="T36" s="7" t="str">
        <f t="shared" si="64"/>
        <v>n</v>
      </c>
      <c r="U36" s="7" t="str">
        <f t="shared" si="0"/>
        <v>iam___role_policies</v>
      </c>
      <c r="V36" s="7" t="str">
        <f t="shared" si="65"/>
        <v>iam___roles</v>
      </c>
      <c r="W36" s="7" t="str">
        <f t="shared" si="1"/>
        <v>roles</v>
      </c>
      <c r="X36" s="7" t="str">
        <f t="shared" si="2"/>
        <v>rolename</v>
      </c>
      <c r="Y36" s="7" t="str">
        <f t="shared" si="66"/>
        <v>n</v>
      </c>
      <c r="Z36" s="7">
        <f t="shared" si="84"/>
        <v>0</v>
      </c>
      <c r="AA36" s="7">
        <f t="shared" si="3"/>
        <v>0</v>
      </c>
      <c r="AB36" s="7" t="s">
        <v>127</v>
      </c>
      <c r="AC36" s="8" t="str">
        <f t="shared" si="4"/>
        <v>iam list-role-policies --role-name</v>
      </c>
      <c r="AD36" s="7" t="str">
        <f t="shared" si="67"/>
        <v>list-role-policies</v>
      </c>
      <c r="AE36" s="7" t="str">
        <f t="shared" si="5"/>
        <v xml:space="preserve"> --role-name</v>
      </c>
      <c r="AF36" s="7" t="str">
        <f t="shared" si="6"/>
        <v/>
      </c>
      <c r="AG36" s="7" t="str">
        <f t="shared" si="7"/>
        <v/>
      </c>
      <c r="AH36" s="7" t="str">
        <f t="shared" si="8"/>
        <v/>
      </c>
      <c r="AI36" s="7" t="str">
        <f t="shared" si="9"/>
        <v/>
      </c>
      <c r="AJ36" s="7" t="str">
        <f t="shared" si="10"/>
        <v/>
      </c>
      <c r="AK36" s="7" t="str">
        <f t="shared" si="11"/>
        <v/>
      </c>
      <c r="AL36" s="7" t="str">
        <f t="shared" si="12"/>
        <v/>
      </c>
      <c r="AM36" s="7" t="str">
        <f t="shared" si="13"/>
        <v>iam___roles</v>
      </c>
      <c r="AN36" s="7" t="str">
        <f t="shared" si="68"/>
        <v/>
      </c>
      <c r="AO36" s="7" t="str">
        <f t="shared" si="83"/>
        <v/>
      </c>
      <c r="AP36" s="7" t="str">
        <f t="shared" si="16"/>
        <v/>
      </c>
      <c r="AQ36" s="7" t="str">
        <f t="shared" si="17"/>
        <v/>
      </c>
      <c r="AR36" s="7" t="str">
        <f t="shared" si="18"/>
        <v/>
      </c>
      <c r="AS36" s="7" t="str">
        <f t="shared" si="19"/>
        <v/>
      </c>
      <c r="AT36" s="7" t="str">
        <f t="shared" si="20"/>
        <v/>
      </c>
      <c r="AU36" s="7" t="str">
        <f t="shared" si="21"/>
        <v>RoleName</v>
      </c>
      <c r="AV36" s="7" t="str">
        <f t="shared" si="70"/>
        <v/>
      </c>
      <c r="AW36" s="7" t="str">
        <f t="shared" si="71"/>
        <v/>
      </c>
      <c r="AX36" s="7" t="str">
        <f t="shared" si="24"/>
        <v/>
      </c>
      <c r="AY36" s="7" t="str">
        <f t="shared" si="25"/>
        <v/>
      </c>
      <c r="AZ36" s="7" t="str">
        <f t="shared" si="26"/>
        <v/>
      </c>
      <c r="BA36" s="7" t="str">
        <f t="shared" si="27"/>
        <v/>
      </c>
      <c r="BB36" s="7" t="str">
        <f t="shared" si="28"/>
        <v/>
      </c>
      <c r="BC36" s="8" t="str">
        <f t="shared" si="29"/>
        <v/>
      </c>
      <c r="BD36" s="8" t="str">
        <f t="shared" si="72"/>
        <v/>
      </c>
      <c r="BE36" s="7" t="str">
        <f t="shared" si="85"/>
        <v>/* recursive command: list-role-policies */ DROP TABLE IF EXISTS iam___role_policies; CREATE TABLE iam___role_policies(  id SERIAL PRIMARY KEY, RoleName TEXT); SELECT iam___roles.roles -&gt;&gt; 'RoleName' AS roles FROM iam___roles ;</v>
      </c>
      <c r="BF36" s="7" t="str">
        <f t="shared" si="74"/>
        <v xml:space="preserve">/* recursive command multi: list-role-policies */ </v>
      </c>
      <c r="BG36" s="7" t="str">
        <f t="shared" si="75"/>
        <v xml:space="preserve">DROP TABLE IF EXISTS iam___role_policies; </v>
      </c>
      <c r="BH36" s="7" t="str">
        <f t="shared" si="76"/>
        <v>CREATE TABLE iam___role_policies(  id SERIAL PRIMARY KEY, rolename TEXT );</v>
      </c>
      <c r="BI36" s="7" t="str">
        <f t="shared" si="77"/>
        <v xml:space="preserve">CREATE TABLE iam___role_policies(  id SERIAL PRIMARY KEY, </v>
      </c>
      <c r="BJ36" s="7" t="str">
        <f t="shared" si="30"/>
        <v>rolename TEXT</v>
      </c>
      <c r="BK36" s="7" t="str">
        <f t="shared" si="31"/>
        <v/>
      </c>
      <c r="BL36" s="7" t="str">
        <f t="shared" si="32"/>
        <v/>
      </c>
      <c r="BM36" s="7" t="str">
        <f t="shared" si="33"/>
        <v/>
      </c>
      <c r="BN36" s="7" t="str">
        <f t="shared" si="34"/>
        <v/>
      </c>
      <c r="BO36" s="7" t="str">
        <f t="shared" si="35"/>
        <v/>
      </c>
      <c r="BP36" s="7" t="str">
        <f t="shared" si="36"/>
        <v/>
      </c>
      <c r="BQ36" s="7" t="str">
        <f t="shared" si="37"/>
        <v/>
      </c>
      <c r="BR36" s="7" t="str">
        <f t="shared" si="78"/>
        <v xml:space="preserve"> );</v>
      </c>
      <c r="BS36" s="8" t="str">
        <f t="shared" si="79"/>
        <v xml:space="preserve"> INSERT INTO iam___role_policies(rolename)</v>
      </c>
      <c r="BT36" s="8" t="str">
        <f t="shared" si="80"/>
        <v xml:space="preserve"> INSERT INTO iam___role_policies(</v>
      </c>
      <c r="BU36" s="8" t="str">
        <f t="shared" si="38"/>
        <v>rolename</v>
      </c>
      <c r="BV36" s="8" t="str">
        <f t="shared" si="39"/>
        <v/>
      </c>
      <c r="BW36" s="8" t="str">
        <f t="shared" si="40"/>
        <v/>
      </c>
      <c r="BX36" s="8" t="str">
        <f t="shared" si="41"/>
        <v/>
      </c>
      <c r="BY36" s="8" t="str">
        <f t="shared" si="42"/>
        <v/>
      </c>
      <c r="BZ36" s="8" t="str">
        <f t="shared" si="43"/>
        <v/>
      </c>
      <c r="CA36" s="8" t="str">
        <f t="shared" si="44"/>
        <v/>
      </c>
      <c r="CB36" s="8" t="str">
        <f t="shared" si="45"/>
        <v/>
      </c>
      <c r="CC36" s="8" t="str">
        <f t="shared" si="81"/>
        <v>)</v>
      </c>
      <c r="CD36" s="8" t="str">
        <f t="shared" si="46"/>
        <v xml:space="preserve"> SELECT iam___roles.roles -&gt;&gt; 'RoleName' AS roles_rolename FROM iam___roles ;</v>
      </c>
      <c r="CE36" s="7" t="str">
        <f t="shared" si="47"/>
        <v xml:space="preserve"> SELECT iam___roles.roles -&gt;&gt; 'RoleName' AS roles_rolename</v>
      </c>
      <c r="CF36" s="7" t="str">
        <f t="shared" si="48"/>
        <v/>
      </c>
      <c r="CG36" s="7" t="str">
        <f t="shared" si="49"/>
        <v/>
      </c>
      <c r="CH36" s="7" t="str">
        <f t="shared" si="50"/>
        <v/>
      </c>
      <c r="CI36" s="7" t="str">
        <f t="shared" si="51"/>
        <v/>
      </c>
      <c r="CJ36" s="7" t="str">
        <f t="shared" si="52"/>
        <v/>
      </c>
      <c r="CK36" s="7" t="str">
        <f t="shared" si="53"/>
        <v/>
      </c>
      <c r="CL36" s="7" t="str">
        <f t="shared" si="54"/>
        <v/>
      </c>
      <c r="CM36" s="7" t="str">
        <f t="shared" si="55"/>
        <v xml:space="preserve"> FROM iam___roles</v>
      </c>
      <c r="CN36" s="8" t="str">
        <f t="shared" si="56"/>
        <v/>
      </c>
      <c r="CO36" s="8" t="str">
        <f t="shared" si="57"/>
        <v/>
      </c>
      <c r="CP36" s="8" t="str">
        <f t="shared" si="58"/>
        <v/>
      </c>
      <c r="CQ36" s="8" t="str">
        <f t="shared" si="59"/>
        <v/>
      </c>
      <c r="CR36" s="8" t="str">
        <f t="shared" si="60"/>
        <v/>
      </c>
      <c r="CS36" s="7" t="str">
        <f t="shared" si="61"/>
        <v/>
      </c>
      <c r="CT36" s="7" t="str">
        <f t="shared" si="62"/>
        <v/>
      </c>
      <c r="CU36" s="7" t="str">
        <f t="shared" si="82"/>
        <v xml:space="preserve"> ;</v>
      </c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</row>
    <row r="37" spans="1:203" x14ac:dyDescent="0.25">
      <c r="A37">
        <v>36</v>
      </c>
      <c r="B37" s="3" t="s">
        <v>0</v>
      </c>
      <c r="C37" s="3" t="s">
        <v>52</v>
      </c>
      <c r="D37" s="3" t="s">
        <v>0</v>
      </c>
      <c r="E37" s="3" t="s">
        <v>48</v>
      </c>
      <c r="F37" s="3" t="s">
        <v>51</v>
      </c>
      <c r="G37" s="6" t="s">
        <v>72</v>
      </c>
      <c r="H37" s="6" t="s">
        <v>72</v>
      </c>
      <c r="I37" s="6">
        <v>1</v>
      </c>
      <c r="J37" s="6" t="s">
        <v>72</v>
      </c>
      <c r="K37" s="6">
        <v>1</v>
      </c>
      <c r="L37" s="3" t="s">
        <v>50</v>
      </c>
      <c r="M37" s="6" t="s">
        <v>72</v>
      </c>
      <c r="N37" s="3"/>
      <c r="O37" s="6"/>
      <c r="P37" s="3"/>
      <c r="Q37" s="7" t="str">
        <f>VLOOKUP($C37,aws_cli_commands!$C$2:$E$10000,3,FALSE)</f>
        <v>y</v>
      </c>
      <c r="R37" s="7" t="str">
        <f>VLOOKUP($C37,aws_cli_commands!$C$2:$E$10000,2,FALSE)</f>
        <v>n</v>
      </c>
      <c r="S37" s="7" t="str">
        <f t="shared" si="63"/>
        <v>n</v>
      </c>
      <c r="T37" s="7" t="str">
        <f t="shared" si="64"/>
        <v>n</v>
      </c>
      <c r="U37" s="7" t="str">
        <f t="shared" si="0"/>
        <v>iam___user_policies</v>
      </c>
      <c r="V37" s="7" t="str">
        <f t="shared" si="65"/>
        <v>iam___users</v>
      </c>
      <c r="W37" s="7" t="str">
        <f t="shared" si="1"/>
        <v>users</v>
      </c>
      <c r="X37" s="7" t="str">
        <f t="shared" si="2"/>
        <v>username</v>
      </c>
      <c r="Y37" s="7" t="str">
        <f t="shared" si="66"/>
        <v>n</v>
      </c>
      <c r="Z37" s="7">
        <f t="shared" si="84"/>
        <v>0</v>
      </c>
      <c r="AA37" s="7">
        <f t="shared" si="3"/>
        <v>0</v>
      </c>
      <c r="AB37" s="7" t="s">
        <v>127</v>
      </c>
      <c r="AC37" s="8" t="str">
        <f t="shared" si="4"/>
        <v>iam list-user-policies --user-name</v>
      </c>
      <c r="AD37" s="7" t="str">
        <f t="shared" si="67"/>
        <v>list-user-policies</v>
      </c>
      <c r="AE37" s="7" t="str">
        <f t="shared" si="5"/>
        <v xml:space="preserve"> --user-name</v>
      </c>
      <c r="AF37" s="7" t="str">
        <f t="shared" si="6"/>
        <v/>
      </c>
      <c r="AG37" s="7" t="str">
        <f t="shared" si="7"/>
        <v/>
      </c>
      <c r="AH37" s="7" t="str">
        <f t="shared" si="8"/>
        <v/>
      </c>
      <c r="AI37" s="7" t="str">
        <f t="shared" si="9"/>
        <v/>
      </c>
      <c r="AJ37" s="7" t="str">
        <f t="shared" si="10"/>
        <v/>
      </c>
      <c r="AK37" s="7" t="str">
        <f t="shared" si="11"/>
        <v/>
      </c>
      <c r="AL37" s="7" t="str">
        <f t="shared" si="12"/>
        <v/>
      </c>
      <c r="AM37" s="7" t="str">
        <f t="shared" si="13"/>
        <v>iam___users</v>
      </c>
      <c r="AN37" s="7" t="str">
        <f t="shared" si="68"/>
        <v/>
      </c>
      <c r="AO37" s="7" t="str">
        <f t="shared" si="83"/>
        <v/>
      </c>
      <c r="AP37" s="7" t="str">
        <f t="shared" si="16"/>
        <v/>
      </c>
      <c r="AQ37" s="7" t="str">
        <f t="shared" si="17"/>
        <v/>
      </c>
      <c r="AR37" s="7" t="str">
        <f t="shared" si="18"/>
        <v/>
      </c>
      <c r="AS37" s="7" t="str">
        <f t="shared" si="19"/>
        <v/>
      </c>
      <c r="AT37" s="7" t="str">
        <f t="shared" si="20"/>
        <v/>
      </c>
      <c r="AU37" s="7" t="str">
        <f t="shared" si="21"/>
        <v>UserName</v>
      </c>
      <c r="AV37" s="7" t="str">
        <f t="shared" si="70"/>
        <v/>
      </c>
      <c r="AW37" s="7" t="str">
        <f t="shared" si="71"/>
        <v/>
      </c>
      <c r="AX37" s="7" t="str">
        <f t="shared" si="24"/>
        <v/>
      </c>
      <c r="AY37" s="7" t="str">
        <f t="shared" si="25"/>
        <v/>
      </c>
      <c r="AZ37" s="7" t="str">
        <f t="shared" si="26"/>
        <v/>
      </c>
      <c r="BA37" s="7" t="str">
        <f t="shared" si="27"/>
        <v/>
      </c>
      <c r="BB37" s="7" t="str">
        <f t="shared" si="28"/>
        <v/>
      </c>
      <c r="BC37" s="8" t="str">
        <f t="shared" si="29"/>
        <v/>
      </c>
      <c r="BD37" s="8" t="str">
        <f t="shared" si="72"/>
        <v/>
      </c>
      <c r="BE37" s="7" t="str">
        <f t="shared" si="85"/>
        <v>/* recursive command: list-user-policies */ DROP TABLE IF EXISTS iam___user_policies; CREATE TABLE iam___user_policies(  id SERIAL PRIMARY KEY, UserName TEXT); SELECT iam___users.users -&gt;&gt; 'UserName' AS users FROM iam___users ;</v>
      </c>
      <c r="BF37" s="7" t="str">
        <f t="shared" si="74"/>
        <v xml:space="preserve">/* recursive command multi: list-user-policies */ </v>
      </c>
      <c r="BG37" s="7" t="str">
        <f t="shared" si="75"/>
        <v xml:space="preserve">DROP TABLE IF EXISTS iam___user_policies; </v>
      </c>
      <c r="BH37" s="7" t="str">
        <f t="shared" si="76"/>
        <v>CREATE TABLE iam___user_policies(  id SERIAL PRIMARY KEY, username TEXT );</v>
      </c>
      <c r="BI37" s="7" t="str">
        <f t="shared" si="77"/>
        <v xml:space="preserve">CREATE TABLE iam___user_policies(  id SERIAL PRIMARY KEY, </v>
      </c>
      <c r="BJ37" s="7" t="str">
        <f t="shared" si="30"/>
        <v>username TEXT</v>
      </c>
      <c r="BK37" s="7" t="str">
        <f t="shared" si="31"/>
        <v/>
      </c>
      <c r="BL37" s="7" t="str">
        <f t="shared" si="32"/>
        <v/>
      </c>
      <c r="BM37" s="7" t="str">
        <f t="shared" si="33"/>
        <v/>
      </c>
      <c r="BN37" s="7" t="str">
        <f t="shared" si="34"/>
        <v/>
      </c>
      <c r="BO37" s="7" t="str">
        <f t="shared" si="35"/>
        <v/>
      </c>
      <c r="BP37" s="7" t="str">
        <f t="shared" si="36"/>
        <v/>
      </c>
      <c r="BQ37" s="7" t="str">
        <f t="shared" si="37"/>
        <v/>
      </c>
      <c r="BR37" s="7" t="str">
        <f t="shared" si="78"/>
        <v xml:space="preserve"> );</v>
      </c>
      <c r="BS37" s="8" t="str">
        <f t="shared" si="79"/>
        <v xml:space="preserve"> INSERT INTO iam___user_policies(username)</v>
      </c>
      <c r="BT37" s="8" t="str">
        <f t="shared" si="80"/>
        <v xml:space="preserve"> INSERT INTO iam___user_policies(</v>
      </c>
      <c r="BU37" s="8" t="str">
        <f t="shared" si="38"/>
        <v>username</v>
      </c>
      <c r="BV37" s="8" t="str">
        <f t="shared" si="39"/>
        <v/>
      </c>
      <c r="BW37" s="8" t="str">
        <f t="shared" si="40"/>
        <v/>
      </c>
      <c r="BX37" s="8" t="str">
        <f t="shared" si="41"/>
        <v/>
      </c>
      <c r="BY37" s="8" t="str">
        <f t="shared" si="42"/>
        <v/>
      </c>
      <c r="BZ37" s="8" t="str">
        <f t="shared" si="43"/>
        <v/>
      </c>
      <c r="CA37" s="8" t="str">
        <f t="shared" si="44"/>
        <v/>
      </c>
      <c r="CB37" s="8" t="str">
        <f t="shared" si="45"/>
        <v/>
      </c>
      <c r="CC37" s="8" t="str">
        <f t="shared" si="81"/>
        <v>)</v>
      </c>
      <c r="CD37" s="8" t="str">
        <f t="shared" si="46"/>
        <v xml:space="preserve"> SELECT iam___users.users -&gt;&gt; 'UserName' AS users_username FROM iam___users ;</v>
      </c>
      <c r="CE37" s="7" t="str">
        <f t="shared" si="47"/>
        <v xml:space="preserve"> SELECT iam___users.users -&gt;&gt; 'UserName' AS users_username</v>
      </c>
      <c r="CF37" s="7" t="str">
        <f t="shared" si="48"/>
        <v/>
      </c>
      <c r="CG37" s="7" t="str">
        <f t="shared" si="49"/>
        <v/>
      </c>
      <c r="CH37" s="7" t="str">
        <f t="shared" si="50"/>
        <v/>
      </c>
      <c r="CI37" s="7" t="str">
        <f t="shared" si="51"/>
        <v/>
      </c>
      <c r="CJ37" s="7" t="str">
        <f t="shared" si="52"/>
        <v/>
      </c>
      <c r="CK37" s="7" t="str">
        <f t="shared" si="53"/>
        <v/>
      </c>
      <c r="CL37" s="7" t="str">
        <f t="shared" si="54"/>
        <v/>
      </c>
      <c r="CM37" s="7" t="str">
        <f t="shared" si="55"/>
        <v xml:space="preserve"> FROM iam___users</v>
      </c>
      <c r="CN37" s="8" t="str">
        <f t="shared" si="56"/>
        <v/>
      </c>
      <c r="CO37" s="8" t="str">
        <f t="shared" si="57"/>
        <v/>
      </c>
      <c r="CP37" s="8" t="str">
        <f t="shared" si="58"/>
        <v/>
      </c>
      <c r="CQ37" s="8" t="str">
        <f t="shared" si="59"/>
        <v/>
      </c>
      <c r="CR37" s="8" t="str">
        <f t="shared" si="60"/>
        <v/>
      </c>
      <c r="CS37" s="7" t="str">
        <f t="shared" si="61"/>
        <v/>
      </c>
      <c r="CT37" s="7" t="str">
        <f t="shared" si="62"/>
        <v/>
      </c>
      <c r="CU37" s="7" t="str">
        <f t="shared" si="82"/>
        <v xml:space="preserve"> ;</v>
      </c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</row>
    <row r="38" spans="1:203" x14ac:dyDescent="0.25">
      <c r="A38">
        <v>37</v>
      </c>
      <c r="B38" s="3" t="s">
        <v>183</v>
      </c>
      <c r="C38" s="3" t="s">
        <v>364</v>
      </c>
      <c r="D38" s="3" t="s">
        <v>183</v>
      </c>
      <c r="E38" s="3" t="s">
        <v>357</v>
      </c>
      <c r="F38" s="3" t="s">
        <v>387</v>
      </c>
      <c r="G38" s="6" t="s">
        <v>72</v>
      </c>
      <c r="H38" s="6" t="s">
        <v>72</v>
      </c>
      <c r="I38" s="6">
        <v>1</v>
      </c>
      <c r="J38" s="6" t="s">
        <v>72</v>
      </c>
      <c r="K38" s="6">
        <v>1</v>
      </c>
      <c r="L38" s="3" t="s">
        <v>391</v>
      </c>
      <c r="M38" s="6" t="s">
        <v>72</v>
      </c>
      <c r="N38" s="3"/>
      <c r="O38" s="6"/>
      <c r="P38" s="3"/>
      <c r="Q38" s="7" t="str">
        <f>VLOOKUP($C38,aws_cli_commands!$C$2:$E$10000,3,FALSE)</f>
        <v>y</v>
      </c>
      <c r="R38" s="7" t="str">
        <f>VLOOKUP($C38,aws_cli_commands!$C$2:$E$10000,2,FALSE)</f>
        <v>n</v>
      </c>
      <c r="S38" s="7" t="str">
        <f t="shared" ref="S38:S69" si="86">IF(AND(G37="y",I37&gt;1),"y","n")</f>
        <v>n</v>
      </c>
      <c r="T38" s="7" t="str">
        <f t="shared" ref="T38:T69" si="87">IF(OR(C38=C37,C38=C39),"y","n")</f>
        <v>n</v>
      </c>
      <c r="U38" s="7" t="str">
        <f t="shared" ref="U38:U69" si="88">B38&amp;"___"&amp;SUBSTITUTE(RIGHT(C38,LEN(C38)-FIND("-",C38)),"-","_")</f>
        <v>s3api___bucket_accelerate_configuration</v>
      </c>
      <c r="V38" s="7" t="str">
        <f t="shared" ref="V38:V69" si="89">SUBSTITUTE(D38&amp;"___"&amp;RIGHT(E38,LEN(E38)-FIND("-",E38)),"-","_")</f>
        <v>s3api___buckets</v>
      </c>
      <c r="W38" s="7" t="str">
        <f t="shared" ref="W38:W71" si="90">SUBSTITUTE(RIGHT($E38,LEN($E38)-FIND("-",$E38)),"-","_")</f>
        <v>buckets</v>
      </c>
      <c r="X38" s="7" t="str">
        <f t="shared" ref="X38:X69" si="91">IF(G38="y",W38&amp;"_"&amp;LOWER(F38),IF(M38="y","**hardcoded**",LOWER(F38)))</f>
        <v>name</v>
      </c>
      <c r="Y38" s="7" t="str">
        <f t="shared" ref="Y38:Y69" si="92">IF(OR(Z38=1,AA38=1),"y","n")</f>
        <v>n</v>
      </c>
      <c r="Z38" s="7">
        <f t="shared" ref="Z38:Z76" si="93">IF(AND($C38=$C38,$M38="y"),1,0)+IF(AND($C37=$C38,$M37="y"),1,0)+IF(AND($C36=$C38,$M36="y"),1,0)+IF(AND($C35=$C38,$M35="y"),1,0)+IF(AND($C34=$C38,$M34="y"),1,0)+IF(AND($C33=$C38,$M33="y"),1,0)+IF(AND($C32=$C38,$M32="y"),1,0)+IF(AND($C31=$C38,$M31="y"),1,0)+IF(AND($C30=$C38,$M30="y"),1,0)</f>
        <v>0</v>
      </c>
      <c r="AA38" s="7">
        <f t="shared" ref="AA38:AA76" si="94">IF(AND($C38=$C38,$M38="y"),1,0)+IF(AND($C38=$C39,$M39="y"),1,0)+IF(AND($C38=$C40,$M40="y"),1,0)+IF(AND($C38=$C41,$M41="y"),1,0)+IF(AND($C38=$C42,$M42="y"),1,0)+IF(AND($C38=$C43,$M43="y"),1,0)+IF(AND($C38=$C44,$M44="y"),1,0)+IF(AND($C38=$C45,$M45="y"),1,0)+IF(AND($C38=$C46,$M46="y"),1,0)</f>
        <v>0</v>
      </c>
      <c r="AB38" s="7" t="s">
        <v>127</v>
      </c>
      <c r="AC38" s="8" t="str">
        <f t="shared" ref="AC38:AC69" si="95">IF(AND($H38="y",$C38&lt;&gt;$C37),B38&amp;" "&amp;AD38&amp;AE38&amp;AF38&amp;AG38&amp;AH38&amp;AI38&amp;AJ38&amp;AK38&amp;AL38,IF(H38="n",B38&amp;" "&amp;AD38&amp;AE38&amp;AF38&amp;AG38&amp;AH38&amp;AI38&amp;AJ38&amp;AK38&amp;AL38,""))</f>
        <v>s3api get-bucket-accelerate-configuration --bucket</v>
      </c>
      <c r="AD38" s="7" t="str">
        <f t="shared" si="67"/>
        <v>get-bucket-accelerate-configuration</v>
      </c>
      <c r="AE38" s="7" t="str">
        <f t="shared" ref="AE38:AE71" si="96">IF($I38&gt;=1," "&amp;$L38,"")</f>
        <v xml:space="preserve"> --bucket</v>
      </c>
      <c r="AF38" s="7" t="str">
        <f t="shared" ref="AF38:AF71" si="97">IF($I38&gt;=2," "&amp;$L39,"")</f>
        <v/>
      </c>
      <c r="AG38" s="7" t="str">
        <f t="shared" ref="AG38:AG68" si="98">IF($I38&gt;=3," "&amp;$L40,"")</f>
        <v/>
      </c>
      <c r="AH38" s="7" t="str">
        <f t="shared" ref="AH38:AH67" si="99">IF($I38&gt;=4," "&amp;$L41,"")</f>
        <v/>
      </c>
      <c r="AI38" s="7" t="str">
        <f t="shared" ref="AI38:AI66" si="100">IF($I38&gt;=5," "&amp;$L42,"")</f>
        <v/>
      </c>
      <c r="AJ38" s="7" t="str">
        <f t="shared" ref="AJ38:AJ65" si="101">IF($I38&gt;=6," "&amp;$L43,"")</f>
        <v/>
      </c>
      <c r="AK38" s="7" t="str">
        <f t="shared" ref="AK38:AK64" si="102">IF($I38&gt;=7," "&amp;$L44,"")</f>
        <v/>
      </c>
      <c r="AL38" s="7" t="str">
        <f t="shared" ref="AL38:AL63" si="103">IF($I38&gt;=8," "&amp;$L45,"")</f>
        <v/>
      </c>
      <c r="AM38" s="7" t="str">
        <f t="shared" ref="AM38:AM76" si="104">V38</f>
        <v>s3api___buckets</v>
      </c>
      <c r="AN38" s="7" t="str">
        <f t="shared" si="68"/>
        <v/>
      </c>
      <c r="AO38" s="7" t="str">
        <f t="shared" si="83"/>
        <v/>
      </c>
      <c r="AP38" s="7" t="str">
        <f t="shared" ref="AP38:AP69" si="105">IF(I38&gt;=4,$V41,"")</f>
        <v/>
      </c>
      <c r="AQ38" s="7" t="str">
        <f t="shared" ref="AQ38:AQ71" si="106">IF($I38&gt;=5,$V42,"")</f>
        <v/>
      </c>
      <c r="AR38" s="7" t="str">
        <f t="shared" ref="AR38:AR70" si="107">IF($I38&gt;=6,$V43,"")</f>
        <v/>
      </c>
      <c r="AS38" s="7" t="str">
        <f t="shared" ref="AS38:AS69" si="108">IF($I38&gt;=7,$V44,"")</f>
        <v/>
      </c>
      <c r="AT38" s="7" t="str">
        <f t="shared" ref="AT38:AT68" si="109">IF(I38&gt;=8,$V45,"")</f>
        <v/>
      </c>
      <c r="AU38" s="7" t="str">
        <f t="shared" ref="AU38:AU69" si="110">F38</f>
        <v>Name</v>
      </c>
      <c r="AV38" s="7" t="str">
        <f t="shared" si="70"/>
        <v/>
      </c>
      <c r="AW38" s="7" t="str">
        <f t="shared" si="71"/>
        <v/>
      </c>
      <c r="AX38" s="7" t="str">
        <f t="shared" ref="AX38:AX67" si="111">IF($I38&gt;=4,$F41,"")</f>
        <v/>
      </c>
      <c r="AY38" s="7" t="str">
        <f t="shared" ref="AY38:AY66" si="112">IF($I38&gt;=5,$F42,"")</f>
        <v/>
      </c>
      <c r="AZ38" s="7" t="str">
        <f t="shared" ref="AZ38:AZ65" si="113">IF($I38&gt;=6,$F43,"")</f>
        <v/>
      </c>
      <c r="BA38" s="7" t="str">
        <f t="shared" ref="BA38:BA64" si="114">IF($I38&gt;=7,$F44,"")</f>
        <v/>
      </c>
      <c r="BB38" s="7" t="str">
        <f t="shared" ref="BB38:BB63" si="115">IF($I38&gt;=8,$F45,"")</f>
        <v/>
      </c>
      <c r="BC38" s="8" t="str">
        <f t="shared" ref="BC38:BC69" si="116">IF(OR(R38&lt;&gt;"y",I38&lt;&gt;1),"","SELECT aws_command::text || ' ' || command_parameter::text AS aws_command_string, parameter_source_table, parameter_source_key FROM (SELECT  "&amp;"'"&amp;AC38&amp;"'"&amp;" AS aws_command,"&amp;V38&amp;"."&amp;W38&amp;" -&gt;&gt; "&amp;"'"&amp;F38&amp;"'"&amp;" AS command_parameter, "&amp;"'"&amp;AM38&amp;"'"&amp;" AS parameter_source_table, "&amp;"'"&amp;AU38&amp;"'"&amp;" AS parameter_source_key FROM "&amp;V38&amp;") AS f")</f>
        <v/>
      </c>
      <c r="BD38" s="8" t="str">
        <f t="shared" ref="BD38:BD69" si="117">IF(AND(H38="y",H37&lt;&gt;"y"),BF38&amp;BG38&amp;BH38&amp;BS38&amp;CD38,"")</f>
        <v/>
      </c>
      <c r="BE38" s="7" t="str">
        <f t="shared" ref="BE38:BE69" si="118">"/* recursive command: "&amp;C38&amp;" */ DROP TABLE IF EXISTS "&amp;U38&amp;"; CREATE TABLE "&amp;U38&amp;"(  id SERIAL PRIMARY KEY, "&amp;F38&amp;" TEXT); SELECT "&amp;V38&amp;"."&amp;W38&amp;" -&gt;&gt; '"&amp;F38&amp;"' AS "&amp;W38&amp;" FROM "&amp;V38&amp;" ;"</f>
        <v>/* recursive command: get-bucket-accelerate-configuration */ DROP TABLE IF EXISTS s3api___bucket_accelerate_configuration; CREATE TABLE s3api___bucket_accelerate_configuration(  id SERIAL PRIMARY KEY, Name TEXT); SELECT s3api___buckets.buckets -&gt;&gt; 'Name' AS buckets FROM s3api___buckets ;</v>
      </c>
      <c r="BF38" s="7" t="str">
        <f t="shared" si="74"/>
        <v xml:space="preserve">/* recursive command multi: get-bucket-accelerate-configuration */ </v>
      </c>
      <c r="BG38" s="7" t="str">
        <f t="shared" si="75"/>
        <v xml:space="preserve">DROP TABLE IF EXISTS s3api___bucket_accelerate_configuration; </v>
      </c>
      <c r="BH38" s="7" t="str">
        <f t="shared" ref="BH38:BH76" si="119">BI38&amp;BJ38&amp;BK38&amp;BL38&amp;BM38&amp;BN38&amp;BO38&amp;BP38&amp;BQ38&amp;BR38</f>
        <v>CREATE TABLE s3api___bucket_accelerate_configuration(  id SERIAL PRIMARY KEY, name TEXT );</v>
      </c>
      <c r="BI38" s="7" t="str">
        <f t="shared" si="77"/>
        <v xml:space="preserve">CREATE TABLE s3api___bucket_accelerate_configuration(  id SERIAL PRIMARY KEY, </v>
      </c>
      <c r="BJ38" s="7" t="str">
        <f t="shared" ref="BJ38:BJ71" si="120">IF($I38&gt;=1,$X38&amp;" TEXT","")</f>
        <v>name TEXT</v>
      </c>
      <c r="BK38" s="7" t="str">
        <f t="shared" ref="BK38:BK71" si="121">IF($I38&gt;=2,", "&amp;$X39&amp;" TEXT","")</f>
        <v/>
      </c>
      <c r="BL38" s="7" t="str">
        <f t="shared" ref="BL38:BL71" si="122">IF($I38&gt;=3,", "&amp;$X40&amp;" TEXT","")</f>
        <v/>
      </c>
      <c r="BM38" s="7" t="str">
        <f t="shared" ref="BM38:BM71" si="123">IF($I38&gt;=4,", "&amp;$X41&amp;" TEXT","")</f>
        <v/>
      </c>
      <c r="BN38" s="7" t="str">
        <f t="shared" ref="BN38:BN71" si="124">IF($I38&gt;=5,", "&amp;$X42&amp;" TEXT","")</f>
        <v/>
      </c>
      <c r="BO38" s="7" t="str">
        <f t="shared" ref="BO38:BO70" si="125">IF($I38&gt;=6,", "&amp;$X43&amp;" TEXT","")</f>
        <v/>
      </c>
      <c r="BP38" s="7" t="str">
        <f t="shared" ref="BP38:BP69" si="126">IF($I38&gt;=7,", "&amp;$X44&amp;" TEXT","")</f>
        <v/>
      </c>
      <c r="BQ38" s="7" t="str">
        <f t="shared" ref="BQ38:BQ68" si="127">IF($I38&gt;=8,", "&amp;$X45&amp;" TEXT","")</f>
        <v/>
      </c>
      <c r="BR38" s="7" t="str">
        <f t="shared" si="78"/>
        <v xml:space="preserve"> );</v>
      </c>
      <c r="BS38" s="8" t="str">
        <f t="shared" ref="BS38:BS76" si="128">BT38&amp;BU38&amp;BV38&amp;BW38&amp;BX38&amp;BY38&amp;BZ38&amp;CA38&amp;CB38&amp;CC38</f>
        <v xml:space="preserve"> INSERT INTO s3api___bucket_accelerate_configuration(name)</v>
      </c>
      <c r="BT38" s="8" t="str">
        <f t="shared" si="80"/>
        <v xml:space="preserve"> INSERT INTO s3api___bucket_accelerate_configuration(</v>
      </c>
      <c r="BU38" s="8" t="str">
        <f t="shared" ref="BU38:BU71" si="129">IF($I38&gt;=1,$X38,"")</f>
        <v>name</v>
      </c>
      <c r="BV38" s="8" t="str">
        <f t="shared" ref="BV38:BV71" si="130">IF($I38&gt;=2,", "&amp;$X39,"")</f>
        <v/>
      </c>
      <c r="BW38" s="8" t="str">
        <f t="shared" ref="BW38:BW71" si="131">IF($I38&gt;=3,", "&amp;$X40,"")</f>
        <v/>
      </c>
      <c r="BX38" s="8" t="str">
        <f t="shared" ref="BX38:BX71" si="132">IF($I38&gt;=4,", "&amp;$X41,"")</f>
        <v/>
      </c>
      <c r="BY38" s="8" t="str">
        <f t="shared" ref="BY38:BY71" si="133">IF($I38&gt;=5,", "&amp;$X42,"")</f>
        <v/>
      </c>
      <c r="BZ38" s="8" t="str">
        <f t="shared" ref="BZ38:BZ70" si="134">IF($I38&gt;=6,", "&amp;$X43,"")</f>
        <v/>
      </c>
      <c r="CA38" s="8" t="str">
        <f t="shared" ref="CA38:CA69" si="135">IF($I38&gt;=7,", "&amp;$X44,"")</f>
        <v/>
      </c>
      <c r="CB38" s="8" t="str">
        <f t="shared" ref="CB38:CB68" si="136">IF($I38&gt;=8,", "&amp;$X45,"")</f>
        <v/>
      </c>
      <c r="CC38" s="8" t="str">
        <f t="shared" si="81"/>
        <v>)</v>
      </c>
      <c r="CD38" s="8" t="str">
        <f t="shared" ref="CD38:CD76" si="137">CE38&amp;CF38&amp;CG38&amp;CH38&amp;CI38&amp;CJ38&amp;CK38&amp;CL38&amp;CM38&amp;CN38&amp;CO38&amp;CP38&amp;CQ38&amp;CR38&amp;CS38&amp;CT38&amp;CU38</f>
        <v xml:space="preserve"> SELECT s3api___buckets.buckets -&gt;&gt; 'Name' AS buckets_name FROM s3api___buckets ;</v>
      </c>
      <c r="CE38" s="7" t="str">
        <f t="shared" ref="CE38:CE69" si="138">" SELECT "&amp;$V38&amp;"."&amp;$W38&amp;" -&gt;&gt; '"&amp;$F38&amp;"' AS "&amp;$W38&amp;"_"&amp;LOWER(F38)</f>
        <v xml:space="preserve"> SELECT s3api___buckets.buckets -&gt;&gt; 'Name' AS buckets_name</v>
      </c>
      <c r="CF38" s="7" t="str">
        <f t="shared" ref="CF38:CF69" si="139">IF($I38&gt;=2,", "&amp;$V39&amp;"."&amp;$W39&amp;" -&gt;&gt; '"&amp;$F39&amp;"' AS "&amp;$W39&amp;"_"&amp;LOWER(F39),"")</f>
        <v/>
      </c>
      <c r="CG38" s="7" t="str">
        <f t="shared" ref="CG38:CG68" si="140">IF($I38&gt;=3,", "&amp;$V40&amp;"."&amp;$W40&amp;" -&gt;&gt; '"&amp;$F40&amp;"' AS "&amp;$W40&amp;"_"&amp;LOWER(F40),"")</f>
        <v/>
      </c>
      <c r="CH38" s="7" t="str">
        <f t="shared" ref="CH38:CH67" si="141">IF($I38&gt;=4,", "&amp;$V41&amp;"."&amp;$W41&amp;" -&gt;&gt; '"&amp;$F41&amp;"' AS "&amp;$W41&amp;"_"&amp;LOWER(F41),"")</f>
        <v/>
      </c>
      <c r="CI38" s="7" t="str">
        <f t="shared" ref="CI38:CI66" si="142">IF($I38&gt;=5,", "&amp;$V42&amp;"."&amp;$W42&amp;" -&gt;&gt; '"&amp;$F42&amp;"' AS "&amp;$W42&amp;"_"&amp;LOWER(F42),"")</f>
        <v/>
      </c>
      <c r="CJ38" s="7" t="str">
        <f t="shared" ref="CJ38:CJ65" si="143">IF($I38&gt;=6,", "&amp;$V43&amp;"."&amp;$W43&amp;" -&gt;&gt; '"&amp;$F43&amp;"' AS "&amp;$W43&amp;"_"&amp;LOWER(F43),"")</f>
        <v/>
      </c>
      <c r="CK38" s="7" t="str">
        <f t="shared" ref="CK38:CK64" si="144">IF($I38&gt;=7,", "&amp;$V44&amp;"."&amp;$W44&amp;" -&gt;&gt; '"&amp;$F44&amp;"' AS "&amp;$W44&amp;"_"&amp;LOWER(F44),"")</f>
        <v/>
      </c>
      <c r="CL38" s="7" t="str">
        <f t="shared" ref="CL38:CL63" si="145">IF($I38&gt;=8,", "&amp;$V45&amp;"."&amp;$W45&amp;" -&gt;&gt; '"&amp;$F45&amp;"' AS "&amp;$W45&amp;"_"&amp;LOWER(F45),"")</f>
        <v/>
      </c>
      <c r="CM38" s="7" t="str">
        <f t="shared" ref="CM38:CM71" si="146">IF($I38&gt;=1," FROM "&amp;$V38,"")</f>
        <v xml:space="preserve"> FROM s3api___buckets</v>
      </c>
      <c r="CN38" s="8" t="str">
        <f t="shared" ref="CN38:CN71" si="147">IF($I38&gt;=2," "&amp;$AB38&amp;" JOIN "&amp;$V38&amp;" USING ("&amp;$U38&amp;"."&amp;$X38&amp;", "&amp;$V38&amp;"."&amp;$W38&amp;" -&gt;&gt; '"&amp;$F38&amp;"')","")</f>
        <v/>
      </c>
      <c r="CO38" s="8" t="str">
        <f t="shared" ref="CO38:CO71" si="148">IF($I38&gt;=3," "&amp;$AB39&amp;" JOIN "&amp;$V39&amp;" USING ("&amp;$U39&amp;"."&amp;$X39&amp;", "&amp;$V39&amp;"."&amp;$W39&amp;" -&gt;&gt; '"&amp;$F39&amp;"')","")</f>
        <v/>
      </c>
      <c r="CP38" s="8" t="str">
        <f t="shared" ref="CP38:CP68" si="149">IF($I38&gt;=4," "&amp;$AB40&amp;" JOIN "&amp;$V40&amp;" USING ("&amp;$U40&amp;"."&amp;$X40&amp;", "&amp;$V40&amp;"."&amp;$W40&amp;" -&gt;&gt; '"&amp;$F40&amp;"')","")</f>
        <v/>
      </c>
      <c r="CQ38" s="8" t="str">
        <f t="shared" ref="CQ38:CQ67" si="150">IF($I38&gt;=5," "&amp;$AB41&amp;" JOIN "&amp;$V41&amp;" USING ("&amp;$U41&amp;"."&amp;$X41&amp;", "&amp;$V41&amp;"."&amp;$W41&amp;" -&gt;&gt; '"&amp;$F41&amp;"')","")</f>
        <v/>
      </c>
      <c r="CR38" s="8" t="str">
        <f t="shared" ref="CR38:CR66" si="151">IF($I38&gt;=6," "&amp;$AB42&amp;" JOIN "&amp;$V42&amp;" USING ("&amp;$U42&amp;"."&amp;$X42&amp;", "&amp;$V42&amp;"."&amp;$W42&amp;" -&gt;&gt; '"&amp;$F42&amp;"')","")</f>
        <v/>
      </c>
      <c r="CS38" s="7" t="str">
        <f t="shared" ref="CS38:CS65" si="152">IF($I38&gt;=7," "&amp;$AB43&amp;" JOIN "&amp;$V43&amp;" USING ("&amp;$U43&amp;"."&amp;$X43&amp;", "&amp;$V43&amp;"."&amp;$W43&amp;" -&gt;&gt; '"&amp;$F43&amp;"')","")</f>
        <v/>
      </c>
      <c r="CT38" s="7" t="str">
        <f t="shared" ref="CT38:CT64" si="153">IF($I38&gt;=8," "&amp;$AB44&amp;" JOIN "&amp;$V44&amp;" USING ("&amp;$U44&amp;"."&amp;$X44&amp;", "&amp;$V44&amp;"."&amp;$W44&amp;" -&gt;&gt; '"&amp;$F44&amp;"')","")</f>
        <v/>
      </c>
      <c r="CU38" s="7" t="str">
        <f t="shared" si="82"/>
        <v xml:space="preserve"> ;</v>
      </c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</row>
    <row r="39" spans="1:203" x14ac:dyDescent="0.25">
      <c r="A39">
        <v>38</v>
      </c>
      <c r="B39" s="3" t="s">
        <v>183</v>
      </c>
      <c r="C39" s="3" t="s">
        <v>365</v>
      </c>
      <c r="D39" s="3" t="s">
        <v>183</v>
      </c>
      <c r="E39" s="3" t="s">
        <v>357</v>
      </c>
      <c r="F39" s="3" t="s">
        <v>387</v>
      </c>
      <c r="G39" s="6" t="s">
        <v>72</v>
      </c>
      <c r="H39" s="6" t="s">
        <v>72</v>
      </c>
      <c r="I39" s="6">
        <v>1</v>
      </c>
      <c r="J39" s="6" t="s">
        <v>72</v>
      </c>
      <c r="K39" s="6">
        <v>1</v>
      </c>
      <c r="L39" s="3" t="s">
        <v>391</v>
      </c>
      <c r="M39" s="6" t="s">
        <v>72</v>
      </c>
      <c r="N39" s="3"/>
      <c r="O39" s="6"/>
      <c r="P39" s="3"/>
      <c r="Q39" s="7" t="str">
        <f>VLOOKUP($C39,aws_cli_commands!$C$2:$E$10000,3,FALSE)</f>
        <v>y</v>
      </c>
      <c r="R39" s="7" t="str">
        <f>VLOOKUP($C39,aws_cli_commands!$C$2:$E$10000,2,FALSE)</f>
        <v>n</v>
      </c>
      <c r="S39" s="7" t="str">
        <f t="shared" si="86"/>
        <v>n</v>
      </c>
      <c r="T39" s="7" t="str">
        <f t="shared" si="87"/>
        <v>n</v>
      </c>
      <c r="U39" s="7" t="str">
        <f t="shared" si="88"/>
        <v>s3api___bucket_acl</v>
      </c>
      <c r="V39" s="7" t="str">
        <f t="shared" si="89"/>
        <v>s3api___buckets</v>
      </c>
      <c r="W39" s="7" t="str">
        <f t="shared" si="90"/>
        <v>buckets</v>
      </c>
      <c r="X39" s="7" t="str">
        <f t="shared" si="91"/>
        <v>name</v>
      </c>
      <c r="Y39" s="7" t="str">
        <f t="shared" si="92"/>
        <v>n</v>
      </c>
      <c r="Z39" s="7">
        <f t="shared" si="93"/>
        <v>0</v>
      </c>
      <c r="AA39" s="7">
        <f t="shared" si="94"/>
        <v>0</v>
      </c>
      <c r="AB39" s="7" t="s">
        <v>127</v>
      </c>
      <c r="AC39" s="8" t="str">
        <f t="shared" si="95"/>
        <v>s3api get-bucket-acl --bucket</v>
      </c>
      <c r="AD39" s="7" t="str">
        <f t="shared" si="67"/>
        <v>get-bucket-acl</v>
      </c>
      <c r="AE39" s="7" t="str">
        <f t="shared" si="96"/>
        <v xml:space="preserve"> --bucket</v>
      </c>
      <c r="AF39" s="7" t="str">
        <f t="shared" si="97"/>
        <v/>
      </c>
      <c r="AG39" s="7" t="str">
        <f t="shared" si="98"/>
        <v/>
      </c>
      <c r="AH39" s="7" t="str">
        <f t="shared" si="99"/>
        <v/>
      </c>
      <c r="AI39" s="7" t="str">
        <f t="shared" si="100"/>
        <v/>
      </c>
      <c r="AJ39" s="7" t="str">
        <f t="shared" si="101"/>
        <v/>
      </c>
      <c r="AK39" s="7" t="str">
        <f t="shared" si="102"/>
        <v/>
      </c>
      <c r="AL39" s="7" t="str">
        <f t="shared" si="103"/>
        <v/>
      </c>
      <c r="AM39" s="7" t="str">
        <f t="shared" si="104"/>
        <v>s3api___buckets</v>
      </c>
      <c r="AN39" s="7" t="str">
        <f t="shared" si="68"/>
        <v/>
      </c>
      <c r="AO39" s="7" t="str">
        <f t="shared" si="83"/>
        <v/>
      </c>
      <c r="AP39" s="7" t="str">
        <f t="shared" si="105"/>
        <v/>
      </c>
      <c r="AQ39" s="7" t="str">
        <f t="shared" si="106"/>
        <v/>
      </c>
      <c r="AR39" s="7" t="str">
        <f t="shared" si="107"/>
        <v/>
      </c>
      <c r="AS39" s="7" t="str">
        <f t="shared" si="108"/>
        <v/>
      </c>
      <c r="AT39" s="7" t="str">
        <f t="shared" si="109"/>
        <v/>
      </c>
      <c r="AU39" s="7" t="str">
        <f t="shared" si="110"/>
        <v>Name</v>
      </c>
      <c r="AV39" s="7" t="str">
        <f t="shared" si="70"/>
        <v/>
      </c>
      <c r="AW39" s="7" t="str">
        <f t="shared" si="71"/>
        <v/>
      </c>
      <c r="AX39" s="7" t="str">
        <f t="shared" si="111"/>
        <v/>
      </c>
      <c r="AY39" s="7" t="str">
        <f t="shared" si="112"/>
        <v/>
      </c>
      <c r="AZ39" s="7" t="str">
        <f t="shared" si="113"/>
        <v/>
      </c>
      <c r="BA39" s="7" t="str">
        <f t="shared" si="114"/>
        <v/>
      </c>
      <c r="BB39" s="7" t="str">
        <f t="shared" si="115"/>
        <v/>
      </c>
      <c r="BC39" s="8" t="str">
        <f t="shared" si="116"/>
        <v/>
      </c>
      <c r="BD39" s="8" t="str">
        <f t="shared" si="117"/>
        <v/>
      </c>
      <c r="BE39" s="7" t="str">
        <f t="shared" si="118"/>
        <v>/* recursive command: get-bucket-acl */ DROP TABLE IF EXISTS s3api___bucket_acl; CREATE TABLE s3api___bucket_acl(  id SERIAL PRIMARY KEY, Name TEXT); SELECT s3api___buckets.buckets -&gt;&gt; 'Name' AS buckets FROM s3api___buckets ;</v>
      </c>
      <c r="BF39" s="7" t="str">
        <f t="shared" si="74"/>
        <v xml:space="preserve">/* recursive command multi: get-bucket-acl */ </v>
      </c>
      <c r="BG39" s="7" t="str">
        <f t="shared" si="75"/>
        <v xml:space="preserve">DROP TABLE IF EXISTS s3api___bucket_acl; </v>
      </c>
      <c r="BH39" s="7" t="str">
        <f t="shared" si="119"/>
        <v>CREATE TABLE s3api___bucket_acl(  id SERIAL PRIMARY KEY, name TEXT );</v>
      </c>
      <c r="BI39" s="7" t="str">
        <f t="shared" si="77"/>
        <v xml:space="preserve">CREATE TABLE s3api___bucket_acl(  id SERIAL PRIMARY KEY, </v>
      </c>
      <c r="BJ39" s="7" t="str">
        <f t="shared" si="120"/>
        <v>name TEXT</v>
      </c>
      <c r="BK39" s="7" t="str">
        <f t="shared" si="121"/>
        <v/>
      </c>
      <c r="BL39" s="7" t="str">
        <f t="shared" si="122"/>
        <v/>
      </c>
      <c r="BM39" s="7" t="str">
        <f t="shared" si="123"/>
        <v/>
      </c>
      <c r="BN39" s="7" t="str">
        <f t="shared" si="124"/>
        <v/>
      </c>
      <c r="BO39" s="7" t="str">
        <f t="shared" si="125"/>
        <v/>
      </c>
      <c r="BP39" s="7" t="str">
        <f t="shared" si="126"/>
        <v/>
      </c>
      <c r="BQ39" s="7" t="str">
        <f t="shared" si="127"/>
        <v/>
      </c>
      <c r="BR39" s="7" t="str">
        <f t="shared" si="78"/>
        <v xml:space="preserve"> );</v>
      </c>
      <c r="BS39" s="8" t="str">
        <f t="shared" si="128"/>
        <v xml:space="preserve"> INSERT INTO s3api___bucket_acl(name)</v>
      </c>
      <c r="BT39" s="8" t="str">
        <f t="shared" si="80"/>
        <v xml:space="preserve"> INSERT INTO s3api___bucket_acl(</v>
      </c>
      <c r="BU39" s="8" t="str">
        <f t="shared" si="129"/>
        <v>name</v>
      </c>
      <c r="BV39" s="8" t="str">
        <f t="shared" si="130"/>
        <v/>
      </c>
      <c r="BW39" s="8" t="str">
        <f t="shared" si="131"/>
        <v/>
      </c>
      <c r="BX39" s="8" t="str">
        <f t="shared" si="132"/>
        <v/>
      </c>
      <c r="BY39" s="8" t="str">
        <f t="shared" si="133"/>
        <v/>
      </c>
      <c r="BZ39" s="8" t="str">
        <f t="shared" si="134"/>
        <v/>
      </c>
      <c r="CA39" s="8" t="str">
        <f t="shared" si="135"/>
        <v/>
      </c>
      <c r="CB39" s="8" t="str">
        <f t="shared" si="136"/>
        <v/>
      </c>
      <c r="CC39" s="8" t="str">
        <f t="shared" si="81"/>
        <v>)</v>
      </c>
      <c r="CD39" s="8" t="str">
        <f t="shared" si="137"/>
        <v xml:space="preserve"> SELECT s3api___buckets.buckets -&gt;&gt; 'Name' AS buckets_name FROM s3api___buckets ;</v>
      </c>
      <c r="CE39" s="7" t="str">
        <f t="shared" si="138"/>
        <v xml:space="preserve"> SELECT s3api___buckets.buckets -&gt;&gt; 'Name' AS buckets_name</v>
      </c>
      <c r="CF39" s="7" t="str">
        <f t="shared" si="139"/>
        <v/>
      </c>
      <c r="CG39" s="7" t="str">
        <f t="shared" si="140"/>
        <v/>
      </c>
      <c r="CH39" s="7" t="str">
        <f t="shared" si="141"/>
        <v/>
      </c>
      <c r="CI39" s="7" t="str">
        <f t="shared" si="142"/>
        <v/>
      </c>
      <c r="CJ39" s="7" t="str">
        <f t="shared" si="143"/>
        <v/>
      </c>
      <c r="CK39" s="7" t="str">
        <f t="shared" si="144"/>
        <v/>
      </c>
      <c r="CL39" s="7" t="str">
        <f t="shared" si="145"/>
        <v/>
      </c>
      <c r="CM39" s="7" t="str">
        <f t="shared" si="146"/>
        <v xml:space="preserve"> FROM s3api___buckets</v>
      </c>
      <c r="CN39" s="8" t="str">
        <f t="shared" si="147"/>
        <v/>
      </c>
      <c r="CO39" s="8" t="str">
        <f t="shared" si="148"/>
        <v/>
      </c>
      <c r="CP39" s="8" t="str">
        <f t="shared" si="149"/>
        <v/>
      </c>
      <c r="CQ39" s="8" t="str">
        <f t="shared" si="150"/>
        <v/>
      </c>
      <c r="CR39" s="8" t="str">
        <f t="shared" si="151"/>
        <v/>
      </c>
      <c r="CS39" s="7" t="str">
        <f t="shared" si="152"/>
        <v/>
      </c>
      <c r="CT39" s="7" t="str">
        <f t="shared" si="153"/>
        <v/>
      </c>
      <c r="CU39" s="7" t="str">
        <f t="shared" si="82"/>
        <v xml:space="preserve"> ;</v>
      </c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</row>
    <row r="40" spans="1:203" x14ac:dyDescent="0.25">
      <c r="A40">
        <v>39</v>
      </c>
      <c r="B40" s="3" t="s">
        <v>183</v>
      </c>
      <c r="C40" s="3" t="s">
        <v>380</v>
      </c>
      <c r="D40" s="3" t="s">
        <v>183</v>
      </c>
      <c r="E40" s="3" t="s">
        <v>357</v>
      </c>
      <c r="F40" s="3" t="s">
        <v>387</v>
      </c>
      <c r="G40" s="6" t="s">
        <v>72</v>
      </c>
      <c r="H40" s="6" t="s">
        <v>71</v>
      </c>
      <c r="I40" s="6">
        <v>2</v>
      </c>
      <c r="J40" s="6" t="s">
        <v>72</v>
      </c>
      <c r="K40" s="6">
        <v>1</v>
      </c>
      <c r="L40" s="3" t="s">
        <v>391</v>
      </c>
      <c r="M40" s="6" t="s">
        <v>72</v>
      </c>
      <c r="N40" s="3"/>
      <c r="O40" s="6"/>
      <c r="P40" s="3"/>
      <c r="Q40" s="7" t="str">
        <f>VLOOKUP($C40,aws_cli_commands!$C$2:$E$10000,3,FALSE)</f>
        <v>y</v>
      </c>
      <c r="R40" s="7" t="str">
        <f>VLOOKUP($C40,aws_cli_commands!$C$2:$E$10000,2,FALSE)</f>
        <v>n</v>
      </c>
      <c r="S40" s="7" t="str">
        <f t="shared" si="86"/>
        <v>n</v>
      </c>
      <c r="T40" s="7" t="str">
        <f t="shared" si="87"/>
        <v>y</v>
      </c>
      <c r="U40" s="7" t="str">
        <f t="shared" si="88"/>
        <v>s3api___bucket_analytics_configuration</v>
      </c>
      <c r="V40" s="7" t="str">
        <f t="shared" si="89"/>
        <v>s3api___buckets</v>
      </c>
      <c r="W40" s="7" t="str">
        <f t="shared" si="90"/>
        <v>buckets</v>
      </c>
      <c r="X40" s="7" t="str">
        <f t="shared" si="91"/>
        <v>name</v>
      </c>
      <c r="Y40" s="7" t="str">
        <f t="shared" si="92"/>
        <v>n</v>
      </c>
      <c r="Z40" s="7">
        <f t="shared" si="93"/>
        <v>0</v>
      </c>
      <c r="AA40" s="7">
        <f t="shared" si="94"/>
        <v>0</v>
      </c>
      <c r="AB40" s="7" t="s">
        <v>127</v>
      </c>
      <c r="AC40" s="8" t="str">
        <f t="shared" si="95"/>
        <v>s3api get-bucket-analytics-configuration --bucket --id</v>
      </c>
      <c r="AD40" s="7" t="str">
        <f t="shared" si="67"/>
        <v>get-bucket-analytics-configuration</v>
      </c>
      <c r="AE40" s="7" t="str">
        <f t="shared" si="96"/>
        <v xml:space="preserve"> --bucket</v>
      </c>
      <c r="AF40" s="7" t="str">
        <f t="shared" si="97"/>
        <v xml:space="preserve"> --id</v>
      </c>
      <c r="AG40" s="7" t="str">
        <f t="shared" si="98"/>
        <v/>
      </c>
      <c r="AH40" s="7" t="str">
        <f t="shared" si="99"/>
        <v/>
      </c>
      <c r="AI40" s="7" t="str">
        <f t="shared" si="100"/>
        <v/>
      </c>
      <c r="AJ40" s="7" t="str">
        <f t="shared" si="101"/>
        <v/>
      </c>
      <c r="AK40" s="7" t="str">
        <f t="shared" si="102"/>
        <v/>
      </c>
      <c r="AL40" s="7" t="str">
        <f t="shared" si="103"/>
        <v/>
      </c>
      <c r="AM40" s="7" t="str">
        <f t="shared" si="104"/>
        <v>s3api___buckets</v>
      </c>
      <c r="AN40" s="7" t="str">
        <f t="shared" si="68"/>
        <v/>
      </c>
      <c r="AO40" s="7" t="str">
        <f t="shared" si="83"/>
        <v/>
      </c>
      <c r="AP40" s="7" t="str">
        <f t="shared" si="105"/>
        <v/>
      </c>
      <c r="AQ40" s="7" t="str">
        <f t="shared" si="106"/>
        <v/>
      </c>
      <c r="AR40" s="7" t="str">
        <f t="shared" si="107"/>
        <v/>
      </c>
      <c r="AS40" s="7" t="str">
        <f t="shared" si="108"/>
        <v/>
      </c>
      <c r="AT40" s="7" t="str">
        <f t="shared" si="109"/>
        <v/>
      </c>
      <c r="AU40" s="7" t="str">
        <f t="shared" si="110"/>
        <v>Name</v>
      </c>
      <c r="AV40" s="7" t="str">
        <f t="shared" si="70"/>
        <v/>
      </c>
      <c r="AW40" s="7" t="str">
        <f t="shared" si="71"/>
        <v/>
      </c>
      <c r="AX40" s="7" t="str">
        <f t="shared" si="111"/>
        <v/>
      </c>
      <c r="AY40" s="7" t="str">
        <f t="shared" si="112"/>
        <v/>
      </c>
      <c r="AZ40" s="7" t="str">
        <f t="shared" si="113"/>
        <v/>
      </c>
      <c r="BA40" s="7" t="str">
        <f t="shared" si="114"/>
        <v/>
      </c>
      <c r="BB40" s="7" t="str">
        <f t="shared" si="115"/>
        <v/>
      </c>
      <c r="BC40" s="8" t="str">
        <f t="shared" si="116"/>
        <v/>
      </c>
      <c r="BD40" s="8" t="str">
        <f t="shared" si="117"/>
        <v>/* recursive command multi: get-bucket-analytics-configuration */ DROP TABLE IF EXISTS s3api___bucket_analytics_configuration; CREATE TABLE s3api___bucket_analytics_configuration(  id SERIAL PRIMARY KEY, name TEXT, bucket_analytics_configurations_id TEXT ); INSERT INTO s3api___bucket_analytics_configuration(name, bucket_analytics_configurations_id) SELECT s3api___buckets.buckets -&gt;&gt; 'Name' AS buckets_name, s3api___bucket_analytics_configurations.bucket_analytics_configurations -&gt;&gt; 'Id' AS bucket_analytics_configurations_id FROM s3api___buckets INNER JOIN s3api___buckets USING (s3api___bucket_analytics_configuration.name, s3api___buckets.buckets -&gt;&gt; 'Name') ;</v>
      </c>
      <c r="BE40" s="7" t="str">
        <f t="shared" si="118"/>
        <v>/* recursive command: get-bucket-analytics-configuration */ DROP TABLE IF EXISTS s3api___bucket_analytics_configuration; CREATE TABLE s3api___bucket_analytics_configuration(  id SERIAL PRIMARY KEY, Name TEXT); SELECT s3api___buckets.buckets -&gt;&gt; 'Name' AS buckets FROM s3api___buckets ;</v>
      </c>
      <c r="BF40" s="7" t="str">
        <f t="shared" si="74"/>
        <v xml:space="preserve">/* recursive command multi: get-bucket-analytics-configuration */ </v>
      </c>
      <c r="BG40" s="7" t="str">
        <f t="shared" si="75"/>
        <v xml:space="preserve">DROP TABLE IF EXISTS s3api___bucket_analytics_configuration; </v>
      </c>
      <c r="BH40" s="7" t="str">
        <f t="shared" si="119"/>
        <v>CREATE TABLE s3api___bucket_analytics_configuration(  id SERIAL PRIMARY KEY, name TEXT, bucket_analytics_configurations_id TEXT );</v>
      </c>
      <c r="BI40" s="7" t="str">
        <f t="shared" si="77"/>
        <v xml:space="preserve">CREATE TABLE s3api___bucket_analytics_configuration(  id SERIAL PRIMARY KEY, </v>
      </c>
      <c r="BJ40" s="7" t="str">
        <f t="shared" si="120"/>
        <v>name TEXT</v>
      </c>
      <c r="BK40" s="7" t="str">
        <f t="shared" si="121"/>
        <v>, bucket_analytics_configurations_id TEXT</v>
      </c>
      <c r="BL40" s="7" t="str">
        <f t="shared" si="122"/>
        <v/>
      </c>
      <c r="BM40" s="7" t="str">
        <f t="shared" si="123"/>
        <v/>
      </c>
      <c r="BN40" s="7" t="str">
        <f t="shared" si="124"/>
        <v/>
      </c>
      <c r="BO40" s="7" t="str">
        <f t="shared" si="125"/>
        <v/>
      </c>
      <c r="BP40" s="7" t="str">
        <f t="shared" si="126"/>
        <v/>
      </c>
      <c r="BQ40" s="7" t="str">
        <f t="shared" si="127"/>
        <v/>
      </c>
      <c r="BR40" s="7" t="str">
        <f t="shared" si="78"/>
        <v xml:space="preserve"> );</v>
      </c>
      <c r="BS40" s="8" t="str">
        <f t="shared" si="128"/>
        <v xml:space="preserve"> INSERT INTO s3api___bucket_analytics_configuration(name, bucket_analytics_configurations_id)</v>
      </c>
      <c r="BT40" s="8" t="str">
        <f t="shared" si="80"/>
        <v xml:space="preserve"> INSERT INTO s3api___bucket_analytics_configuration(</v>
      </c>
      <c r="BU40" s="8" t="str">
        <f t="shared" si="129"/>
        <v>name</v>
      </c>
      <c r="BV40" s="8" t="str">
        <f t="shared" si="130"/>
        <v>, bucket_analytics_configurations_id</v>
      </c>
      <c r="BW40" s="8" t="str">
        <f t="shared" si="131"/>
        <v/>
      </c>
      <c r="BX40" s="8" t="str">
        <f t="shared" si="132"/>
        <v/>
      </c>
      <c r="BY40" s="8" t="str">
        <f t="shared" si="133"/>
        <v/>
      </c>
      <c r="BZ40" s="8" t="str">
        <f t="shared" si="134"/>
        <v/>
      </c>
      <c r="CA40" s="8" t="str">
        <f t="shared" si="135"/>
        <v/>
      </c>
      <c r="CB40" s="8" t="str">
        <f t="shared" si="136"/>
        <v/>
      </c>
      <c r="CC40" s="8" t="str">
        <f t="shared" si="81"/>
        <v>)</v>
      </c>
      <c r="CD40" s="8" t="str">
        <f t="shared" si="137"/>
        <v xml:space="preserve"> SELECT s3api___buckets.buckets -&gt;&gt; 'Name' AS buckets_name, s3api___bucket_analytics_configurations.bucket_analytics_configurations -&gt;&gt; 'Id' AS bucket_analytics_configurations_id FROM s3api___buckets INNER JOIN s3api___buckets USING (s3api___bucket_analytics_configuration.name, s3api___buckets.buckets -&gt;&gt; 'Name') ;</v>
      </c>
      <c r="CE40" s="7" t="str">
        <f t="shared" si="138"/>
        <v xml:space="preserve"> SELECT s3api___buckets.buckets -&gt;&gt; 'Name' AS buckets_name</v>
      </c>
      <c r="CF40" s="7" t="str">
        <f t="shared" si="139"/>
        <v>, s3api___bucket_analytics_configurations.bucket_analytics_configurations -&gt;&gt; 'Id' AS bucket_analytics_configurations_id</v>
      </c>
      <c r="CG40" s="7" t="str">
        <f t="shared" si="140"/>
        <v/>
      </c>
      <c r="CH40" s="7" t="str">
        <f t="shared" si="141"/>
        <v/>
      </c>
      <c r="CI40" s="7" t="str">
        <f t="shared" si="142"/>
        <v/>
      </c>
      <c r="CJ40" s="7" t="str">
        <f t="shared" si="143"/>
        <v/>
      </c>
      <c r="CK40" s="7" t="str">
        <f t="shared" si="144"/>
        <v/>
      </c>
      <c r="CL40" s="7" t="str">
        <f t="shared" si="145"/>
        <v/>
      </c>
      <c r="CM40" s="7" t="str">
        <f t="shared" si="146"/>
        <v xml:space="preserve"> FROM s3api___buckets</v>
      </c>
      <c r="CN40" s="8" t="str">
        <f t="shared" si="147"/>
        <v xml:space="preserve"> INNER JOIN s3api___buckets USING (s3api___bucket_analytics_configuration.name, s3api___buckets.buckets -&gt;&gt; 'Name')</v>
      </c>
      <c r="CO40" s="8" t="str">
        <f t="shared" si="148"/>
        <v/>
      </c>
      <c r="CP40" s="8" t="str">
        <f t="shared" si="149"/>
        <v/>
      </c>
      <c r="CQ40" s="8" t="str">
        <f t="shared" si="150"/>
        <v/>
      </c>
      <c r="CR40" s="8" t="str">
        <f t="shared" si="151"/>
        <v/>
      </c>
      <c r="CS40" s="7" t="str">
        <f t="shared" si="152"/>
        <v/>
      </c>
      <c r="CT40" s="7" t="str">
        <f t="shared" si="153"/>
        <v/>
      </c>
      <c r="CU40" s="7" t="str">
        <f t="shared" si="82"/>
        <v xml:space="preserve"> ;</v>
      </c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</row>
    <row r="41" spans="1:203" x14ac:dyDescent="0.25">
      <c r="A41">
        <v>40</v>
      </c>
      <c r="B41" s="3" t="s">
        <v>183</v>
      </c>
      <c r="C41" s="3" t="s">
        <v>380</v>
      </c>
      <c r="D41" s="3" t="s">
        <v>183</v>
      </c>
      <c r="E41" s="3" t="s">
        <v>358</v>
      </c>
      <c r="F41" s="3" t="s">
        <v>392</v>
      </c>
      <c r="G41" s="6" t="s">
        <v>71</v>
      </c>
      <c r="H41" s="6" t="s">
        <v>71</v>
      </c>
      <c r="I41" s="6">
        <v>2</v>
      </c>
      <c r="J41" s="6" t="s">
        <v>72</v>
      </c>
      <c r="K41" s="6">
        <v>1</v>
      </c>
      <c r="L41" s="3" t="s">
        <v>389</v>
      </c>
      <c r="M41" s="6" t="s">
        <v>72</v>
      </c>
      <c r="N41" s="3"/>
      <c r="O41" s="6"/>
      <c r="P41" s="3"/>
      <c r="Q41" s="7" t="str">
        <f>VLOOKUP($C41,aws_cli_commands!$C$2:$E$10000,3,FALSE)</f>
        <v>y</v>
      </c>
      <c r="R41" s="7" t="str">
        <f>VLOOKUP($C41,aws_cli_commands!$C$2:$E$10000,2,FALSE)</f>
        <v>n</v>
      </c>
      <c r="S41" s="7" t="str">
        <f t="shared" si="86"/>
        <v>n</v>
      </c>
      <c r="T41" s="7" t="str">
        <f t="shared" si="87"/>
        <v>y</v>
      </c>
      <c r="U41" s="7" t="str">
        <f t="shared" si="88"/>
        <v>s3api___bucket_analytics_configuration</v>
      </c>
      <c r="V41" s="7" t="str">
        <f t="shared" si="89"/>
        <v>s3api___bucket_analytics_configurations</v>
      </c>
      <c r="W41" s="7" t="str">
        <f t="shared" si="90"/>
        <v>bucket_analytics_configurations</v>
      </c>
      <c r="X41" s="7" t="str">
        <f t="shared" si="91"/>
        <v>bucket_analytics_configurations_id</v>
      </c>
      <c r="Y41" s="7" t="str">
        <f t="shared" si="92"/>
        <v>n</v>
      </c>
      <c r="Z41" s="7">
        <f t="shared" si="93"/>
        <v>0</v>
      </c>
      <c r="AA41" s="7">
        <f t="shared" si="94"/>
        <v>0</v>
      </c>
      <c r="AB41" s="7" t="s">
        <v>127</v>
      </c>
      <c r="AC41" s="8" t="str">
        <f t="shared" si="95"/>
        <v/>
      </c>
      <c r="AD41" s="7" t="str">
        <f t="shared" si="67"/>
        <v>get-bucket-analytics-configuration</v>
      </c>
      <c r="AE41" s="7" t="str">
        <f t="shared" si="96"/>
        <v xml:space="preserve"> --id</v>
      </c>
      <c r="AF41" s="7" t="str">
        <f t="shared" si="97"/>
        <v xml:space="preserve"> --bucket</v>
      </c>
      <c r="AG41" s="7" t="str">
        <f t="shared" si="98"/>
        <v/>
      </c>
      <c r="AH41" s="7" t="str">
        <f t="shared" si="99"/>
        <v/>
      </c>
      <c r="AI41" s="7" t="str">
        <f t="shared" si="100"/>
        <v/>
      </c>
      <c r="AJ41" s="7" t="str">
        <f t="shared" si="101"/>
        <v/>
      </c>
      <c r="AK41" s="7" t="str">
        <f t="shared" si="102"/>
        <v/>
      </c>
      <c r="AL41" s="7" t="str">
        <f t="shared" si="103"/>
        <v/>
      </c>
      <c r="AM41" s="7" t="str">
        <f t="shared" si="104"/>
        <v>s3api___bucket_analytics_configurations</v>
      </c>
      <c r="AN41" s="7" t="str">
        <f t="shared" si="68"/>
        <v>s3api___buckets</v>
      </c>
      <c r="AO41" s="7" t="str">
        <f t="shared" si="83"/>
        <v/>
      </c>
      <c r="AP41" s="7" t="str">
        <f t="shared" si="105"/>
        <v/>
      </c>
      <c r="AQ41" s="7" t="str">
        <f t="shared" si="106"/>
        <v/>
      </c>
      <c r="AR41" s="7" t="str">
        <f t="shared" si="107"/>
        <v/>
      </c>
      <c r="AS41" s="7" t="str">
        <f t="shared" si="108"/>
        <v/>
      </c>
      <c r="AT41" s="7" t="str">
        <f t="shared" si="109"/>
        <v/>
      </c>
      <c r="AU41" s="7" t="str">
        <f t="shared" si="110"/>
        <v>Id</v>
      </c>
      <c r="AV41" s="7" t="str">
        <f t="shared" si="70"/>
        <v>Name</v>
      </c>
      <c r="AW41" s="7" t="str">
        <f t="shared" si="71"/>
        <v/>
      </c>
      <c r="AX41" s="7" t="str">
        <f t="shared" si="111"/>
        <v/>
      </c>
      <c r="AY41" s="7" t="str">
        <f t="shared" si="112"/>
        <v/>
      </c>
      <c r="AZ41" s="7" t="str">
        <f t="shared" si="113"/>
        <v/>
      </c>
      <c r="BA41" s="7" t="str">
        <f t="shared" si="114"/>
        <v/>
      </c>
      <c r="BB41" s="7" t="str">
        <f t="shared" si="115"/>
        <v/>
      </c>
      <c r="BC41" s="8" t="str">
        <f t="shared" si="116"/>
        <v/>
      </c>
      <c r="BD41" s="8" t="str">
        <f t="shared" si="117"/>
        <v/>
      </c>
      <c r="BE41" s="7" t="str">
        <f t="shared" si="118"/>
        <v>/* recursive command: get-bucket-analytics-configuration */ DROP TABLE IF EXISTS s3api___bucket_analytics_configuration; CREATE TABLE s3api___bucket_analytics_configuration(  id SERIAL PRIMARY KEY, Id TEXT); SELECT s3api___bucket_analytics_configurations.bucket_analytics_configurations -&gt;&gt; 'Id' AS bucket_analytics_configurations FROM s3api___bucket_analytics_configurations ;</v>
      </c>
      <c r="BF41" s="7" t="str">
        <f t="shared" si="74"/>
        <v xml:space="preserve">/* recursive command multi: get-bucket-analytics-configuration */ </v>
      </c>
      <c r="BG41" s="7" t="str">
        <f t="shared" si="75"/>
        <v xml:space="preserve">DROP TABLE IF EXISTS s3api___bucket_analytics_configuration; </v>
      </c>
      <c r="BH41" s="7" t="str">
        <f t="shared" si="119"/>
        <v>CREATE TABLE s3api___bucket_analytics_configuration(  id SERIAL PRIMARY KEY, bucket_analytics_configurations_id TEXT, name TEXT );</v>
      </c>
      <c r="BI41" s="7" t="str">
        <f t="shared" si="77"/>
        <v xml:space="preserve">CREATE TABLE s3api___bucket_analytics_configuration(  id SERIAL PRIMARY KEY, </v>
      </c>
      <c r="BJ41" s="7" t="str">
        <f t="shared" si="120"/>
        <v>bucket_analytics_configurations_id TEXT</v>
      </c>
      <c r="BK41" s="7" t="str">
        <f t="shared" si="121"/>
        <v>, name TEXT</v>
      </c>
      <c r="BL41" s="7" t="str">
        <f t="shared" si="122"/>
        <v/>
      </c>
      <c r="BM41" s="7" t="str">
        <f t="shared" si="123"/>
        <v/>
      </c>
      <c r="BN41" s="7" t="str">
        <f t="shared" si="124"/>
        <v/>
      </c>
      <c r="BO41" s="7" t="str">
        <f t="shared" si="125"/>
        <v/>
      </c>
      <c r="BP41" s="7" t="str">
        <f t="shared" si="126"/>
        <v/>
      </c>
      <c r="BQ41" s="7" t="str">
        <f t="shared" si="127"/>
        <v/>
      </c>
      <c r="BR41" s="7" t="str">
        <f t="shared" si="78"/>
        <v xml:space="preserve"> );</v>
      </c>
      <c r="BS41" s="8" t="str">
        <f t="shared" si="128"/>
        <v xml:space="preserve"> INSERT INTO s3api___bucket_analytics_configuration(bucket_analytics_configurations_id, name)</v>
      </c>
      <c r="BT41" s="8" t="str">
        <f t="shared" si="80"/>
        <v xml:space="preserve"> INSERT INTO s3api___bucket_analytics_configuration(</v>
      </c>
      <c r="BU41" s="8" t="str">
        <f t="shared" si="129"/>
        <v>bucket_analytics_configurations_id</v>
      </c>
      <c r="BV41" s="8" t="str">
        <f t="shared" si="130"/>
        <v>, name</v>
      </c>
      <c r="BW41" s="8" t="str">
        <f t="shared" si="131"/>
        <v/>
      </c>
      <c r="BX41" s="8" t="str">
        <f t="shared" si="132"/>
        <v/>
      </c>
      <c r="BY41" s="8" t="str">
        <f t="shared" si="133"/>
        <v/>
      </c>
      <c r="BZ41" s="8" t="str">
        <f t="shared" si="134"/>
        <v/>
      </c>
      <c r="CA41" s="8" t="str">
        <f t="shared" si="135"/>
        <v/>
      </c>
      <c r="CB41" s="8" t="str">
        <f t="shared" si="136"/>
        <v/>
      </c>
      <c r="CC41" s="8" t="str">
        <f t="shared" si="81"/>
        <v>)</v>
      </c>
      <c r="CD41" s="8" t="str">
        <f t="shared" si="137"/>
        <v xml:space="preserve"> SELECT s3api___bucket_analytics_configurations.bucket_analytics_configurations -&gt;&gt; 'Id' AS bucket_analytics_configurations_id, s3api___buckets.buckets -&gt;&gt; 'Name' AS buckets_name FROM s3api___bucket_analytics_configurations INNER JOIN s3api___bucket_analytics_configurations USING (s3api___bucket_analytics_configuration.bucket_analytics_configurations_id, s3api___bucket_analytics_configurations.bucket_analytics_configurations -&gt;&gt; 'Id') ;</v>
      </c>
      <c r="CE41" s="7" t="str">
        <f t="shared" si="138"/>
        <v xml:space="preserve"> SELECT s3api___bucket_analytics_configurations.bucket_analytics_configurations -&gt;&gt; 'Id' AS bucket_analytics_configurations_id</v>
      </c>
      <c r="CF41" s="7" t="str">
        <f t="shared" si="139"/>
        <v>, s3api___buckets.buckets -&gt;&gt; 'Name' AS buckets_name</v>
      </c>
      <c r="CG41" s="7" t="str">
        <f t="shared" si="140"/>
        <v/>
      </c>
      <c r="CH41" s="7" t="str">
        <f t="shared" si="141"/>
        <v/>
      </c>
      <c r="CI41" s="7" t="str">
        <f t="shared" si="142"/>
        <v/>
      </c>
      <c r="CJ41" s="7" t="str">
        <f t="shared" si="143"/>
        <v/>
      </c>
      <c r="CK41" s="7" t="str">
        <f t="shared" si="144"/>
        <v/>
      </c>
      <c r="CL41" s="7" t="str">
        <f t="shared" si="145"/>
        <v/>
      </c>
      <c r="CM41" s="7" t="str">
        <f t="shared" si="146"/>
        <v xml:space="preserve"> FROM s3api___bucket_analytics_configurations</v>
      </c>
      <c r="CN41" s="8" t="str">
        <f t="shared" si="147"/>
        <v xml:space="preserve"> INNER JOIN s3api___bucket_analytics_configurations USING (s3api___bucket_analytics_configuration.bucket_analytics_configurations_id, s3api___bucket_analytics_configurations.bucket_analytics_configurations -&gt;&gt; 'Id')</v>
      </c>
      <c r="CO41" s="8" t="str">
        <f t="shared" si="148"/>
        <v/>
      </c>
      <c r="CP41" s="8" t="str">
        <f t="shared" si="149"/>
        <v/>
      </c>
      <c r="CQ41" s="8" t="str">
        <f t="shared" si="150"/>
        <v/>
      </c>
      <c r="CR41" s="8" t="str">
        <f t="shared" si="151"/>
        <v/>
      </c>
      <c r="CS41" s="7" t="str">
        <f t="shared" si="152"/>
        <v/>
      </c>
      <c r="CT41" s="7" t="str">
        <f t="shared" si="153"/>
        <v/>
      </c>
      <c r="CU41" s="7" t="str">
        <f t="shared" si="82"/>
        <v xml:space="preserve"> ;</v>
      </c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</row>
    <row r="42" spans="1:203" x14ac:dyDescent="0.25">
      <c r="A42">
        <v>41</v>
      </c>
      <c r="B42" s="3" t="s">
        <v>183</v>
      </c>
      <c r="C42" s="3" t="s">
        <v>366</v>
      </c>
      <c r="D42" s="3" t="s">
        <v>183</v>
      </c>
      <c r="E42" s="3" t="s">
        <v>357</v>
      </c>
      <c r="F42" s="3" t="s">
        <v>387</v>
      </c>
      <c r="G42" s="6" t="s">
        <v>72</v>
      </c>
      <c r="H42" s="6" t="s">
        <v>72</v>
      </c>
      <c r="I42" s="6">
        <v>1</v>
      </c>
      <c r="J42" s="6" t="s">
        <v>72</v>
      </c>
      <c r="K42" s="6">
        <v>1</v>
      </c>
      <c r="L42" s="3" t="s">
        <v>391</v>
      </c>
      <c r="M42" s="6" t="s">
        <v>72</v>
      </c>
      <c r="N42" s="3"/>
      <c r="O42" s="6"/>
      <c r="P42" s="3"/>
      <c r="Q42" s="7" t="str">
        <f>VLOOKUP($C42,aws_cli_commands!$C$2:$E$10000,3,FALSE)</f>
        <v>y</v>
      </c>
      <c r="R42" s="7" t="str">
        <f>VLOOKUP($C42,aws_cli_commands!$C$2:$E$10000,2,FALSE)</f>
        <v>n</v>
      </c>
      <c r="S42" s="7" t="str">
        <f t="shared" si="86"/>
        <v>y</v>
      </c>
      <c r="T42" s="7" t="str">
        <f t="shared" si="87"/>
        <v>n</v>
      </c>
      <c r="U42" s="7" t="str">
        <f t="shared" si="88"/>
        <v>s3api___bucket_cors</v>
      </c>
      <c r="V42" s="7" t="str">
        <f t="shared" si="89"/>
        <v>s3api___buckets</v>
      </c>
      <c r="W42" s="7" t="str">
        <f t="shared" si="90"/>
        <v>buckets</v>
      </c>
      <c r="X42" s="7" t="str">
        <f t="shared" si="91"/>
        <v>name</v>
      </c>
      <c r="Y42" s="7" t="str">
        <f t="shared" si="92"/>
        <v>n</v>
      </c>
      <c r="Z42" s="7">
        <f t="shared" si="93"/>
        <v>0</v>
      </c>
      <c r="AA42" s="7">
        <f t="shared" si="94"/>
        <v>0</v>
      </c>
      <c r="AB42" s="7" t="s">
        <v>127</v>
      </c>
      <c r="AC42" s="8" t="str">
        <f t="shared" si="95"/>
        <v>s3api get-bucket-cors --bucket</v>
      </c>
      <c r="AD42" s="7" t="str">
        <f t="shared" si="67"/>
        <v>get-bucket-cors</v>
      </c>
      <c r="AE42" s="7" t="str">
        <f t="shared" si="96"/>
        <v xml:space="preserve"> --bucket</v>
      </c>
      <c r="AF42" s="7" t="str">
        <f t="shared" si="97"/>
        <v/>
      </c>
      <c r="AG42" s="7" t="str">
        <f t="shared" si="98"/>
        <v/>
      </c>
      <c r="AH42" s="7" t="str">
        <f t="shared" si="99"/>
        <v/>
      </c>
      <c r="AI42" s="7" t="str">
        <f t="shared" si="100"/>
        <v/>
      </c>
      <c r="AJ42" s="7" t="str">
        <f t="shared" si="101"/>
        <v/>
      </c>
      <c r="AK42" s="7" t="str">
        <f t="shared" si="102"/>
        <v/>
      </c>
      <c r="AL42" s="7" t="str">
        <f t="shared" si="103"/>
        <v/>
      </c>
      <c r="AM42" s="7" t="str">
        <f t="shared" si="104"/>
        <v>s3api___buckets</v>
      </c>
      <c r="AN42" s="7" t="str">
        <f t="shared" si="68"/>
        <v>s3api___buckets</v>
      </c>
      <c r="AO42" s="7" t="str">
        <f t="shared" si="83"/>
        <v/>
      </c>
      <c r="AP42" s="7" t="str">
        <f t="shared" si="105"/>
        <v/>
      </c>
      <c r="AQ42" s="7" t="str">
        <f t="shared" si="106"/>
        <v/>
      </c>
      <c r="AR42" s="7" t="str">
        <f t="shared" si="107"/>
        <v/>
      </c>
      <c r="AS42" s="7" t="str">
        <f t="shared" si="108"/>
        <v/>
      </c>
      <c r="AT42" s="7" t="str">
        <f t="shared" si="109"/>
        <v/>
      </c>
      <c r="AU42" s="7" t="str">
        <f t="shared" si="110"/>
        <v>Name</v>
      </c>
      <c r="AV42" s="7" t="str">
        <f t="shared" si="70"/>
        <v>Name</v>
      </c>
      <c r="AW42" s="7" t="str">
        <f t="shared" si="71"/>
        <v/>
      </c>
      <c r="AX42" s="7" t="str">
        <f t="shared" si="111"/>
        <v/>
      </c>
      <c r="AY42" s="7" t="str">
        <f t="shared" si="112"/>
        <v/>
      </c>
      <c r="AZ42" s="7" t="str">
        <f t="shared" si="113"/>
        <v/>
      </c>
      <c r="BA42" s="7" t="str">
        <f t="shared" si="114"/>
        <v/>
      </c>
      <c r="BB42" s="7" t="str">
        <f t="shared" si="115"/>
        <v/>
      </c>
      <c r="BC42" s="8" t="str">
        <f t="shared" si="116"/>
        <v/>
      </c>
      <c r="BD42" s="8" t="str">
        <f t="shared" si="117"/>
        <v/>
      </c>
      <c r="BE42" s="7" t="str">
        <f t="shared" si="118"/>
        <v>/* recursive command: get-bucket-cors */ DROP TABLE IF EXISTS s3api___bucket_cors; CREATE TABLE s3api___bucket_cors(  id SERIAL PRIMARY KEY, Name TEXT); SELECT s3api___buckets.buckets -&gt;&gt; 'Name' AS buckets FROM s3api___buckets ;</v>
      </c>
      <c r="BF42" s="7" t="str">
        <f t="shared" si="74"/>
        <v xml:space="preserve">/* recursive command multi: get-bucket-cors */ </v>
      </c>
      <c r="BG42" s="7" t="str">
        <f t="shared" si="75"/>
        <v xml:space="preserve">DROP TABLE IF EXISTS s3api___bucket_cors; </v>
      </c>
      <c r="BH42" s="7" t="str">
        <f t="shared" si="119"/>
        <v>CREATE TABLE s3api___bucket_cors(  id SERIAL PRIMARY KEY, name TEXT );</v>
      </c>
      <c r="BI42" s="7" t="str">
        <f t="shared" si="77"/>
        <v xml:space="preserve">CREATE TABLE s3api___bucket_cors(  id SERIAL PRIMARY KEY, </v>
      </c>
      <c r="BJ42" s="7" t="str">
        <f t="shared" si="120"/>
        <v>name TEXT</v>
      </c>
      <c r="BK42" s="7" t="str">
        <f t="shared" si="121"/>
        <v/>
      </c>
      <c r="BL42" s="7" t="str">
        <f t="shared" si="122"/>
        <v/>
      </c>
      <c r="BM42" s="7" t="str">
        <f t="shared" si="123"/>
        <v/>
      </c>
      <c r="BN42" s="7" t="str">
        <f t="shared" si="124"/>
        <v/>
      </c>
      <c r="BO42" s="7" t="str">
        <f t="shared" si="125"/>
        <v/>
      </c>
      <c r="BP42" s="7" t="str">
        <f t="shared" si="126"/>
        <v/>
      </c>
      <c r="BQ42" s="7" t="str">
        <f t="shared" si="127"/>
        <v/>
      </c>
      <c r="BR42" s="7" t="str">
        <f t="shared" si="78"/>
        <v xml:space="preserve"> );</v>
      </c>
      <c r="BS42" s="8" t="str">
        <f t="shared" si="128"/>
        <v xml:space="preserve"> INSERT INTO s3api___bucket_cors(name)</v>
      </c>
      <c r="BT42" s="8" t="str">
        <f t="shared" si="80"/>
        <v xml:space="preserve"> INSERT INTO s3api___bucket_cors(</v>
      </c>
      <c r="BU42" s="8" t="str">
        <f t="shared" si="129"/>
        <v>name</v>
      </c>
      <c r="BV42" s="8" t="str">
        <f t="shared" si="130"/>
        <v/>
      </c>
      <c r="BW42" s="8" t="str">
        <f t="shared" si="131"/>
        <v/>
      </c>
      <c r="BX42" s="8" t="str">
        <f t="shared" si="132"/>
        <v/>
      </c>
      <c r="BY42" s="8" t="str">
        <f t="shared" si="133"/>
        <v/>
      </c>
      <c r="BZ42" s="8" t="str">
        <f t="shared" si="134"/>
        <v/>
      </c>
      <c r="CA42" s="8" t="str">
        <f t="shared" si="135"/>
        <v/>
      </c>
      <c r="CB42" s="8" t="str">
        <f t="shared" si="136"/>
        <v/>
      </c>
      <c r="CC42" s="8" t="str">
        <f t="shared" si="81"/>
        <v>)</v>
      </c>
      <c r="CD42" s="8" t="str">
        <f t="shared" si="137"/>
        <v xml:space="preserve"> SELECT s3api___buckets.buckets -&gt;&gt; 'Name' AS buckets_name FROM s3api___buckets ;</v>
      </c>
      <c r="CE42" s="7" t="str">
        <f t="shared" si="138"/>
        <v xml:space="preserve"> SELECT s3api___buckets.buckets -&gt;&gt; 'Name' AS buckets_name</v>
      </c>
      <c r="CF42" s="7" t="str">
        <f t="shared" si="139"/>
        <v/>
      </c>
      <c r="CG42" s="7" t="str">
        <f t="shared" si="140"/>
        <v/>
      </c>
      <c r="CH42" s="7" t="str">
        <f t="shared" si="141"/>
        <v/>
      </c>
      <c r="CI42" s="7" t="str">
        <f t="shared" si="142"/>
        <v/>
      </c>
      <c r="CJ42" s="7" t="str">
        <f t="shared" si="143"/>
        <v/>
      </c>
      <c r="CK42" s="7" t="str">
        <f t="shared" si="144"/>
        <v/>
      </c>
      <c r="CL42" s="7" t="str">
        <f t="shared" si="145"/>
        <v/>
      </c>
      <c r="CM42" s="7" t="str">
        <f t="shared" si="146"/>
        <v xml:space="preserve"> FROM s3api___buckets</v>
      </c>
      <c r="CN42" s="8" t="str">
        <f t="shared" si="147"/>
        <v/>
      </c>
      <c r="CO42" s="8" t="str">
        <f t="shared" si="148"/>
        <v/>
      </c>
      <c r="CP42" s="8" t="str">
        <f t="shared" si="149"/>
        <v/>
      </c>
      <c r="CQ42" s="8" t="str">
        <f t="shared" si="150"/>
        <v/>
      </c>
      <c r="CR42" s="8" t="str">
        <f t="shared" si="151"/>
        <v/>
      </c>
      <c r="CS42" s="7" t="str">
        <f t="shared" si="152"/>
        <v/>
      </c>
      <c r="CT42" s="7" t="str">
        <f t="shared" si="153"/>
        <v/>
      </c>
      <c r="CU42" s="7" t="str">
        <f t="shared" si="82"/>
        <v xml:space="preserve"> ;</v>
      </c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</row>
    <row r="43" spans="1:203" x14ac:dyDescent="0.25">
      <c r="A43">
        <v>42</v>
      </c>
      <c r="B43" s="3" t="s">
        <v>183</v>
      </c>
      <c r="C43" s="3" t="s">
        <v>381</v>
      </c>
      <c r="D43" s="3" t="s">
        <v>183</v>
      </c>
      <c r="E43" s="3" t="s">
        <v>357</v>
      </c>
      <c r="F43" s="3" t="s">
        <v>387</v>
      </c>
      <c r="G43" s="6" t="s">
        <v>72</v>
      </c>
      <c r="H43" s="6" t="s">
        <v>71</v>
      </c>
      <c r="I43" s="6">
        <v>2</v>
      </c>
      <c r="J43" s="6" t="s">
        <v>72</v>
      </c>
      <c r="K43" s="6">
        <v>1</v>
      </c>
      <c r="L43" s="3" t="s">
        <v>391</v>
      </c>
      <c r="M43" s="6" t="s">
        <v>72</v>
      </c>
      <c r="N43" s="3"/>
      <c r="O43" s="6"/>
      <c r="P43" s="3"/>
      <c r="Q43" s="7" t="str">
        <f>VLOOKUP($C43,aws_cli_commands!$C$2:$E$10000,3,FALSE)</f>
        <v>y</v>
      </c>
      <c r="R43" s="7" t="str">
        <f>VLOOKUP($C43,aws_cli_commands!$C$2:$E$10000,2,FALSE)</f>
        <v>n</v>
      </c>
      <c r="S43" s="7" t="str">
        <f t="shared" si="86"/>
        <v>n</v>
      </c>
      <c r="T43" s="7" t="str">
        <f t="shared" si="87"/>
        <v>y</v>
      </c>
      <c r="U43" s="7" t="str">
        <f t="shared" si="88"/>
        <v>s3api___bucket_inventory_configuration</v>
      </c>
      <c r="V43" s="7" t="str">
        <f t="shared" si="89"/>
        <v>s3api___buckets</v>
      </c>
      <c r="W43" s="7" t="str">
        <f t="shared" si="90"/>
        <v>buckets</v>
      </c>
      <c r="X43" s="7" t="str">
        <f t="shared" si="91"/>
        <v>name</v>
      </c>
      <c r="Y43" s="7" t="str">
        <f t="shared" si="92"/>
        <v>n</v>
      </c>
      <c r="Z43" s="7">
        <f t="shared" si="93"/>
        <v>0</v>
      </c>
      <c r="AA43" s="7">
        <f t="shared" si="94"/>
        <v>0</v>
      </c>
      <c r="AB43" s="7" t="s">
        <v>127</v>
      </c>
      <c r="AC43" s="8" t="str">
        <f t="shared" si="95"/>
        <v>s3api get-bucket-inventory-configuration --bucket --id</v>
      </c>
      <c r="AD43" s="7" t="str">
        <f t="shared" si="67"/>
        <v>get-bucket-inventory-configuration</v>
      </c>
      <c r="AE43" s="7" t="str">
        <f t="shared" si="96"/>
        <v xml:space="preserve"> --bucket</v>
      </c>
      <c r="AF43" s="7" t="str">
        <f t="shared" si="97"/>
        <v xml:space="preserve"> --id</v>
      </c>
      <c r="AG43" s="7" t="str">
        <f t="shared" si="98"/>
        <v/>
      </c>
      <c r="AH43" s="7" t="str">
        <f t="shared" si="99"/>
        <v/>
      </c>
      <c r="AI43" s="7" t="str">
        <f t="shared" si="100"/>
        <v/>
      </c>
      <c r="AJ43" s="7" t="str">
        <f t="shared" si="101"/>
        <v/>
      </c>
      <c r="AK43" s="7" t="str">
        <f t="shared" si="102"/>
        <v/>
      </c>
      <c r="AL43" s="7" t="str">
        <f t="shared" si="103"/>
        <v/>
      </c>
      <c r="AM43" s="7" t="str">
        <f t="shared" si="104"/>
        <v>s3api___buckets</v>
      </c>
      <c r="AN43" s="7" t="str">
        <f t="shared" si="68"/>
        <v/>
      </c>
      <c r="AO43" s="7" t="str">
        <f t="shared" si="83"/>
        <v/>
      </c>
      <c r="AP43" s="7" t="str">
        <f t="shared" si="105"/>
        <v/>
      </c>
      <c r="AQ43" s="7" t="str">
        <f t="shared" si="106"/>
        <v/>
      </c>
      <c r="AR43" s="7" t="str">
        <f t="shared" si="107"/>
        <v/>
      </c>
      <c r="AS43" s="7" t="str">
        <f t="shared" si="108"/>
        <v/>
      </c>
      <c r="AT43" s="7" t="str">
        <f t="shared" si="109"/>
        <v/>
      </c>
      <c r="AU43" s="7" t="str">
        <f t="shared" si="110"/>
        <v>Name</v>
      </c>
      <c r="AV43" s="7" t="str">
        <f t="shared" si="70"/>
        <v/>
      </c>
      <c r="AW43" s="7" t="str">
        <f t="shared" si="71"/>
        <v/>
      </c>
      <c r="AX43" s="7" t="str">
        <f t="shared" si="111"/>
        <v/>
      </c>
      <c r="AY43" s="7" t="str">
        <f t="shared" si="112"/>
        <v/>
      </c>
      <c r="AZ43" s="7" t="str">
        <f t="shared" si="113"/>
        <v/>
      </c>
      <c r="BA43" s="7" t="str">
        <f t="shared" si="114"/>
        <v/>
      </c>
      <c r="BB43" s="7" t="str">
        <f t="shared" si="115"/>
        <v/>
      </c>
      <c r="BC43" s="8" t="str">
        <f t="shared" si="116"/>
        <v/>
      </c>
      <c r="BD43" s="8" t="str">
        <f t="shared" si="117"/>
        <v>/* recursive command multi: get-bucket-inventory-configuration */ DROP TABLE IF EXISTS s3api___bucket_inventory_configuration; CREATE TABLE s3api___bucket_inventory_configuration(  id SERIAL PRIMARY KEY, name TEXT, bucket_inventory_configurations_id TEXT ); INSERT INTO s3api___bucket_inventory_configuration(name, bucket_inventory_configurations_id) SELECT s3api___buckets.buckets -&gt;&gt; 'Name' AS buckets_name, s3api___bucket_inventory_configurations.bucket_inventory_configurations -&gt;&gt; 'Id' AS bucket_inventory_configurations_id FROM s3api___buckets INNER JOIN s3api___buckets USING (s3api___bucket_inventory_configuration.name, s3api___buckets.buckets -&gt;&gt; 'Name') ;</v>
      </c>
      <c r="BE43" s="7" t="str">
        <f t="shared" si="118"/>
        <v>/* recursive command: get-bucket-inventory-configuration */ DROP TABLE IF EXISTS s3api___bucket_inventory_configuration; CREATE TABLE s3api___bucket_inventory_configuration(  id SERIAL PRIMARY KEY, Name TEXT); SELECT s3api___buckets.buckets -&gt;&gt; 'Name' AS buckets FROM s3api___buckets ;</v>
      </c>
      <c r="BF43" s="7" t="str">
        <f t="shared" si="74"/>
        <v xml:space="preserve">/* recursive command multi: get-bucket-inventory-configuration */ </v>
      </c>
      <c r="BG43" s="7" t="str">
        <f t="shared" si="75"/>
        <v xml:space="preserve">DROP TABLE IF EXISTS s3api___bucket_inventory_configuration; </v>
      </c>
      <c r="BH43" s="7" t="str">
        <f t="shared" si="119"/>
        <v>CREATE TABLE s3api___bucket_inventory_configuration(  id SERIAL PRIMARY KEY, name TEXT, bucket_inventory_configurations_id TEXT );</v>
      </c>
      <c r="BI43" s="7" t="str">
        <f t="shared" si="77"/>
        <v xml:space="preserve">CREATE TABLE s3api___bucket_inventory_configuration(  id SERIAL PRIMARY KEY, </v>
      </c>
      <c r="BJ43" s="7" t="str">
        <f t="shared" si="120"/>
        <v>name TEXT</v>
      </c>
      <c r="BK43" s="7" t="str">
        <f t="shared" si="121"/>
        <v>, bucket_inventory_configurations_id TEXT</v>
      </c>
      <c r="BL43" s="7" t="str">
        <f t="shared" si="122"/>
        <v/>
      </c>
      <c r="BM43" s="7" t="str">
        <f t="shared" si="123"/>
        <v/>
      </c>
      <c r="BN43" s="7" t="str">
        <f t="shared" si="124"/>
        <v/>
      </c>
      <c r="BO43" s="7" t="str">
        <f t="shared" si="125"/>
        <v/>
      </c>
      <c r="BP43" s="7" t="str">
        <f t="shared" si="126"/>
        <v/>
      </c>
      <c r="BQ43" s="7" t="str">
        <f t="shared" si="127"/>
        <v/>
      </c>
      <c r="BR43" s="7" t="str">
        <f t="shared" si="78"/>
        <v xml:space="preserve"> );</v>
      </c>
      <c r="BS43" s="8" t="str">
        <f t="shared" si="128"/>
        <v xml:space="preserve"> INSERT INTO s3api___bucket_inventory_configuration(name, bucket_inventory_configurations_id)</v>
      </c>
      <c r="BT43" s="8" t="str">
        <f t="shared" si="80"/>
        <v xml:space="preserve"> INSERT INTO s3api___bucket_inventory_configuration(</v>
      </c>
      <c r="BU43" s="8" t="str">
        <f t="shared" si="129"/>
        <v>name</v>
      </c>
      <c r="BV43" s="8" t="str">
        <f t="shared" si="130"/>
        <v>, bucket_inventory_configurations_id</v>
      </c>
      <c r="BW43" s="8" t="str">
        <f t="shared" si="131"/>
        <v/>
      </c>
      <c r="BX43" s="8" t="str">
        <f t="shared" si="132"/>
        <v/>
      </c>
      <c r="BY43" s="8" t="str">
        <f t="shared" si="133"/>
        <v/>
      </c>
      <c r="BZ43" s="8" t="str">
        <f t="shared" si="134"/>
        <v/>
      </c>
      <c r="CA43" s="8" t="str">
        <f t="shared" si="135"/>
        <v/>
      </c>
      <c r="CB43" s="8" t="str">
        <f t="shared" si="136"/>
        <v/>
      </c>
      <c r="CC43" s="8" t="str">
        <f t="shared" si="81"/>
        <v>)</v>
      </c>
      <c r="CD43" s="8" t="str">
        <f t="shared" si="137"/>
        <v xml:space="preserve"> SELECT s3api___buckets.buckets -&gt;&gt; 'Name' AS buckets_name, s3api___bucket_inventory_configurations.bucket_inventory_configurations -&gt;&gt; 'Id' AS bucket_inventory_configurations_id FROM s3api___buckets INNER JOIN s3api___buckets USING (s3api___bucket_inventory_configuration.name, s3api___buckets.buckets -&gt;&gt; 'Name') ;</v>
      </c>
      <c r="CE43" s="7" t="str">
        <f t="shared" si="138"/>
        <v xml:space="preserve"> SELECT s3api___buckets.buckets -&gt;&gt; 'Name' AS buckets_name</v>
      </c>
      <c r="CF43" s="7" t="str">
        <f t="shared" si="139"/>
        <v>, s3api___bucket_inventory_configurations.bucket_inventory_configurations -&gt;&gt; 'Id' AS bucket_inventory_configurations_id</v>
      </c>
      <c r="CG43" s="7" t="str">
        <f t="shared" si="140"/>
        <v/>
      </c>
      <c r="CH43" s="7" t="str">
        <f t="shared" si="141"/>
        <v/>
      </c>
      <c r="CI43" s="7" t="str">
        <f t="shared" si="142"/>
        <v/>
      </c>
      <c r="CJ43" s="7" t="str">
        <f t="shared" si="143"/>
        <v/>
      </c>
      <c r="CK43" s="7" t="str">
        <f t="shared" si="144"/>
        <v/>
      </c>
      <c r="CL43" s="7" t="str">
        <f t="shared" si="145"/>
        <v/>
      </c>
      <c r="CM43" s="7" t="str">
        <f t="shared" si="146"/>
        <v xml:space="preserve"> FROM s3api___buckets</v>
      </c>
      <c r="CN43" s="8" t="str">
        <f t="shared" si="147"/>
        <v xml:space="preserve"> INNER JOIN s3api___buckets USING (s3api___bucket_inventory_configuration.name, s3api___buckets.buckets -&gt;&gt; 'Name')</v>
      </c>
      <c r="CO43" s="8" t="str">
        <f t="shared" si="148"/>
        <v/>
      </c>
      <c r="CP43" s="8" t="str">
        <f t="shared" si="149"/>
        <v/>
      </c>
      <c r="CQ43" s="8" t="str">
        <f t="shared" si="150"/>
        <v/>
      </c>
      <c r="CR43" s="8" t="str">
        <f t="shared" si="151"/>
        <v/>
      </c>
      <c r="CS43" s="7" t="str">
        <f t="shared" si="152"/>
        <v/>
      </c>
      <c r="CT43" s="7" t="str">
        <f t="shared" si="153"/>
        <v/>
      </c>
      <c r="CU43" s="7" t="str">
        <f t="shared" si="82"/>
        <v xml:space="preserve"> ;</v>
      </c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</row>
    <row r="44" spans="1:203" x14ac:dyDescent="0.25">
      <c r="A44">
        <v>43</v>
      </c>
      <c r="B44" s="3" t="s">
        <v>183</v>
      </c>
      <c r="C44" s="3" t="s">
        <v>381</v>
      </c>
      <c r="D44" s="3" t="s">
        <v>183</v>
      </c>
      <c r="E44" s="3" t="s">
        <v>359</v>
      </c>
      <c r="F44" s="3" t="s">
        <v>392</v>
      </c>
      <c r="G44" s="6" t="s">
        <v>71</v>
      </c>
      <c r="H44" s="6" t="s">
        <v>71</v>
      </c>
      <c r="I44" s="6">
        <v>2</v>
      </c>
      <c r="J44" s="6" t="s">
        <v>72</v>
      </c>
      <c r="K44" s="6">
        <v>1</v>
      </c>
      <c r="L44" s="3" t="s">
        <v>389</v>
      </c>
      <c r="M44" s="6" t="s">
        <v>72</v>
      </c>
      <c r="N44" s="3"/>
      <c r="O44" s="6"/>
      <c r="P44" s="3"/>
      <c r="Q44" s="7" t="str">
        <f>VLOOKUP($C44,aws_cli_commands!$C$2:$E$10000,3,FALSE)</f>
        <v>y</v>
      </c>
      <c r="R44" s="7" t="str">
        <f>VLOOKUP($C44,aws_cli_commands!$C$2:$E$10000,2,FALSE)</f>
        <v>n</v>
      </c>
      <c r="S44" s="7" t="str">
        <f t="shared" si="86"/>
        <v>n</v>
      </c>
      <c r="T44" s="7" t="str">
        <f t="shared" si="87"/>
        <v>y</v>
      </c>
      <c r="U44" s="7" t="str">
        <f t="shared" si="88"/>
        <v>s3api___bucket_inventory_configuration</v>
      </c>
      <c r="V44" s="7" t="str">
        <f t="shared" si="89"/>
        <v>s3api___bucket_inventory_configurations</v>
      </c>
      <c r="W44" s="7" t="str">
        <f t="shared" si="90"/>
        <v>bucket_inventory_configurations</v>
      </c>
      <c r="X44" s="7" t="str">
        <f t="shared" si="91"/>
        <v>bucket_inventory_configurations_id</v>
      </c>
      <c r="Y44" s="7" t="str">
        <f t="shared" si="92"/>
        <v>n</v>
      </c>
      <c r="Z44" s="7">
        <f t="shared" si="93"/>
        <v>0</v>
      </c>
      <c r="AA44" s="7">
        <f t="shared" si="94"/>
        <v>0</v>
      </c>
      <c r="AB44" s="7" t="s">
        <v>127</v>
      </c>
      <c r="AC44" s="8" t="str">
        <f t="shared" si="95"/>
        <v/>
      </c>
      <c r="AD44" s="7" t="str">
        <f t="shared" si="67"/>
        <v>get-bucket-inventory-configuration</v>
      </c>
      <c r="AE44" s="7" t="str">
        <f t="shared" si="96"/>
        <v xml:space="preserve"> --id</v>
      </c>
      <c r="AF44" s="7" t="str">
        <f t="shared" si="97"/>
        <v xml:space="preserve"> --bucket</v>
      </c>
      <c r="AG44" s="7" t="str">
        <f t="shared" si="98"/>
        <v/>
      </c>
      <c r="AH44" s="7" t="str">
        <f t="shared" si="99"/>
        <v/>
      </c>
      <c r="AI44" s="7" t="str">
        <f t="shared" si="100"/>
        <v/>
      </c>
      <c r="AJ44" s="7" t="str">
        <f t="shared" si="101"/>
        <v/>
      </c>
      <c r="AK44" s="7" t="str">
        <f t="shared" si="102"/>
        <v/>
      </c>
      <c r="AL44" s="7" t="str">
        <f t="shared" si="103"/>
        <v/>
      </c>
      <c r="AM44" s="7" t="str">
        <f t="shared" si="104"/>
        <v>s3api___bucket_inventory_configurations</v>
      </c>
      <c r="AN44" s="7" t="str">
        <f t="shared" si="68"/>
        <v>s3api___buckets</v>
      </c>
      <c r="AO44" s="7" t="str">
        <f t="shared" si="83"/>
        <v/>
      </c>
      <c r="AP44" s="7" t="str">
        <f t="shared" si="105"/>
        <v/>
      </c>
      <c r="AQ44" s="7" t="str">
        <f t="shared" si="106"/>
        <v/>
      </c>
      <c r="AR44" s="7" t="str">
        <f t="shared" si="107"/>
        <v/>
      </c>
      <c r="AS44" s="7" t="str">
        <f t="shared" si="108"/>
        <v/>
      </c>
      <c r="AT44" s="7" t="str">
        <f t="shared" si="109"/>
        <v/>
      </c>
      <c r="AU44" s="7" t="str">
        <f t="shared" si="110"/>
        <v>Id</v>
      </c>
      <c r="AV44" s="7" t="str">
        <f t="shared" si="70"/>
        <v>Name</v>
      </c>
      <c r="AW44" s="7" t="str">
        <f t="shared" si="71"/>
        <v/>
      </c>
      <c r="AX44" s="7" t="str">
        <f t="shared" si="111"/>
        <v/>
      </c>
      <c r="AY44" s="7" t="str">
        <f t="shared" si="112"/>
        <v/>
      </c>
      <c r="AZ44" s="7" t="str">
        <f t="shared" si="113"/>
        <v/>
      </c>
      <c r="BA44" s="7" t="str">
        <f t="shared" si="114"/>
        <v/>
      </c>
      <c r="BB44" s="7" t="str">
        <f t="shared" si="115"/>
        <v/>
      </c>
      <c r="BC44" s="8" t="str">
        <f t="shared" si="116"/>
        <v/>
      </c>
      <c r="BD44" s="8" t="str">
        <f t="shared" si="117"/>
        <v/>
      </c>
      <c r="BE44" s="7" t="str">
        <f t="shared" si="118"/>
        <v>/* recursive command: get-bucket-inventory-configuration */ DROP TABLE IF EXISTS s3api___bucket_inventory_configuration; CREATE TABLE s3api___bucket_inventory_configuration(  id SERIAL PRIMARY KEY, Id TEXT); SELECT s3api___bucket_inventory_configurations.bucket_inventory_configurations -&gt;&gt; 'Id' AS bucket_inventory_configurations FROM s3api___bucket_inventory_configurations ;</v>
      </c>
      <c r="BF44" s="7" t="str">
        <f t="shared" si="74"/>
        <v xml:space="preserve">/* recursive command multi: get-bucket-inventory-configuration */ </v>
      </c>
      <c r="BG44" s="7" t="str">
        <f t="shared" si="75"/>
        <v xml:space="preserve">DROP TABLE IF EXISTS s3api___bucket_inventory_configuration; </v>
      </c>
      <c r="BH44" s="7" t="str">
        <f t="shared" si="119"/>
        <v>CREATE TABLE s3api___bucket_inventory_configuration(  id SERIAL PRIMARY KEY, bucket_inventory_configurations_id TEXT, name TEXT );</v>
      </c>
      <c r="BI44" s="7" t="str">
        <f t="shared" si="77"/>
        <v xml:space="preserve">CREATE TABLE s3api___bucket_inventory_configuration(  id SERIAL PRIMARY KEY, </v>
      </c>
      <c r="BJ44" s="7" t="str">
        <f t="shared" si="120"/>
        <v>bucket_inventory_configurations_id TEXT</v>
      </c>
      <c r="BK44" s="7" t="str">
        <f t="shared" si="121"/>
        <v>, name TEXT</v>
      </c>
      <c r="BL44" s="7" t="str">
        <f t="shared" si="122"/>
        <v/>
      </c>
      <c r="BM44" s="7" t="str">
        <f t="shared" si="123"/>
        <v/>
      </c>
      <c r="BN44" s="7" t="str">
        <f t="shared" si="124"/>
        <v/>
      </c>
      <c r="BO44" s="7" t="str">
        <f t="shared" si="125"/>
        <v/>
      </c>
      <c r="BP44" s="7" t="str">
        <f t="shared" si="126"/>
        <v/>
      </c>
      <c r="BQ44" s="7" t="str">
        <f t="shared" si="127"/>
        <v/>
      </c>
      <c r="BR44" s="7" t="str">
        <f t="shared" si="78"/>
        <v xml:space="preserve"> );</v>
      </c>
      <c r="BS44" s="8" t="str">
        <f t="shared" si="128"/>
        <v xml:space="preserve"> INSERT INTO s3api___bucket_inventory_configuration(bucket_inventory_configurations_id, name)</v>
      </c>
      <c r="BT44" s="8" t="str">
        <f t="shared" si="80"/>
        <v xml:space="preserve"> INSERT INTO s3api___bucket_inventory_configuration(</v>
      </c>
      <c r="BU44" s="8" t="str">
        <f t="shared" si="129"/>
        <v>bucket_inventory_configurations_id</v>
      </c>
      <c r="BV44" s="8" t="str">
        <f t="shared" si="130"/>
        <v>, name</v>
      </c>
      <c r="BW44" s="8" t="str">
        <f t="shared" si="131"/>
        <v/>
      </c>
      <c r="BX44" s="8" t="str">
        <f t="shared" si="132"/>
        <v/>
      </c>
      <c r="BY44" s="8" t="str">
        <f t="shared" si="133"/>
        <v/>
      </c>
      <c r="BZ44" s="8" t="str">
        <f t="shared" si="134"/>
        <v/>
      </c>
      <c r="CA44" s="8" t="str">
        <f t="shared" si="135"/>
        <v/>
      </c>
      <c r="CB44" s="8" t="str">
        <f t="shared" si="136"/>
        <v/>
      </c>
      <c r="CC44" s="8" t="str">
        <f t="shared" si="81"/>
        <v>)</v>
      </c>
      <c r="CD44" s="8" t="str">
        <f t="shared" si="137"/>
        <v xml:space="preserve"> SELECT s3api___bucket_inventory_configurations.bucket_inventory_configurations -&gt;&gt; 'Id' AS bucket_inventory_configurations_id, s3api___buckets.buckets -&gt;&gt; 'Name' AS buckets_name FROM s3api___bucket_inventory_configurations INNER JOIN s3api___bucket_inventory_configurations USING (s3api___bucket_inventory_configuration.bucket_inventory_configurations_id, s3api___bucket_inventory_configurations.bucket_inventory_configurations -&gt;&gt; 'Id') ;</v>
      </c>
      <c r="CE44" s="7" t="str">
        <f t="shared" si="138"/>
        <v xml:space="preserve"> SELECT s3api___bucket_inventory_configurations.bucket_inventory_configurations -&gt;&gt; 'Id' AS bucket_inventory_configurations_id</v>
      </c>
      <c r="CF44" s="7" t="str">
        <f t="shared" si="139"/>
        <v>, s3api___buckets.buckets -&gt;&gt; 'Name' AS buckets_name</v>
      </c>
      <c r="CG44" s="7" t="str">
        <f t="shared" si="140"/>
        <v/>
      </c>
      <c r="CH44" s="7" t="str">
        <f t="shared" si="141"/>
        <v/>
      </c>
      <c r="CI44" s="7" t="str">
        <f t="shared" si="142"/>
        <v/>
      </c>
      <c r="CJ44" s="7" t="str">
        <f t="shared" si="143"/>
        <v/>
      </c>
      <c r="CK44" s="7" t="str">
        <f t="shared" si="144"/>
        <v/>
      </c>
      <c r="CL44" s="7" t="str">
        <f t="shared" si="145"/>
        <v/>
      </c>
      <c r="CM44" s="7" t="str">
        <f t="shared" si="146"/>
        <v xml:space="preserve"> FROM s3api___bucket_inventory_configurations</v>
      </c>
      <c r="CN44" s="8" t="str">
        <f t="shared" si="147"/>
        <v xml:space="preserve"> INNER JOIN s3api___bucket_inventory_configurations USING (s3api___bucket_inventory_configuration.bucket_inventory_configurations_id, s3api___bucket_inventory_configurations.bucket_inventory_configurations -&gt;&gt; 'Id')</v>
      </c>
      <c r="CO44" s="8" t="str">
        <f t="shared" si="148"/>
        <v/>
      </c>
      <c r="CP44" s="8" t="str">
        <f t="shared" si="149"/>
        <v/>
      </c>
      <c r="CQ44" s="8" t="str">
        <f t="shared" si="150"/>
        <v/>
      </c>
      <c r="CR44" s="8" t="str">
        <f t="shared" si="151"/>
        <v/>
      </c>
      <c r="CS44" s="7" t="str">
        <f t="shared" si="152"/>
        <v/>
      </c>
      <c r="CT44" s="7" t="str">
        <f t="shared" si="153"/>
        <v/>
      </c>
      <c r="CU44" s="7" t="str">
        <f t="shared" si="82"/>
        <v xml:space="preserve"> ;</v>
      </c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</row>
    <row r="45" spans="1:203" x14ac:dyDescent="0.25">
      <c r="A45">
        <v>44</v>
      </c>
      <c r="B45" s="3" t="s">
        <v>183</v>
      </c>
      <c r="C45" s="3" t="s">
        <v>367</v>
      </c>
      <c r="D45" s="3" t="s">
        <v>183</v>
      </c>
      <c r="E45" s="3" t="s">
        <v>357</v>
      </c>
      <c r="F45" s="3" t="s">
        <v>387</v>
      </c>
      <c r="G45" s="6" t="s">
        <v>72</v>
      </c>
      <c r="H45" s="6" t="s">
        <v>72</v>
      </c>
      <c r="I45" s="6">
        <v>1</v>
      </c>
      <c r="J45" s="6" t="s">
        <v>72</v>
      </c>
      <c r="K45" s="6">
        <v>1</v>
      </c>
      <c r="L45" s="3" t="s">
        <v>391</v>
      </c>
      <c r="M45" s="6" t="s">
        <v>72</v>
      </c>
      <c r="N45" s="3"/>
      <c r="O45" s="6"/>
      <c r="P45" s="3"/>
      <c r="Q45" s="7" t="str">
        <f>VLOOKUP($C45,aws_cli_commands!$C$2:$E$10000,3,FALSE)</f>
        <v>y</v>
      </c>
      <c r="R45" s="7" t="str">
        <f>VLOOKUP($C45,aws_cli_commands!$C$2:$E$10000,2,FALSE)</f>
        <v>n</v>
      </c>
      <c r="S45" s="7" t="str">
        <f t="shared" si="86"/>
        <v>y</v>
      </c>
      <c r="T45" s="7" t="str">
        <f t="shared" si="87"/>
        <v>n</v>
      </c>
      <c r="U45" s="7" t="str">
        <f t="shared" si="88"/>
        <v>s3api___bucket_lifecycle</v>
      </c>
      <c r="V45" s="7" t="str">
        <f t="shared" si="89"/>
        <v>s3api___buckets</v>
      </c>
      <c r="W45" s="7" t="str">
        <f t="shared" si="90"/>
        <v>buckets</v>
      </c>
      <c r="X45" s="7" t="str">
        <f t="shared" si="91"/>
        <v>name</v>
      </c>
      <c r="Y45" s="7" t="str">
        <f t="shared" si="92"/>
        <v>n</v>
      </c>
      <c r="Z45" s="7">
        <f t="shared" si="93"/>
        <v>0</v>
      </c>
      <c r="AA45" s="7">
        <f t="shared" si="94"/>
        <v>0</v>
      </c>
      <c r="AB45" s="7" t="s">
        <v>127</v>
      </c>
      <c r="AC45" s="8" t="str">
        <f t="shared" si="95"/>
        <v>s3api get-bucket-lifecycle --bucket</v>
      </c>
      <c r="AD45" s="7" t="str">
        <f t="shared" si="67"/>
        <v>get-bucket-lifecycle</v>
      </c>
      <c r="AE45" s="7" t="str">
        <f t="shared" si="96"/>
        <v xml:space="preserve"> --bucket</v>
      </c>
      <c r="AF45" s="7" t="str">
        <f t="shared" si="97"/>
        <v/>
      </c>
      <c r="AG45" s="7" t="str">
        <f t="shared" si="98"/>
        <v/>
      </c>
      <c r="AH45" s="7" t="str">
        <f t="shared" si="99"/>
        <v/>
      </c>
      <c r="AI45" s="7" t="str">
        <f t="shared" si="100"/>
        <v/>
      </c>
      <c r="AJ45" s="7" t="str">
        <f t="shared" si="101"/>
        <v/>
      </c>
      <c r="AK45" s="7" t="str">
        <f t="shared" si="102"/>
        <v/>
      </c>
      <c r="AL45" s="7" t="str">
        <f t="shared" si="103"/>
        <v/>
      </c>
      <c r="AM45" s="7" t="str">
        <f t="shared" si="104"/>
        <v>s3api___buckets</v>
      </c>
      <c r="AN45" s="7" t="str">
        <f t="shared" si="68"/>
        <v>s3api___buckets</v>
      </c>
      <c r="AO45" s="7" t="str">
        <f t="shared" si="83"/>
        <v/>
      </c>
      <c r="AP45" s="7" t="str">
        <f t="shared" si="105"/>
        <v/>
      </c>
      <c r="AQ45" s="7" t="str">
        <f t="shared" si="106"/>
        <v/>
      </c>
      <c r="AR45" s="7" t="str">
        <f t="shared" si="107"/>
        <v/>
      </c>
      <c r="AS45" s="7" t="str">
        <f t="shared" si="108"/>
        <v/>
      </c>
      <c r="AT45" s="7" t="str">
        <f t="shared" si="109"/>
        <v/>
      </c>
      <c r="AU45" s="7" t="str">
        <f t="shared" si="110"/>
        <v>Name</v>
      </c>
      <c r="AV45" s="7" t="str">
        <f t="shared" si="70"/>
        <v>Name</v>
      </c>
      <c r="AW45" s="7" t="str">
        <f t="shared" si="71"/>
        <v/>
      </c>
      <c r="AX45" s="7" t="str">
        <f t="shared" si="111"/>
        <v/>
      </c>
      <c r="AY45" s="7" t="str">
        <f t="shared" si="112"/>
        <v/>
      </c>
      <c r="AZ45" s="7" t="str">
        <f t="shared" si="113"/>
        <v/>
      </c>
      <c r="BA45" s="7" t="str">
        <f t="shared" si="114"/>
        <v/>
      </c>
      <c r="BB45" s="7" t="str">
        <f t="shared" si="115"/>
        <v/>
      </c>
      <c r="BC45" s="8" t="str">
        <f t="shared" si="116"/>
        <v/>
      </c>
      <c r="BD45" s="8" t="str">
        <f t="shared" si="117"/>
        <v/>
      </c>
      <c r="BE45" s="7" t="str">
        <f t="shared" si="118"/>
        <v>/* recursive command: get-bucket-lifecycle */ DROP TABLE IF EXISTS s3api___bucket_lifecycle; CREATE TABLE s3api___bucket_lifecycle(  id SERIAL PRIMARY KEY, Name TEXT); SELECT s3api___buckets.buckets -&gt;&gt; 'Name' AS buckets FROM s3api___buckets ;</v>
      </c>
      <c r="BF45" s="7" t="str">
        <f t="shared" si="74"/>
        <v xml:space="preserve">/* recursive command multi: get-bucket-lifecycle */ </v>
      </c>
      <c r="BG45" s="7" t="str">
        <f t="shared" si="75"/>
        <v xml:space="preserve">DROP TABLE IF EXISTS s3api___bucket_lifecycle; </v>
      </c>
      <c r="BH45" s="7" t="str">
        <f t="shared" si="119"/>
        <v>CREATE TABLE s3api___bucket_lifecycle(  id SERIAL PRIMARY KEY, name TEXT );</v>
      </c>
      <c r="BI45" s="7" t="str">
        <f t="shared" si="77"/>
        <v xml:space="preserve">CREATE TABLE s3api___bucket_lifecycle(  id SERIAL PRIMARY KEY, </v>
      </c>
      <c r="BJ45" s="7" t="str">
        <f t="shared" si="120"/>
        <v>name TEXT</v>
      </c>
      <c r="BK45" s="7" t="str">
        <f t="shared" si="121"/>
        <v/>
      </c>
      <c r="BL45" s="7" t="str">
        <f t="shared" si="122"/>
        <v/>
      </c>
      <c r="BM45" s="7" t="str">
        <f t="shared" si="123"/>
        <v/>
      </c>
      <c r="BN45" s="7" t="str">
        <f t="shared" si="124"/>
        <v/>
      </c>
      <c r="BO45" s="7" t="str">
        <f t="shared" si="125"/>
        <v/>
      </c>
      <c r="BP45" s="7" t="str">
        <f t="shared" si="126"/>
        <v/>
      </c>
      <c r="BQ45" s="7" t="str">
        <f t="shared" si="127"/>
        <v/>
      </c>
      <c r="BR45" s="7" t="str">
        <f t="shared" si="78"/>
        <v xml:space="preserve"> );</v>
      </c>
      <c r="BS45" s="8" t="str">
        <f t="shared" si="128"/>
        <v xml:space="preserve"> INSERT INTO s3api___bucket_lifecycle(name)</v>
      </c>
      <c r="BT45" s="8" t="str">
        <f t="shared" si="80"/>
        <v xml:space="preserve"> INSERT INTO s3api___bucket_lifecycle(</v>
      </c>
      <c r="BU45" s="8" t="str">
        <f t="shared" si="129"/>
        <v>name</v>
      </c>
      <c r="BV45" s="8" t="str">
        <f t="shared" si="130"/>
        <v/>
      </c>
      <c r="BW45" s="8" t="str">
        <f t="shared" si="131"/>
        <v/>
      </c>
      <c r="BX45" s="8" t="str">
        <f t="shared" si="132"/>
        <v/>
      </c>
      <c r="BY45" s="8" t="str">
        <f t="shared" si="133"/>
        <v/>
      </c>
      <c r="BZ45" s="8" t="str">
        <f t="shared" si="134"/>
        <v/>
      </c>
      <c r="CA45" s="8" t="str">
        <f t="shared" si="135"/>
        <v/>
      </c>
      <c r="CB45" s="8" t="str">
        <f t="shared" si="136"/>
        <v/>
      </c>
      <c r="CC45" s="8" t="str">
        <f t="shared" si="81"/>
        <v>)</v>
      </c>
      <c r="CD45" s="8" t="str">
        <f t="shared" si="137"/>
        <v xml:space="preserve"> SELECT s3api___buckets.buckets -&gt;&gt; 'Name' AS buckets_name FROM s3api___buckets ;</v>
      </c>
      <c r="CE45" s="7" t="str">
        <f t="shared" si="138"/>
        <v xml:space="preserve"> SELECT s3api___buckets.buckets -&gt;&gt; 'Name' AS buckets_name</v>
      </c>
      <c r="CF45" s="7" t="str">
        <f t="shared" si="139"/>
        <v/>
      </c>
      <c r="CG45" s="7" t="str">
        <f t="shared" si="140"/>
        <v/>
      </c>
      <c r="CH45" s="7" t="str">
        <f t="shared" si="141"/>
        <v/>
      </c>
      <c r="CI45" s="7" t="str">
        <f t="shared" si="142"/>
        <v/>
      </c>
      <c r="CJ45" s="7" t="str">
        <f t="shared" si="143"/>
        <v/>
      </c>
      <c r="CK45" s="7" t="str">
        <f t="shared" si="144"/>
        <v/>
      </c>
      <c r="CL45" s="7" t="str">
        <f t="shared" si="145"/>
        <v/>
      </c>
      <c r="CM45" s="7" t="str">
        <f t="shared" si="146"/>
        <v xml:space="preserve"> FROM s3api___buckets</v>
      </c>
      <c r="CN45" s="8" t="str">
        <f t="shared" si="147"/>
        <v/>
      </c>
      <c r="CO45" s="8" t="str">
        <f t="shared" si="148"/>
        <v/>
      </c>
      <c r="CP45" s="8" t="str">
        <f t="shared" si="149"/>
        <v/>
      </c>
      <c r="CQ45" s="8" t="str">
        <f t="shared" si="150"/>
        <v/>
      </c>
      <c r="CR45" s="8" t="str">
        <f t="shared" si="151"/>
        <v/>
      </c>
      <c r="CS45" s="7" t="str">
        <f t="shared" si="152"/>
        <v/>
      </c>
      <c r="CT45" s="7" t="str">
        <f t="shared" si="153"/>
        <v/>
      </c>
      <c r="CU45" s="7" t="str">
        <f t="shared" si="82"/>
        <v xml:space="preserve"> ;</v>
      </c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</row>
    <row r="46" spans="1:203" x14ac:dyDescent="0.25">
      <c r="A46">
        <v>45</v>
      </c>
      <c r="B46" s="3" t="s">
        <v>183</v>
      </c>
      <c r="C46" s="3" t="s">
        <v>368</v>
      </c>
      <c r="D46" s="3" t="s">
        <v>183</v>
      </c>
      <c r="E46" s="3" t="s">
        <v>357</v>
      </c>
      <c r="F46" s="3" t="s">
        <v>387</v>
      </c>
      <c r="G46" s="6" t="s">
        <v>72</v>
      </c>
      <c r="H46" s="6" t="s">
        <v>72</v>
      </c>
      <c r="I46" s="6">
        <v>1</v>
      </c>
      <c r="J46" s="6" t="s">
        <v>72</v>
      </c>
      <c r="K46" s="6">
        <v>1</v>
      </c>
      <c r="L46" s="3" t="s">
        <v>391</v>
      </c>
      <c r="M46" s="6" t="s">
        <v>72</v>
      </c>
      <c r="N46" s="3"/>
      <c r="O46" s="6"/>
      <c r="P46" s="3"/>
      <c r="Q46" s="7" t="str">
        <f>VLOOKUP($C46,aws_cli_commands!$C$2:$E$10000,3,FALSE)</f>
        <v>y</v>
      </c>
      <c r="R46" s="7" t="str">
        <f>VLOOKUP($C46,aws_cli_commands!$C$2:$E$10000,2,FALSE)</f>
        <v>n</v>
      </c>
      <c r="S46" s="7" t="str">
        <f t="shared" si="86"/>
        <v>n</v>
      </c>
      <c r="T46" s="7" t="str">
        <f t="shared" si="87"/>
        <v>n</v>
      </c>
      <c r="U46" s="7" t="str">
        <f t="shared" si="88"/>
        <v>s3api___bucket_lifecycle_configuration</v>
      </c>
      <c r="V46" s="7" t="str">
        <f t="shared" si="89"/>
        <v>s3api___buckets</v>
      </c>
      <c r="W46" s="7" t="str">
        <f t="shared" si="90"/>
        <v>buckets</v>
      </c>
      <c r="X46" s="7" t="str">
        <f t="shared" si="91"/>
        <v>name</v>
      </c>
      <c r="Y46" s="7" t="str">
        <f t="shared" si="92"/>
        <v>n</v>
      </c>
      <c r="Z46" s="7">
        <f t="shared" si="93"/>
        <v>0</v>
      </c>
      <c r="AA46" s="7">
        <f t="shared" si="94"/>
        <v>0</v>
      </c>
      <c r="AB46" s="7" t="s">
        <v>127</v>
      </c>
      <c r="AC46" s="8" t="str">
        <f t="shared" si="95"/>
        <v>s3api get-bucket-lifecycle-configuration --bucket</v>
      </c>
      <c r="AD46" s="7" t="str">
        <f t="shared" si="67"/>
        <v>get-bucket-lifecycle-configuration</v>
      </c>
      <c r="AE46" s="7" t="str">
        <f t="shared" si="96"/>
        <v xml:space="preserve"> --bucket</v>
      </c>
      <c r="AF46" s="7" t="str">
        <f t="shared" si="97"/>
        <v/>
      </c>
      <c r="AG46" s="7" t="str">
        <f t="shared" si="98"/>
        <v/>
      </c>
      <c r="AH46" s="7" t="str">
        <f t="shared" si="99"/>
        <v/>
      </c>
      <c r="AI46" s="7" t="str">
        <f t="shared" si="100"/>
        <v/>
      </c>
      <c r="AJ46" s="7" t="str">
        <f t="shared" si="101"/>
        <v/>
      </c>
      <c r="AK46" s="7" t="str">
        <f t="shared" si="102"/>
        <v/>
      </c>
      <c r="AL46" s="7" t="str">
        <f t="shared" si="103"/>
        <v/>
      </c>
      <c r="AM46" s="7" t="str">
        <f t="shared" si="104"/>
        <v>s3api___buckets</v>
      </c>
      <c r="AN46" s="7" t="str">
        <f t="shared" si="68"/>
        <v/>
      </c>
      <c r="AO46" s="7" t="str">
        <f t="shared" si="83"/>
        <v/>
      </c>
      <c r="AP46" s="7" t="str">
        <f t="shared" si="105"/>
        <v/>
      </c>
      <c r="AQ46" s="7" t="str">
        <f t="shared" si="106"/>
        <v/>
      </c>
      <c r="AR46" s="7" t="str">
        <f t="shared" si="107"/>
        <v/>
      </c>
      <c r="AS46" s="7" t="str">
        <f t="shared" si="108"/>
        <v/>
      </c>
      <c r="AT46" s="7" t="str">
        <f t="shared" si="109"/>
        <v/>
      </c>
      <c r="AU46" s="7" t="str">
        <f t="shared" si="110"/>
        <v>Name</v>
      </c>
      <c r="AV46" s="7" t="str">
        <f t="shared" si="70"/>
        <v/>
      </c>
      <c r="AW46" s="7" t="str">
        <f t="shared" si="71"/>
        <v/>
      </c>
      <c r="AX46" s="7" t="str">
        <f t="shared" si="111"/>
        <v/>
      </c>
      <c r="AY46" s="7" t="str">
        <f t="shared" si="112"/>
        <v/>
      </c>
      <c r="AZ46" s="7" t="str">
        <f t="shared" si="113"/>
        <v/>
      </c>
      <c r="BA46" s="7" t="str">
        <f t="shared" si="114"/>
        <v/>
      </c>
      <c r="BB46" s="7" t="str">
        <f t="shared" si="115"/>
        <v/>
      </c>
      <c r="BC46" s="8" t="str">
        <f t="shared" si="116"/>
        <v/>
      </c>
      <c r="BD46" s="8" t="str">
        <f t="shared" si="117"/>
        <v/>
      </c>
      <c r="BE46" s="7" t="str">
        <f t="shared" si="118"/>
        <v>/* recursive command: get-bucket-lifecycle-configuration */ DROP TABLE IF EXISTS s3api___bucket_lifecycle_configuration; CREATE TABLE s3api___bucket_lifecycle_configuration(  id SERIAL PRIMARY KEY, Name TEXT); SELECT s3api___buckets.buckets -&gt;&gt; 'Name' AS buckets FROM s3api___buckets ;</v>
      </c>
      <c r="BF46" s="7" t="str">
        <f t="shared" si="74"/>
        <v xml:space="preserve">/* recursive command multi: get-bucket-lifecycle-configuration */ </v>
      </c>
      <c r="BG46" s="7" t="str">
        <f t="shared" si="75"/>
        <v xml:space="preserve">DROP TABLE IF EXISTS s3api___bucket_lifecycle_configuration; </v>
      </c>
      <c r="BH46" s="7" t="str">
        <f t="shared" si="119"/>
        <v>CREATE TABLE s3api___bucket_lifecycle_configuration(  id SERIAL PRIMARY KEY, name TEXT );</v>
      </c>
      <c r="BI46" s="7" t="str">
        <f t="shared" si="77"/>
        <v xml:space="preserve">CREATE TABLE s3api___bucket_lifecycle_configuration(  id SERIAL PRIMARY KEY, </v>
      </c>
      <c r="BJ46" s="7" t="str">
        <f t="shared" si="120"/>
        <v>name TEXT</v>
      </c>
      <c r="BK46" s="7" t="str">
        <f t="shared" si="121"/>
        <v/>
      </c>
      <c r="BL46" s="7" t="str">
        <f t="shared" si="122"/>
        <v/>
      </c>
      <c r="BM46" s="7" t="str">
        <f t="shared" si="123"/>
        <v/>
      </c>
      <c r="BN46" s="7" t="str">
        <f t="shared" si="124"/>
        <v/>
      </c>
      <c r="BO46" s="7" t="str">
        <f t="shared" si="125"/>
        <v/>
      </c>
      <c r="BP46" s="7" t="str">
        <f t="shared" si="126"/>
        <v/>
      </c>
      <c r="BQ46" s="7" t="str">
        <f t="shared" si="127"/>
        <v/>
      </c>
      <c r="BR46" s="7" t="str">
        <f t="shared" si="78"/>
        <v xml:space="preserve"> );</v>
      </c>
      <c r="BS46" s="8" t="str">
        <f t="shared" si="128"/>
        <v xml:space="preserve"> INSERT INTO s3api___bucket_lifecycle_configuration(name)</v>
      </c>
      <c r="BT46" s="8" t="str">
        <f t="shared" si="80"/>
        <v xml:space="preserve"> INSERT INTO s3api___bucket_lifecycle_configuration(</v>
      </c>
      <c r="BU46" s="8" t="str">
        <f t="shared" si="129"/>
        <v>name</v>
      </c>
      <c r="BV46" s="8" t="str">
        <f t="shared" si="130"/>
        <v/>
      </c>
      <c r="BW46" s="8" t="str">
        <f t="shared" si="131"/>
        <v/>
      </c>
      <c r="BX46" s="8" t="str">
        <f t="shared" si="132"/>
        <v/>
      </c>
      <c r="BY46" s="8" t="str">
        <f t="shared" si="133"/>
        <v/>
      </c>
      <c r="BZ46" s="8" t="str">
        <f t="shared" si="134"/>
        <v/>
      </c>
      <c r="CA46" s="8" t="str">
        <f t="shared" si="135"/>
        <v/>
      </c>
      <c r="CB46" s="8" t="str">
        <f t="shared" si="136"/>
        <v/>
      </c>
      <c r="CC46" s="8" t="str">
        <f t="shared" si="81"/>
        <v>)</v>
      </c>
      <c r="CD46" s="8" t="str">
        <f t="shared" si="137"/>
        <v xml:space="preserve"> SELECT s3api___buckets.buckets -&gt;&gt; 'Name' AS buckets_name FROM s3api___buckets ;</v>
      </c>
      <c r="CE46" s="7" t="str">
        <f t="shared" si="138"/>
        <v xml:space="preserve"> SELECT s3api___buckets.buckets -&gt;&gt; 'Name' AS buckets_name</v>
      </c>
      <c r="CF46" s="7" t="str">
        <f t="shared" si="139"/>
        <v/>
      </c>
      <c r="CG46" s="7" t="str">
        <f t="shared" si="140"/>
        <v/>
      </c>
      <c r="CH46" s="7" t="str">
        <f t="shared" si="141"/>
        <v/>
      </c>
      <c r="CI46" s="7" t="str">
        <f t="shared" si="142"/>
        <v/>
      </c>
      <c r="CJ46" s="7" t="str">
        <f t="shared" si="143"/>
        <v/>
      </c>
      <c r="CK46" s="7" t="str">
        <f t="shared" si="144"/>
        <v/>
      </c>
      <c r="CL46" s="7" t="str">
        <f t="shared" si="145"/>
        <v/>
      </c>
      <c r="CM46" s="7" t="str">
        <f t="shared" si="146"/>
        <v xml:space="preserve"> FROM s3api___buckets</v>
      </c>
      <c r="CN46" s="8" t="str">
        <f t="shared" si="147"/>
        <v/>
      </c>
      <c r="CO46" s="8" t="str">
        <f t="shared" si="148"/>
        <v/>
      </c>
      <c r="CP46" s="8" t="str">
        <f t="shared" si="149"/>
        <v/>
      </c>
      <c r="CQ46" s="8" t="str">
        <f t="shared" si="150"/>
        <v/>
      </c>
      <c r="CR46" s="8" t="str">
        <f t="shared" si="151"/>
        <v/>
      </c>
      <c r="CS46" s="7" t="str">
        <f t="shared" si="152"/>
        <v/>
      </c>
      <c r="CT46" s="7" t="str">
        <f t="shared" si="153"/>
        <v/>
      </c>
      <c r="CU46" s="7" t="str">
        <f t="shared" si="82"/>
        <v xml:space="preserve"> ;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</row>
    <row r="47" spans="1:203" x14ac:dyDescent="0.25">
      <c r="A47">
        <v>46</v>
      </c>
      <c r="B47" s="3" t="s">
        <v>183</v>
      </c>
      <c r="C47" s="3" t="s">
        <v>369</v>
      </c>
      <c r="D47" s="3" t="s">
        <v>183</v>
      </c>
      <c r="E47" s="3" t="s">
        <v>357</v>
      </c>
      <c r="F47" s="3" t="s">
        <v>387</v>
      </c>
      <c r="G47" s="6" t="s">
        <v>72</v>
      </c>
      <c r="H47" s="6" t="s">
        <v>72</v>
      </c>
      <c r="I47" s="6">
        <v>1</v>
      </c>
      <c r="J47" s="6" t="s">
        <v>72</v>
      </c>
      <c r="K47" s="6">
        <v>1</v>
      </c>
      <c r="L47" s="3" t="s">
        <v>391</v>
      </c>
      <c r="M47" s="6" t="s">
        <v>72</v>
      </c>
      <c r="N47" s="3"/>
      <c r="O47" s="6"/>
      <c r="P47" s="3"/>
      <c r="Q47" s="7" t="str">
        <f>VLOOKUP($C47,aws_cli_commands!$C$2:$E$10000,3,FALSE)</f>
        <v>y</v>
      </c>
      <c r="R47" s="7" t="str">
        <f>VLOOKUP($C47,aws_cli_commands!$C$2:$E$10000,2,FALSE)</f>
        <v>n</v>
      </c>
      <c r="S47" s="7" t="str">
        <f t="shared" si="86"/>
        <v>n</v>
      </c>
      <c r="T47" s="7" t="str">
        <f t="shared" si="87"/>
        <v>n</v>
      </c>
      <c r="U47" s="7" t="str">
        <f t="shared" si="88"/>
        <v>s3api___bucket_location</v>
      </c>
      <c r="V47" s="7" t="str">
        <f t="shared" si="89"/>
        <v>s3api___buckets</v>
      </c>
      <c r="W47" s="7" t="str">
        <f t="shared" si="90"/>
        <v>buckets</v>
      </c>
      <c r="X47" s="7" t="str">
        <f t="shared" si="91"/>
        <v>name</v>
      </c>
      <c r="Y47" s="7" t="str">
        <f t="shared" si="92"/>
        <v>n</v>
      </c>
      <c r="Z47" s="7">
        <f t="shared" si="93"/>
        <v>0</v>
      </c>
      <c r="AA47" s="7">
        <f t="shared" si="94"/>
        <v>0</v>
      </c>
      <c r="AB47" s="7" t="s">
        <v>127</v>
      </c>
      <c r="AC47" s="8" t="str">
        <f t="shared" si="95"/>
        <v>s3api get-bucket-location --bucket</v>
      </c>
      <c r="AD47" s="7" t="str">
        <f t="shared" si="67"/>
        <v>get-bucket-location</v>
      </c>
      <c r="AE47" s="7" t="str">
        <f t="shared" si="96"/>
        <v xml:space="preserve"> --bucket</v>
      </c>
      <c r="AF47" s="7" t="str">
        <f t="shared" si="97"/>
        <v/>
      </c>
      <c r="AG47" s="7" t="str">
        <f t="shared" si="98"/>
        <v/>
      </c>
      <c r="AH47" s="7" t="str">
        <f t="shared" si="99"/>
        <v/>
      </c>
      <c r="AI47" s="7" t="str">
        <f t="shared" si="100"/>
        <v/>
      </c>
      <c r="AJ47" s="7" t="str">
        <f t="shared" si="101"/>
        <v/>
      </c>
      <c r="AK47" s="7" t="str">
        <f t="shared" si="102"/>
        <v/>
      </c>
      <c r="AL47" s="7" t="str">
        <f t="shared" si="103"/>
        <v/>
      </c>
      <c r="AM47" s="7" t="str">
        <f t="shared" si="104"/>
        <v>s3api___buckets</v>
      </c>
      <c r="AN47" s="7" t="str">
        <f t="shared" si="68"/>
        <v/>
      </c>
      <c r="AO47" s="7" t="str">
        <f t="shared" si="83"/>
        <v/>
      </c>
      <c r="AP47" s="7" t="str">
        <f t="shared" si="105"/>
        <v/>
      </c>
      <c r="AQ47" s="7" t="str">
        <f t="shared" si="106"/>
        <v/>
      </c>
      <c r="AR47" s="7" t="str">
        <f t="shared" si="107"/>
        <v/>
      </c>
      <c r="AS47" s="7" t="str">
        <f t="shared" si="108"/>
        <v/>
      </c>
      <c r="AT47" s="7" t="str">
        <f t="shared" si="109"/>
        <v/>
      </c>
      <c r="AU47" s="7" t="str">
        <f t="shared" si="110"/>
        <v>Name</v>
      </c>
      <c r="AV47" s="7" t="str">
        <f t="shared" si="70"/>
        <v/>
      </c>
      <c r="AW47" s="7" t="str">
        <f t="shared" si="71"/>
        <v/>
      </c>
      <c r="AX47" s="7" t="str">
        <f t="shared" si="111"/>
        <v/>
      </c>
      <c r="AY47" s="7" t="str">
        <f t="shared" si="112"/>
        <v/>
      </c>
      <c r="AZ47" s="7" t="str">
        <f t="shared" si="113"/>
        <v/>
      </c>
      <c r="BA47" s="7" t="str">
        <f t="shared" si="114"/>
        <v/>
      </c>
      <c r="BB47" s="7" t="str">
        <f t="shared" si="115"/>
        <v/>
      </c>
      <c r="BC47" s="8" t="str">
        <f t="shared" si="116"/>
        <v/>
      </c>
      <c r="BD47" s="8" t="str">
        <f t="shared" si="117"/>
        <v/>
      </c>
      <c r="BE47" s="7" t="str">
        <f t="shared" si="118"/>
        <v>/* recursive command: get-bucket-location */ DROP TABLE IF EXISTS s3api___bucket_location; CREATE TABLE s3api___bucket_location(  id SERIAL PRIMARY KEY, Name TEXT); SELECT s3api___buckets.buckets -&gt;&gt; 'Name' AS buckets FROM s3api___buckets ;</v>
      </c>
      <c r="BF47" s="7" t="str">
        <f t="shared" si="74"/>
        <v xml:space="preserve">/* recursive command multi: get-bucket-location */ </v>
      </c>
      <c r="BG47" s="7" t="str">
        <f t="shared" si="75"/>
        <v xml:space="preserve">DROP TABLE IF EXISTS s3api___bucket_location; </v>
      </c>
      <c r="BH47" s="7" t="str">
        <f t="shared" si="119"/>
        <v>CREATE TABLE s3api___bucket_location(  id SERIAL PRIMARY KEY, name TEXT );</v>
      </c>
      <c r="BI47" s="7" t="str">
        <f t="shared" si="77"/>
        <v xml:space="preserve">CREATE TABLE s3api___bucket_location(  id SERIAL PRIMARY KEY, </v>
      </c>
      <c r="BJ47" s="7" t="str">
        <f t="shared" si="120"/>
        <v>name TEXT</v>
      </c>
      <c r="BK47" s="7" t="str">
        <f t="shared" si="121"/>
        <v/>
      </c>
      <c r="BL47" s="7" t="str">
        <f t="shared" si="122"/>
        <v/>
      </c>
      <c r="BM47" s="7" t="str">
        <f t="shared" si="123"/>
        <v/>
      </c>
      <c r="BN47" s="7" t="str">
        <f t="shared" si="124"/>
        <v/>
      </c>
      <c r="BO47" s="7" t="str">
        <f t="shared" si="125"/>
        <v/>
      </c>
      <c r="BP47" s="7" t="str">
        <f t="shared" si="126"/>
        <v/>
      </c>
      <c r="BQ47" s="7" t="str">
        <f t="shared" si="127"/>
        <v/>
      </c>
      <c r="BR47" s="7" t="str">
        <f t="shared" si="78"/>
        <v xml:space="preserve"> );</v>
      </c>
      <c r="BS47" s="8" t="str">
        <f t="shared" si="128"/>
        <v xml:space="preserve"> INSERT INTO s3api___bucket_location(name)</v>
      </c>
      <c r="BT47" s="8" t="str">
        <f t="shared" si="80"/>
        <v xml:space="preserve"> INSERT INTO s3api___bucket_location(</v>
      </c>
      <c r="BU47" s="8" t="str">
        <f t="shared" si="129"/>
        <v>name</v>
      </c>
      <c r="BV47" s="8" t="str">
        <f t="shared" si="130"/>
        <v/>
      </c>
      <c r="BW47" s="8" t="str">
        <f t="shared" si="131"/>
        <v/>
      </c>
      <c r="BX47" s="8" t="str">
        <f t="shared" si="132"/>
        <v/>
      </c>
      <c r="BY47" s="8" t="str">
        <f t="shared" si="133"/>
        <v/>
      </c>
      <c r="BZ47" s="8" t="str">
        <f t="shared" si="134"/>
        <v/>
      </c>
      <c r="CA47" s="8" t="str">
        <f t="shared" si="135"/>
        <v/>
      </c>
      <c r="CB47" s="8" t="str">
        <f t="shared" si="136"/>
        <v/>
      </c>
      <c r="CC47" s="8" t="str">
        <f t="shared" si="81"/>
        <v>)</v>
      </c>
      <c r="CD47" s="8" t="str">
        <f t="shared" si="137"/>
        <v xml:space="preserve"> SELECT s3api___buckets.buckets -&gt;&gt; 'Name' AS buckets_name FROM s3api___buckets ;</v>
      </c>
      <c r="CE47" s="7" t="str">
        <f t="shared" si="138"/>
        <v xml:space="preserve"> SELECT s3api___buckets.buckets -&gt;&gt; 'Name' AS buckets_name</v>
      </c>
      <c r="CF47" s="7" t="str">
        <f t="shared" si="139"/>
        <v/>
      </c>
      <c r="CG47" s="7" t="str">
        <f t="shared" si="140"/>
        <v/>
      </c>
      <c r="CH47" s="7" t="str">
        <f t="shared" si="141"/>
        <v/>
      </c>
      <c r="CI47" s="7" t="str">
        <f t="shared" si="142"/>
        <v/>
      </c>
      <c r="CJ47" s="7" t="str">
        <f t="shared" si="143"/>
        <v/>
      </c>
      <c r="CK47" s="7" t="str">
        <f t="shared" si="144"/>
        <v/>
      </c>
      <c r="CL47" s="7" t="str">
        <f t="shared" si="145"/>
        <v/>
      </c>
      <c r="CM47" s="7" t="str">
        <f t="shared" si="146"/>
        <v xml:space="preserve"> FROM s3api___buckets</v>
      </c>
      <c r="CN47" s="8" t="str">
        <f t="shared" si="147"/>
        <v/>
      </c>
      <c r="CO47" s="8" t="str">
        <f t="shared" si="148"/>
        <v/>
      </c>
      <c r="CP47" s="8" t="str">
        <f t="shared" si="149"/>
        <v/>
      </c>
      <c r="CQ47" s="8" t="str">
        <f t="shared" si="150"/>
        <v/>
      </c>
      <c r="CR47" s="8" t="str">
        <f t="shared" si="151"/>
        <v/>
      </c>
      <c r="CS47" s="7" t="str">
        <f t="shared" si="152"/>
        <v/>
      </c>
      <c r="CT47" s="7" t="str">
        <f t="shared" si="153"/>
        <v/>
      </c>
      <c r="CU47" s="7" t="str">
        <f t="shared" si="82"/>
        <v xml:space="preserve"> ;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</row>
    <row r="48" spans="1:203" x14ac:dyDescent="0.25">
      <c r="A48">
        <v>47</v>
      </c>
      <c r="B48" s="3" t="s">
        <v>183</v>
      </c>
      <c r="C48" s="3" t="s">
        <v>370</v>
      </c>
      <c r="D48" s="3" t="s">
        <v>183</v>
      </c>
      <c r="E48" s="3" t="s">
        <v>357</v>
      </c>
      <c r="F48" s="3" t="s">
        <v>387</v>
      </c>
      <c r="G48" s="6" t="s">
        <v>72</v>
      </c>
      <c r="H48" s="6" t="s">
        <v>72</v>
      </c>
      <c r="I48" s="6">
        <v>1</v>
      </c>
      <c r="J48" s="6" t="s">
        <v>72</v>
      </c>
      <c r="K48" s="6">
        <v>1</v>
      </c>
      <c r="L48" s="3" t="s">
        <v>391</v>
      </c>
      <c r="M48" s="6" t="s">
        <v>72</v>
      </c>
      <c r="N48" s="3"/>
      <c r="O48" s="6"/>
      <c r="P48" s="3"/>
      <c r="Q48" s="7" t="str">
        <f>VLOOKUP($C48,aws_cli_commands!$C$2:$E$10000,3,FALSE)</f>
        <v>y</v>
      </c>
      <c r="R48" s="7" t="str">
        <f>VLOOKUP($C48,aws_cli_commands!$C$2:$E$10000,2,FALSE)</f>
        <v>n</v>
      </c>
      <c r="S48" s="7" t="str">
        <f t="shared" si="86"/>
        <v>n</v>
      </c>
      <c r="T48" s="7" t="str">
        <f t="shared" si="87"/>
        <v>n</v>
      </c>
      <c r="U48" s="7" t="str">
        <f t="shared" si="88"/>
        <v>s3api___bucket_logging</v>
      </c>
      <c r="V48" s="7" t="str">
        <f t="shared" si="89"/>
        <v>s3api___buckets</v>
      </c>
      <c r="W48" s="7" t="str">
        <f t="shared" si="90"/>
        <v>buckets</v>
      </c>
      <c r="X48" s="7" t="str">
        <f t="shared" si="91"/>
        <v>name</v>
      </c>
      <c r="Y48" s="7" t="str">
        <f t="shared" si="92"/>
        <v>n</v>
      </c>
      <c r="Z48" s="7">
        <f t="shared" si="93"/>
        <v>0</v>
      </c>
      <c r="AA48" s="7">
        <f t="shared" si="94"/>
        <v>0</v>
      </c>
      <c r="AB48" s="7" t="s">
        <v>127</v>
      </c>
      <c r="AC48" s="8" t="str">
        <f t="shared" si="95"/>
        <v>s3api get-bucket-logging --bucket</v>
      </c>
      <c r="AD48" s="7" t="str">
        <f t="shared" si="67"/>
        <v>get-bucket-logging</v>
      </c>
      <c r="AE48" s="7" t="str">
        <f t="shared" si="96"/>
        <v xml:space="preserve"> --bucket</v>
      </c>
      <c r="AF48" s="7" t="str">
        <f t="shared" si="97"/>
        <v/>
      </c>
      <c r="AG48" s="7" t="str">
        <f t="shared" si="98"/>
        <v/>
      </c>
      <c r="AH48" s="7" t="str">
        <f t="shared" si="99"/>
        <v/>
      </c>
      <c r="AI48" s="7" t="str">
        <f t="shared" si="100"/>
        <v/>
      </c>
      <c r="AJ48" s="7" t="str">
        <f t="shared" si="101"/>
        <v/>
      </c>
      <c r="AK48" s="7" t="str">
        <f t="shared" si="102"/>
        <v/>
      </c>
      <c r="AL48" s="7" t="str">
        <f t="shared" si="103"/>
        <v/>
      </c>
      <c r="AM48" s="7" t="str">
        <f t="shared" si="104"/>
        <v>s3api___buckets</v>
      </c>
      <c r="AN48" s="7" t="str">
        <f t="shared" si="68"/>
        <v/>
      </c>
      <c r="AO48" s="7" t="str">
        <f t="shared" si="83"/>
        <v/>
      </c>
      <c r="AP48" s="7" t="str">
        <f t="shared" si="105"/>
        <v/>
      </c>
      <c r="AQ48" s="7" t="str">
        <f t="shared" si="106"/>
        <v/>
      </c>
      <c r="AR48" s="7" t="str">
        <f t="shared" si="107"/>
        <v/>
      </c>
      <c r="AS48" s="7" t="str">
        <f t="shared" si="108"/>
        <v/>
      </c>
      <c r="AT48" s="7" t="str">
        <f t="shared" si="109"/>
        <v/>
      </c>
      <c r="AU48" s="7" t="str">
        <f t="shared" si="110"/>
        <v>Name</v>
      </c>
      <c r="AV48" s="7" t="str">
        <f t="shared" si="70"/>
        <v/>
      </c>
      <c r="AW48" s="7" t="str">
        <f t="shared" si="71"/>
        <v/>
      </c>
      <c r="AX48" s="7" t="str">
        <f t="shared" si="111"/>
        <v/>
      </c>
      <c r="AY48" s="7" t="str">
        <f t="shared" si="112"/>
        <v/>
      </c>
      <c r="AZ48" s="7" t="str">
        <f t="shared" si="113"/>
        <v/>
      </c>
      <c r="BA48" s="7" t="str">
        <f t="shared" si="114"/>
        <v/>
      </c>
      <c r="BB48" s="7" t="str">
        <f t="shared" si="115"/>
        <v/>
      </c>
      <c r="BC48" s="8" t="str">
        <f t="shared" si="116"/>
        <v/>
      </c>
      <c r="BD48" s="8" t="str">
        <f t="shared" si="117"/>
        <v/>
      </c>
      <c r="BE48" s="7" t="str">
        <f t="shared" si="118"/>
        <v>/* recursive command: get-bucket-logging */ DROP TABLE IF EXISTS s3api___bucket_logging; CREATE TABLE s3api___bucket_logging(  id SERIAL PRIMARY KEY, Name TEXT); SELECT s3api___buckets.buckets -&gt;&gt; 'Name' AS buckets FROM s3api___buckets ;</v>
      </c>
      <c r="BF48" s="7" t="str">
        <f t="shared" si="74"/>
        <v xml:space="preserve">/* recursive command multi: get-bucket-logging */ </v>
      </c>
      <c r="BG48" s="7" t="str">
        <f t="shared" si="75"/>
        <v xml:space="preserve">DROP TABLE IF EXISTS s3api___bucket_logging; </v>
      </c>
      <c r="BH48" s="7" t="str">
        <f t="shared" si="119"/>
        <v>CREATE TABLE s3api___bucket_logging(  id SERIAL PRIMARY KEY, name TEXT );</v>
      </c>
      <c r="BI48" s="7" t="str">
        <f t="shared" si="77"/>
        <v xml:space="preserve">CREATE TABLE s3api___bucket_logging(  id SERIAL PRIMARY KEY, </v>
      </c>
      <c r="BJ48" s="7" t="str">
        <f t="shared" si="120"/>
        <v>name TEXT</v>
      </c>
      <c r="BK48" s="7" t="str">
        <f t="shared" si="121"/>
        <v/>
      </c>
      <c r="BL48" s="7" t="str">
        <f t="shared" si="122"/>
        <v/>
      </c>
      <c r="BM48" s="7" t="str">
        <f t="shared" si="123"/>
        <v/>
      </c>
      <c r="BN48" s="7" t="str">
        <f t="shared" si="124"/>
        <v/>
      </c>
      <c r="BO48" s="7" t="str">
        <f t="shared" si="125"/>
        <v/>
      </c>
      <c r="BP48" s="7" t="str">
        <f t="shared" si="126"/>
        <v/>
      </c>
      <c r="BQ48" s="7" t="str">
        <f t="shared" si="127"/>
        <v/>
      </c>
      <c r="BR48" s="7" t="str">
        <f t="shared" si="78"/>
        <v xml:space="preserve"> );</v>
      </c>
      <c r="BS48" s="8" t="str">
        <f t="shared" si="128"/>
        <v xml:space="preserve"> INSERT INTO s3api___bucket_logging(name)</v>
      </c>
      <c r="BT48" s="8" t="str">
        <f t="shared" si="80"/>
        <v xml:space="preserve"> INSERT INTO s3api___bucket_logging(</v>
      </c>
      <c r="BU48" s="8" t="str">
        <f t="shared" si="129"/>
        <v>name</v>
      </c>
      <c r="BV48" s="8" t="str">
        <f t="shared" si="130"/>
        <v/>
      </c>
      <c r="BW48" s="8" t="str">
        <f t="shared" si="131"/>
        <v/>
      </c>
      <c r="BX48" s="8" t="str">
        <f t="shared" si="132"/>
        <v/>
      </c>
      <c r="BY48" s="8" t="str">
        <f t="shared" si="133"/>
        <v/>
      </c>
      <c r="BZ48" s="8" t="str">
        <f t="shared" si="134"/>
        <v/>
      </c>
      <c r="CA48" s="8" t="str">
        <f t="shared" si="135"/>
        <v/>
      </c>
      <c r="CB48" s="8" t="str">
        <f t="shared" si="136"/>
        <v/>
      </c>
      <c r="CC48" s="8" t="str">
        <f t="shared" si="81"/>
        <v>)</v>
      </c>
      <c r="CD48" s="8" t="str">
        <f t="shared" si="137"/>
        <v xml:space="preserve"> SELECT s3api___buckets.buckets -&gt;&gt; 'Name' AS buckets_name FROM s3api___buckets ;</v>
      </c>
      <c r="CE48" s="7" t="str">
        <f t="shared" si="138"/>
        <v xml:space="preserve"> SELECT s3api___buckets.buckets -&gt;&gt; 'Name' AS buckets_name</v>
      </c>
      <c r="CF48" s="7" t="str">
        <f t="shared" si="139"/>
        <v/>
      </c>
      <c r="CG48" s="7" t="str">
        <f t="shared" si="140"/>
        <v/>
      </c>
      <c r="CH48" s="7" t="str">
        <f t="shared" si="141"/>
        <v/>
      </c>
      <c r="CI48" s="7" t="str">
        <f t="shared" si="142"/>
        <v/>
      </c>
      <c r="CJ48" s="7" t="str">
        <f t="shared" si="143"/>
        <v/>
      </c>
      <c r="CK48" s="7" t="str">
        <f t="shared" si="144"/>
        <v/>
      </c>
      <c r="CL48" s="7" t="str">
        <f t="shared" si="145"/>
        <v/>
      </c>
      <c r="CM48" s="7" t="str">
        <f t="shared" si="146"/>
        <v xml:space="preserve"> FROM s3api___buckets</v>
      </c>
      <c r="CN48" s="8" t="str">
        <f t="shared" si="147"/>
        <v/>
      </c>
      <c r="CO48" s="8" t="str">
        <f t="shared" si="148"/>
        <v/>
      </c>
      <c r="CP48" s="8" t="str">
        <f t="shared" si="149"/>
        <v/>
      </c>
      <c r="CQ48" s="8" t="str">
        <f t="shared" si="150"/>
        <v/>
      </c>
      <c r="CR48" s="8" t="str">
        <f t="shared" si="151"/>
        <v/>
      </c>
      <c r="CS48" s="7" t="str">
        <f t="shared" si="152"/>
        <v/>
      </c>
      <c r="CT48" s="7" t="str">
        <f t="shared" si="153"/>
        <v/>
      </c>
      <c r="CU48" s="7" t="str">
        <f t="shared" si="82"/>
        <v xml:space="preserve"> ;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</row>
    <row r="49" spans="1:203" x14ac:dyDescent="0.25">
      <c r="A49">
        <v>48</v>
      </c>
      <c r="B49" s="3" t="s">
        <v>183</v>
      </c>
      <c r="C49" s="3" t="s">
        <v>382</v>
      </c>
      <c r="D49" s="3" t="s">
        <v>183</v>
      </c>
      <c r="E49" s="3" t="s">
        <v>357</v>
      </c>
      <c r="F49" s="3" t="s">
        <v>387</v>
      </c>
      <c r="G49" s="6" t="s">
        <v>72</v>
      </c>
      <c r="H49" s="6" t="s">
        <v>71</v>
      </c>
      <c r="I49" s="6">
        <v>2</v>
      </c>
      <c r="J49" s="6" t="s">
        <v>72</v>
      </c>
      <c r="K49" s="6">
        <v>1</v>
      </c>
      <c r="L49" s="3" t="s">
        <v>391</v>
      </c>
      <c r="M49" s="6" t="s">
        <v>72</v>
      </c>
      <c r="N49" s="3"/>
      <c r="O49" s="6"/>
      <c r="P49" s="3"/>
      <c r="Q49" s="7" t="str">
        <f>VLOOKUP($C49,aws_cli_commands!$C$2:$E$10000,3,FALSE)</f>
        <v>y</v>
      </c>
      <c r="R49" s="7" t="str">
        <f>VLOOKUP($C49,aws_cli_commands!$C$2:$E$10000,2,FALSE)</f>
        <v>n</v>
      </c>
      <c r="S49" s="7" t="str">
        <f t="shared" si="86"/>
        <v>n</v>
      </c>
      <c r="T49" s="7" t="str">
        <f t="shared" si="87"/>
        <v>y</v>
      </c>
      <c r="U49" s="7" t="str">
        <f t="shared" si="88"/>
        <v>s3api___bucket_metrics_configuration</v>
      </c>
      <c r="V49" s="7" t="str">
        <f t="shared" si="89"/>
        <v>s3api___buckets</v>
      </c>
      <c r="W49" s="7" t="str">
        <f t="shared" si="90"/>
        <v>buckets</v>
      </c>
      <c r="X49" s="7" t="str">
        <f t="shared" si="91"/>
        <v>name</v>
      </c>
      <c r="Y49" s="7" t="str">
        <f t="shared" si="92"/>
        <v>n</v>
      </c>
      <c r="Z49" s="7">
        <f t="shared" si="93"/>
        <v>0</v>
      </c>
      <c r="AA49" s="7">
        <f t="shared" si="94"/>
        <v>0</v>
      </c>
      <c r="AB49" s="7" t="s">
        <v>127</v>
      </c>
      <c r="AC49" s="8" t="str">
        <f t="shared" si="95"/>
        <v>s3api get-bucket-metrics-configuration --bucket --id</v>
      </c>
      <c r="AD49" s="7" t="str">
        <f t="shared" si="67"/>
        <v>get-bucket-metrics-configuration</v>
      </c>
      <c r="AE49" s="7" t="str">
        <f t="shared" si="96"/>
        <v xml:space="preserve"> --bucket</v>
      </c>
      <c r="AF49" s="7" t="str">
        <f t="shared" si="97"/>
        <v xml:space="preserve"> --id</v>
      </c>
      <c r="AG49" s="7" t="str">
        <f t="shared" si="98"/>
        <v/>
      </c>
      <c r="AH49" s="7" t="str">
        <f t="shared" si="99"/>
        <v/>
      </c>
      <c r="AI49" s="7" t="str">
        <f t="shared" si="100"/>
        <v/>
      </c>
      <c r="AJ49" s="7" t="str">
        <f t="shared" si="101"/>
        <v/>
      </c>
      <c r="AK49" s="7" t="str">
        <f t="shared" si="102"/>
        <v/>
      </c>
      <c r="AL49" s="7" t="str">
        <f t="shared" si="103"/>
        <v/>
      </c>
      <c r="AM49" s="7" t="str">
        <f t="shared" si="104"/>
        <v>s3api___buckets</v>
      </c>
      <c r="AN49" s="7" t="str">
        <f t="shared" si="68"/>
        <v/>
      </c>
      <c r="AO49" s="7" t="str">
        <f t="shared" si="83"/>
        <v/>
      </c>
      <c r="AP49" s="7" t="str">
        <f t="shared" si="105"/>
        <v/>
      </c>
      <c r="AQ49" s="7" t="str">
        <f t="shared" si="106"/>
        <v/>
      </c>
      <c r="AR49" s="7" t="str">
        <f t="shared" si="107"/>
        <v/>
      </c>
      <c r="AS49" s="7" t="str">
        <f t="shared" si="108"/>
        <v/>
      </c>
      <c r="AT49" s="7" t="str">
        <f t="shared" si="109"/>
        <v/>
      </c>
      <c r="AU49" s="7" t="str">
        <f t="shared" si="110"/>
        <v>Name</v>
      </c>
      <c r="AV49" s="7" t="str">
        <f t="shared" si="70"/>
        <v/>
      </c>
      <c r="AW49" s="7" t="str">
        <f t="shared" si="71"/>
        <v/>
      </c>
      <c r="AX49" s="7" t="str">
        <f t="shared" si="111"/>
        <v/>
      </c>
      <c r="AY49" s="7" t="str">
        <f t="shared" si="112"/>
        <v/>
      </c>
      <c r="AZ49" s="7" t="str">
        <f t="shared" si="113"/>
        <v/>
      </c>
      <c r="BA49" s="7" t="str">
        <f t="shared" si="114"/>
        <v/>
      </c>
      <c r="BB49" s="7" t="str">
        <f t="shared" si="115"/>
        <v/>
      </c>
      <c r="BC49" s="8" t="str">
        <f t="shared" si="116"/>
        <v/>
      </c>
      <c r="BD49" s="8" t="str">
        <f t="shared" si="117"/>
        <v>/* recursive command multi: get-bucket-metrics-configuration */ DROP TABLE IF EXISTS s3api___bucket_metrics_configuration; CREATE TABLE s3api___bucket_metrics_configuration(  id SERIAL PRIMARY KEY, name TEXT, bucket_metrics_configurations_id TEXT ); INSERT INTO s3api___bucket_metrics_configuration(name, bucket_metrics_configurations_id) SELECT s3api___buckets.buckets -&gt;&gt; 'Name' AS buckets_name, s3api___bucket_metrics_configurations.bucket_metrics_configurations -&gt;&gt; 'Id' AS bucket_metrics_configurations_id FROM s3api___buckets INNER JOIN s3api___buckets USING (s3api___bucket_metrics_configuration.name, s3api___buckets.buckets -&gt;&gt; 'Name') ;</v>
      </c>
      <c r="BE49" s="7" t="str">
        <f t="shared" si="118"/>
        <v>/* recursive command: get-bucket-metrics-configuration */ DROP TABLE IF EXISTS s3api___bucket_metrics_configuration; CREATE TABLE s3api___bucket_metrics_configuration(  id SERIAL PRIMARY KEY, Name TEXT); SELECT s3api___buckets.buckets -&gt;&gt; 'Name' AS buckets FROM s3api___buckets ;</v>
      </c>
      <c r="BF49" s="7" t="str">
        <f t="shared" si="74"/>
        <v xml:space="preserve">/* recursive command multi: get-bucket-metrics-configuration */ </v>
      </c>
      <c r="BG49" s="7" t="str">
        <f t="shared" si="75"/>
        <v xml:space="preserve">DROP TABLE IF EXISTS s3api___bucket_metrics_configuration; </v>
      </c>
      <c r="BH49" s="7" t="str">
        <f t="shared" si="119"/>
        <v>CREATE TABLE s3api___bucket_metrics_configuration(  id SERIAL PRIMARY KEY, name TEXT, bucket_metrics_configurations_id TEXT );</v>
      </c>
      <c r="BI49" s="7" t="str">
        <f t="shared" si="77"/>
        <v xml:space="preserve">CREATE TABLE s3api___bucket_metrics_configuration(  id SERIAL PRIMARY KEY, </v>
      </c>
      <c r="BJ49" s="7" t="str">
        <f t="shared" si="120"/>
        <v>name TEXT</v>
      </c>
      <c r="BK49" s="7" t="str">
        <f t="shared" si="121"/>
        <v>, bucket_metrics_configurations_id TEXT</v>
      </c>
      <c r="BL49" s="7" t="str">
        <f t="shared" si="122"/>
        <v/>
      </c>
      <c r="BM49" s="7" t="str">
        <f t="shared" si="123"/>
        <v/>
      </c>
      <c r="BN49" s="7" t="str">
        <f t="shared" si="124"/>
        <v/>
      </c>
      <c r="BO49" s="7" t="str">
        <f t="shared" si="125"/>
        <v/>
      </c>
      <c r="BP49" s="7" t="str">
        <f t="shared" si="126"/>
        <v/>
      </c>
      <c r="BQ49" s="7" t="str">
        <f t="shared" si="127"/>
        <v/>
      </c>
      <c r="BR49" s="7" t="str">
        <f t="shared" si="78"/>
        <v xml:space="preserve"> );</v>
      </c>
      <c r="BS49" s="8" t="str">
        <f t="shared" si="128"/>
        <v xml:space="preserve"> INSERT INTO s3api___bucket_metrics_configuration(name, bucket_metrics_configurations_id)</v>
      </c>
      <c r="BT49" s="8" t="str">
        <f t="shared" si="80"/>
        <v xml:space="preserve"> INSERT INTO s3api___bucket_metrics_configuration(</v>
      </c>
      <c r="BU49" s="8" t="str">
        <f t="shared" si="129"/>
        <v>name</v>
      </c>
      <c r="BV49" s="8" t="str">
        <f t="shared" si="130"/>
        <v>, bucket_metrics_configurations_id</v>
      </c>
      <c r="BW49" s="8" t="str">
        <f t="shared" si="131"/>
        <v/>
      </c>
      <c r="BX49" s="8" t="str">
        <f t="shared" si="132"/>
        <v/>
      </c>
      <c r="BY49" s="8" t="str">
        <f t="shared" si="133"/>
        <v/>
      </c>
      <c r="BZ49" s="8" t="str">
        <f t="shared" si="134"/>
        <v/>
      </c>
      <c r="CA49" s="8" t="str">
        <f t="shared" si="135"/>
        <v/>
      </c>
      <c r="CB49" s="8" t="str">
        <f t="shared" si="136"/>
        <v/>
      </c>
      <c r="CC49" s="8" t="str">
        <f t="shared" si="81"/>
        <v>)</v>
      </c>
      <c r="CD49" s="8" t="str">
        <f t="shared" si="137"/>
        <v xml:space="preserve"> SELECT s3api___buckets.buckets -&gt;&gt; 'Name' AS buckets_name, s3api___bucket_metrics_configurations.bucket_metrics_configurations -&gt;&gt; 'Id' AS bucket_metrics_configurations_id FROM s3api___buckets INNER JOIN s3api___buckets USING (s3api___bucket_metrics_configuration.name, s3api___buckets.buckets -&gt;&gt; 'Name') ;</v>
      </c>
      <c r="CE49" s="7" t="str">
        <f t="shared" si="138"/>
        <v xml:space="preserve"> SELECT s3api___buckets.buckets -&gt;&gt; 'Name' AS buckets_name</v>
      </c>
      <c r="CF49" s="7" t="str">
        <f t="shared" si="139"/>
        <v>, s3api___bucket_metrics_configurations.bucket_metrics_configurations -&gt;&gt; 'Id' AS bucket_metrics_configurations_id</v>
      </c>
      <c r="CG49" s="7" t="str">
        <f t="shared" si="140"/>
        <v/>
      </c>
      <c r="CH49" s="7" t="str">
        <f t="shared" si="141"/>
        <v/>
      </c>
      <c r="CI49" s="7" t="str">
        <f t="shared" si="142"/>
        <v/>
      </c>
      <c r="CJ49" s="7" t="str">
        <f t="shared" si="143"/>
        <v/>
      </c>
      <c r="CK49" s="7" t="str">
        <f t="shared" si="144"/>
        <v/>
      </c>
      <c r="CL49" s="7" t="str">
        <f t="shared" si="145"/>
        <v/>
      </c>
      <c r="CM49" s="7" t="str">
        <f t="shared" si="146"/>
        <v xml:space="preserve"> FROM s3api___buckets</v>
      </c>
      <c r="CN49" s="8" t="str">
        <f t="shared" si="147"/>
        <v xml:space="preserve"> INNER JOIN s3api___buckets USING (s3api___bucket_metrics_configuration.name, s3api___buckets.buckets -&gt;&gt; 'Name')</v>
      </c>
      <c r="CO49" s="8" t="str">
        <f t="shared" si="148"/>
        <v/>
      </c>
      <c r="CP49" s="8" t="str">
        <f t="shared" si="149"/>
        <v/>
      </c>
      <c r="CQ49" s="8" t="str">
        <f t="shared" si="150"/>
        <v/>
      </c>
      <c r="CR49" s="8" t="str">
        <f t="shared" si="151"/>
        <v/>
      </c>
      <c r="CS49" s="7" t="str">
        <f t="shared" si="152"/>
        <v/>
      </c>
      <c r="CT49" s="7" t="str">
        <f t="shared" si="153"/>
        <v/>
      </c>
      <c r="CU49" s="7" t="str">
        <f t="shared" si="82"/>
        <v xml:space="preserve"> ;</v>
      </c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</row>
    <row r="50" spans="1:203" x14ac:dyDescent="0.25">
      <c r="A50">
        <v>49</v>
      </c>
      <c r="B50" s="3" t="s">
        <v>183</v>
      </c>
      <c r="C50" s="3" t="s">
        <v>382</v>
      </c>
      <c r="D50" s="3" t="s">
        <v>183</v>
      </c>
      <c r="E50" s="3" t="s">
        <v>360</v>
      </c>
      <c r="F50" s="3" t="s">
        <v>392</v>
      </c>
      <c r="G50" s="6" t="s">
        <v>71</v>
      </c>
      <c r="H50" s="6" t="s">
        <v>71</v>
      </c>
      <c r="I50" s="6">
        <v>2</v>
      </c>
      <c r="J50" s="6" t="s">
        <v>72</v>
      </c>
      <c r="K50" s="6">
        <v>1</v>
      </c>
      <c r="L50" s="3" t="s">
        <v>389</v>
      </c>
      <c r="M50" s="6" t="s">
        <v>72</v>
      </c>
      <c r="N50" s="3"/>
      <c r="O50" s="6"/>
      <c r="P50" s="3"/>
      <c r="Q50" s="7" t="str">
        <f>VLOOKUP($C50,aws_cli_commands!$C$2:$E$10000,3,FALSE)</f>
        <v>y</v>
      </c>
      <c r="R50" s="7" t="str">
        <f>VLOOKUP($C50,aws_cli_commands!$C$2:$E$10000,2,FALSE)</f>
        <v>n</v>
      </c>
      <c r="S50" s="7" t="str">
        <f t="shared" si="86"/>
        <v>n</v>
      </c>
      <c r="T50" s="7" t="str">
        <f t="shared" si="87"/>
        <v>y</v>
      </c>
      <c r="U50" s="7" t="str">
        <f t="shared" si="88"/>
        <v>s3api___bucket_metrics_configuration</v>
      </c>
      <c r="V50" s="7" t="str">
        <f t="shared" si="89"/>
        <v>s3api___bucket_metrics_configurations</v>
      </c>
      <c r="W50" s="7" t="str">
        <f t="shared" si="90"/>
        <v>bucket_metrics_configurations</v>
      </c>
      <c r="X50" s="7" t="str">
        <f t="shared" si="91"/>
        <v>bucket_metrics_configurations_id</v>
      </c>
      <c r="Y50" s="7" t="str">
        <f t="shared" si="92"/>
        <v>n</v>
      </c>
      <c r="Z50" s="7">
        <f t="shared" si="93"/>
        <v>0</v>
      </c>
      <c r="AA50" s="7">
        <f t="shared" si="94"/>
        <v>0</v>
      </c>
      <c r="AB50" s="7" t="s">
        <v>127</v>
      </c>
      <c r="AC50" s="8" t="str">
        <f t="shared" si="95"/>
        <v/>
      </c>
      <c r="AD50" s="7" t="str">
        <f t="shared" si="67"/>
        <v>get-bucket-metrics-configuration</v>
      </c>
      <c r="AE50" s="7" t="str">
        <f t="shared" si="96"/>
        <v xml:space="preserve"> --id</v>
      </c>
      <c r="AF50" s="7" t="str">
        <f t="shared" si="97"/>
        <v xml:space="preserve"> --bucket</v>
      </c>
      <c r="AG50" s="7" t="str">
        <f t="shared" si="98"/>
        <v/>
      </c>
      <c r="AH50" s="7" t="str">
        <f t="shared" si="99"/>
        <v/>
      </c>
      <c r="AI50" s="7" t="str">
        <f t="shared" si="100"/>
        <v/>
      </c>
      <c r="AJ50" s="7" t="str">
        <f t="shared" si="101"/>
        <v/>
      </c>
      <c r="AK50" s="7" t="str">
        <f t="shared" si="102"/>
        <v/>
      </c>
      <c r="AL50" s="7" t="str">
        <f t="shared" si="103"/>
        <v/>
      </c>
      <c r="AM50" s="7" t="str">
        <f t="shared" si="104"/>
        <v>s3api___bucket_metrics_configurations</v>
      </c>
      <c r="AN50" s="7" t="str">
        <f t="shared" si="68"/>
        <v>s3api___buckets</v>
      </c>
      <c r="AO50" s="7" t="str">
        <f t="shared" si="83"/>
        <v/>
      </c>
      <c r="AP50" s="7" t="str">
        <f t="shared" si="105"/>
        <v/>
      </c>
      <c r="AQ50" s="7" t="str">
        <f t="shared" si="106"/>
        <v/>
      </c>
      <c r="AR50" s="7" t="str">
        <f t="shared" si="107"/>
        <v/>
      </c>
      <c r="AS50" s="7" t="str">
        <f t="shared" si="108"/>
        <v/>
      </c>
      <c r="AT50" s="7" t="str">
        <f t="shared" si="109"/>
        <v/>
      </c>
      <c r="AU50" s="7" t="str">
        <f t="shared" si="110"/>
        <v>Id</v>
      </c>
      <c r="AV50" s="7" t="str">
        <f t="shared" si="70"/>
        <v>Name</v>
      </c>
      <c r="AW50" s="7" t="str">
        <f t="shared" si="71"/>
        <v/>
      </c>
      <c r="AX50" s="7" t="str">
        <f t="shared" si="111"/>
        <v/>
      </c>
      <c r="AY50" s="7" t="str">
        <f t="shared" si="112"/>
        <v/>
      </c>
      <c r="AZ50" s="7" t="str">
        <f t="shared" si="113"/>
        <v/>
      </c>
      <c r="BA50" s="7" t="str">
        <f t="shared" si="114"/>
        <v/>
      </c>
      <c r="BB50" s="7" t="str">
        <f t="shared" si="115"/>
        <v/>
      </c>
      <c r="BC50" s="8" t="str">
        <f t="shared" si="116"/>
        <v/>
      </c>
      <c r="BD50" s="8" t="str">
        <f t="shared" si="117"/>
        <v/>
      </c>
      <c r="BE50" s="7" t="str">
        <f t="shared" si="118"/>
        <v>/* recursive command: get-bucket-metrics-configuration */ DROP TABLE IF EXISTS s3api___bucket_metrics_configuration; CREATE TABLE s3api___bucket_metrics_configuration(  id SERIAL PRIMARY KEY, Id TEXT); SELECT s3api___bucket_metrics_configurations.bucket_metrics_configurations -&gt;&gt; 'Id' AS bucket_metrics_configurations FROM s3api___bucket_metrics_configurations ;</v>
      </c>
      <c r="BF50" s="7" t="str">
        <f t="shared" si="74"/>
        <v xml:space="preserve">/* recursive command multi: get-bucket-metrics-configuration */ </v>
      </c>
      <c r="BG50" s="7" t="str">
        <f t="shared" si="75"/>
        <v xml:space="preserve">DROP TABLE IF EXISTS s3api___bucket_metrics_configuration; </v>
      </c>
      <c r="BH50" s="7" t="str">
        <f t="shared" si="119"/>
        <v>CREATE TABLE s3api___bucket_metrics_configuration(  id SERIAL PRIMARY KEY, bucket_metrics_configurations_id TEXT, name TEXT );</v>
      </c>
      <c r="BI50" s="7" t="str">
        <f t="shared" si="77"/>
        <v xml:space="preserve">CREATE TABLE s3api___bucket_metrics_configuration(  id SERIAL PRIMARY KEY, </v>
      </c>
      <c r="BJ50" s="7" t="str">
        <f t="shared" si="120"/>
        <v>bucket_metrics_configurations_id TEXT</v>
      </c>
      <c r="BK50" s="7" t="str">
        <f t="shared" si="121"/>
        <v>, name TEXT</v>
      </c>
      <c r="BL50" s="7" t="str">
        <f t="shared" si="122"/>
        <v/>
      </c>
      <c r="BM50" s="7" t="str">
        <f t="shared" si="123"/>
        <v/>
      </c>
      <c r="BN50" s="7" t="str">
        <f t="shared" si="124"/>
        <v/>
      </c>
      <c r="BO50" s="7" t="str">
        <f t="shared" si="125"/>
        <v/>
      </c>
      <c r="BP50" s="7" t="str">
        <f t="shared" si="126"/>
        <v/>
      </c>
      <c r="BQ50" s="7" t="str">
        <f t="shared" si="127"/>
        <v/>
      </c>
      <c r="BR50" s="7" t="str">
        <f t="shared" si="78"/>
        <v xml:space="preserve"> );</v>
      </c>
      <c r="BS50" s="8" t="str">
        <f t="shared" si="128"/>
        <v xml:space="preserve"> INSERT INTO s3api___bucket_metrics_configuration(bucket_metrics_configurations_id, name)</v>
      </c>
      <c r="BT50" s="8" t="str">
        <f t="shared" si="80"/>
        <v xml:space="preserve"> INSERT INTO s3api___bucket_metrics_configuration(</v>
      </c>
      <c r="BU50" s="8" t="str">
        <f t="shared" si="129"/>
        <v>bucket_metrics_configurations_id</v>
      </c>
      <c r="BV50" s="8" t="str">
        <f t="shared" si="130"/>
        <v>, name</v>
      </c>
      <c r="BW50" s="8" t="str">
        <f t="shared" si="131"/>
        <v/>
      </c>
      <c r="BX50" s="8" t="str">
        <f t="shared" si="132"/>
        <v/>
      </c>
      <c r="BY50" s="8" t="str">
        <f t="shared" si="133"/>
        <v/>
      </c>
      <c r="BZ50" s="8" t="str">
        <f t="shared" si="134"/>
        <v/>
      </c>
      <c r="CA50" s="8" t="str">
        <f t="shared" si="135"/>
        <v/>
      </c>
      <c r="CB50" s="8" t="str">
        <f t="shared" si="136"/>
        <v/>
      </c>
      <c r="CC50" s="8" t="str">
        <f t="shared" si="81"/>
        <v>)</v>
      </c>
      <c r="CD50" s="8" t="str">
        <f t="shared" si="137"/>
        <v xml:space="preserve"> SELECT s3api___bucket_metrics_configurations.bucket_metrics_configurations -&gt;&gt; 'Id' AS bucket_metrics_configurations_id, s3api___buckets.buckets -&gt;&gt; 'Name' AS buckets_name FROM s3api___bucket_metrics_configurations INNER JOIN s3api___bucket_metrics_configurations USING (s3api___bucket_metrics_configuration.bucket_metrics_configurations_id, s3api___bucket_metrics_configurations.bucket_metrics_configurations -&gt;&gt; 'Id') ;</v>
      </c>
      <c r="CE50" s="7" t="str">
        <f t="shared" si="138"/>
        <v xml:space="preserve"> SELECT s3api___bucket_metrics_configurations.bucket_metrics_configurations -&gt;&gt; 'Id' AS bucket_metrics_configurations_id</v>
      </c>
      <c r="CF50" s="7" t="str">
        <f t="shared" si="139"/>
        <v>, s3api___buckets.buckets -&gt;&gt; 'Name' AS buckets_name</v>
      </c>
      <c r="CG50" s="7" t="str">
        <f t="shared" si="140"/>
        <v/>
      </c>
      <c r="CH50" s="7" t="str">
        <f t="shared" si="141"/>
        <v/>
      </c>
      <c r="CI50" s="7" t="str">
        <f t="shared" si="142"/>
        <v/>
      </c>
      <c r="CJ50" s="7" t="str">
        <f t="shared" si="143"/>
        <v/>
      </c>
      <c r="CK50" s="7" t="str">
        <f t="shared" si="144"/>
        <v/>
      </c>
      <c r="CL50" s="7" t="str">
        <f t="shared" si="145"/>
        <v/>
      </c>
      <c r="CM50" s="7" t="str">
        <f t="shared" si="146"/>
        <v xml:space="preserve"> FROM s3api___bucket_metrics_configurations</v>
      </c>
      <c r="CN50" s="8" t="str">
        <f t="shared" si="147"/>
        <v xml:space="preserve"> INNER JOIN s3api___bucket_metrics_configurations USING (s3api___bucket_metrics_configuration.bucket_metrics_configurations_id, s3api___bucket_metrics_configurations.bucket_metrics_configurations -&gt;&gt; 'Id')</v>
      </c>
      <c r="CO50" s="8" t="str">
        <f t="shared" si="148"/>
        <v/>
      </c>
      <c r="CP50" s="8" t="str">
        <f t="shared" si="149"/>
        <v/>
      </c>
      <c r="CQ50" s="8" t="str">
        <f t="shared" si="150"/>
        <v/>
      </c>
      <c r="CR50" s="8" t="str">
        <f t="shared" si="151"/>
        <v/>
      </c>
      <c r="CS50" s="7" t="str">
        <f t="shared" si="152"/>
        <v/>
      </c>
      <c r="CT50" s="7" t="str">
        <f t="shared" si="153"/>
        <v/>
      </c>
      <c r="CU50" s="7" t="str">
        <f t="shared" si="82"/>
        <v xml:space="preserve"> ;</v>
      </c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</row>
    <row r="51" spans="1:203" x14ac:dyDescent="0.25">
      <c r="A51">
        <v>50</v>
      </c>
      <c r="B51" s="3" t="s">
        <v>183</v>
      </c>
      <c r="C51" s="3" t="s">
        <v>371</v>
      </c>
      <c r="D51" s="3" t="s">
        <v>183</v>
      </c>
      <c r="E51" s="3" t="s">
        <v>357</v>
      </c>
      <c r="F51" s="3" t="s">
        <v>387</v>
      </c>
      <c r="G51" s="6" t="s">
        <v>72</v>
      </c>
      <c r="H51" s="6" t="s">
        <v>72</v>
      </c>
      <c r="I51" s="6">
        <v>1</v>
      </c>
      <c r="J51" s="6" t="s">
        <v>72</v>
      </c>
      <c r="K51" s="6">
        <v>1</v>
      </c>
      <c r="L51" s="3" t="s">
        <v>391</v>
      </c>
      <c r="M51" s="6" t="s">
        <v>72</v>
      </c>
      <c r="N51" s="3"/>
      <c r="O51" s="6"/>
      <c r="P51" s="3"/>
      <c r="Q51" s="7" t="str">
        <f>VLOOKUP($C51,aws_cli_commands!$C$2:$E$10000,3,FALSE)</f>
        <v>y</v>
      </c>
      <c r="R51" s="7" t="str">
        <f>VLOOKUP($C51,aws_cli_commands!$C$2:$E$10000,2,FALSE)</f>
        <v>n</v>
      </c>
      <c r="S51" s="7" t="str">
        <f t="shared" si="86"/>
        <v>y</v>
      </c>
      <c r="T51" s="7" t="str">
        <f t="shared" si="87"/>
        <v>n</v>
      </c>
      <c r="U51" s="7" t="str">
        <f t="shared" si="88"/>
        <v>s3api___bucket_notification</v>
      </c>
      <c r="V51" s="7" t="str">
        <f t="shared" si="89"/>
        <v>s3api___buckets</v>
      </c>
      <c r="W51" s="7" t="str">
        <f t="shared" si="90"/>
        <v>buckets</v>
      </c>
      <c r="X51" s="7" t="str">
        <f t="shared" si="91"/>
        <v>name</v>
      </c>
      <c r="Y51" s="7" t="str">
        <f t="shared" si="92"/>
        <v>n</v>
      </c>
      <c r="Z51" s="7">
        <f t="shared" si="93"/>
        <v>0</v>
      </c>
      <c r="AA51" s="7">
        <f t="shared" si="94"/>
        <v>0</v>
      </c>
      <c r="AB51" s="7" t="s">
        <v>127</v>
      </c>
      <c r="AC51" s="8" t="str">
        <f t="shared" si="95"/>
        <v>s3api get-bucket-notification --bucket</v>
      </c>
      <c r="AD51" s="7" t="str">
        <f t="shared" si="67"/>
        <v>get-bucket-notification</v>
      </c>
      <c r="AE51" s="7" t="str">
        <f t="shared" si="96"/>
        <v xml:space="preserve"> --bucket</v>
      </c>
      <c r="AF51" s="7" t="str">
        <f t="shared" si="97"/>
        <v/>
      </c>
      <c r="AG51" s="7" t="str">
        <f t="shared" si="98"/>
        <v/>
      </c>
      <c r="AH51" s="7" t="str">
        <f t="shared" si="99"/>
        <v/>
      </c>
      <c r="AI51" s="7" t="str">
        <f t="shared" si="100"/>
        <v/>
      </c>
      <c r="AJ51" s="7" t="str">
        <f t="shared" si="101"/>
        <v/>
      </c>
      <c r="AK51" s="7" t="str">
        <f t="shared" si="102"/>
        <v/>
      </c>
      <c r="AL51" s="7" t="str">
        <f t="shared" si="103"/>
        <v/>
      </c>
      <c r="AM51" s="7" t="str">
        <f t="shared" si="104"/>
        <v>s3api___buckets</v>
      </c>
      <c r="AN51" s="7" t="str">
        <f t="shared" si="68"/>
        <v>s3api___buckets</v>
      </c>
      <c r="AO51" s="7" t="str">
        <f t="shared" si="83"/>
        <v/>
      </c>
      <c r="AP51" s="7" t="str">
        <f t="shared" si="105"/>
        <v/>
      </c>
      <c r="AQ51" s="7" t="str">
        <f t="shared" si="106"/>
        <v/>
      </c>
      <c r="AR51" s="7" t="str">
        <f t="shared" si="107"/>
        <v/>
      </c>
      <c r="AS51" s="7" t="str">
        <f t="shared" si="108"/>
        <v/>
      </c>
      <c r="AT51" s="7" t="str">
        <f t="shared" si="109"/>
        <v/>
      </c>
      <c r="AU51" s="7" t="str">
        <f t="shared" si="110"/>
        <v>Name</v>
      </c>
      <c r="AV51" s="7" t="str">
        <f t="shared" si="70"/>
        <v>Name</v>
      </c>
      <c r="AW51" s="7" t="str">
        <f t="shared" si="71"/>
        <v/>
      </c>
      <c r="AX51" s="7" t="str">
        <f t="shared" si="111"/>
        <v/>
      </c>
      <c r="AY51" s="7" t="str">
        <f t="shared" si="112"/>
        <v/>
      </c>
      <c r="AZ51" s="7" t="str">
        <f t="shared" si="113"/>
        <v/>
      </c>
      <c r="BA51" s="7" t="str">
        <f t="shared" si="114"/>
        <v/>
      </c>
      <c r="BB51" s="7" t="str">
        <f t="shared" si="115"/>
        <v/>
      </c>
      <c r="BC51" s="8" t="str">
        <f t="shared" si="116"/>
        <v/>
      </c>
      <c r="BD51" s="8" t="str">
        <f t="shared" si="117"/>
        <v/>
      </c>
      <c r="BE51" s="7" t="str">
        <f t="shared" si="118"/>
        <v>/* recursive command: get-bucket-notification */ DROP TABLE IF EXISTS s3api___bucket_notification; CREATE TABLE s3api___bucket_notification(  id SERIAL PRIMARY KEY, Name TEXT); SELECT s3api___buckets.buckets -&gt;&gt; 'Name' AS buckets FROM s3api___buckets ;</v>
      </c>
      <c r="BF51" s="7" t="str">
        <f t="shared" si="74"/>
        <v xml:space="preserve">/* recursive command multi: get-bucket-notification */ </v>
      </c>
      <c r="BG51" s="7" t="str">
        <f t="shared" si="75"/>
        <v xml:space="preserve">DROP TABLE IF EXISTS s3api___bucket_notification; </v>
      </c>
      <c r="BH51" s="7" t="str">
        <f t="shared" si="119"/>
        <v>CREATE TABLE s3api___bucket_notification(  id SERIAL PRIMARY KEY, name TEXT );</v>
      </c>
      <c r="BI51" s="7" t="str">
        <f t="shared" si="77"/>
        <v xml:space="preserve">CREATE TABLE s3api___bucket_notification(  id SERIAL PRIMARY KEY, </v>
      </c>
      <c r="BJ51" s="7" t="str">
        <f t="shared" si="120"/>
        <v>name TEXT</v>
      </c>
      <c r="BK51" s="7" t="str">
        <f t="shared" si="121"/>
        <v/>
      </c>
      <c r="BL51" s="7" t="str">
        <f t="shared" si="122"/>
        <v/>
      </c>
      <c r="BM51" s="7" t="str">
        <f t="shared" si="123"/>
        <v/>
      </c>
      <c r="BN51" s="7" t="str">
        <f t="shared" si="124"/>
        <v/>
      </c>
      <c r="BO51" s="7" t="str">
        <f t="shared" si="125"/>
        <v/>
      </c>
      <c r="BP51" s="7" t="str">
        <f t="shared" si="126"/>
        <v/>
      </c>
      <c r="BQ51" s="7" t="str">
        <f t="shared" si="127"/>
        <v/>
      </c>
      <c r="BR51" s="7" t="str">
        <f t="shared" si="78"/>
        <v xml:space="preserve"> );</v>
      </c>
      <c r="BS51" s="8" t="str">
        <f t="shared" si="128"/>
        <v xml:space="preserve"> INSERT INTO s3api___bucket_notification(name)</v>
      </c>
      <c r="BT51" s="8" t="str">
        <f t="shared" si="80"/>
        <v xml:space="preserve"> INSERT INTO s3api___bucket_notification(</v>
      </c>
      <c r="BU51" s="8" t="str">
        <f t="shared" si="129"/>
        <v>name</v>
      </c>
      <c r="BV51" s="8" t="str">
        <f t="shared" si="130"/>
        <v/>
      </c>
      <c r="BW51" s="8" t="str">
        <f t="shared" si="131"/>
        <v/>
      </c>
      <c r="BX51" s="8" t="str">
        <f t="shared" si="132"/>
        <v/>
      </c>
      <c r="BY51" s="8" t="str">
        <f t="shared" si="133"/>
        <v/>
      </c>
      <c r="BZ51" s="8" t="str">
        <f t="shared" si="134"/>
        <v/>
      </c>
      <c r="CA51" s="8" t="str">
        <f t="shared" si="135"/>
        <v/>
      </c>
      <c r="CB51" s="8" t="str">
        <f t="shared" si="136"/>
        <v/>
      </c>
      <c r="CC51" s="8" t="str">
        <f t="shared" si="81"/>
        <v>)</v>
      </c>
      <c r="CD51" s="8" t="str">
        <f t="shared" si="137"/>
        <v xml:space="preserve"> SELECT s3api___buckets.buckets -&gt;&gt; 'Name' AS buckets_name FROM s3api___buckets ;</v>
      </c>
      <c r="CE51" s="7" t="str">
        <f t="shared" si="138"/>
        <v xml:space="preserve"> SELECT s3api___buckets.buckets -&gt;&gt; 'Name' AS buckets_name</v>
      </c>
      <c r="CF51" s="7" t="str">
        <f t="shared" si="139"/>
        <v/>
      </c>
      <c r="CG51" s="7" t="str">
        <f t="shared" si="140"/>
        <v/>
      </c>
      <c r="CH51" s="7" t="str">
        <f t="shared" si="141"/>
        <v/>
      </c>
      <c r="CI51" s="7" t="str">
        <f t="shared" si="142"/>
        <v/>
      </c>
      <c r="CJ51" s="7" t="str">
        <f t="shared" si="143"/>
        <v/>
      </c>
      <c r="CK51" s="7" t="str">
        <f t="shared" si="144"/>
        <v/>
      </c>
      <c r="CL51" s="7" t="str">
        <f t="shared" si="145"/>
        <v/>
      </c>
      <c r="CM51" s="7" t="str">
        <f t="shared" si="146"/>
        <v xml:space="preserve"> FROM s3api___buckets</v>
      </c>
      <c r="CN51" s="8" t="str">
        <f t="shared" si="147"/>
        <v/>
      </c>
      <c r="CO51" s="8" t="str">
        <f t="shared" si="148"/>
        <v/>
      </c>
      <c r="CP51" s="8" t="str">
        <f t="shared" si="149"/>
        <v/>
      </c>
      <c r="CQ51" s="8" t="str">
        <f t="shared" si="150"/>
        <v/>
      </c>
      <c r="CR51" s="8" t="str">
        <f t="shared" si="151"/>
        <v/>
      </c>
      <c r="CS51" s="7" t="str">
        <f t="shared" si="152"/>
        <v/>
      </c>
      <c r="CT51" s="7" t="str">
        <f t="shared" si="153"/>
        <v/>
      </c>
      <c r="CU51" s="7" t="str">
        <f t="shared" si="82"/>
        <v xml:space="preserve"> ;</v>
      </c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</row>
    <row r="52" spans="1:203" x14ac:dyDescent="0.25">
      <c r="A52">
        <v>51</v>
      </c>
      <c r="B52" s="3" t="s">
        <v>183</v>
      </c>
      <c r="C52" s="3" t="s">
        <v>372</v>
      </c>
      <c r="D52" s="3" t="s">
        <v>183</v>
      </c>
      <c r="E52" s="3" t="s">
        <v>357</v>
      </c>
      <c r="F52" s="3" t="s">
        <v>387</v>
      </c>
      <c r="G52" s="6" t="s">
        <v>72</v>
      </c>
      <c r="H52" s="6" t="s">
        <v>72</v>
      </c>
      <c r="I52" s="6">
        <v>1</v>
      </c>
      <c r="J52" s="6" t="s">
        <v>72</v>
      </c>
      <c r="K52" s="6">
        <v>1</v>
      </c>
      <c r="L52" s="3" t="s">
        <v>391</v>
      </c>
      <c r="M52" s="6" t="s">
        <v>72</v>
      </c>
      <c r="N52" s="3"/>
      <c r="O52" s="6"/>
      <c r="P52" s="3"/>
      <c r="Q52" s="7" t="str">
        <f>VLOOKUP($C52,aws_cli_commands!$C$2:$E$10000,3,FALSE)</f>
        <v>y</v>
      </c>
      <c r="R52" s="7" t="str">
        <f>VLOOKUP($C52,aws_cli_commands!$C$2:$E$10000,2,FALSE)</f>
        <v>n</v>
      </c>
      <c r="S52" s="7" t="str">
        <f t="shared" si="86"/>
        <v>n</v>
      </c>
      <c r="T52" s="7" t="str">
        <f t="shared" si="87"/>
        <v>n</v>
      </c>
      <c r="U52" s="7" t="str">
        <f t="shared" si="88"/>
        <v>s3api___bucket_notification_configuration</v>
      </c>
      <c r="V52" s="7" t="str">
        <f t="shared" si="89"/>
        <v>s3api___buckets</v>
      </c>
      <c r="W52" s="7" t="str">
        <f t="shared" si="90"/>
        <v>buckets</v>
      </c>
      <c r="X52" s="7" t="str">
        <f t="shared" si="91"/>
        <v>name</v>
      </c>
      <c r="Y52" s="7" t="str">
        <f t="shared" si="92"/>
        <v>n</v>
      </c>
      <c r="Z52" s="7">
        <f t="shared" si="93"/>
        <v>0</v>
      </c>
      <c r="AA52" s="7">
        <f>IF(AND($C52=$C52,$M52="y"),1,0)+IF(AND($C52=$C53,$M53="y"),1,0)+IF(AND($C52=$C54,$M54="y"),1,0)+IF(AND($C52=$C55,$M55="y"),1,0)+IF(AND($C52=$C56,$M56="y"),1,0)+IF(AND($C52=$C57,$M57="y"),1,0)+IF(AND($C52=$C58,$M58="y"),1,0)+IF(AND($C52=$C59,$M59="y"),1,0)+IF(AND($C52=$C61,$M61="y"),1,0)</f>
        <v>0</v>
      </c>
      <c r="AB52" s="7" t="s">
        <v>127</v>
      </c>
      <c r="AC52" s="8" t="str">
        <f t="shared" si="95"/>
        <v>s3api get-bucket-notification-configuration --bucket</v>
      </c>
      <c r="AD52" s="7" t="str">
        <f t="shared" si="67"/>
        <v>get-bucket-notification-configuration</v>
      </c>
      <c r="AE52" s="7" t="str">
        <f t="shared" si="96"/>
        <v xml:space="preserve"> --bucket</v>
      </c>
      <c r="AF52" s="7" t="str">
        <f t="shared" si="97"/>
        <v/>
      </c>
      <c r="AG52" s="7" t="str">
        <f t="shared" si="98"/>
        <v/>
      </c>
      <c r="AH52" s="7" t="str">
        <f t="shared" si="99"/>
        <v/>
      </c>
      <c r="AI52" s="7" t="str">
        <f t="shared" si="100"/>
        <v/>
      </c>
      <c r="AJ52" s="7" t="str">
        <f t="shared" si="101"/>
        <v/>
      </c>
      <c r="AK52" s="7" t="str">
        <f t="shared" si="102"/>
        <v/>
      </c>
      <c r="AL52" s="7" t="str">
        <f t="shared" si="103"/>
        <v/>
      </c>
      <c r="AM52" s="7" t="str">
        <f t="shared" si="104"/>
        <v>s3api___buckets</v>
      </c>
      <c r="AN52" s="7" t="str">
        <f t="shared" si="68"/>
        <v/>
      </c>
      <c r="AO52" s="7" t="str">
        <f t="shared" si="83"/>
        <v/>
      </c>
      <c r="AP52" s="7" t="str">
        <f t="shared" si="105"/>
        <v/>
      </c>
      <c r="AQ52" s="7" t="str">
        <f t="shared" si="106"/>
        <v/>
      </c>
      <c r="AR52" s="7" t="str">
        <f t="shared" si="107"/>
        <v/>
      </c>
      <c r="AS52" s="7" t="str">
        <f t="shared" si="108"/>
        <v/>
      </c>
      <c r="AT52" s="7" t="str">
        <f t="shared" si="109"/>
        <v/>
      </c>
      <c r="AU52" s="7" t="str">
        <f t="shared" si="110"/>
        <v>Name</v>
      </c>
      <c r="AV52" s="7" t="str">
        <f t="shared" si="70"/>
        <v/>
      </c>
      <c r="AW52" s="7" t="str">
        <f t="shared" si="71"/>
        <v/>
      </c>
      <c r="AX52" s="7" t="str">
        <f t="shared" si="111"/>
        <v/>
      </c>
      <c r="AY52" s="7" t="str">
        <f t="shared" si="112"/>
        <v/>
      </c>
      <c r="AZ52" s="7" t="str">
        <f t="shared" si="113"/>
        <v/>
      </c>
      <c r="BA52" s="7" t="str">
        <f t="shared" si="114"/>
        <v/>
      </c>
      <c r="BB52" s="7" t="str">
        <f t="shared" si="115"/>
        <v/>
      </c>
      <c r="BC52" s="8" t="str">
        <f t="shared" si="116"/>
        <v/>
      </c>
      <c r="BD52" s="8" t="str">
        <f t="shared" si="117"/>
        <v/>
      </c>
      <c r="BE52" s="7" t="str">
        <f t="shared" si="118"/>
        <v>/* recursive command: get-bucket-notification-configuration */ DROP TABLE IF EXISTS s3api___bucket_notification_configuration; CREATE TABLE s3api___bucket_notification_configuration(  id SERIAL PRIMARY KEY, Name TEXT); SELECT s3api___buckets.buckets -&gt;&gt; 'Name' AS buckets FROM s3api___buckets ;</v>
      </c>
      <c r="BF52" s="7" t="str">
        <f t="shared" si="74"/>
        <v xml:space="preserve">/* recursive command multi: get-bucket-notification-configuration */ </v>
      </c>
      <c r="BG52" s="7" t="str">
        <f t="shared" si="75"/>
        <v xml:space="preserve">DROP TABLE IF EXISTS s3api___bucket_notification_configuration; </v>
      </c>
      <c r="BH52" s="7" t="str">
        <f t="shared" si="119"/>
        <v>CREATE TABLE s3api___bucket_notification_configuration(  id SERIAL PRIMARY KEY, name TEXT );</v>
      </c>
      <c r="BI52" s="7" t="str">
        <f t="shared" si="77"/>
        <v xml:space="preserve">CREATE TABLE s3api___bucket_notification_configuration(  id SERIAL PRIMARY KEY, </v>
      </c>
      <c r="BJ52" s="7" t="str">
        <f t="shared" si="120"/>
        <v>name TEXT</v>
      </c>
      <c r="BK52" s="7" t="str">
        <f t="shared" si="121"/>
        <v/>
      </c>
      <c r="BL52" s="7" t="str">
        <f t="shared" si="122"/>
        <v/>
      </c>
      <c r="BM52" s="7" t="str">
        <f t="shared" si="123"/>
        <v/>
      </c>
      <c r="BN52" s="7" t="str">
        <f t="shared" si="124"/>
        <v/>
      </c>
      <c r="BO52" s="7" t="str">
        <f t="shared" si="125"/>
        <v/>
      </c>
      <c r="BP52" s="7" t="str">
        <f t="shared" si="126"/>
        <v/>
      </c>
      <c r="BQ52" s="7" t="str">
        <f t="shared" si="127"/>
        <v/>
      </c>
      <c r="BR52" s="7" t="str">
        <f t="shared" si="78"/>
        <v xml:space="preserve"> );</v>
      </c>
      <c r="BS52" s="8" t="str">
        <f t="shared" si="128"/>
        <v xml:space="preserve"> INSERT INTO s3api___bucket_notification_configuration(name)</v>
      </c>
      <c r="BT52" s="8" t="str">
        <f t="shared" si="80"/>
        <v xml:space="preserve"> INSERT INTO s3api___bucket_notification_configuration(</v>
      </c>
      <c r="BU52" s="8" t="str">
        <f t="shared" si="129"/>
        <v>name</v>
      </c>
      <c r="BV52" s="8" t="str">
        <f t="shared" si="130"/>
        <v/>
      </c>
      <c r="BW52" s="8" t="str">
        <f t="shared" si="131"/>
        <v/>
      </c>
      <c r="BX52" s="8" t="str">
        <f t="shared" si="132"/>
        <v/>
      </c>
      <c r="BY52" s="8" t="str">
        <f t="shared" si="133"/>
        <v/>
      </c>
      <c r="BZ52" s="8" t="str">
        <f t="shared" si="134"/>
        <v/>
      </c>
      <c r="CA52" s="8" t="str">
        <f t="shared" si="135"/>
        <v/>
      </c>
      <c r="CB52" s="8" t="str">
        <f t="shared" si="136"/>
        <v/>
      </c>
      <c r="CC52" s="8" t="str">
        <f t="shared" si="81"/>
        <v>)</v>
      </c>
      <c r="CD52" s="8" t="str">
        <f t="shared" si="137"/>
        <v xml:space="preserve"> SELECT s3api___buckets.buckets -&gt;&gt; 'Name' AS buckets_name FROM s3api___buckets ;</v>
      </c>
      <c r="CE52" s="7" t="str">
        <f t="shared" si="138"/>
        <v xml:space="preserve"> SELECT s3api___buckets.buckets -&gt;&gt; 'Name' AS buckets_name</v>
      </c>
      <c r="CF52" s="7" t="str">
        <f t="shared" si="139"/>
        <v/>
      </c>
      <c r="CG52" s="7" t="str">
        <f t="shared" si="140"/>
        <v/>
      </c>
      <c r="CH52" s="7" t="str">
        <f t="shared" si="141"/>
        <v/>
      </c>
      <c r="CI52" s="7" t="str">
        <f t="shared" si="142"/>
        <v/>
      </c>
      <c r="CJ52" s="7" t="str">
        <f t="shared" si="143"/>
        <v/>
      </c>
      <c r="CK52" s="7" t="str">
        <f t="shared" si="144"/>
        <v/>
      </c>
      <c r="CL52" s="7" t="str">
        <f t="shared" si="145"/>
        <v/>
      </c>
      <c r="CM52" s="7" t="str">
        <f t="shared" si="146"/>
        <v xml:space="preserve"> FROM s3api___buckets</v>
      </c>
      <c r="CN52" s="8" t="str">
        <f t="shared" si="147"/>
        <v/>
      </c>
      <c r="CO52" s="8" t="str">
        <f t="shared" si="148"/>
        <v/>
      </c>
      <c r="CP52" s="8" t="str">
        <f t="shared" si="149"/>
        <v/>
      </c>
      <c r="CQ52" s="8" t="str">
        <f t="shared" si="150"/>
        <v/>
      </c>
      <c r="CR52" s="8" t="str">
        <f t="shared" si="151"/>
        <v/>
      </c>
      <c r="CS52" s="7" t="str">
        <f t="shared" si="152"/>
        <v/>
      </c>
      <c r="CT52" s="7" t="str">
        <f t="shared" si="153"/>
        <v/>
      </c>
      <c r="CU52" s="7" t="str">
        <f t="shared" si="82"/>
        <v xml:space="preserve"> ;</v>
      </c>
    </row>
    <row r="53" spans="1:203" x14ac:dyDescent="0.25">
      <c r="A53">
        <v>52</v>
      </c>
      <c r="B53" s="3" t="s">
        <v>183</v>
      </c>
      <c r="C53" s="3" t="s">
        <v>373</v>
      </c>
      <c r="D53" s="3" t="s">
        <v>183</v>
      </c>
      <c r="E53" s="3" t="s">
        <v>357</v>
      </c>
      <c r="F53" s="3" t="s">
        <v>387</v>
      </c>
      <c r="G53" s="6" t="s">
        <v>72</v>
      </c>
      <c r="H53" s="6" t="s">
        <v>72</v>
      </c>
      <c r="I53" s="6">
        <v>1</v>
      </c>
      <c r="J53" s="6" t="s">
        <v>72</v>
      </c>
      <c r="K53" s="6">
        <v>1</v>
      </c>
      <c r="L53" s="3" t="s">
        <v>391</v>
      </c>
      <c r="M53" s="6" t="s">
        <v>72</v>
      </c>
      <c r="N53" s="3"/>
      <c r="O53" s="6"/>
      <c r="P53" s="3"/>
      <c r="Q53" s="7" t="str">
        <f>VLOOKUP($C53,aws_cli_commands!$C$2:$E$10000,3,FALSE)</f>
        <v>y</v>
      </c>
      <c r="R53" s="7" t="str">
        <f>VLOOKUP($C53,aws_cli_commands!$C$2:$E$10000,2,FALSE)</f>
        <v>y</v>
      </c>
      <c r="S53" s="7" t="str">
        <f t="shared" si="86"/>
        <v>n</v>
      </c>
      <c r="T53" s="7" t="str">
        <f t="shared" si="87"/>
        <v>n</v>
      </c>
      <c r="U53" s="7" t="str">
        <f t="shared" si="88"/>
        <v>s3api___bucket_policy</v>
      </c>
      <c r="V53" s="7" t="str">
        <f t="shared" si="89"/>
        <v>s3api___buckets</v>
      </c>
      <c r="W53" s="7" t="str">
        <f t="shared" si="90"/>
        <v>buckets</v>
      </c>
      <c r="X53" s="7" t="str">
        <f t="shared" si="91"/>
        <v>name</v>
      </c>
      <c r="Y53" s="7" t="str">
        <f t="shared" si="92"/>
        <v>n</v>
      </c>
      <c r="Z53" s="7">
        <f t="shared" si="93"/>
        <v>0</v>
      </c>
      <c r="AA53" s="7">
        <f>IF(AND($C53=$C53,$M53="y"),1,0)+IF(AND($C53=$C54,$M54="y"),1,0)+IF(AND($C53=$C55,$M55="y"),1,0)+IF(AND($C53=$C56,$M56="y"),1,0)+IF(AND($C53=$C57,$M57="y"),1,0)+IF(AND($C53=$C58,$M58="y"),1,0)+IF(AND($C53=$C59,$M59="y"),1,0)+IF(AND($C53=$C61,$M61="y"),1,0)+IF(AND($C53=$C62,$M62="y"),1,0)</f>
        <v>0</v>
      </c>
      <c r="AB53" s="7" t="s">
        <v>127</v>
      </c>
      <c r="AC53" s="8" t="str">
        <f t="shared" si="95"/>
        <v>s3api get-bucket-policy --bucket</v>
      </c>
      <c r="AD53" s="7" t="str">
        <f t="shared" si="67"/>
        <v>get-bucket-policy</v>
      </c>
      <c r="AE53" s="7" t="str">
        <f t="shared" si="96"/>
        <v xml:space="preserve"> --bucket</v>
      </c>
      <c r="AF53" s="7" t="str">
        <f t="shared" si="97"/>
        <v/>
      </c>
      <c r="AG53" s="7" t="str">
        <f t="shared" si="98"/>
        <v/>
      </c>
      <c r="AH53" s="7" t="str">
        <f t="shared" si="99"/>
        <v/>
      </c>
      <c r="AI53" s="7" t="str">
        <f t="shared" si="100"/>
        <v/>
      </c>
      <c r="AJ53" s="7" t="str">
        <f t="shared" si="101"/>
        <v/>
      </c>
      <c r="AK53" s="7" t="str">
        <f t="shared" si="102"/>
        <v/>
      </c>
      <c r="AL53" s="7" t="str">
        <f t="shared" ref="AL53:AL60" si="154">IF($I53&gt;=8," "&amp;$L61,"")</f>
        <v/>
      </c>
      <c r="AM53" s="7" t="str">
        <f t="shared" si="104"/>
        <v>s3api___buckets</v>
      </c>
      <c r="AN53" s="7" t="str">
        <f t="shared" si="68"/>
        <v/>
      </c>
      <c r="AO53" s="7" t="str">
        <f t="shared" si="83"/>
        <v/>
      </c>
      <c r="AP53" s="7" t="str">
        <f t="shared" si="105"/>
        <v/>
      </c>
      <c r="AQ53" s="7" t="str">
        <f t="shared" si="106"/>
        <v/>
      </c>
      <c r="AR53" s="7" t="str">
        <f t="shared" si="107"/>
        <v/>
      </c>
      <c r="AS53" s="7" t="str">
        <f t="shared" si="108"/>
        <v/>
      </c>
      <c r="AT53" s="7" t="str">
        <f t="shared" ref="AT53:AT60" si="155">IF(I53&gt;=8,$V61,"")</f>
        <v/>
      </c>
      <c r="AU53" s="7" t="str">
        <f t="shared" si="110"/>
        <v>Name</v>
      </c>
      <c r="AV53" s="7" t="str">
        <f t="shared" si="70"/>
        <v/>
      </c>
      <c r="AW53" s="7" t="str">
        <f t="shared" si="71"/>
        <v/>
      </c>
      <c r="AX53" s="7" t="str">
        <f t="shared" si="111"/>
        <v/>
      </c>
      <c r="AY53" s="7" t="str">
        <f t="shared" si="112"/>
        <v/>
      </c>
      <c r="AZ53" s="7" t="str">
        <f t="shared" si="113"/>
        <v/>
      </c>
      <c r="BA53" s="7" t="str">
        <f t="shared" si="114"/>
        <v/>
      </c>
      <c r="BB53" s="7" t="str">
        <f t="shared" ref="BB53:BB60" si="156">IF($I53&gt;=8,$F61,"")</f>
        <v/>
      </c>
      <c r="BC53" s="8" t="str">
        <f t="shared" si="116"/>
        <v>SELECT aws_command::text || ' ' || command_parameter::text AS aws_command_string, parameter_source_table, parameter_source_key FROM (SELECT  's3api get-bucket-policy --bucket' AS aws_command,s3api___buckets.buckets -&gt;&gt; 'Name' AS command_parameter, 's3api___buckets' AS parameter_source_table, 'Name' AS parameter_source_key FROM s3api___buckets) AS f</v>
      </c>
      <c r="BD53" s="8" t="str">
        <f t="shared" si="117"/>
        <v/>
      </c>
      <c r="BE53" s="7" t="str">
        <f t="shared" si="118"/>
        <v>/* recursive command: get-bucket-policy */ DROP TABLE IF EXISTS s3api___bucket_policy; CREATE TABLE s3api___bucket_policy(  id SERIAL PRIMARY KEY, Name TEXT); SELECT s3api___buckets.buckets -&gt;&gt; 'Name' AS buckets FROM s3api___buckets ;</v>
      </c>
      <c r="BF53" s="7" t="str">
        <f t="shared" si="74"/>
        <v xml:space="preserve">/* recursive command multi: get-bucket-policy */ </v>
      </c>
      <c r="BG53" s="7" t="str">
        <f t="shared" si="75"/>
        <v xml:space="preserve">DROP TABLE IF EXISTS s3api___bucket_policy; </v>
      </c>
      <c r="BH53" s="7" t="str">
        <f t="shared" si="119"/>
        <v>CREATE TABLE s3api___bucket_policy(  id SERIAL PRIMARY KEY, name TEXT );</v>
      </c>
      <c r="BI53" s="7" t="str">
        <f t="shared" si="77"/>
        <v xml:space="preserve">CREATE TABLE s3api___bucket_policy(  id SERIAL PRIMARY KEY, </v>
      </c>
      <c r="BJ53" s="7" t="str">
        <f t="shared" si="120"/>
        <v>name TEXT</v>
      </c>
      <c r="BK53" s="7" t="str">
        <f t="shared" si="121"/>
        <v/>
      </c>
      <c r="BL53" s="7" t="str">
        <f t="shared" si="122"/>
        <v/>
      </c>
      <c r="BM53" s="7" t="str">
        <f t="shared" si="123"/>
        <v/>
      </c>
      <c r="BN53" s="7" t="str">
        <f t="shared" si="124"/>
        <v/>
      </c>
      <c r="BO53" s="7" t="str">
        <f t="shared" si="125"/>
        <v/>
      </c>
      <c r="BP53" s="7" t="str">
        <f t="shared" si="126"/>
        <v/>
      </c>
      <c r="BQ53" s="7" t="str">
        <f t="shared" ref="BQ53:BQ60" si="157">IF($I53&gt;=8,", "&amp;$X61&amp;" TEXT","")</f>
        <v/>
      </c>
      <c r="BR53" s="7" t="str">
        <f t="shared" si="78"/>
        <v xml:space="preserve"> );</v>
      </c>
      <c r="BS53" s="8" t="str">
        <f t="shared" si="128"/>
        <v xml:space="preserve"> INSERT INTO s3api___bucket_policy(name)</v>
      </c>
      <c r="BT53" s="8" t="str">
        <f t="shared" si="80"/>
        <v xml:space="preserve"> INSERT INTO s3api___bucket_policy(</v>
      </c>
      <c r="BU53" s="8" t="str">
        <f t="shared" si="129"/>
        <v>name</v>
      </c>
      <c r="BV53" s="8" t="str">
        <f t="shared" si="130"/>
        <v/>
      </c>
      <c r="BW53" s="8" t="str">
        <f t="shared" si="131"/>
        <v/>
      </c>
      <c r="BX53" s="8" t="str">
        <f t="shared" si="132"/>
        <v/>
      </c>
      <c r="BY53" s="8" t="str">
        <f t="shared" si="133"/>
        <v/>
      </c>
      <c r="BZ53" s="8" t="str">
        <f t="shared" si="134"/>
        <v/>
      </c>
      <c r="CA53" s="8" t="str">
        <f t="shared" si="135"/>
        <v/>
      </c>
      <c r="CB53" s="8" t="str">
        <f t="shared" ref="CB53:CB60" si="158">IF($I53&gt;=8,", "&amp;$X61,"")</f>
        <v/>
      </c>
      <c r="CC53" s="8" t="str">
        <f t="shared" si="81"/>
        <v>)</v>
      </c>
      <c r="CD53" s="8" t="str">
        <f t="shared" si="137"/>
        <v xml:space="preserve"> SELECT s3api___buckets.buckets -&gt;&gt; 'Name' AS buckets_name FROM s3api___buckets ;</v>
      </c>
      <c r="CE53" s="7" t="str">
        <f t="shared" si="138"/>
        <v xml:space="preserve"> SELECT s3api___buckets.buckets -&gt;&gt; 'Name' AS buckets_name</v>
      </c>
      <c r="CF53" s="7" t="str">
        <f t="shared" si="139"/>
        <v/>
      </c>
      <c r="CG53" s="7" t="str">
        <f t="shared" si="140"/>
        <v/>
      </c>
      <c r="CH53" s="7" t="str">
        <f t="shared" si="141"/>
        <v/>
      </c>
      <c r="CI53" s="7" t="str">
        <f t="shared" si="142"/>
        <v/>
      </c>
      <c r="CJ53" s="7" t="str">
        <f t="shared" si="143"/>
        <v/>
      </c>
      <c r="CK53" s="7" t="str">
        <f t="shared" si="144"/>
        <v/>
      </c>
      <c r="CL53" s="7" t="str">
        <f t="shared" ref="CL53:CL60" si="159">IF($I53&gt;=8,", "&amp;$V61&amp;"."&amp;$W61&amp;" -&gt;&gt; '"&amp;$F61&amp;"' AS "&amp;$W61&amp;"_"&amp;LOWER(F61),"")</f>
        <v/>
      </c>
      <c r="CM53" s="7" t="str">
        <f t="shared" si="146"/>
        <v xml:space="preserve"> FROM s3api___buckets</v>
      </c>
      <c r="CN53" s="8" t="str">
        <f t="shared" si="147"/>
        <v/>
      </c>
      <c r="CO53" s="8" t="str">
        <f t="shared" si="148"/>
        <v/>
      </c>
      <c r="CP53" s="8" t="str">
        <f t="shared" si="149"/>
        <v/>
      </c>
      <c r="CQ53" s="8" t="str">
        <f t="shared" si="150"/>
        <v/>
      </c>
      <c r="CR53" s="8" t="str">
        <f t="shared" si="151"/>
        <v/>
      </c>
      <c r="CS53" s="7" t="str">
        <f t="shared" si="152"/>
        <v/>
      </c>
      <c r="CT53" s="7" t="str">
        <f t="shared" si="153"/>
        <v/>
      </c>
      <c r="CU53" s="7" t="str">
        <f t="shared" si="82"/>
        <v xml:space="preserve"> ;</v>
      </c>
    </row>
    <row r="54" spans="1:203" x14ac:dyDescent="0.25">
      <c r="A54">
        <v>53</v>
      </c>
      <c r="B54" s="3" t="s">
        <v>183</v>
      </c>
      <c r="C54" s="3" t="s">
        <v>374</v>
      </c>
      <c r="D54" s="3" t="s">
        <v>183</v>
      </c>
      <c r="E54" s="3" t="s">
        <v>357</v>
      </c>
      <c r="F54" s="3" t="s">
        <v>387</v>
      </c>
      <c r="G54" s="6" t="s">
        <v>72</v>
      </c>
      <c r="H54" s="6" t="s">
        <v>72</v>
      </c>
      <c r="I54" s="6">
        <v>1</v>
      </c>
      <c r="J54" s="6" t="s">
        <v>72</v>
      </c>
      <c r="K54" s="6">
        <v>1</v>
      </c>
      <c r="L54" s="3" t="s">
        <v>391</v>
      </c>
      <c r="M54" s="6" t="s">
        <v>72</v>
      </c>
      <c r="N54" s="3"/>
      <c r="O54" s="6"/>
      <c r="P54" s="3"/>
      <c r="Q54" s="7" t="str">
        <f>VLOOKUP($C54,aws_cli_commands!$C$2:$E$10000,3,FALSE)</f>
        <v>y</v>
      </c>
      <c r="R54" s="7" t="str">
        <f>VLOOKUP($C54,aws_cli_commands!$C$2:$E$10000,2,FALSE)</f>
        <v>n</v>
      </c>
      <c r="S54" s="7" t="str">
        <f t="shared" si="86"/>
        <v>n</v>
      </c>
      <c r="T54" s="7" t="str">
        <f t="shared" si="87"/>
        <v>n</v>
      </c>
      <c r="U54" s="7" t="str">
        <f t="shared" si="88"/>
        <v>s3api___bucket_replication</v>
      </c>
      <c r="V54" s="7" t="str">
        <f t="shared" si="89"/>
        <v>s3api___buckets</v>
      </c>
      <c r="W54" s="7" t="str">
        <f t="shared" si="90"/>
        <v>buckets</v>
      </c>
      <c r="X54" s="7" t="str">
        <f t="shared" si="91"/>
        <v>name</v>
      </c>
      <c r="Y54" s="7" t="str">
        <f t="shared" si="92"/>
        <v>n</v>
      </c>
      <c r="Z54" s="7">
        <f t="shared" si="93"/>
        <v>0</v>
      </c>
      <c r="AA54" s="7">
        <f>IF(AND($C54=$C54,$M54="y"),1,0)+IF(AND($C54=$C55,$M55="y"),1,0)+IF(AND($C54=$C56,$M56="y"),1,0)+IF(AND($C54=$C57,$M57="y"),1,0)+IF(AND($C54=$C58,$M58="y"),1,0)+IF(AND($C54=$C59,$M59="y"),1,0)+IF(AND($C54=$C61,$M61="y"),1,0)+IF(AND($C54=$C62,$M62="y"),1,0)+IF(AND($C54=$C63,$M63="y"),1,0)</f>
        <v>0</v>
      </c>
      <c r="AB54" s="7" t="s">
        <v>127</v>
      </c>
      <c r="AC54" s="8" t="str">
        <f t="shared" si="95"/>
        <v>s3api get-bucket-replication --bucket</v>
      </c>
      <c r="AD54" s="7" t="str">
        <f t="shared" si="67"/>
        <v>get-bucket-replication</v>
      </c>
      <c r="AE54" s="7" t="str">
        <f t="shared" si="96"/>
        <v xml:space="preserve"> --bucket</v>
      </c>
      <c r="AF54" s="7" t="str">
        <f t="shared" si="97"/>
        <v/>
      </c>
      <c r="AG54" s="7" t="str">
        <f t="shared" si="98"/>
        <v/>
      </c>
      <c r="AH54" s="7" t="str">
        <f t="shared" si="99"/>
        <v/>
      </c>
      <c r="AI54" s="7" t="str">
        <f t="shared" si="100"/>
        <v/>
      </c>
      <c r="AJ54" s="7" t="str">
        <f t="shared" si="101"/>
        <v/>
      </c>
      <c r="AK54" s="7" t="str">
        <f t="shared" ref="AK54:AK60" si="160">IF($I54&gt;=7," "&amp;$L61,"")</f>
        <v/>
      </c>
      <c r="AL54" s="7" t="str">
        <f t="shared" si="154"/>
        <v/>
      </c>
      <c r="AM54" s="7" t="str">
        <f t="shared" si="104"/>
        <v>s3api___buckets</v>
      </c>
      <c r="AN54" s="7" t="str">
        <f t="shared" si="68"/>
        <v/>
      </c>
      <c r="AO54" s="7" t="str">
        <f t="shared" si="83"/>
        <v/>
      </c>
      <c r="AP54" s="7" t="str">
        <f t="shared" si="105"/>
        <v/>
      </c>
      <c r="AQ54" s="7" t="str">
        <f t="shared" si="106"/>
        <v/>
      </c>
      <c r="AR54" s="7" t="str">
        <f t="shared" si="107"/>
        <v/>
      </c>
      <c r="AS54" s="7" t="str">
        <f t="shared" ref="AS54:AS60" si="161">IF($I54&gt;=7,$V61,"")</f>
        <v/>
      </c>
      <c r="AT54" s="7" t="str">
        <f t="shared" si="155"/>
        <v/>
      </c>
      <c r="AU54" s="7" t="str">
        <f t="shared" si="110"/>
        <v>Name</v>
      </c>
      <c r="AV54" s="7" t="str">
        <f t="shared" si="70"/>
        <v/>
      </c>
      <c r="AW54" s="7" t="str">
        <f t="shared" si="71"/>
        <v/>
      </c>
      <c r="AX54" s="7" t="str">
        <f t="shared" si="111"/>
        <v/>
      </c>
      <c r="AY54" s="7" t="str">
        <f t="shared" si="112"/>
        <v/>
      </c>
      <c r="AZ54" s="7" t="str">
        <f t="shared" si="113"/>
        <v/>
      </c>
      <c r="BA54" s="7" t="str">
        <f t="shared" ref="BA54:BA60" si="162">IF($I54&gt;=7,$F61,"")</f>
        <v/>
      </c>
      <c r="BB54" s="7" t="str">
        <f t="shared" si="156"/>
        <v/>
      </c>
      <c r="BC54" s="8" t="str">
        <f t="shared" si="116"/>
        <v/>
      </c>
      <c r="BD54" s="8" t="str">
        <f t="shared" si="117"/>
        <v/>
      </c>
      <c r="BE54" s="7" t="str">
        <f t="shared" si="118"/>
        <v>/* recursive command: get-bucket-replication */ DROP TABLE IF EXISTS s3api___bucket_replication; CREATE TABLE s3api___bucket_replication(  id SERIAL PRIMARY KEY, Name TEXT); SELECT s3api___buckets.buckets -&gt;&gt; 'Name' AS buckets FROM s3api___buckets ;</v>
      </c>
      <c r="BF54" s="7" t="str">
        <f t="shared" si="74"/>
        <v xml:space="preserve">/* recursive command multi: get-bucket-replication */ </v>
      </c>
      <c r="BG54" s="7" t="str">
        <f t="shared" si="75"/>
        <v xml:space="preserve">DROP TABLE IF EXISTS s3api___bucket_replication; </v>
      </c>
      <c r="BH54" s="7" t="str">
        <f t="shared" si="119"/>
        <v>CREATE TABLE s3api___bucket_replication(  id SERIAL PRIMARY KEY, name TEXT );</v>
      </c>
      <c r="BI54" s="7" t="str">
        <f t="shared" si="77"/>
        <v xml:space="preserve">CREATE TABLE s3api___bucket_replication(  id SERIAL PRIMARY KEY, </v>
      </c>
      <c r="BJ54" s="7" t="str">
        <f t="shared" si="120"/>
        <v>name TEXT</v>
      </c>
      <c r="BK54" s="7" t="str">
        <f t="shared" si="121"/>
        <v/>
      </c>
      <c r="BL54" s="7" t="str">
        <f t="shared" si="122"/>
        <v/>
      </c>
      <c r="BM54" s="7" t="str">
        <f t="shared" si="123"/>
        <v/>
      </c>
      <c r="BN54" s="7" t="str">
        <f t="shared" si="124"/>
        <v/>
      </c>
      <c r="BO54" s="7" t="str">
        <f t="shared" si="125"/>
        <v/>
      </c>
      <c r="BP54" s="7" t="str">
        <f t="shared" ref="BP54:BP60" si="163">IF($I54&gt;=7,", "&amp;$X61&amp;" TEXT","")</f>
        <v/>
      </c>
      <c r="BQ54" s="7" t="str">
        <f t="shared" si="157"/>
        <v/>
      </c>
      <c r="BR54" s="7" t="str">
        <f t="shared" si="78"/>
        <v xml:space="preserve"> );</v>
      </c>
      <c r="BS54" s="8" t="str">
        <f t="shared" si="128"/>
        <v xml:space="preserve"> INSERT INTO s3api___bucket_replication(name)</v>
      </c>
      <c r="BT54" s="8" t="str">
        <f t="shared" si="80"/>
        <v xml:space="preserve"> INSERT INTO s3api___bucket_replication(</v>
      </c>
      <c r="BU54" s="8" t="str">
        <f t="shared" si="129"/>
        <v>name</v>
      </c>
      <c r="BV54" s="8" t="str">
        <f t="shared" si="130"/>
        <v/>
      </c>
      <c r="BW54" s="8" t="str">
        <f t="shared" si="131"/>
        <v/>
      </c>
      <c r="BX54" s="8" t="str">
        <f t="shared" si="132"/>
        <v/>
      </c>
      <c r="BY54" s="8" t="str">
        <f t="shared" si="133"/>
        <v/>
      </c>
      <c r="BZ54" s="8" t="str">
        <f t="shared" si="134"/>
        <v/>
      </c>
      <c r="CA54" s="8" t="str">
        <f t="shared" ref="CA54:CA60" si="164">IF($I54&gt;=7,", "&amp;$X61,"")</f>
        <v/>
      </c>
      <c r="CB54" s="8" t="str">
        <f t="shared" si="158"/>
        <v/>
      </c>
      <c r="CC54" s="8" t="str">
        <f t="shared" si="81"/>
        <v>)</v>
      </c>
      <c r="CD54" s="8" t="str">
        <f t="shared" si="137"/>
        <v xml:space="preserve"> SELECT s3api___buckets.buckets -&gt;&gt; 'Name' AS buckets_name FROM s3api___buckets ;</v>
      </c>
      <c r="CE54" s="7" t="str">
        <f t="shared" si="138"/>
        <v xml:space="preserve"> SELECT s3api___buckets.buckets -&gt;&gt; 'Name' AS buckets_name</v>
      </c>
      <c r="CF54" s="7" t="str">
        <f t="shared" si="139"/>
        <v/>
      </c>
      <c r="CG54" s="7" t="str">
        <f t="shared" si="140"/>
        <v/>
      </c>
      <c r="CH54" s="7" t="str">
        <f t="shared" si="141"/>
        <v/>
      </c>
      <c r="CI54" s="7" t="str">
        <f t="shared" si="142"/>
        <v/>
      </c>
      <c r="CJ54" s="7" t="str">
        <f t="shared" si="143"/>
        <v/>
      </c>
      <c r="CK54" s="7" t="str">
        <f t="shared" ref="CK54:CK60" si="165">IF($I54&gt;=7,", "&amp;$V61&amp;"."&amp;$W61&amp;" -&gt;&gt; '"&amp;$F61&amp;"' AS "&amp;$W61&amp;"_"&amp;LOWER(F61),"")</f>
        <v/>
      </c>
      <c r="CL54" s="7" t="str">
        <f t="shared" si="159"/>
        <v/>
      </c>
      <c r="CM54" s="7" t="str">
        <f t="shared" si="146"/>
        <v xml:space="preserve"> FROM s3api___buckets</v>
      </c>
      <c r="CN54" s="8" t="str">
        <f t="shared" si="147"/>
        <v/>
      </c>
      <c r="CO54" s="8" t="str">
        <f t="shared" si="148"/>
        <v/>
      </c>
      <c r="CP54" s="8" t="str">
        <f t="shared" si="149"/>
        <v/>
      </c>
      <c r="CQ54" s="8" t="str">
        <f t="shared" si="150"/>
        <v/>
      </c>
      <c r="CR54" s="8" t="str">
        <f t="shared" si="151"/>
        <v/>
      </c>
      <c r="CS54" s="7" t="str">
        <f t="shared" si="152"/>
        <v/>
      </c>
      <c r="CT54" s="7" t="str">
        <f t="shared" ref="CT54:CT60" si="166">IF($I54&gt;=8," "&amp;$AB61&amp;" JOIN "&amp;$V61&amp;" USING ("&amp;$U61&amp;"."&amp;$X61&amp;", "&amp;$V61&amp;"."&amp;$W61&amp;" -&gt;&gt; '"&amp;$F61&amp;"')","")</f>
        <v/>
      </c>
      <c r="CU54" s="7" t="str">
        <f t="shared" si="82"/>
        <v xml:space="preserve"> ;</v>
      </c>
    </row>
    <row r="55" spans="1:203" x14ac:dyDescent="0.25">
      <c r="A55">
        <v>54</v>
      </c>
      <c r="B55" s="3" t="s">
        <v>183</v>
      </c>
      <c r="C55" s="3" t="s">
        <v>375</v>
      </c>
      <c r="D55" s="3" t="s">
        <v>183</v>
      </c>
      <c r="E55" s="3" t="s">
        <v>357</v>
      </c>
      <c r="F55" s="3" t="s">
        <v>387</v>
      </c>
      <c r="G55" s="6" t="s">
        <v>72</v>
      </c>
      <c r="H55" s="6" t="s">
        <v>72</v>
      </c>
      <c r="I55" s="6">
        <v>1</v>
      </c>
      <c r="J55" s="6" t="s">
        <v>72</v>
      </c>
      <c r="K55" s="6">
        <v>1</v>
      </c>
      <c r="L55" s="3" t="s">
        <v>391</v>
      </c>
      <c r="M55" s="6" t="s">
        <v>72</v>
      </c>
      <c r="N55" s="3"/>
      <c r="O55" s="6"/>
      <c r="P55" s="3"/>
      <c r="Q55" s="7" t="str">
        <f>VLOOKUP($C55,aws_cli_commands!$C$2:$E$10000,3,FALSE)</f>
        <v>y</v>
      </c>
      <c r="R55" s="7" t="str">
        <f>VLOOKUP($C55,aws_cli_commands!$C$2:$E$10000,2,FALSE)</f>
        <v>n</v>
      </c>
      <c r="S55" s="7" t="str">
        <f t="shared" si="86"/>
        <v>n</v>
      </c>
      <c r="T55" s="7" t="str">
        <f t="shared" si="87"/>
        <v>n</v>
      </c>
      <c r="U55" s="7" t="str">
        <f t="shared" si="88"/>
        <v>s3api___bucket_request_payment</v>
      </c>
      <c r="V55" s="7" t="str">
        <f t="shared" si="89"/>
        <v>s3api___buckets</v>
      </c>
      <c r="W55" s="7" t="str">
        <f t="shared" si="90"/>
        <v>buckets</v>
      </c>
      <c r="X55" s="7" t="str">
        <f t="shared" si="91"/>
        <v>name</v>
      </c>
      <c r="Y55" s="7" t="str">
        <f t="shared" si="92"/>
        <v>n</v>
      </c>
      <c r="Z55" s="7">
        <f t="shared" si="93"/>
        <v>0</v>
      </c>
      <c r="AA55" s="7">
        <f>IF(AND($C55=$C55,$M55="y"),1,0)+IF(AND($C55=$C56,$M56="y"),1,0)+IF(AND($C55=$C57,$M57="y"),1,0)+IF(AND($C55=$C58,$M58="y"),1,0)+IF(AND($C55=$C59,$M59="y"),1,0)+IF(AND($C55=$C61,$M61="y"),1,0)+IF(AND($C55=$C62,$M62="y"),1,0)+IF(AND($C55=$C63,$M63="y"),1,0)+IF(AND($C55=$C64,$M64="y"),1,0)</f>
        <v>0</v>
      </c>
      <c r="AB55" s="7" t="s">
        <v>127</v>
      </c>
      <c r="AC55" s="8" t="str">
        <f t="shared" si="95"/>
        <v>s3api get-bucket-request-payment --bucket</v>
      </c>
      <c r="AD55" s="7" t="str">
        <f t="shared" si="67"/>
        <v>get-bucket-request-payment</v>
      </c>
      <c r="AE55" s="7" t="str">
        <f t="shared" si="96"/>
        <v xml:space="preserve"> --bucket</v>
      </c>
      <c r="AF55" s="7" t="str">
        <f t="shared" si="97"/>
        <v/>
      </c>
      <c r="AG55" s="7" t="str">
        <f t="shared" si="98"/>
        <v/>
      </c>
      <c r="AH55" s="7" t="str">
        <f t="shared" si="99"/>
        <v/>
      </c>
      <c r="AI55" s="7" t="str">
        <f t="shared" si="100"/>
        <v/>
      </c>
      <c r="AJ55" s="7" t="str">
        <f t="shared" ref="AJ55:AJ60" si="167">IF($I55&gt;=6," "&amp;$L61,"")</f>
        <v/>
      </c>
      <c r="AK55" s="7" t="str">
        <f t="shared" si="160"/>
        <v/>
      </c>
      <c r="AL55" s="7" t="str">
        <f t="shared" si="154"/>
        <v/>
      </c>
      <c r="AM55" s="7" t="str">
        <f t="shared" si="104"/>
        <v>s3api___buckets</v>
      </c>
      <c r="AN55" s="7" t="str">
        <f t="shared" si="68"/>
        <v/>
      </c>
      <c r="AO55" s="7" t="str">
        <f t="shared" si="83"/>
        <v/>
      </c>
      <c r="AP55" s="7" t="str">
        <f t="shared" si="105"/>
        <v/>
      </c>
      <c r="AQ55" s="7" t="str">
        <f t="shared" si="106"/>
        <v/>
      </c>
      <c r="AR55" s="7" t="str">
        <f t="shared" ref="AR55:AR60" si="168">IF($I55&gt;=6,$V61,"")</f>
        <v/>
      </c>
      <c r="AS55" s="7" t="str">
        <f t="shared" si="161"/>
        <v/>
      </c>
      <c r="AT55" s="7" t="str">
        <f t="shared" si="155"/>
        <v/>
      </c>
      <c r="AU55" s="7" t="str">
        <f t="shared" si="110"/>
        <v>Name</v>
      </c>
      <c r="AV55" s="7" t="str">
        <f t="shared" si="70"/>
        <v/>
      </c>
      <c r="AW55" s="7" t="str">
        <f t="shared" si="71"/>
        <v/>
      </c>
      <c r="AX55" s="7" t="str">
        <f t="shared" si="111"/>
        <v/>
      </c>
      <c r="AY55" s="7" t="str">
        <f t="shared" si="112"/>
        <v/>
      </c>
      <c r="AZ55" s="7" t="str">
        <f t="shared" ref="AZ55:AZ60" si="169">IF($I55&gt;=6,$F61,"")</f>
        <v/>
      </c>
      <c r="BA55" s="7" t="str">
        <f t="shared" si="162"/>
        <v/>
      </c>
      <c r="BB55" s="7" t="str">
        <f t="shared" si="156"/>
        <v/>
      </c>
      <c r="BC55" s="8" t="str">
        <f t="shared" si="116"/>
        <v/>
      </c>
      <c r="BD55" s="8" t="str">
        <f t="shared" si="117"/>
        <v/>
      </c>
      <c r="BE55" s="7" t="str">
        <f t="shared" si="118"/>
        <v>/* recursive command: get-bucket-request-payment */ DROP TABLE IF EXISTS s3api___bucket_request_payment; CREATE TABLE s3api___bucket_request_payment(  id SERIAL PRIMARY KEY, Name TEXT); SELECT s3api___buckets.buckets -&gt;&gt; 'Name' AS buckets FROM s3api___buckets ;</v>
      </c>
      <c r="BF55" s="7" t="str">
        <f t="shared" si="74"/>
        <v xml:space="preserve">/* recursive command multi: get-bucket-request-payment */ </v>
      </c>
      <c r="BG55" s="7" t="str">
        <f t="shared" si="75"/>
        <v xml:space="preserve">DROP TABLE IF EXISTS s3api___bucket_request_payment; </v>
      </c>
      <c r="BH55" s="7" t="str">
        <f t="shared" si="119"/>
        <v>CREATE TABLE s3api___bucket_request_payment(  id SERIAL PRIMARY KEY, name TEXT );</v>
      </c>
      <c r="BI55" s="7" t="str">
        <f t="shared" si="77"/>
        <v xml:space="preserve">CREATE TABLE s3api___bucket_request_payment(  id SERIAL PRIMARY KEY, </v>
      </c>
      <c r="BJ55" s="7" t="str">
        <f t="shared" si="120"/>
        <v>name TEXT</v>
      </c>
      <c r="BK55" s="7" t="str">
        <f t="shared" si="121"/>
        <v/>
      </c>
      <c r="BL55" s="7" t="str">
        <f t="shared" si="122"/>
        <v/>
      </c>
      <c r="BM55" s="7" t="str">
        <f t="shared" si="123"/>
        <v/>
      </c>
      <c r="BN55" s="7" t="str">
        <f t="shared" si="124"/>
        <v/>
      </c>
      <c r="BO55" s="7" t="str">
        <f t="shared" ref="BO55:BO60" si="170">IF($I55&gt;=6,", "&amp;$X61&amp;" TEXT","")</f>
        <v/>
      </c>
      <c r="BP55" s="7" t="str">
        <f t="shared" si="163"/>
        <v/>
      </c>
      <c r="BQ55" s="7" t="str">
        <f t="shared" si="157"/>
        <v/>
      </c>
      <c r="BR55" s="7" t="str">
        <f t="shared" si="78"/>
        <v xml:space="preserve"> );</v>
      </c>
      <c r="BS55" s="8" t="str">
        <f t="shared" si="128"/>
        <v xml:space="preserve"> INSERT INTO s3api___bucket_request_payment(name)</v>
      </c>
      <c r="BT55" s="8" t="str">
        <f t="shared" si="80"/>
        <v xml:space="preserve"> INSERT INTO s3api___bucket_request_payment(</v>
      </c>
      <c r="BU55" s="8" t="str">
        <f t="shared" si="129"/>
        <v>name</v>
      </c>
      <c r="BV55" s="8" t="str">
        <f t="shared" si="130"/>
        <v/>
      </c>
      <c r="BW55" s="8" t="str">
        <f t="shared" si="131"/>
        <v/>
      </c>
      <c r="BX55" s="8" t="str">
        <f t="shared" si="132"/>
        <v/>
      </c>
      <c r="BY55" s="8" t="str">
        <f t="shared" si="133"/>
        <v/>
      </c>
      <c r="BZ55" s="8" t="str">
        <f t="shared" ref="BZ55:BZ60" si="171">IF($I55&gt;=6,", "&amp;$X61,"")</f>
        <v/>
      </c>
      <c r="CA55" s="8" t="str">
        <f t="shared" si="164"/>
        <v/>
      </c>
      <c r="CB55" s="8" t="str">
        <f t="shared" si="158"/>
        <v/>
      </c>
      <c r="CC55" s="8" t="str">
        <f t="shared" si="81"/>
        <v>)</v>
      </c>
      <c r="CD55" s="8" t="str">
        <f t="shared" si="137"/>
        <v xml:space="preserve"> SELECT s3api___buckets.buckets -&gt;&gt; 'Name' AS buckets_name FROM s3api___buckets ;</v>
      </c>
      <c r="CE55" s="7" t="str">
        <f t="shared" si="138"/>
        <v xml:space="preserve"> SELECT s3api___buckets.buckets -&gt;&gt; 'Name' AS buckets_name</v>
      </c>
      <c r="CF55" s="7" t="str">
        <f t="shared" si="139"/>
        <v/>
      </c>
      <c r="CG55" s="7" t="str">
        <f t="shared" si="140"/>
        <v/>
      </c>
      <c r="CH55" s="7" t="str">
        <f t="shared" si="141"/>
        <v/>
      </c>
      <c r="CI55" s="7" t="str">
        <f t="shared" si="142"/>
        <v/>
      </c>
      <c r="CJ55" s="7" t="str">
        <f t="shared" ref="CJ55:CJ60" si="172">IF($I55&gt;=6,", "&amp;$V61&amp;"."&amp;$W61&amp;" -&gt;&gt; '"&amp;$F61&amp;"' AS "&amp;$W61&amp;"_"&amp;LOWER(F61),"")</f>
        <v/>
      </c>
      <c r="CK55" s="7" t="str">
        <f t="shared" si="165"/>
        <v/>
      </c>
      <c r="CL55" s="7" t="str">
        <f t="shared" si="159"/>
        <v/>
      </c>
      <c r="CM55" s="7" t="str">
        <f t="shared" si="146"/>
        <v xml:space="preserve"> FROM s3api___buckets</v>
      </c>
      <c r="CN55" s="8" t="str">
        <f t="shared" si="147"/>
        <v/>
      </c>
      <c r="CO55" s="8" t="str">
        <f t="shared" si="148"/>
        <v/>
      </c>
      <c r="CP55" s="8" t="str">
        <f t="shared" si="149"/>
        <v/>
      </c>
      <c r="CQ55" s="8" t="str">
        <f t="shared" si="150"/>
        <v/>
      </c>
      <c r="CR55" s="8" t="str">
        <f t="shared" si="151"/>
        <v/>
      </c>
      <c r="CS55" s="7" t="str">
        <f t="shared" ref="CS55:CS60" si="173">IF($I55&gt;=7," "&amp;$AB61&amp;" JOIN "&amp;$V61&amp;" USING ("&amp;$U61&amp;"."&amp;$X61&amp;", "&amp;$V61&amp;"."&amp;$W61&amp;" -&gt;&gt; '"&amp;$F61&amp;"')","")</f>
        <v/>
      </c>
      <c r="CT55" s="7" t="str">
        <f t="shared" si="166"/>
        <v/>
      </c>
      <c r="CU55" s="7" t="str">
        <f t="shared" si="82"/>
        <v xml:space="preserve"> ;</v>
      </c>
    </row>
    <row r="56" spans="1:203" x14ac:dyDescent="0.25">
      <c r="A56">
        <v>55</v>
      </c>
      <c r="B56" s="3" t="s">
        <v>183</v>
      </c>
      <c r="C56" s="3" t="s">
        <v>376</v>
      </c>
      <c r="D56" s="3" t="s">
        <v>183</v>
      </c>
      <c r="E56" s="3" t="s">
        <v>357</v>
      </c>
      <c r="F56" s="3" t="s">
        <v>387</v>
      </c>
      <c r="G56" s="6" t="s">
        <v>72</v>
      </c>
      <c r="H56" s="6" t="s">
        <v>72</v>
      </c>
      <c r="I56" s="6">
        <v>1</v>
      </c>
      <c r="J56" s="6" t="s">
        <v>72</v>
      </c>
      <c r="K56" s="6">
        <v>1</v>
      </c>
      <c r="L56" s="3" t="s">
        <v>391</v>
      </c>
      <c r="M56" s="6" t="s">
        <v>72</v>
      </c>
      <c r="N56" s="3"/>
      <c r="O56" s="6"/>
      <c r="P56" s="3"/>
      <c r="Q56" s="7" t="str">
        <f>VLOOKUP($C56,aws_cli_commands!$C$2:$E$10000,3,FALSE)</f>
        <v>y</v>
      </c>
      <c r="R56" s="7" t="str">
        <f>VLOOKUP($C56,aws_cli_commands!$C$2:$E$10000,2,FALSE)</f>
        <v>n</v>
      </c>
      <c r="S56" s="7" t="str">
        <f t="shared" si="86"/>
        <v>n</v>
      </c>
      <c r="T56" s="7" t="str">
        <f t="shared" si="87"/>
        <v>n</v>
      </c>
      <c r="U56" s="7" t="str">
        <f t="shared" si="88"/>
        <v>s3api___bucket_tagging</v>
      </c>
      <c r="V56" s="7" t="str">
        <f t="shared" si="89"/>
        <v>s3api___buckets</v>
      </c>
      <c r="W56" s="7" t="str">
        <f t="shared" si="90"/>
        <v>buckets</v>
      </c>
      <c r="X56" s="7" t="str">
        <f t="shared" si="91"/>
        <v>name</v>
      </c>
      <c r="Y56" s="7" t="str">
        <f t="shared" si="92"/>
        <v>n</v>
      </c>
      <c r="Z56" s="7">
        <f t="shared" si="93"/>
        <v>0</v>
      </c>
      <c r="AA56" s="7">
        <f>IF(AND($C56=$C56,$M56="y"),1,0)+IF(AND($C56=$C57,$M57="y"),1,0)+IF(AND($C56=$C58,$M58="y"),1,0)+IF(AND($C56=$C59,$M59="y"),1,0)+IF(AND($C56=$C61,$M61="y"),1,0)+IF(AND($C56=$C62,$M62="y"),1,0)+IF(AND($C56=$C63,$M63="y"),1,0)+IF(AND($C56=$C64,$M64="y"),1,0)+IF(AND($C56=$C65,$M65="y"),1,0)</f>
        <v>0</v>
      </c>
      <c r="AB56" s="7" t="s">
        <v>127</v>
      </c>
      <c r="AC56" s="8" t="str">
        <f t="shared" si="95"/>
        <v>s3api get-bucket-tagging --bucket</v>
      </c>
      <c r="AD56" s="7" t="str">
        <f t="shared" si="67"/>
        <v>get-bucket-tagging</v>
      </c>
      <c r="AE56" s="7" t="str">
        <f t="shared" si="96"/>
        <v xml:space="preserve"> --bucket</v>
      </c>
      <c r="AF56" s="7" t="str">
        <f t="shared" si="97"/>
        <v/>
      </c>
      <c r="AG56" s="7" t="str">
        <f t="shared" si="98"/>
        <v/>
      </c>
      <c r="AH56" s="7" t="str">
        <f t="shared" si="99"/>
        <v/>
      </c>
      <c r="AI56" s="7" t="str">
        <f>IF($I56&gt;=5," "&amp;$L61,"")</f>
        <v/>
      </c>
      <c r="AJ56" s="7" t="str">
        <f t="shared" si="167"/>
        <v/>
      </c>
      <c r="AK56" s="7" t="str">
        <f t="shared" si="160"/>
        <v/>
      </c>
      <c r="AL56" s="7" t="str">
        <f t="shared" si="154"/>
        <v/>
      </c>
      <c r="AM56" s="7" t="str">
        <f t="shared" si="104"/>
        <v>s3api___buckets</v>
      </c>
      <c r="AN56" s="7" t="str">
        <f t="shared" si="68"/>
        <v/>
      </c>
      <c r="AO56" s="7" t="str">
        <f t="shared" si="83"/>
        <v/>
      </c>
      <c r="AP56" s="7" t="str">
        <f t="shared" si="105"/>
        <v/>
      </c>
      <c r="AQ56" s="7" t="str">
        <f>IF($I56&gt;=5,$V61,"")</f>
        <v/>
      </c>
      <c r="AR56" s="7" t="str">
        <f t="shared" si="168"/>
        <v/>
      </c>
      <c r="AS56" s="7" t="str">
        <f t="shared" si="161"/>
        <v/>
      </c>
      <c r="AT56" s="7" t="str">
        <f t="shared" si="155"/>
        <v/>
      </c>
      <c r="AU56" s="7" t="str">
        <f t="shared" si="110"/>
        <v>Name</v>
      </c>
      <c r="AV56" s="7" t="str">
        <f t="shared" si="70"/>
        <v/>
      </c>
      <c r="AW56" s="7" t="str">
        <f t="shared" si="71"/>
        <v/>
      </c>
      <c r="AX56" s="7" t="str">
        <f t="shared" si="111"/>
        <v/>
      </c>
      <c r="AY56" s="7" t="str">
        <f>IF($I56&gt;=5,$F61,"")</f>
        <v/>
      </c>
      <c r="AZ56" s="7" t="str">
        <f t="shared" si="169"/>
        <v/>
      </c>
      <c r="BA56" s="7" t="str">
        <f t="shared" si="162"/>
        <v/>
      </c>
      <c r="BB56" s="7" t="str">
        <f t="shared" si="156"/>
        <v/>
      </c>
      <c r="BC56" s="8" t="str">
        <f t="shared" si="116"/>
        <v/>
      </c>
      <c r="BD56" s="8" t="str">
        <f t="shared" si="117"/>
        <v/>
      </c>
      <c r="BE56" s="7" t="str">
        <f t="shared" si="118"/>
        <v>/* recursive command: get-bucket-tagging */ DROP TABLE IF EXISTS s3api___bucket_tagging; CREATE TABLE s3api___bucket_tagging(  id SERIAL PRIMARY KEY, Name TEXT); SELECT s3api___buckets.buckets -&gt;&gt; 'Name' AS buckets FROM s3api___buckets ;</v>
      </c>
      <c r="BF56" s="7" t="str">
        <f t="shared" si="74"/>
        <v xml:space="preserve">/* recursive command multi: get-bucket-tagging */ </v>
      </c>
      <c r="BG56" s="7" t="str">
        <f t="shared" si="75"/>
        <v xml:space="preserve">DROP TABLE IF EXISTS s3api___bucket_tagging; </v>
      </c>
      <c r="BH56" s="7" t="str">
        <f t="shared" si="119"/>
        <v>CREATE TABLE s3api___bucket_tagging(  id SERIAL PRIMARY KEY, name TEXT );</v>
      </c>
      <c r="BI56" s="7" t="str">
        <f t="shared" si="77"/>
        <v xml:space="preserve">CREATE TABLE s3api___bucket_tagging(  id SERIAL PRIMARY KEY, </v>
      </c>
      <c r="BJ56" s="7" t="str">
        <f t="shared" si="120"/>
        <v>name TEXT</v>
      </c>
      <c r="BK56" s="7" t="str">
        <f t="shared" si="121"/>
        <v/>
      </c>
      <c r="BL56" s="7" t="str">
        <f t="shared" si="122"/>
        <v/>
      </c>
      <c r="BM56" s="7" t="str">
        <f t="shared" si="123"/>
        <v/>
      </c>
      <c r="BN56" s="7" t="str">
        <f>IF($I56&gt;=5,", "&amp;$X61&amp;" TEXT","")</f>
        <v/>
      </c>
      <c r="BO56" s="7" t="str">
        <f t="shared" si="170"/>
        <v/>
      </c>
      <c r="BP56" s="7" t="str">
        <f t="shared" si="163"/>
        <v/>
      </c>
      <c r="BQ56" s="7" t="str">
        <f t="shared" si="157"/>
        <v/>
      </c>
      <c r="BR56" s="7" t="str">
        <f t="shared" si="78"/>
        <v xml:space="preserve"> );</v>
      </c>
      <c r="BS56" s="8" t="str">
        <f t="shared" si="128"/>
        <v xml:space="preserve"> INSERT INTO s3api___bucket_tagging(name)</v>
      </c>
      <c r="BT56" s="8" t="str">
        <f t="shared" si="80"/>
        <v xml:space="preserve"> INSERT INTO s3api___bucket_tagging(</v>
      </c>
      <c r="BU56" s="8" t="str">
        <f t="shared" si="129"/>
        <v>name</v>
      </c>
      <c r="BV56" s="8" t="str">
        <f t="shared" si="130"/>
        <v/>
      </c>
      <c r="BW56" s="8" t="str">
        <f t="shared" si="131"/>
        <v/>
      </c>
      <c r="BX56" s="8" t="str">
        <f t="shared" si="132"/>
        <v/>
      </c>
      <c r="BY56" s="8" t="str">
        <f>IF($I56&gt;=5,", "&amp;$X61,"")</f>
        <v/>
      </c>
      <c r="BZ56" s="8" t="str">
        <f t="shared" si="171"/>
        <v/>
      </c>
      <c r="CA56" s="8" t="str">
        <f t="shared" si="164"/>
        <v/>
      </c>
      <c r="CB56" s="8" t="str">
        <f t="shared" si="158"/>
        <v/>
      </c>
      <c r="CC56" s="8" t="str">
        <f t="shared" si="81"/>
        <v>)</v>
      </c>
      <c r="CD56" s="8" t="str">
        <f t="shared" si="137"/>
        <v xml:space="preserve"> SELECT s3api___buckets.buckets -&gt;&gt; 'Name' AS buckets_name FROM s3api___buckets ;</v>
      </c>
      <c r="CE56" s="7" t="str">
        <f t="shared" si="138"/>
        <v xml:space="preserve"> SELECT s3api___buckets.buckets -&gt;&gt; 'Name' AS buckets_name</v>
      </c>
      <c r="CF56" s="7" t="str">
        <f t="shared" si="139"/>
        <v/>
      </c>
      <c r="CG56" s="7" t="str">
        <f t="shared" si="140"/>
        <v/>
      </c>
      <c r="CH56" s="7" t="str">
        <f t="shared" si="141"/>
        <v/>
      </c>
      <c r="CI56" s="7" t="str">
        <f>IF($I56&gt;=5,", "&amp;$V61&amp;"."&amp;$W61&amp;" -&gt;&gt; '"&amp;$F61&amp;"' AS "&amp;$W61&amp;"_"&amp;LOWER(F61),"")</f>
        <v/>
      </c>
      <c r="CJ56" s="7" t="str">
        <f t="shared" si="172"/>
        <v/>
      </c>
      <c r="CK56" s="7" t="str">
        <f t="shared" si="165"/>
        <v/>
      </c>
      <c r="CL56" s="7" t="str">
        <f t="shared" si="159"/>
        <v/>
      </c>
      <c r="CM56" s="7" t="str">
        <f t="shared" si="146"/>
        <v xml:space="preserve"> FROM s3api___buckets</v>
      </c>
      <c r="CN56" s="8" t="str">
        <f t="shared" si="147"/>
        <v/>
      </c>
      <c r="CO56" s="8" t="str">
        <f t="shared" si="148"/>
        <v/>
      </c>
      <c r="CP56" s="8" t="str">
        <f t="shared" si="149"/>
        <v/>
      </c>
      <c r="CQ56" s="8" t="str">
        <f t="shared" si="150"/>
        <v/>
      </c>
      <c r="CR56" s="8" t="str">
        <f>IF($I56&gt;=6," "&amp;$AB61&amp;" JOIN "&amp;$V61&amp;" USING ("&amp;$U61&amp;"."&amp;$X61&amp;", "&amp;$V61&amp;"."&amp;$W61&amp;" -&gt;&gt; '"&amp;$F61&amp;"')","")</f>
        <v/>
      </c>
      <c r="CS56" s="7" t="str">
        <f t="shared" si="173"/>
        <v/>
      </c>
      <c r="CT56" s="7" t="str">
        <f t="shared" si="166"/>
        <v/>
      </c>
      <c r="CU56" s="7" t="str">
        <f t="shared" si="82"/>
        <v xml:space="preserve"> ;</v>
      </c>
    </row>
    <row r="57" spans="1:203" x14ac:dyDescent="0.25">
      <c r="A57">
        <v>56</v>
      </c>
      <c r="B57" s="3" t="s">
        <v>183</v>
      </c>
      <c r="C57" s="3" t="s">
        <v>377</v>
      </c>
      <c r="D57" s="3" t="s">
        <v>183</v>
      </c>
      <c r="E57" s="3" t="s">
        <v>357</v>
      </c>
      <c r="F57" s="3" t="s">
        <v>387</v>
      </c>
      <c r="G57" s="6" t="s">
        <v>72</v>
      </c>
      <c r="H57" s="6" t="s">
        <v>72</v>
      </c>
      <c r="I57" s="6">
        <v>1</v>
      </c>
      <c r="J57" s="6" t="s">
        <v>72</v>
      </c>
      <c r="K57" s="6">
        <v>1</v>
      </c>
      <c r="L57" s="3" t="s">
        <v>391</v>
      </c>
      <c r="M57" s="6" t="s">
        <v>72</v>
      </c>
      <c r="N57" s="3"/>
      <c r="O57" s="6"/>
      <c r="P57" s="3"/>
      <c r="Q57" s="7" t="str">
        <f>VLOOKUP($C57,aws_cli_commands!$C$2:$E$10000,3,FALSE)</f>
        <v>y</v>
      </c>
      <c r="R57" s="7" t="str">
        <f>VLOOKUP($C57,aws_cli_commands!$C$2:$E$10000,2,FALSE)</f>
        <v>n</v>
      </c>
      <c r="S57" s="7" t="str">
        <f t="shared" si="86"/>
        <v>n</v>
      </c>
      <c r="T57" s="7" t="str">
        <f t="shared" si="87"/>
        <v>n</v>
      </c>
      <c r="U57" s="7" t="str">
        <f t="shared" si="88"/>
        <v>s3api___bucket_versioning</v>
      </c>
      <c r="V57" s="7" t="str">
        <f t="shared" si="89"/>
        <v>s3api___buckets</v>
      </c>
      <c r="W57" s="7" t="str">
        <f t="shared" si="90"/>
        <v>buckets</v>
      </c>
      <c r="X57" s="7" t="str">
        <f t="shared" si="91"/>
        <v>name</v>
      </c>
      <c r="Y57" s="7" t="str">
        <f t="shared" si="92"/>
        <v>n</v>
      </c>
      <c r="Z57" s="7">
        <f t="shared" si="93"/>
        <v>0</v>
      </c>
      <c r="AA57" s="7">
        <f>IF(AND($C57=$C57,$M57="y"),1,0)+IF(AND($C57=$C58,$M58="y"),1,0)+IF(AND($C57=$C59,$M59="y"),1,0)+IF(AND($C57=$C61,$M61="y"),1,0)+IF(AND($C57=$C62,$M62="y"),1,0)+IF(AND($C57=$C63,$M63="y"),1,0)+IF(AND($C57=$C64,$M64="y"),1,0)+IF(AND($C57=$C65,$M65="y"),1,0)+IF(AND($C57=$C66,$M66="y"),1,0)</f>
        <v>0</v>
      </c>
      <c r="AB57" s="7" t="s">
        <v>127</v>
      </c>
      <c r="AC57" s="8" t="str">
        <f t="shared" si="95"/>
        <v>s3api get-bucket-versioning --bucket</v>
      </c>
      <c r="AD57" s="7" t="str">
        <f t="shared" si="67"/>
        <v>get-bucket-versioning</v>
      </c>
      <c r="AE57" s="7" t="str">
        <f t="shared" si="96"/>
        <v xml:space="preserve"> --bucket</v>
      </c>
      <c r="AF57" s="7" t="str">
        <f t="shared" si="97"/>
        <v/>
      </c>
      <c r="AG57" s="7" t="str">
        <f t="shared" si="98"/>
        <v/>
      </c>
      <c r="AH57" s="7" t="str">
        <f>IF($I57&gt;=4," "&amp;$L61,"")</f>
        <v/>
      </c>
      <c r="AI57" s="7" t="str">
        <f>IF($I57&gt;=5," "&amp;$L62,"")</f>
        <v/>
      </c>
      <c r="AJ57" s="7" t="str">
        <f t="shared" si="167"/>
        <v/>
      </c>
      <c r="AK57" s="7" t="str">
        <f t="shared" si="160"/>
        <v/>
      </c>
      <c r="AL57" s="7" t="str">
        <f t="shared" si="154"/>
        <v/>
      </c>
      <c r="AM57" s="7" t="str">
        <f t="shared" si="104"/>
        <v>s3api___buckets</v>
      </c>
      <c r="AN57" s="7" t="str">
        <f t="shared" si="68"/>
        <v/>
      </c>
      <c r="AO57" s="7" t="str">
        <f t="shared" si="83"/>
        <v/>
      </c>
      <c r="AP57" s="7" t="str">
        <f>IF(I57&gt;=4,$V61,"")</f>
        <v/>
      </c>
      <c r="AQ57" s="7" t="str">
        <f>IF($I57&gt;=5,$V62,"")</f>
        <v/>
      </c>
      <c r="AR57" s="7" t="str">
        <f t="shared" si="168"/>
        <v/>
      </c>
      <c r="AS57" s="7" t="str">
        <f t="shared" si="161"/>
        <v/>
      </c>
      <c r="AT57" s="7" t="str">
        <f t="shared" si="155"/>
        <v/>
      </c>
      <c r="AU57" s="7" t="str">
        <f t="shared" si="110"/>
        <v>Name</v>
      </c>
      <c r="AV57" s="7" t="str">
        <f t="shared" si="70"/>
        <v/>
      </c>
      <c r="AW57" s="7" t="str">
        <f t="shared" si="71"/>
        <v/>
      </c>
      <c r="AX57" s="7" t="str">
        <f>IF($I57&gt;=4,$F61,"")</f>
        <v/>
      </c>
      <c r="AY57" s="7" t="str">
        <f>IF($I57&gt;=5,$F62,"")</f>
        <v/>
      </c>
      <c r="AZ57" s="7" t="str">
        <f t="shared" si="169"/>
        <v/>
      </c>
      <c r="BA57" s="7" t="str">
        <f t="shared" si="162"/>
        <v/>
      </c>
      <c r="BB57" s="7" t="str">
        <f t="shared" si="156"/>
        <v/>
      </c>
      <c r="BC57" s="8" t="str">
        <f t="shared" si="116"/>
        <v/>
      </c>
      <c r="BD57" s="8" t="str">
        <f t="shared" si="117"/>
        <v/>
      </c>
      <c r="BE57" s="7" t="str">
        <f t="shared" si="118"/>
        <v>/* recursive command: get-bucket-versioning */ DROP TABLE IF EXISTS s3api___bucket_versioning; CREATE TABLE s3api___bucket_versioning(  id SERIAL PRIMARY KEY, Name TEXT); SELECT s3api___buckets.buckets -&gt;&gt; 'Name' AS buckets FROM s3api___buckets ;</v>
      </c>
      <c r="BF57" s="7" t="str">
        <f t="shared" si="74"/>
        <v xml:space="preserve">/* recursive command multi: get-bucket-versioning */ </v>
      </c>
      <c r="BG57" s="7" t="str">
        <f t="shared" si="75"/>
        <v xml:space="preserve">DROP TABLE IF EXISTS s3api___bucket_versioning; </v>
      </c>
      <c r="BH57" s="7" t="str">
        <f t="shared" si="119"/>
        <v>CREATE TABLE s3api___bucket_versioning(  id SERIAL PRIMARY KEY, name TEXT );</v>
      </c>
      <c r="BI57" s="7" t="str">
        <f t="shared" si="77"/>
        <v xml:space="preserve">CREATE TABLE s3api___bucket_versioning(  id SERIAL PRIMARY KEY, </v>
      </c>
      <c r="BJ57" s="7" t="str">
        <f t="shared" si="120"/>
        <v>name TEXT</v>
      </c>
      <c r="BK57" s="7" t="str">
        <f t="shared" si="121"/>
        <v/>
      </c>
      <c r="BL57" s="7" t="str">
        <f t="shared" si="122"/>
        <v/>
      </c>
      <c r="BM57" s="7" t="str">
        <f>IF($I57&gt;=4,", "&amp;$X61&amp;" TEXT","")</f>
        <v/>
      </c>
      <c r="BN57" s="7" t="str">
        <f>IF($I57&gt;=5,", "&amp;$X62&amp;" TEXT","")</f>
        <v/>
      </c>
      <c r="BO57" s="7" t="str">
        <f t="shared" si="170"/>
        <v/>
      </c>
      <c r="BP57" s="7" t="str">
        <f t="shared" si="163"/>
        <v/>
      </c>
      <c r="BQ57" s="7" t="str">
        <f t="shared" si="157"/>
        <v/>
      </c>
      <c r="BR57" s="7" t="str">
        <f t="shared" si="78"/>
        <v xml:space="preserve"> );</v>
      </c>
      <c r="BS57" s="8" t="str">
        <f t="shared" si="128"/>
        <v xml:space="preserve"> INSERT INTO s3api___bucket_versioning(name)</v>
      </c>
      <c r="BT57" s="8" t="str">
        <f t="shared" si="80"/>
        <v xml:space="preserve"> INSERT INTO s3api___bucket_versioning(</v>
      </c>
      <c r="BU57" s="8" t="str">
        <f t="shared" si="129"/>
        <v>name</v>
      </c>
      <c r="BV57" s="8" t="str">
        <f t="shared" si="130"/>
        <v/>
      </c>
      <c r="BW57" s="8" t="str">
        <f t="shared" si="131"/>
        <v/>
      </c>
      <c r="BX57" s="8" t="str">
        <f>IF($I57&gt;=4,", "&amp;$X61,"")</f>
        <v/>
      </c>
      <c r="BY57" s="8" t="str">
        <f>IF($I57&gt;=5,", "&amp;$X62,"")</f>
        <v/>
      </c>
      <c r="BZ57" s="8" t="str">
        <f t="shared" si="171"/>
        <v/>
      </c>
      <c r="CA57" s="8" t="str">
        <f t="shared" si="164"/>
        <v/>
      </c>
      <c r="CB57" s="8" t="str">
        <f t="shared" si="158"/>
        <v/>
      </c>
      <c r="CC57" s="8" t="str">
        <f t="shared" si="81"/>
        <v>)</v>
      </c>
      <c r="CD57" s="8" t="str">
        <f t="shared" si="137"/>
        <v xml:space="preserve"> SELECT s3api___buckets.buckets -&gt;&gt; 'Name' AS buckets_name FROM s3api___buckets ;</v>
      </c>
      <c r="CE57" s="7" t="str">
        <f t="shared" si="138"/>
        <v xml:space="preserve"> SELECT s3api___buckets.buckets -&gt;&gt; 'Name' AS buckets_name</v>
      </c>
      <c r="CF57" s="7" t="str">
        <f t="shared" si="139"/>
        <v/>
      </c>
      <c r="CG57" s="7" t="str">
        <f t="shared" si="140"/>
        <v/>
      </c>
      <c r="CH57" s="7" t="str">
        <f>IF($I57&gt;=4,", "&amp;$V61&amp;"."&amp;$W61&amp;" -&gt;&gt; '"&amp;$F61&amp;"' AS "&amp;$W61&amp;"_"&amp;LOWER(F61),"")</f>
        <v/>
      </c>
      <c r="CI57" s="7" t="str">
        <f>IF($I57&gt;=5,", "&amp;$V62&amp;"."&amp;$W62&amp;" -&gt;&gt; '"&amp;$F62&amp;"' AS "&amp;$W62&amp;"_"&amp;LOWER(F62),"")</f>
        <v/>
      </c>
      <c r="CJ57" s="7" t="str">
        <f t="shared" si="172"/>
        <v/>
      </c>
      <c r="CK57" s="7" t="str">
        <f t="shared" si="165"/>
        <v/>
      </c>
      <c r="CL57" s="7" t="str">
        <f t="shared" si="159"/>
        <v/>
      </c>
      <c r="CM57" s="7" t="str">
        <f t="shared" si="146"/>
        <v xml:space="preserve"> FROM s3api___buckets</v>
      </c>
      <c r="CN57" s="8" t="str">
        <f t="shared" si="147"/>
        <v/>
      </c>
      <c r="CO57" s="8" t="str">
        <f t="shared" si="148"/>
        <v/>
      </c>
      <c r="CP57" s="8" t="str">
        <f t="shared" si="149"/>
        <v/>
      </c>
      <c r="CQ57" s="8" t="str">
        <f>IF($I57&gt;=5," "&amp;$AB61&amp;" JOIN "&amp;$V61&amp;" USING ("&amp;$U61&amp;"."&amp;$X61&amp;", "&amp;$V61&amp;"."&amp;$W61&amp;" -&gt;&gt; '"&amp;$F61&amp;"')","")</f>
        <v/>
      </c>
      <c r="CR57" s="8" t="str">
        <f>IF($I57&gt;=6," "&amp;$AB62&amp;" JOIN "&amp;$V62&amp;" USING ("&amp;$U62&amp;"."&amp;$X62&amp;", "&amp;$V62&amp;"."&amp;$W62&amp;" -&gt;&gt; '"&amp;$F62&amp;"')","")</f>
        <v/>
      </c>
      <c r="CS57" s="7" t="str">
        <f t="shared" si="173"/>
        <v/>
      </c>
      <c r="CT57" s="7" t="str">
        <f t="shared" si="166"/>
        <v/>
      </c>
      <c r="CU57" s="7" t="str">
        <f t="shared" si="82"/>
        <v xml:space="preserve"> ;</v>
      </c>
    </row>
    <row r="58" spans="1:203" x14ac:dyDescent="0.25">
      <c r="A58">
        <v>57</v>
      </c>
      <c r="B58" s="3" t="s">
        <v>183</v>
      </c>
      <c r="C58" s="3" t="s">
        <v>378</v>
      </c>
      <c r="D58" s="3" t="s">
        <v>183</v>
      </c>
      <c r="E58" s="3" t="s">
        <v>357</v>
      </c>
      <c r="F58" s="3" t="s">
        <v>387</v>
      </c>
      <c r="G58" s="6" t="s">
        <v>72</v>
      </c>
      <c r="H58" s="6" t="s">
        <v>72</v>
      </c>
      <c r="I58" s="6">
        <v>1</v>
      </c>
      <c r="J58" s="6" t="s">
        <v>72</v>
      </c>
      <c r="K58" s="6">
        <v>1</v>
      </c>
      <c r="L58" s="3" t="s">
        <v>391</v>
      </c>
      <c r="M58" s="6" t="s">
        <v>72</v>
      </c>
      <c r="N58" s="3"/>
      <c r="O58" s="6"/>
      <c r="P58" s="3"/>
      <c r="Q58" s="7" t="str">
        <f>VLOOKUP($C58,aws_cli_commands!$C$2:$E$10000,3,FALSE)</f>
        <v>y</v>
      </c>
      <c r="R58" s="7" t="str">
        <f>VLOOKUP($C58,aws_cli_commands!$C$2:$E$10000,2,FALSE)</f>
        <v>n</v>
      </c>
      <c r="S58" s="7" t="str">
        <f t="shared" si="86"/>
        <v>n</v>
      </c>
      <c r="T58" s="7" t="str">
        <f t="shared" si="87"/>
        <v>n</v>
      </c>
      <c r="U58" s="7" t="str">
        <f t="shared" si="88"/>
        <v>s3api___bucket_website</v>
      </c>
      <c r="V58" s="7" t="str">
        <f t="shared" si="89"/>
        <v>s3api___buckets</v>
      </c>
      <c r="W58" s="7" t="str">
        <f t="shared" si="90"/>
        <v>buckets</v>
      </c>
      <c r="X58" s="7" t="str">
        <f t="shared" si="91"/>
        <v>name</v>
      </c>
      <c r="Y58" s="7" t="str">
        <f t="shared" si="92"/>
        <v>n</v>
      </c>
      <c r="Z58" s="7">
        <f t="shared" si="93"/>
        <v>0</v>
      </c>
      <c r="AA58" s="7">
        <f>IF(AND($C58=$C58,$M58="y"),1,0)+IF(AND($C58=$C59,$M59="y"),1,0)+IF(AND($C58=$C61,$M61="y"),1,0)+IF(AND($C58=$C62,$M62="y"),1,0)+IF(AND($C58=$C63,$M63="y"),1,0)+IF(AND($C58=$C64,$M64="y"),1,0)+IF(AND($C58=$C65,$M65="y"),1,0)+IF(AND($C58=$C66,$M66="y"),1,0)+IF(AND($C58=$C67,$M67="y"),1,0)</f>
        <v>0</v>
      </c>
      <c r="AB58" s="7" t="s">
        <v>127</v>
      </c>
      <c r="AC58" s="8" t="str">
        <f t="shared" si="95"/>
        <v>s3api get-bucket-website --bucket</v>
      </c>
      <c r="AD58" s="7" t="str">
        <f t="shared" si="67"/>
        <v>get-bucket-website</v>
      </c>
      <c r="AE58" s="7" t="str">
        <f t="shared" si="96"/>
        <v xml:space="preserve"> --bucket</v>
      </c>
      <c r="AF58" s="7" t="str">
        <f t="shared" si="97"/>
        <v/>
      </c>
      <c r="AG58" s="7" t="str">
        <f>IF($I58&gt;=3," "&amp;$L61,"")</f>
        <v/>
      </c>
      <c r="AH58" s="7" t="str">
        <f>IF($I58&gt;=4," "&amp;$L62,"")</f>
        <v/>
      </c>
      <c r="AI58" s="7" t="str">
        <f>IF($I58&gt;=5," "&amp;$L63,"")</f>
        <v/>
      </c>
      <c r="AJ58" s="7" t="str">
        <f t="shared" si="167"/>
        <v/>
      </c>
      <c r="AK58" s="7" t="str">
        <f t="shared" si="160"/>
        <v/>
      </c>
      <c r="AL58" s="7" t="str">
        <f t="shared" si="154"/>
        <v/>
      </c>
      <c r="AM58" s="7" t="str">
        <f t="shared" si="104"/>
        <v>s3api___buckets</v>
      </c>
      <c r="AN58" s="7" t="str">
        <f t="shared" si="68"/>
        <v/>
      </c>
      <c r="AO58" s="7" t="str">
        <f>IF($I57&gt;=3,IF($V61="","",$V61),"")</f>
        <v/>
      </c>
      <c r="AP58" s="7" t="str">
        <f>IF(I58&gt;=4,$V62,"")</f>
        <v/>
      </c>
      <c r="AQ58" s="7" t="str">
        <f>IF($I58&gt;=5,$V63,"")</f>
        <v/>
      </c>
      <c r="AR58" s="7" t="str">
        <f t="shared" si="168"/>
        <v/>
      </c>
      <c r="AS58" s="7" t="str">
        <f t="shared" si="161"/>
        <v/>
      </c>
      <c r="AT58" s="7" t="str">
        <f t="shared" si="155"/>
        <v/>
      </c>
      <c r="AU58" s="7" t="str">
        <f t="shared" si="110"/>
        <v>Name</v>
      </c>
      <c r="AV58" s="7" t="str">
        <f t="shared" si="70"/>
        <v/>
      </c>
      <c r="AW58" s="7" t="str">
        <f>IF($I57&gt;=3,IF($F61="","",$F61),"")</f>
        <v/>
      </c>
      <c r="AX58" s="7" t="str">
        <f>IF($I58&gt;=4,$F62,"")</f>
        <v/>
      </c>
      <c r="AY58" s="7" t="str">
        <f>IF($I58&gt;=5,$F63,"")</f>
        <v/>
      </c>
      <c r="AZ58" s="7" t="str">
        <f t="shared" si="169"/>
        <v/>
      </c>
      <c r="BA58" s="7" t="str">
        <f t="shared" si="162"/>
        <v/>
      </c>
      <c r="BB58" s="7" t="str">
        <f t="shared" si="156"/>
        <v/>
      </c>
      <c r="BC58" s="8" t="str">
        <f t="shared" si="116"/>
        <v/>
      </c>
      <c r="BD58" s="8" t="str">
        <f t="shared" si="117"/>
        <v/>
      </c>
      <c r="BE58" s="7" t="str">
        <f t="shared" si="118"/>
        <v>/* recursive command: get-bucket-website */ DROP TABLE IF EXISTS s3api___bucket_website; CREATE TABLE s3api___bucket_website(  id SERIAL PRIMARY KEY, Name TEXT); SELECT s3api___buckets.buckets -&gt;&gt; 'Name' AS buckets FROM s3api___buckets ;</v>
      </c>
      <c r="BF58" s="7" t="str">
        <f t="shared" si="74"/>
        <v xml:space="preserve">/* recursive command multi: get-bucket-website */ </v>
      </c>
      <c r="BG58" s="7" t="str">
        <f t="shared" si="75"/>
        <v xml:space="preserve">DROP TABLE IF EXISTS s3api___bucket_website; </v>
      </c>
      <c r="BH58" s="7" t="str">
        <f t="shared" si="119"/>
        <v>CREATE TABLE s3api___bucket_website(  id SERIAL PRIMARY KEY, name TEXT );</v>
      </c>
      <c r="BI58" s="7" t="str">
        <f t="shared" si="77"/>
        <v xml:space="preserve">CREATE TABLE s3api___bucket_website(  id SERIAL PRIMARY KEY, </v>
      </c>
      <c r="BJ58" s="7" t="str">
        <f t="shared" si="120"/>
        <v>name TEXT</v>
      </c>
      <c r="BK58" s="7" t="str">
        <f t="shared" si="121"/>
        <v/>
      </c>
      <c r="BL58" s="7" t="str">
        <f>IF($I58&gt;=3,", "&amp;$X61&amp;" TEXT","")</f>
        <v/>
      </c>
      <c r="BM58" s="7" t="str">
        <f>IF($I58&gt;=4,", "&amp;$X62&amp;" TEXT","")</f>
        <v/>
      </c>
      <c r="BN58" s="7" t="str">
        <f>IF($I58&gt;=5,", "&amp;$X63&amp;" TEXT","")</f>
        <v/>
      </c>
      <c r="BO58" s="7" t="str">
        <f t="shared" si="170"/>
        <v/>
      </c>
      <c r="BP58" s="7" t="str">
        <f t="shared" si="163"/>
        <v/>
      </c>
      <c r="BQ58" s="7" t="str">
        <f t="shared" si="157"/>
        <v/>
      </c>
      <c r="BR58" s="7" t="str">
        <f t="shared" si="78"/>
        <v xml:space="preserve"> );</v>
      </c>
      <c r="BS58" s="8" t="str">
        <f t="shared" si="128"/>
        <v xml:space="preserve"> INSERT INTO s3api___bucket_website(name)</v>
      </c>
      <c r="BT58" s="8" t="str">
        <f t="shared" si="80"/>
        <v xml:space="preserve"> INSERT INTO s3api___bucket_website(</v>
      </c>
      <c r="BU58" s="8" t="str">
        <f t="shared" si="129"/>
        <v>name</v>
      </c>
      <c r="BV58" s="8" t="str">
        <f t="shared" si="130"/>
        <v/>
      </c>
      <c r="BW58" s="8" t="str">
        <f>IF($I58&gt;=3,", "&amp;$X61,"")</f>
        <v/>
      </c>
      <c r="BX58" s="8" t="str">
        <f>IF($I58&gt;=4,", "&amp;$X62,"")</f>
        <v/>
      </c>
      <c r="BY58" s="8" t="str">
        <f>IF($I58&gt;=5,", "&amp;$X63,"")</f>
        <v/>
      </c>
      <c r="BZ58" s="8" t="str">
        <f t="shared" si="171"/>
        <v/>
      </c>
      <c r="CA58" s="8" t="str">
        <f t="shared" si="164"/>
        <v/>
      </c>
      <c r="CB58" s="8" t="str">
        <f t="shared" si="158"/>
        <v/>
      </c>
      <c r="CC58" s="8" t="str">
        <f t="shared" si="81"/>
        <v>)</v>
      </c>
      <c r="CD58" s="8" t="str">
        <f t="shared" si="137"/>
        <v xml:space="preserve"> SELECT s3api___buckets.buckets -&gt;&gt; 'Name' AS buckets_name FROM s3api___buckets ;</v>
      </c>
      <c r="CE58" s="7" t="str">
        <f t="shared" si="138"/>
        <v xml:space="preserve"> SELECT s3api___buckets.buckets -&gt;&gt; 'Name' AS buckets_name</v>
      </c>
      <c r="CF58" s="7" t="str">
        <f t="shared" si="139"/>
        <v/>
      </c>
      <c r="CG58" s="7" t="str">
        <f>IF($I58&gt;=3,", "&amp;$V61&amp;"."&amp;$W61&amp;" -&gt;&gt; '"&amp;$F61&amp;"' AS "&amp;$W61&amp;"_"&amp;LOWER(F61),"")</f>
        <v/>
      </c>
      <c r="CH58" s="7" t="str">
        <f>IF($I58&gt;=4,", "&amp;$V62&amp;"."&amp;$W62&amp;" -&gt;&gt; '"&amp;$F62&amp;"' AS "&amp;$W62&amp;"_"&amp;LOWER(F62),"")</f>
        <v/>
      </c>
      <c r="CI58" s="7" t="str">
        <f>IF($I58&gt;=5,", "&amp;$V63&amp;"."&amp;$W63&amp;" -&gt;&gt; '"&amp;$F63&amp;"' AS "&amp;$W63&amp;"_"&amp;LOWER(F63),"")</f>
        <v/>
      </c>
      <c r="CJ58" s="7" t="str">
        <f t="shared" si="172"/>
        <v/>
      </c>
      <c r="CK58" s="7" t="str">
        <f t="shared" si="165"/>
        <v/>
      </c>
      <c r="CL58" s="7" t="str">
        <f t="shared" si="159"/>
        <v/>
      </c>
      <c r="CM58" s="7" t="str">
        <f t="shared" si="146"/>
        <v xml:space="preserve"> FROM s3api___buckets</v>
      </c>
      <c r="CN58" s="8" t="str">
        <f t="shared" si="147"/>
        <v/>
      </c>
      <c r="CO58" s="8" t="str">
        <f t="shared" si="148"/>
        <v/>
      </c>
      <c r="CP58" s="8" t="str">
        <f>IF($I58&gt;=4," "&amp;$AB61&amp;" JOIN "&amp;$V61&amp;" USING ("&amp;$U61&amp;"."&amp;$X61&amp;", "&amp;$V61&amp;"."&amp;$W61&amp;" -&gt;&gt; '"&amp;$F61&amp;"')","")</f>
        <v/>
      </c>
      <c r="CQ58" s="8" t="str">
        <f>IF($I58&gt;=5," "&amp;$AB62&amp;" JOIN "&amp;$V62&amp;" USING ("&amp;$U62&amp;"."&amp;$X62&amp;", "&amp;$V62&amp;"."&amp;$W62&amp;" -&gt;&gt; '"&amp;$F62&amp;"')","")</f>
        <v/>
      </c>
      <c r="CR58" s="8" t="str">
        <f>IF($I58&gt;=6," "&amp;$AB63&amp;" JOIN "&amp;$V63&amp;" USING ("&amp;$U63&amp;"."&amp;$X63&amp;", "&amp;$V63&amp;"."&amp;$W63&amp;" -&gt;&gt; '"&amp;$F63&amp;"')","")</f>
        <v/>
      </c>
      <c r="CS58" s="7" t="str">
        <f t="shared" si="173"/>
        <v/>
      </c>
      <c r="CT58" s="7" t="str">
        <f t="shared" si="166"/>
        <v/>
      </c>
      <c r="CU58" s="7" t="str">
        <f t="shared" si="82"/>
        <v xml:space="preserve"> ;</v>
      </c>
    </row>
    <row r="59" spans="1:203" x14ac:dyDescent="0.25">
      <c r="A59">
        <v>58</v>
      </c>
      <c r="B59" s="3" t="s">
        <v>183</v>
      </c>
      <c r="C59" s="3" t="s">
        <v>383</v>
      </c>
      <c r="D59" s="3" t="s">
        <v>183</v>
      </c>
      <c r="E59" s="3" t="s">
        <v>357</v>
      </c>
      <c r="F59" s="3" t="s">
        <v>387</v>
      </c>
      <c r="G59" s="6" t="s">
        <v>72</v>
      </c>
      <c r="H59" s="6" t="s">
        <v>71</v>
      </c>
      <c r="I59" s="6">
        <v>2</v>
      </c>
      <c r="J59" s="6" t="s">
        <v>72</v>
      </c>
      <c r="K59" s="6">
        <v>1</v>
      </c>
      <c r="L59" s="3" t="s">
        <v>391</v>
      </c>
      <c r="M59" s="6" t="s">
        <v>72</v>
      </c>
      <c r="N59" s="3"/>
      <c r="O59" s="6"/>
      <c r="P59" s="3"/>
      <c r="Q59" s="7" t="str">
        <f>VLOOKUP($C59,aws_cli_commands!$C$2:$E$10000,3,FALSE)</f>
        <v>y</v>
      </c>
      <c r="R59" s="7" t="str">
        <f>VLOOKUP($C59,aws_cli_commands!$C$2:$E$10000,2,FALSE)</f>
        <v>n</v>
      </c>
      <c r="S59" s="7" t="str">
        <f t="shared" si="86"/>
        <v>n</v>
      </c>
      <c r="T59" s="7" t="str">
        <f>IF(OR(C59=C58,C59=C61),"y","n")</f>
        <v>n</v>
      </c>
      <c r="U59" s="7" t="str">
        <f t="shared" si="88"/>
        <v>s3api___object</v>
      </c>
      <c r="V59" s="7" t="str">
        <f t="shared" si="89"/>
        <v>s3api___buckets</v>
      </c>
      <c r="W59" s="7" t="str">
        <f t="shared" si="90"/>
        <v>buckets</v>
      </c>
      <c r="X59" s="7" t="str">
        <f t="shared" si="91"/>
        <v>name</v>
      </c>
      <c r="Y59" s="7" t="str">
        <f t="shared" si="92"/>
        <v>n</v>
      </c>
      <c r="Z59" s="7">
        <f t="shared" si="93"/>
        <v>0</v>
      </c>
      <c r="AA59" s="7">
        <f>IF(AND($C59=$C59,$M59="y"),1,0)+IF(AND($C59=$C61,$M61="y"),1,0)+IF(AND($C59=$C62,$M62="y"),1,0)+IF(AND($C59=$C63,$M63="y"),1,0)+IF(AND($C59=$C64,$M64="y"),1,0)+IF(AND($C59=$C65,$M65="y"),1,0)+IF(AND($C59=$C66,$M66="y"),1,0)+IF(AND($C59=$C67,$M67="y"),1,0)+IF(AND($C59=$C68,$M68="y"),1,0)</f>
        <v>0</v>
      </c>
      <c r="AB59" s="7" t="s">
        <v>127</v>
      </c>
      <c r="AC59" s="8" t="str">
        <f t="shared" si="95"/>
        <v>s3api get-object --bucket --bucket</v>
      </c>
      <c r="AD59" s="7" t="str">
        <f t="shared" si="67"/>
        <v>get-object</v>
      </c>
      <c r="AE59" s="7" t="str">
        <f t="shared" si="96"/>
        <v xml:space="preserve"> --bucket</v>
      </c>
      <c r="AF59" s="7" t="str">
        <f>IF($I59&gt;=2," "&amp;$L61,"")</f>
        <v xml:space="preserve"> --bucket</v>
      </c>
      <c r="AG59" s="7" t="str">
        <f>IF($I59&gt;=3," "&amp;$L62,"")</f>
        <v/>
      </c>
      <c r="AH59" s="7" t="str">
        <f>IF($I59&gt;=4," "&amp;$L63,"")</f>
        <v/>
      </c>
      <c r="AI59" s="7" t="str">
        <f>IF($I59&gt;=5," "&amp;$L64,"")</f>
        <v/>
      </c>
      <c r="AJ59" s="7" t="str">
        <f t="shared" si="167"/>
        <v/>
      </c>
      <c r="AK59" s="7" t="str">
        <f t="shared" si="160"/>
        <v/>
      </c>
      <c r="AL59" s="7" t="str">
        <f t="shared" si="154"/>
        <v/>
      </c>
      <c r="AM59" s="7" t="str">
        <f t="shared" si="104"/>
        <v>s3api___buckets</v>
      </c>
      <c r="AN59" s="7" t="str">
        <f>IF($I58&gt;=2,IF($V61="","",$V61),"")</f>
        <v/>
      </c>
      <c r="AO59" s="7" t="str">
        <f>IF($I58&gt;=3,IF($V62="","",$V62),"")</f>
        <v/>
      </c>
      <c r="AP59" s="7" t="str">
        <f>IF(I59&gt;=4,$V63,"")</f>
        <v/>
      </c>
      <c r="AQ59" s="7" t="str">
        <f>IF($I59&gt;=5,$V64,"")</f>
        <v/>
      </c>
      <c r="AR59" s="7" t="str">
        <f t="shared" si="168"/>
        <v/>
      </c>
      <c r="AS59" s="7" t="str">
        <f t="shared" si="161"/>
        <v/>
      </c>
      <c r="AT59" s="7" t="str">
        <f t="shared" si="155"/>
        <v/>
      </c>
      <c r="AU59" s="7" t="str">
        <f t="shared" si="110"/>
        <v>Name</v>
      </c>
      <c r="AV59" s="7" t="str">
        <f>IF($I58&gt;=2,IF($F61="","",$F61),"")</f>
        <v/>
      </c>
      <c r="AW59" s="7" t="str">
        <f>IF($I58&gt;=3,IF($F62="","",$F62),"")</f>
        <v/>
      </c>
      <c r="AX59" s="7" t="str">
        <f>IF($I59&gt;=4,$F63,"")</f>
        <v/>
      </c>
      <c r="AY59" s="7" t="str">
        <f>IF($I59&gt;=5,$F64,"")</f>
        <v/>
      </c>
      <c r="AZ59" s="7" t="str">
        <f t="shared" si="169"/>
        <v/>
      </c>
      <c r="BA59" s="7" t="str">
        <f t="shared" si="162"/>
        <v/>
      </c>
      <c r="BB59" s="7" t="str">
        <f t="shared" si="156"/>
        <v/>
      </c>
      <c r="BC59" s="8" t="str">
        <f t="shared" si="116"/>
        <v/>
      </c>
      <c r="BD59" s="8" t="str">
        <f t="shared" si="117"/>
        <v>/* recursive command multi: get-object */ DROP TABLE IF EXISTS s3api___object; CREATE TABLE s3api___object(  id SERIAL PRIMARY KEY, name TEXT, name TEXT ); INSERT INTO s3api___object(name, name) SELECT s3api___buckets.buckets -&gt;&gt; 'Name' AS buckets_name, s3api___buckets.buckets -&gt;&gt; 'Name' AS buckets_name FROM s3api___buckets INNER JOIN s3api___buckets USING (s3api___object.name, s3api___buckets.buckets -&gt;&gt; 'Name') ;</v>
      </c>
      <c r="BE59" s="7" t="str">
        <f t="shared" si="118"/>
        <v>/* recursive command: get-object */ DROP TABLE IF EXISTS s3api___object; CREATE TABLE s3api___object(  id SERIAL PRIMARY KEY, Name TEXT); SELECT s3api___buckets.buckets -&gt;&gt; 'Name' AS buckets FROM s3api___buckets ;</v>
      </c>
      <c r="BF59" s="7" t="str">
        <f t="shared" si="74"/>
        <v xml:space="preserve">/* recursive command multi: get-object */ </v>
      </c>
      <c r="BG59" s="7" t="str">
        <f t="shared" si="75"/>
        <v xml:space="preserve">DROP TABLE IF EXISTS s3api___object; </v>
      </c>
      <c r="BH59" s="7" t="str">
        <f t="shared" si="119"/>
        <v>CREATE TABLE s3api___object(  id SERIAL PRIMARY KEY, name TEXT, name TEXT );</v>
      </c>
      <c r="BI59" s="7" t="str">
        <f t="shared" si="77"/>
        <v xml:space="preserve">CREATE TABLE s3api___object(  id SERIAL PRIMARY KEY, </v>
      </c>
      <c r="BJ59" s="7" t="str">
        <f t="shared" si="120"/>
        <v>name TEXT</v>
      </c>
      <c r="BK59" s="7" t="str">
        <f>IF($I59&gt;=2,", "&amp;$X61&amp;" TEXT","")</f>
        <v>, name TEXT</v>
      </c>
      <c r="BL59" s="7" t="str">
        <f>IF($I59&gt;=3,", "&amp;$X62&amp;" TEXT","")</f>
        <v/>
      </c>
      <c r="BM59" s="7" t="str">
        <f>IF($I59&gt;=4,", "&amp;$X63&amp;" TEXT","")</f>
        <v/>
      </c>
      <c r="BN59" s="7" t="str">
        <f>IF($I59&gt;=5,", "&amp;$X64&amp;" TEXT","")</f>
        <v/>
      </c>
      <c r="BO59" s="7" t="str">
        <f t="shared" si="170"/>
        <v/>
      </c>
      <c r="BP59" s="7" t="str">
        <f t="shared" si="163"/>
        <v/>
      </c>
      <c r="BQ59" s="7" t="str">
        <f t="shared" si="157"/>
        <v/>
      </c>
      <c r="BR59" s="7" t="str">
        <f t="shared" si="78"/>
        <v xml:space="preserve"> );</v>
      </c>
      <c r="BS59" s="8" t="str">
        <f t="shared" si="128"/>
        <v xml:space="preserve"> INSERT INTO s3api___object(name, name)</v>
      </c>
      <c r="BT59" s="8" t="str">
        <f t="shared" si="80"/>
        <v xml:space="preserve"> INSERT INTO s3api___object(</v>
      </c>
      <c r="BU59" s="8" t="str">
        <f t="shared" si="129"/>
        <v>name</v>
      </c>
      <c r="BV59" s="8" t="str">
        <f>IF($I59&gt;=2,", "&amp;$X61,"")</f>
        <v>, name</v>
      </c>
      <c r="BW59" s="8" t="str">
        <f>IF($I59&gt;=3,", "&amp;$X62,"")</f>
        <v/>
      </c>
      <c r="BX59" s="8" t="str">
        <f>IF($I59&gt;=4,", "&amp;$X63,"")</f>
        <v/>
      </c>
      <c r="BY59" s="8" t="str">
        <f>IF($I59&gt;=5,", "&amp;$X64,"")</f>
        <v/>
      </c>
      <c r="BZ59" s="8" t="str">
        <f t="shared" si="171"/>
        <v/>
      </c>
      <c r="CA59" s="8" t="str">
        <f t="shared" si="164"/>
        <v/>
      </c>
      <c r="CB59" s="8" t="str">
        <f t="shared" si="158"/>
        <v/>
      </c>
      <c r="CC59" s="8" t="str">
        <f t="shared" si="81"/>
        <v>)</v>
      </c>
      <c r="CD59" s="8" t="str">
        <f t="shared" si="137"/>
        <v xml:space="preserve"> SELECT s3api___buckets.buckets -&gt;&gt; 'Name' AS buckets_name, s3api___buckets.buckets -&gt;&gt; 'Name' AS buckets_name FROM s3api___buckets INNER JOIN s3api___buckets USING (s3api___object.name, s3api___buckets.buckets -&gt;&gt; 'Name') ;</v>
      </c>
      <c r="CE59" s="7" t="str">
        <f t="shared" si="138"/>
        <v xml:space="preserve"> SELECT s3api___buckets.buckets -&gt;&gt; 'Name' AS buckets_name</v>
      </c>
      <c r="CF59" s="7" t="str">
        <f>IF($I59&gt;=2,", "&amp;$V61&amp;"."&amp;$W61&amp;" -&gt;&gt; '"&amp;$F61&amp;"' AS "&amp;$W61&amp;"_"&amp;LOWER(F61),"")</f>
        <v>, s3api___buckets.buckets -&gt;&gt; 'Name' AS buckets_name</v>
      </c>
      <c r="CG59" s="7" t="str">
        <f>IF($I59&gt;=3,", "&amp;$V62&amp;"."&amp;$W62&amp;" -&gt;&gt; '"&amp;$F62&amp;"' AS "&amp;$W62&amp;"_"&amp;LOWER(F62),"")</f>
        <v/>
      </c>
      <c r="CH59" s="7" t="str">
        <f>IF($I59&gt;=4,", "&amp;$V63&amp;"."&amp;$W63&amp;" -&gt;&gt; '"&amp;$F63&amp;"' AS "&amp;$W63&amp;"_"&amp;LOWER(F63),"")</f>
        <v/>
      </c>
      <c r="CI59" s="7" t="str">
        <f>IF($I59&gt;=5,", "&amp;$V64&amp;"."&amp;$W64&amp;" -&gt;&gt; '"&amp;$F64&amp;"' AS "&amp;$W64&amp;"_"&amp;LOWER(F64),"")</f>
        <v/>
      </c>
      <c r="CJ59" s="7" t="str">
        <f t="shared" si="172"/>
        <v/>
      </c>
      <c r="CK59" s="7" t="str">
        <f t="shared" si="165"/>
        <v/>
      </c>
      <c r="CL59" s="7" t="str">
        <f t="shared" si="159"/>
        <v/>
      </c>
      <c r="CM59" s="7" t="str">
        <f t="shared" si="146"/>
        <v xml:space="preserve"> FROM s3api___buckets</v>
      </c>
      <c r="CN59" s="8" t="str">
        <f t="shared" si="147"/>
        <v xml:space="preserve"> INNER JOIN s3api___buckets USING (s3api___object.name, s3api___buckets.buckets -&gt;&gt; 'Name')</v>
      </c>
      <c r="CO59" s="8" t="str">
        <f>IF($I59&gt;=3," "&amp;$AB61&amp;" JOIN "&amp;$V61&amp;" USING ("&amp;$U61&amp;"."&amp;$X61&amp;", "&amp;$V61&amp;"."&amp;$W61&amp;" -&gt;&gt; '"&amp;$F61&amp;"')","")</f>
        <v/>
      </c>
      <c r="CP59" s="8" t="str">
        <f>IF($I59&gt;=4," "&amp;$AB62&amp;" JOIN "&amp;$V62&amp;" USING ("&amp;$U62&amp;"."&amp;$X62&amp;", "&amp;$V62&amp;"."&amp;$W62&amp;" -&gt;&gt; '"&amp;$F62&amp;"')","")</f>
        <v/>
      </c>
      <c r="CQ59" s="8" t="str">
        <f>IF($I59&gt;=5," "&amp;$AB63&amp;" JOIN "&amp;$V63&amp;" USING ("&amp;$U63&amp;"."&amp;$X63&amp;", "&amp;$V63&amp;"."&amp;$W63&amp;" -&gt;&gt; '"&amp;$F63&amp;"')","")</f>
        <v/>
      </c>
      <c r="CR59" s="8" t="str">
        <f>IF($I59&gt;=6," "&amp;$AB64&amp;" JOIN "&amp;$V64&amp;" USING ("&amp;$U64&amp;"."&amp;$X64&amp;", "&amp;$V64&amp;"."&amp;$W64&amp;" -&gt;&gt; '"&amp;$F64&amp;"')","")</f>
        <v/>
      </c>
      <c r="CS59" s="7" t="str">
        <f t="shared" si="173"/>
        <v/>
      </c>
      <c r="CT59" s="7" t="str">
        <f t="shared" si="166"/>
        <v/>
      </c>
      <c r="CU59" s="7" t="str">
        <f t="shared" si="82"/>
        <v xml:space="preserve"> ;</v>
      </c>
    </row>
    <row r="60" spans="1:203" x14ac:dyDescent="0.25">
      <c r="A60">
        <v>59</v>
      </c>
      <c r="B60" s="3" t="s">
        <v>183</v>
      </c>
      <c r="C60" s="3" t="s">
        <v>383</v>
      </c>
      <c r="D60" s="3" t="s">
        <v>183</v>
      </c>
      <c r="E60" s="3" t="s">
        <v>363</v>
      </c>
      <c r="F60" s="3" t="s">
        <v>393</v>
      </c>
      <c r="G60" s="6" t="s">
        <v>71</v>
      </c>
      <c r="H60" s="6" t="s">
        <v>71</v>
      </c>
      <c r="I60" s="6">
        <v>2</v>
      </c>
      <c r="J60" s="6" t="s">
        <v>72</v>
      </c>
      <c r="K60" s="6">
        <v>1</v>
      </c>
      <c r="L60" s="3" t="s">
        <v>388</v>
      </c>
      <c r="M60" s="6" t="s">
        <v>72</v>
      </c>
      <c r="N60" s="3"/>
      <c r="O60" s="6"/>
      <c r="P60" s="3"/>
      <c r="Q60" s="7" t="str">
        <f>VLOOKUP($C60,aws_cli_commands!$C$2:$E$10000,3,FALSE)</f>
        <v>y</v>
      </c>
      <c r="R60" s="7" t="str">
        <f>VLOOKUP($C60,aws_cli_commands!$C$2:$E$10000,2,FALSE)</f>
        <v>n</v>
      </c>
      <c r="S60" s="7" t="str">
        <f t="shared" ref="S60" si="174">IF(AND(G59="y",I59&gt;1),"y","n")</f>
        <v>n</v>
      </c>
      <c r="T60" s="7" t="str">
        <f>IF(OR(C60=C59,C60=C62),"y","n")</f>
        <v>y</v>
      </c>
      <c r="U60" s="7" t="str">
        <f t="shared" ref="U60" si="175">B60&amp;"___"&amp;SUBSTITUTE(RIGHT(C60,LEN(C60)-FIND("-",C60)),"-","_")</f>
        <v>s3api___object</v>
      </c>
      <c r="V60" s="7" t="str">
        <f t="shared" ref="V60" si="176">SUBSTITUTE(D60&amp;"___"&amp;RIGHT(E60,LEN(E60)-FIND("-",E60)),"-","_")</f>
        <v>s3api___objects_v2</v>
      </c>
      <c r="W60" s="7" t="str">
        <f t="shared" si="90"/>
        <v>objects_v2</v>
      </c>
      <c r="X60" s="7" t="str">
        <f t="shared" ref="X60" si="177">IF(G60="y",W60&amp;"_"&amp;LOWER(F60),IF(M60="y","**hardcoded**",LOWER(F60)))</f>
        <v>objects_v2_key</v>
      </c>
      <c r="Y60" s="7" t="str">
        <f t="shared" ref="Y60" si="178">IF(OR(Z60=1,AA60=1),"y","n")</f>
        <v>n</v>
      </c>
      <c r="Z60" s="7">
        <f t="shared" si="93"/>
        <v>0</v>
      </c>
      <c r="AA60" s="7">
        <f>IF(AND($C60=$C60,$M60="y"),1,0)+IF(AND($C60=$C62,$M62="y"),1,0)+IF(AND($C60=$C63,$M63="y"),1,0)+IF(AND($C60=$C64,$M64="y"),1,0)+IF(AND($C60=$C65,$M65="y"),1,0)+IF(AND($C60=$C66,$M66="y"),1,0)+IF(AND($C60=$C67,$M67="y"),1,0)+IF(AND($C60=$C68,$M68="y"),1,0)+IF(AND($C60=$C69,$M69="y"),1,0)</f>
        <v>0</v>
      </c>
      <c r="AB60" s="7" t="s">
        <v>127</v>
      </c>
      <c r="AC60" s="8" t="str">
        <f t="shared" ref="AC60" si="179">IF(AND($H60="y",$C60&lt;&gt;$C59),B60&amp;" "&amp;AD60&amp;AE60&amp;AF60&amp;AG60&amp;AH60&amp;AI60&amp;AJ60&amp;AK60&amp;AL60,IF(H60="n",B60&amp;" "&amp;AD60&amp;AE60&amp;AF60&amp;AG60&amp;AH60&amp;AI60&amp;AJ60&amp;AK60&amp;AL60,""))</f>
        <v/>
      </c>
      <c r="AD60" s="7" t="str">
        <f t="shared" si="67"/>
        <v>get-object</v>
      </c>
      <c r="AE60" s="7" t="str">
        <f t="shared" si="96"/>
        <v xml:space="preserve"> --key</v>
      </c>
      <c r="AF60" s="7" t="str">
        <f>IF($I60&gt;=2," "&amp;$L62,"")</f>
        <v xml:space="preserve"> --key</v>
      </c>
      <c r="AG60" s="7" t="str">
        <f>IF($I60&gt;=3," "&amp;$L63,"")</f>
        <v/>
      </c>
      <c r="AH60" s="7" t="str">
        <f>IF($I60&gt;=4," "&amp;$L64,"")</f>
        <v/>
      </c>
      <c r="AI60" s="7" t="str">
        <f>IF($I60&gt;=5," "&amp;$L65,"")</f>
        <v/>
      </c>
      <c r="AJ60" s="7" t="str">
        <f t="shared" si="167"/>
        <v/>
      </c>
      <c r="AK60" s="7" t="str">
        <f t="shared" si="160"/>
        <v/>
      </c>
      <c r="AL60" s="7" t="str">
        <f t="shared" si="154"/>
        <v/>
      </c>
      <c r="AM60" s="7" t="str">
        <f t="shared" ref="AM60" si="180">V60</f>
        <v>s3api___objects_v2</v>
      </c>
      <c r="AN60" s="7" t="str">
        <f>IF($I59&gt;=2,IF($V62="","",$V62),"")</f>
        <v>s3api___objects_v2</v>
      </c>
      <c r="AO60" s="7" t="str">
        <f>IF($I59&gt;=3,IF($V63="","",$V63),"")</f>
        <v/>
      </c>
      <c r="AP60" s="7" t="str">
        <f>IF(I60&gt;=4,$V64,"")</f>
        <v/>
      </c>
      <c r="AQ60" s="7" t="str">
        <f>IF($I60&gt;=5,$V65,"")</f>
        <v/>
      </c>
      <c r="AR60" s="7" t="str">
        <f t="shared" si="168"/>
        <v/>
      </c>
      <c r="AS60" s="7" t="str">
        <f t="shared" si="161"/>
        <v/>
      </c>
      <c r="AT60" s="7" t="str">
        <f t="shared" si="155"/>
        <v/>
      </c>
      <c r="AU60" s="7" t="str">
        <f t="shared" ref="AU60" si="181">F60</f>
        <v>Key</v>
      </c>
      <c r="AV60" s="7" t="str">
        <f>IF($I59&gt;=2,IF($F62="","",$F62),"")</f>
        <v>Key</v>
      </c>
      <c r="AW60" s="7" t="str">
        <f>IF($I59&gt;=3,IF($F63="","",$F63),"")</f>
        <v/>
      </c>
      <c r="AX60" s="7" t="str">
        <f>IF($I60&gt;=4,$F64,"")</f>
        <v/>
      </c>
      <c r="AY60" s="7" t="str">
        <f>IF($I60&gt;=5,$F65,"")</f>
        <v/>
      </c>
      <c r="AZ60" s="7" t="str">
        <f t="shared" si="169"/>
        <v/>
      </c>
      <c r="BA60" s="7" t="str">
        <f t="shared" si="162"/>
        <v/>
      </c>
      <c r="BB60" s="7" t="str">
        <f t="shared" si="156"/>
        <v/>
      </c>
      <c r="BC60" s="8" t="str">
        <f t="shared" ref="BC60" si="182">IF(OR(R60&lt;&gt;"y",I60&lt;&gt;1),"","SELECT aws_command::text || ' ' || command_parameter::text AS aws_command_string, parameter_source_table, parameter_source_key FROM (SELECT  "&amp;"'"&amp;AC60&amp;"'"&amp;" AS aws_command,"&amp;V60&amp;"."&amp;W60&amp;" -&gt;&gt; "&amp;"'"&amp;F60&amp;"'"&amp;" AS command_parameter, "&amp;"'"&amp;AM60&amp;"'"&amp;" AS parameter_source_table, "&amp;"'"&amp;AU60&amp;"'"&amp;" AS parameter_source_key FROM "&amp;V60&amp;") AS f")</f>
        <v/>
      </c>
      <c r="BD60" s="8" t="str">
        <f t="shared" ref="BD60" si="183">IF(AND(H60="y",H59&lt;&gt;"y"),BF60&amp;BG60&amp;BH60&amp;BS60&amp;CD60,"")</f>
        <v/>
      </c>
      <c r="BE60" s="7" t="str">
        <f t="shared" ref="BE60" si="184">"/* recursive command: "&amp;C60&amp;" */ DROP TABLE IF EXISTS "&amp;U60&amp;"; CREATE TABLE "&amp;U60&amp;"(  id SERIAL PRIMARY KEY, "&amp;F60&amp;" TEXT); SELECT "&amp;V60&amp;"."&amp;W60&amp;" -&gt;&gt; '"&amp;F60&amp;"' AS "&amp;W60&amp;" FROM "&amp;V60&amp;" ;"</f>
        <v>/* recursive command: get-object */ DROP TABLE IF EXISTS s3api___object; CREATE TABLE s3api___object(  id SERIAL PRIMARY KEY, Key TEXT); SELECT s3api___objects_v2.objects_v2 -&gt;&gt; 'Key' AS objects_v2 FROM s3api___objects_v2 ;</v>
      </c>
      <c r="BF60" s="7" t="str">
        <f t="shared" si="74"/>
        <v xml:space="preserve">/* recursive command multi: get-object */ </v>
      </c>
      <c r="BG60" s="7" t="str">
        <f t="shared" si="75"/>
        <v xml:space="preserve">DROP TABLE IF EXISTS s3api___object; </v>
      </c>
      <c r="BH60" s="7" t="str">
        <f t="shared" ref="BH60" si="185">BI60&amp;BJ60&amp;BK60&amp;BL60&amp;BM60&amp;BN60&amp;BO60&amp;BP60&amp;BQ60&amp;BR60</f>
        <v>CREATE TABLE s3api___object(  id SERIAL PRIMARY KEY, objects_v2_key TEXT, objects_v2_key TEXT );</v>
      </c>
      <c r="BI60" s="7" t="str">
        <f t="shared" si="77"/>
        <v xml:space="preserve">CREATE TABLE s3api___object(  id SERIAL PRIMARY KEY, </v>
      </c>
      <c r="BJ60" s="7" t="str">
        <f t="shared" si="120"/>
        <v>objects_v2_key TEXT</v>
      </c>
      <c r="BK60" s="7" t="str">
        <f>IF($I60&gt;=2,", "&amp;$X62&amp;" TEXT","")</f>
        <v>, objects_v2_key TEXT</v>
      </c>
      <c r="BL60" s="7" t="str">
        <f>IF($I60&gt;=3,", "&amp;$X63&amp;" TEXT","")</f>
        <v/>
      </c>
      <c r="BM60" s="7" t="str">
        <f>IF($I60&gt;=4,", "&amp;$X64&amp;" TEXT","")</f>
        <v/>
      </c>
      <c r="BN60" s="7" t="str">
        <f>IF($I60&gt;=5,", "&amp;$X65&amp;" TEXT","")</f>
        <v/>
      </c>
      <c r="BO60" s="7" t="str">
        <f t="shared" si="170"/>
        <v/>
      </c>
      <c r="BP60" s="7" t="str">
        <f t="shared" si="163"/>
        <v/>
      </c>
      <c r="BQ60" s="7" t="str">
        <f t="shared" si="157"/>
        <v/>
      </c>
      <c r="BR60" s="7" t="str">
        <f t="shared" si="78"/>
        <v xml:space="preserve"> );</v>
      </c>
      <c r="BS60" s="8" t="str">
        <f t="shared" ref="BS60" si="186">BT60&amp;BU60&amp;BV60&amp;BW60&amp;BX60&amp;BY60&amp;BZ60&amp;CA60&amp;CB60&amp;CC60</f>
        <v xml:space="preserve"> INSERT INTO s3api___object(objects_v2_key, objects_v2_key)</v>
      </c>
      <c r="BT60" s="8" t="str">
        <f t="shared" si="80"/>
        <v xml:space="preserve"> INSERT INTO s3api___object(</v>
      </c>
      <c r="BU60" s="8" t="str">
        <f t="shared" si="129"/>
        <v>objects_v2_key</v>
      </c>
      <c r="BV60" s="8" t="str">
        <f>IF($I60&gt;=2,", "&amp;$X62,"")</f>
        <v>, objects_v2_key</v>
      </c>
      <c r="BW60" s="8" t="str">
        <f>IF($I60&gt;=3,", "&amp;$X63,"")</f>
        <v/>
      </c>
      <c r="BX60" s="8" t="str">
        <f>IF($I60&gt;=4,", "&amp;$X64,"")</f>
        <v/>
      </c>
      <c r="BY60" s="8" t="str">
        <f>IF($I60&gt;=5,", "&amp;$X65,"")</f>
        <v/>
      </c>
      <c r="BZ60" s="8" t="str">
        <f t="shared" si="171"/>
        <v/>
      </c>
      <c r="CA60" s="8" t="str">
        <f t="shared" si="164"/>
        <v/>
      </c>
      <c r="CB60" s="8" t="str">
        <f t="shared" si="158"/>
        <v/>
      </c>
      <c r="CC60" s="8" t="str">
        <f t="shared" si="81"/>
        <v>)</v>
      </c>
      <c r="CD60" s="8" t="str">
        <f t="shared" ref="CD60" si="187">CE60&amp;CF60&amp;CG60&amp;CH60&amp;CI60&amp;CJ60&amp;CK60&amp;CL60&amp;CM60&amp;CN60&amp;CO60&amp;CP60&amp;CQ60&amp;CR60&amp;CS60&amp;CT60&amp;CU60</f>
        <v xml:space="preserve"> SELECT s3api___objects_v2.objects_v2 -&gt;&gt; 'Key' AS objects_v2_key, s3api___objects_v2.objects_v2 -&gt;&gt; 'Key' AS objects_v2_key FROM s3api___objects_v2 INNER JOIN s3api___objects_v2 USING (s3api___object.objects_v2_key, s3api___objects_v2.objects_v2 -&gt;&gt; 'Key') ;</v>
      </c>
      <c r="CE60" s="7" t="str">
        <f t="shared" ref="CE60" si="188">" SELECT "&amp;$V60&amp;"."&amp;$W60&amp;" -&gt;&gt; '"&amp;$F60&amp;"' AS "&amp;$W60&amp;"_"&amp;LOWER(F60)</f>
        <v xml:space="preserve"> SELECT s3api___objects_v2.objects_v2 -&gt;&gt; 'Key' AS objects_v2_key</v>
      </c>
      <c r="CF60" s="7" t="str">
        <f>IF($I60&gt;=2,", "&amp;$V62&amp;"."&amp;$W62&amp;" -&gt;&gt; '"&amp;$F62&amp;"' AS "&amp;$W62&amp;"_"&amp;LOWER(F62),"")</f>
        <v>, s3api___objects_v2.objects_v2 -&gt;&gt; 'Key' AS objects_v2_key</v>
      </c>
      <c r="CG60" s="7" t="str">
        <f>IF($I60&gt;=3,", "&amp;$V63&amp;"."&amp;$W63&amp;" -&gt;&gt; '"&amp;$F63&amp;"' AS "&amp;$W63&amp;"_"&amp;LOWER(F63),"")</f>
        <v/>
      </c>
      <c r="CH60" s="7" t="str">
        <f>IF($I60&gt;=4,", "&amp;$V64&amp;"."&amp;$W64&amp;" -&gt;&gt; '"&amp;$F64&amp;"' AS "&amp;$W64&amp;"_"&amp;LOWER(F64),"")</f>
        <v/>
      </c>
      <c r="CI60" s="7" t="str">
        <f>IF($I60&gt;=5,", "&amp;$V65&amp;"."&amp;$W65&amp;" -&gt;&gt; '"&amp;$F65&amp;"' AS "&amp;$W65&amp;"_"&amp;LOWER(F65),"")</f>
        <v/>
      </c>
      <c r="CJ60" s="7" t="str">
        <f t="shared" si="172"/>
        <v/>
      </c>
      <c r="CK60" s="7" t="str">
        <f t="shared" si="165"/>
        <v/>
      </c>
      <c r="CL60" s="7" t="str">
        <f t="shared" si="159"/>
        <v/>
      </c>
      <c r="CM60" s="7" t="str">
        <f t="shared" si="146"/>
        <v xml:space="preserve"> FROM s3api___objects_v2</v>
      </c>
      <c r="CN60" s="8" t="str">
        <f t="shared" si="147"/>
        <v xml:space="preserve"> INNER JOIN s3api___objects_v2 USING (s3api___object.objects_v2_key, s3api___objects_v2.objects_v2 -&gt;&gt; 'Key')</v>
      </c>
      <c r="CO60" s="8" t="str">
        <f>IF($I60&gt;=3," "&amp;$AB62&amp;" JOIN "&amp;$V62&amp;" USING ("&amp;$U62&amp;"."&amp;$X62&amp;", "&amp;$V62&amp;"."&amp;$W62&amp;" -&gt;&gt; '"&amp;$F62&amp;"')","")</f>
        <v/>
      </c>
      <c r="CP60" s="8" t="str">
        <f>IF($I60&gt;=4," "&amp;$AB63&amp;" JOIN "&amp;$V63&amp;" USING ("&amp;$U63&amp;"."&amp;$X63&amp;", "&amp;$V63&amp;"."&amp;$W63&amp;" -&gt;&gt; '"&amp;$F63&amp;"')","")</f>
        <v/>
      </c>
      <c r="CQ60" s="8" t="str">
        <f>IF($I60&gt;=5," "&amp;$AB64&amp;" JOIN "&amp;$V64&amp;" USING ("&amp;$U64&amp;"."&amp;$X64&amp;", "&amp;$V64&amp;"."&amp;$W64&amp;" -&gt;&gt; '"&amp;$F64&amp;"')","")</f>
        <v/>
      </c>
      <c r="CR60" s="8" t="str">
        <f>IF($I60&gt;=6," "&amp;$AB65&amp;" JOIN "&amp;$V65&amp;" USING ("&amp;$U65&amp;"."&amp;$X65&amp;", "&amp;$V65&amp;"."&amp;$W65&amp;" -&gt;&gt; '"&amp;$F65&amp;"')","")</f>
        <v/>
      </c>
      <c r="CS60" s="7" t="str">
        <f t="shared" si="173"/>
        <v/>
      </c>
      <c r="CT60" s="7" t="str">
        <f t="shared" si="166"/>
        <v/>
      </c>
      <c r="CU60" s="7" t="str">
        <f t="shared" si="82"/>
        <v xml:space="preserve"> ;</v>
      </c>
    </row>
    <row r="61" spans="1:203" x14ac:dyDescent="0.25">
      <c r="A61">
        <v>60</v>
      </c>
      <c r="B61" s="3" t="s">
        <v>183</v>
      </c>
      <c r="C61" s="3" t="s">
        <v>384</v>
      </c>
      <c r="D61" s="3" t="s">
        <v>183</v>
      </c>
      <c r="E61" s="3" t="s">
        <v>357</v>
      </c>
      <c r="F61" s="3" t="s">
        <v>387</v>
      </c>
      <c r="G61" s="6" t="s">
        <v>72</v>
      </c>
      <c r="H61" s="6" t="s">
        <v>71</v>
      </c>
      <c r="I61" s="6">
        <v>2</v>
      </c>
      <c r="J61" s="6" t="s">
        <v>72</v>
      </c>
      <c r="K61" s="6">
        <v>1</v>
      </c>
      <c r="L61" s="3" t="s">
        <v>391</v>
      </c>
      <c r="M61" s="6" t="s">
        <v>72</v>
      </c>
      <c r="N61" s="3"/>
      <c r="O61" s="6"/>
      <c r="P61" s="3"/>
      <c r="Q61" s="7" t="str">
        <f>VLOOKUP($C61,aws_cli_commands!$C$2:$E$10000,3,FALSE)</f>
        <v>y</v>
      </c>
      <c r="R61" s="7" t="str">
        <f>VLOOKUP($C61,aws_cli_commands!$C$2:$E$10000,2,FALSE)</f>
        <v>n</v>
      </c>
      <c r="S61" s="7" t="str">
        <f>IF(AND(G59="y",I59&gt;1),"y","n")</f>
        <v>n</v>
      </c>
      <c r="T61" s="7" t="str">
        <f>IF(OR(C61=C59,C61=C62),"y","n")</f>
        <v>y</v>
      </c>
      <c r="U61" s="7" t="str">
        <f t="shared" si="88"/>
        <v>s3api___object_acl</v>
      </c>
      <c r="V61" s="7" t="str">
        <f t="shared" si="89"/>
        <v>s3api___buckets</v>
      </c>
      <c r="W61" s="7" t="str">
        <f t="shared" si="90"/>
        <v>buckets</v>
      </c>
      <c r="X61" s="7" t="str">
        <f t="shared" si="91"/>
        <v>name</v>
      </c>
      <c r="Y61" s="7" t="str">
        <f t="shared" si="92"/>
        <v>n</v>
      </c>
      <c r="Z61" s="7">
        <f>IF(AND($C61=$C61,$M61="y"),1,0)+IF(AND($C59=$C61,$M59="y"),1,0)+IF(AND($C58=$C61,$M58="y"),1,0)+IF(AND($C57=$C61,$M57="y"),1,0)+IF(AND($C56=$C61,$M56="y"),1,0)+IF(AND($C55=$C61,$M55="y"),1,0)+IF(AND($C54=$C61,$M54="y"),1,0)+IF(AND($C53=$C61,$M53="y"),1,0)+IF(AND($C52=$C61,$M52="y"),1,0)</f>
        <v>0</v>
      </c>
      <c r="AA61" s="7">
        <f t="shared" si="94"/>
        <v>0</v>
      </c>
      <c r="AB61" s="7" t="s">
        <v>127</v>
      </c>
      <c r="AC61" s="8" t="str">
        <f>IF(AND($H61="y",$C61&lt;&gt;$C59),B61&amp;" "&amp;AD61&amp;AE61&amp;AF61&amp;AG61&amp;AH61&amp;AI61&amp;AJ61&amp;AK61&amp;AL61,IF(H61="n",B61&amp;" "&amp;AD61&amp;AE61&amp;AF61&amp;AG61&amp;AH61&amp;AI61&amp;AJ61&amp;AK61&amp;AL61,""))</f>
        <v>s3api get-object-acl --bucket --key</v>
      </c>
      <c r="AD61" s="7" t="str">
        <f t="shared" si="67"/>
        <v>get-object-acl</v>
      </c>
      <c r="AE61" s="7" t="str">
        <f t="shared" si="96"/>
        <v xml:space="preserve"> --bucket</v>
      </c>
      <c r="AF61" s="7" t="str">
        <f t="shared" si="97"/>
        <v xml:space="preserve"> --key</v>
      </c>
      <c r="AG61" s="7" t="str">
        <f t="shared" si="98"/>
        <v/>
      </c>
      <c r="AH61" s="7" t="str">
        <f t="shared" si="99"/>
        <v/>
      </c>
      <c r="AI61" s="7" t="str">
        <f t="shared" si="100"/>
        <v/>
      </c>
      <c r="AJ61" s="7" t="str">
        <f t="shared" si="101"/>
        <v/>
      </c>
      <c r="AK61" s="7" t="str">
        <f t="shared" si="102"/>
        <v/>
      </c>
      <c r="AL61" s="7" t="str">
        <f t="shared" si="103"/>
        <v/>
      </c>
      <c r="AM61" s="7" t="str">
        <f t="shared" si="104"/>
        <v>s3api___buckets</v>
      </c>
      <c r="AN61" s="7" t="str">
        <f>IF($I59&gt;=2,IF($V62="","",$V62),"")</f>
        <v>s3api___objects_v2</v>
      </c>
      <c r="AO61" s="7" t="str">
        <f>IF($I59&gt;=3,IF($V63="","",$V63),"")</f>
        <v/>
      </c>
      <c r="AP61" s="7" t="str">
        <f t="shared" si="105"/>
        <v/>
      </c>
      <c r="AQ61" s="7" t="str">
        <f t="shared" si="106"/>
        <v/>
      </c>
      <c r="AR61" s="7" t="str">
        <f t="shared" si="107"/>
        <v/>
      </c>
      <c r="AS61" s="7" t="str">
        <f t="shared" si="108"/>
        <v/>
      </c>
      <c r="AT61" s="7" t="str">
        <f t="shared" si="109"/>
        <v/>
      </c>
      <c r="AU61" s="7" t="str">
        <f t="shared" si="110"/>
        <v>Name</v>
      </c>
      <c r="AV61" s="7" t="str">
        <f>IF($I59&gt;=2,IF($F62="","",$F62),"")</f>
        <v>Key</v>
      </c>
      <c r="AW61" s="7" t="str">
        <f>IF($I59&gt;=3,IF($F63="","",$F63),"")</f>
        <v/>
      </c>
      <c r="AX61" s="7" t="str">
        <f t="shared" si="111"/>
        <v/>
      </c>
      <c r="AY61" s="7" t="str">
        <f t="shared" si="112"/>
        <v/>
      </c>
      <c r="AZ61" s="7" t="str">
        <f t="shared" si="113"/>
        <v/>
      </c>
      <c r="BA61" s="7" t="str">
        <f t="shared" si="114"/>
        <v/>
      </c>
      <c r="BB61" s="7" t="str">
        <f t="shared" si="115"/>
        <v/>
      </c>
      <c r="BC61" s="8" t="str">
        <f t="shared" si="116"/>
        <v/>
      </c>
      <c r="BD61" s="8" t="str">
        <f>IF(AND(H61="y",H59&lt;&gt;"y"),BF61&amp;BG61&amp;BH61&amp;BS61&amp;CD61,"")</f>
        <v/>
      </c>
      <c r="BE61" s="7" t="str">
        <f t="shared" si="118"/>
        <v>/* recursive command: get-object-acl */ DROP TABLE IF EXISTS s3api___object_acl; CREATE TABLE s3api___object_acl(  id SERIAL PRIMARY KEY, Name TEXT); SELECT s3api___buckets.buckets -&gt;&gt; 'Name' AS buckets FROM s3api___buckets ;</v>
      </c>
      <c r="BF61" s="7" t="str">
        <f t="shared" si="74"/>
        <v xml:space="preserve">/* recursive command multi: get-object-acl */ </v>
      </c>
      <c r="BG61" s="7" t="str">
        <f t="shared" si="75"/>
        <v xml:space="preserve">DROP TABLE IF EXISTS s3api___object_acl; </v>
      </c>
      <c r="BH61" s="7" t="str">
        <f t="shared" si="119"/>
        <v>CREATE TABLE s3api___object_acl(  id SERIAL PRIMARY KEY, name TEXT, objects_v2_key TEXT );</v>
      </c>
      <c r="BI61" s="7" t="str">
        <f t="shared" si="77"/>
        <v xml:space="preserve">CREATE TABLE s3api___object_acl(  id SERIAL PRIMARY KEY, </v>
      </c>
      <c r="BJ61" s="7" t="str">
        <f t="shared" si="120"/>
        <v>name TEXT</v>
      </c>
      <c r="BK61" s="7" t="str">
        <f t="shared" si="121"/>
        <v>, objects_v2_key TEXT</v>
      </c>
      <c r="BL61" s="7" t="str">
        <f t="shared" si="122"/>
        <v/>
      </c>
      <c r="BM61" s="7" t="str">
        <f t="shared" si="123"/>
        <v/>
      </c>
      <c r="BN61" s="7" t="str">
        <f t="shared" si="124"/>
        <v/>
      </c>
      <c r="BO61" s="7" t="str">
        <f t="shared" si="125"/>
        <v/>
      </c>
      <c r="BP61" s="7" t="str">
        <f t="shared" si="126"/>
        <v/>
      </c>
      <c r="BQ61" s="7" t="str">
        <f t="shared" si="127"/>
        <v/>
      </c>
      <c r="BR61" s="7" t="str">
        <f t="shared" si="78"/>
        <v xml:space="preserve"> );</v>
      </c>
      <c r="BS61" s="8" t="str">
        <f t="shared" si="128"/>
        <v xml:space="preserve"> INSERT INTO s3api___object_acl(name, objects_v2_key)</v>
      </c>
      <c r="BT61" s="8" t="str">
        <f t="shared" si="80"/>
        <v xml:space="preserve"> INSERT INTO s3api___object_acl(</v>
      </c>
      <c r="BU61" s="8" t="str">
        <f t="shared" si="129"/>
        <v>name</v>
      </c>
      <c r="BV61" s="8" t="str">
        <f t="shared" si="130"/>
        <v>, objects_v2_key</v>
      </c>
      <c r="BW61" s="8" t="str">
        <f t="shared" si="131"/>
        <v/>
      </c>
      <c r="BX61" s="8" t="str">
        <f t="shared" si="132"/>
        <v/>
      </c>
      <c r="BY61" s="8" t="str">
        <f t="shared" si="133"/>
        <v/>
      </c>
      <c r="BZ61" s="8" t="str">
        <f t="shared" si="134"/>
        <v/>
      </c>
      <c r="CA61" s="8" t="str">
        <f t="shared" si="135"/>
        <v/>
      </c>
      <c r="CB61" s="8" t="str">
        <f t="shared" si="136"/>
        <v/>
      </c>
      <c r="CC61" s="8" t="str">
        <f t="shared" si="81"/>
        <v>)</v>
      </c>
      <c r="CD61" s="8" t="str">
        <f t="shared" si="137"/>
        <v xml:space="preserve"> SELECT s3api___buckets.buckets -&gt;&gt; 'Name' AS buckets_name, s3api___objects_v2.objects_v2 -&gt;&gt; 'Key' AS objects_v2_key FROM s3api___buckets INNER JOIN s3api___buckets USING (s3api___object_acl.name, s3api___buckets.buckets -&gt;&gt; 'Name') ;</v>
      </c>
      <c r="CE61" s="7" t="str">
        <f t="shared" si="138"/>
        <v xml:space="preserve"> SELECT s3api___buckets.buckets -&gt;&gt; 'Name' AS buckets_name</v>
      </c>
      <c r="CF61" s="7" t="str">
        <f t="shared" si="139"/>
        <v>, s3api___objects_v2.objects_v2 -&gt;&gt; 'Key' AS objects_v2_key</v>
      </c>
      <c r="CG61" s="7" t="str">
        <f t="shared" si="140"/>
        <v/>
      </c>
      <c r="CH61" s="7" t="str">
        <f t="shared" si="141"/>
        <v/>
      </c>
      <c r="CI61" s="7" t="str">
        <f t="shared" si="142"/>
        <v/>
      </c>
      <c r="CJ61" s="7" t="str">
        <f t="shared" si="143"/>
        <v/>
      </c>
      <c r="CK61" s="7" t="str">
        <f t="shared" si="144"/>
        <v/>
      </c>
      <c r="CL61" s="7" t="str">
        <f t="shared" si="145"/>
        <v/>
      </c>
      <c r="CM61" s="7" t="str">
        <f t="shared" si="146"/>
        <v xml:space="preserve"> FROM s3api___buckets</v>
      </c>
      <c r="CN61" s="8" t="str">
        <f t="shared" si="147"/>
        <v xml:space="preserve"> INNER JOIN s3api___buckets USING (s3api___object_acl.name, s3api___buckets.buckets -&gt;&gt; 'Name')</v>
      </c>
      <c r="CO61" s="8" t="str">
        <f t="shared" si="148"/>
        <v/>
      </c>
      <c r="CP61" s="8" t="str">
        <f t="shared" si="149"/>
        <v/>
      </c>
      <c r="CQ61" s="8" t="str">
        <f t="shared" si="150"/>
        <v/>
      </c>
      <c r="CR61" s="8" t="str">
        <f t="shared" si="151"/>
        <v/>
      </c>
      <c r="CS61" s="7" t="str">
        <f t="shared" si="152"/>
        <v/>
      </c>
      <c r="CT61" s="7" t="str">
        <f t="shared" si="153"/>
        <v/>
      </c>
      <c r="CU61" s="7" t="str">
        <f t="shared" si="82"/>
        <v xml:space="preserve"> ;</v>
      </c>
    </row>
    <row r="62" spans="1:203" x14ac:dyDescent="0.25">
      <c r="A62">
        <v>61</v>
      </c>
      <c r="B62" s="3" t="s">
        <v>183</v>
      </c>
      <c r="C62" s="3" t="s">
        <v>384</v>
      </c>
      <c r="D62" s="3" t="s">
        <v>183</v>
      </c>
      <c r="E62" s="3" t="s">
        <v>363</v>
      </c>
      <c r="F62" s="3" t="s">
        <v>393</v>
      </c>
      <c r="G62" s="6" t="s">
        <v>71</v>
      </c>
      <c r="H62" s="6" t="s">
        <v>71</v>
      </c>
      <c r="I62" s="6">
        <v>2</v>
      </c>
      <c r="J62" s="6" t="s">
        <v>72</v>
      </c>
      <c r="K62" s="6">
        <v>1</v>
      </c>
      <c r="L62" s="3" t="s">
        <v>388</v>
      </c>
      <c r="M62" s="6" t="s">
        <v>72</v>
      </c>
      <c r="N62" s="3"/>
      <c r="O62" s="6"/>
      <c r="P62" s="3"/>
      <c r="Q62" s="7" t="str">
        <f>VLOOKUP($C62,aws_cli_commands!$C$2:$E$10000,3,FALSE)</f>
        <v>y</v>
      </c>
      <c r="R62" s="7" t="str">
        <f>VLOOKUP($C62,aws_cli_commands!$C$2:$E$10000,2,FALSE)</f>
        <v>n</v>
      </c>
      <c r="S62" s="7" t="str">
        <f t="shared" si="86"/>
        <v>n</v>
      </c>
      <c r="T62" s="7" t="str">
        <f t="shared" si="87"/>
        <v>y</v>
      </c>
      <c r="U62" s="7" t="str">
        <f t="shared" si="88"/>
        <v>s3api___object_acl</v>
      </c>
      <c r="V62" s="7" t="str">
        <f t="shared" si="89"/>
        <v>s3api___objects_v2</v>
      </c>
      <c r="W62" s="7" t="str">
        <f t="shared" si="90"/>
        <v>objects_v2</v>
      </c>
      <c r="X62" s="7" t="str">
        <f t="shared" si="91"/>
        <v>objects_v2_key</v>
      </c>
      <c r="Y62" s="7" t="str">
        <f t="shared" si="92"/>
        <v>n</v>
      </c>
      <c r="Z62" s="7">
        <f>IF(AND($C62=$C62,$M62="y"),1,0)+IF(AND($C61=$C62,$M61="y"),1,0)+IF(AND($C59=$C62,$M59="y"),1,0)+IF(AND($C58=$C62,$M58="y"),1,0)+IF(AND($C57=$C62,$M57="y"),1,0)+IF(AND($C56=$C62,$M56="y"),1,0)+IF(AND($C55=$C62,$M55="y"),1,0)+IF(AND($C54=$C62,$M54="y"),1,0)+IF(AND($C53=$C62,$M53="y"),1,0)</f>
        <v>0</v>
      </c>
      <c r="AA62" s="7">
        <f t="shared" si="94"/>
        <v>0</v>
      </c>
      <c r="AB62" s="7" t="s">
        <v>127</v>
      </c>
      <c r="AC62" s="8" t="str">
        <f t="shared" si="95"/>
        <v/>
      </c>
      <c r="AD62" s="7" t="str">
        <f t="shared" si="67"/>
        <v>get-object-acl</v>
      </c>
      <c r="AE62" s="7" t="str">
        <f t="shared" si="96"/>
        <v xml:space="preserve"> --key</v>
      </c>
      <c r="AF62" s="7" t="str">
        <f t="shared" si="97"/>
        <v xml:space="preserve"> --bucket</v>
      </c>
      <c r="AG62" s="7" t="str">
        <f t="shared" si="98"/>
        <v/>
      </c>
      <c r="AH62" s="7" t="str">
        <f t="shared" si="99"/>
        <v/>
      </c>
      <c r="AI62" s="7" t="str">
        <f t="shared" si="100"/>
        <v/>
      </c>
      <c r="AJ62" s="7" t="str">
        <f t="shared" si="101"/>
        <v/>
      </c>
      <c r="AK62" s="7" t="str">
        <f t="shared" si="102"/>
        <v/>
      </c>
      <c r="AL62" s="7" t="str">
        <f t="shared" si="103"/>
        <v/>
      </c>
      <c r="AM62" s="7" t="str">
        <f t="shared" si="104"/>
        <v>s3api___objects_v2</v>
      </c>
      <c r="AN62" s="7" t="str">
        <f t="shared" si="68"/>
        <v>s3api___buckets</v>
      </c>
      <c r="AO62" s="7" t="str">
        <f t="shared" si="83"/>
        <v/>
      </c>
      <c r="AP62" s="7" t="str">
        <f t="shared" si="105"/>
        <v/>
      </c>
      <c r="AQ62" s="7" t="str">
        <f t="shared" si="106"/>
        <v/>
      </c>
      <c r="AR62" s="7" t="str">
        <f t="shared" si="107"/>
        <v/>
      </c>
      <c r="AS62" s="7" t="str">
        <f t="shared" si="108"/>
        <v/>
      </c>
      <c r="AT62" s="7" t="str">
        <f t="shared" si="109"/>
        <v/>
      </c>
      <c r="AU62" s="7" t="str">
        <f t="shared" si="110"/>
        <v>Key</v>
      </c>
      <c r="AV62" s="7" t="str">
        <f t="shared" si="70"/>
        <v>Name</v>
      </c>
      <c r="AW62" s="7" t="str">
        <f t="shared" si="71"/>
        <v/>
      </c>
      <c r="AX62" s="7" t="str">
        <f t="shared" si="111"/>
        <v/>
      </c>
      <c r="AY62" s="7" t="str">
        <f t="shared" si="112"/>
        <v/>
      </c>
      <c r="AZ62" s="7" t="str">
        <f t="shared" si="113"/>
        <v/>
      </c>
      <c r="BA62" s="7" t="str">
        <f t="shared" si="114"/>
        <v/>
      </c>
      <c r="BB62" s="7" t="str">
        <f t="shared" si="115"/>
        <v/>
      </c>
      <c r="BC62" s="8" t="str">
        <f t="shared" si="116"/>
        <v/>
      </c>
      <c r="BD62" s="8" t="str">
        <f t="shared" si="117"/>
        <v/>
      </c>
      <c r="BE62" s="7" t="str">
        <f t="shared" si="118"/>
        <v>/* recursive command: get-object-acl */ DROP TABLE IF EXISTS s3api___object_acl; CREATE TABLE s3api___object_acl(  id SERIAL PRIMARY KEY, Key TEXT); SELECT s3api___objects_v2.objects_v2 -&gt;&gt; 'Key' AS objects_v2 FROM s3api___objects_v2 ;</v>
      </c>
      <c r="BF62" s="7" t="str">
        <f t="shared" si="74"/>
        <v xml:space="preserve">/* recursive command multi: get-object-acl */ </v>
      </c>
      <c r="BG62" s="7" t="str">
        <f t="shared" si="75"/>
        <v xml:space="preserve">DROP TABLE IF EXISTS s3api___object_acl; </v>
      </c>
      <c r="BH62" s="7" t="str">
        <f t="shared" si="119"/>
        <v>CREATE TABLE s3api___object_acl(  id SERIAL PRIMARY KEY, objects_v2_key TEXT, name TEXT );</v>
      </c>
      <c r="BI62" s="7" t="str">
        <f t="shared" si="77"/>
        <v xml:space="preserve">CREATE TABLE s3api___object_acl(  id SERIAL PRIMARY KEY, </v>
      </c>
      <c r="BJ62" s="7" t="str">
        <f t="shared" si="120"/>
        <v>objects_v2_key TEXT</v>
      </c>
      <c r="BK62" s="7" t="str">
        <f t="shared" si="121"/>
        <v>, name TEXT</v>
      </c>
      <c r="BL62" s="7" t="str">
        <f t="shared" si="122"/>
        <v/>
      </c>
      <c r="BM62" s="7" t="str">
        <f t="shared" si="123"/>
        <v/>
      </c>
      <c r="BN62" s="7" t="str">
        <f t="shared" si="124"/>
        <v/>
      </c>
      <c r="BO62" s="7" t="str">
        <f t="shared" si="125"/>
        <v/>
      </c>
      <c r="BP62" s="7" t="str">
        <f t="shared" si="126"/>
        <v/>
      </c>
      <c r="BQ62" s="7" t="str">
        <f t="shared" si="127"/>
        <v/>
      </c>
      <c r="BR62" s="7" t="str">
        <f t="shared" si="78"/>
        <v xml:space="preserve"> );</v>
      </c>
      <c r="BS62" s="8" t="str">
        <f t="shared" si="128"/>
        <v xml:space="preserve"> INSERT INTO s3api___object_acl(objects_v2_key, name)</v>
      </c>
      <c r="BT62" s="8" t="str">
        <f t="shared" si="80"/>
        <v xml:space="preserve"> INSERT INTO s3api___object_acl(</v>
      </c>
      <c r="BU62" s="8" t="str">
        <f t="shared" si="129"/>
        <v>objects_v2_key</v>
      </c>
      <c r="BV62" s="8" t="str">
        <f t="shared" si="130"/>
        <v>, name</v>
      </c>
      <c r="BW62" s="8" t="str">
        <f t="shared" si="131"/>
        <v/>
      </c>
      <c r="BX62" s="8" t="str">
        <f t="shared" si="132"/>
        <v/>
      </c>
      <c r="BY62" s="8" t="str">
        <f t="shared" si="133"/>
        <v/>
      </c>
      <c r="BZ62" s="8" t="str">
        <f t="shared" si="134"/>
        <v/>
      </c>
      <c r="CA62" s="8" t="str">
        <f t="shared" si="135"/>
        <v/>
      </c>
      <c r="CB62" s="8" t="str">
        <f t="shared" si="136"/>
        <v/>
      </c>
      <c r="CC62" s="8" t="str">
        <f t="shared" si="81"/>
        <v>)</v>
      </c>
      <c r="CD62" s="8" t="str">
        <f t="shared" si="137"/>
        <v xml:space="preserve"> SELECT s3api___objects_v2.objects_v2 -&gt;&gt; 'Key' AS objects_v2_key, s3api___buckets.buckets -&gt;&gt; 'Name' AS buckets_name FROM s3api___objects_v2 INNER JOIN s3api___objects_v2 USING (s3api___object_acl.objects_v2_key, s3api___objects_v2.objects_v2 -&gt;&gt; 'Key') ;</v>
      </c>
      <c r="CE62" s="7" t="str">
        <f t="shared" si="138"/>
        <v xml:space="preserve"> SELECT s3api___objects_v2.objects_v2 -&gt;&gt; 'Key' AS objects_v2_key</v>
      </c>
      <c r="CF62" s="7" t="str">
        <f t="shared" si="139"/>
        <v>, s3api___buckets.buckets -&gt;&gt; 'Name' AS buckets_name</v>
      </c>
      <c r="CG62" s="7" t="str">
        <f t="shared" si="140"/>
        <v/>
      </c>
      <c r="CH62" s="7" t="str">
        <f t="shared" si="141"/>
        <v/>
      </c>
      <c r="CI62" s="7" t="str">
        <f t="shared" si="142"/>
        <v/>
      </c>
      <c r="CJ62" s="7" t="str">
        <f t="shared" si="143"/>
        <v/>
      </c>
      <c r="CK62" s="7" t="str">
        <f t="shared" si="144"/>
        <v/>
      </c>
      <c r="CL62" s="7" t="str">
        <f t="shared" si="145"/>
        <v/>
      </c>
      <c r="CM62" s="7" t="str">
        <f t="shared" si="146"/>
        <v xml:space="preserve"> FROM s3api___objects_v2</v>
      </c>
      <c r="CN62" s="8" t="str">
        <f t="shared" si="147"/>
        <v xml:space="preserve"> INNER JOIN s3api___objects_v2 USING (s3api___object_acl.objects_v2_key, s3api___objects_v2.objects_v2 -&gt;&gt; 'Key')</v>
      </c>
      <c r="CO62" s="8" t="str">
        <f t="shared" si="148"/>
        <v/>
      </c>
      <c r="CP62" s="8" t="str">
        <f t="shared" si="149"/>
        <v/>
      </c>
      <c r="CQ62" s="8" t="str">
        <f t="shared" si="150"/>
        <v/>
      </c>
      <c r="CR62" s="8" t="str">
        <f t="shared" si="151"/>
        <v/>
      </c>
      <c r="CS62" s="7" t="str">
        <f t="shared" si="152"/>
        <v/>
      </c>
      <c r="CT62" s="7" t="str">
        <f t="shared" si="153"/>
        <v/>
      </c>
      <c r="CU62" s="7" t="str">
        <f t="shared" si="82"/>
        <v xml:space="preserve"> ;</v>
      </c>
    </row>
    <row r="63" spans="1:203" x14ac:dyDescent="0.25">
      <c r="A63">
        <v>62</v>
      </c>
      <c r="B63" s="3" t="s">
        <v>183</v>
      </c>
      <c r="C63" s="3" t="s">
        <v>385</v>
      </c>
      <c r="D63" s="3" t="s">
        <v>183</v>
      </c>
      <c r="E63" s="3" t="s">
        <v>357</v>
      </c>
      <c r="F63" s="3" t="s">
        <v>387</v>
      </c>
      <c r="G63" s="6" t="s">
        <v>72</v>
      </c>
      <c r="H63" s="6" t="s">
        <v>71</v>
      </c>
      <c r="I63" s="6">
        <v>2</v>
      </c>
      <c r="J63" s="6" t="s">
        <v>72</v>
      </c>
      <c r="K63" s="6">
        <v>1</v>
      </c>
      <c r="L63" s="3" t="s">
        <v>391</v>
      </c>
      <c r="M63" s="6" t="s">
        <v>72</v>
      </c>
      <c r="N63" s="3"/>
      <c r="O63" s="6"/>
      <c r="P63" s="3"/>
      <c r="Q63" s="7" t="str">
        <f>VLOOKUP($C63,aws_cli_commands!$C$2:$E$10000,3,FALSE)</f>
        <v>y</v>
      </c>
      <c r="R63" s="7" t="str">
        <f>VLOOKUP($C63,aws_cli_commands!$C$2:$E$10000,2,FALSE)</f>
        <v>n</v>
      </c>
      <c r="S63" s="7" t="str">
        <f t="shared" si="86"/>
        <v>y</v>
      </c>
      <c r="T63" s="7" t="str">
        <f t="shared" si="87"/>
        <v>y</v>
      </c>
      <c r="U63" s="7" t="str">
        <f t="shared" si="88"/>
        <v>s3api___object_tagging</v>
      </c>
      <c r="V63" s="7" t="str">
        <f t="shared" si="89"/>
        <v>s3api___buckets</v>
      </c>
      <c r="W63" s="7" t="str">
        <f t="shared" si="90"/>
        <v>buckets</v>
      </c>
      <c r="X63" s="7" t="str">
        <f t="shared" si="91"/>
        <v>name</v>
      </c>
      <c r="Y63" s="7" t="str">
        <f t="shared" si="92"/>
        <v>n</v>
      </c>
      <c r="Z63" s="7">
        <f>IF(AND($C63=$C63,$M63="y"),1,0)+IF(AND($C62=$C63,$M62="y"),1,0)+IF(AND($C61=$C63,$M61="y"),1,0)+IF(AND($C59=$C63,$M59="y"),1,0)+IF(AND($C58=$C63,$M58="y"),1,0)+IF(AND($C57=$C63,$M57="y"),1,0)+IF(AND($C56=$C63,$M56="y"),1,0)+IF(AND($C55=$C63,$M55="y"),1,0)+IF(AND($C54=$C63,$M54="y"),1,0)</f>
        <v>0</v>
      </c>
      <c r="AA63" s="7">
        <f t="shared" si="94"/>
        <v>0</v>
      </c>
      <c r="AB63" s="7" t="s">
        <v>127</v>
      </c>
      <c r="AC63" s="8" t="str">
        <f t="shared" si="95"/>
        <v>s3api get-object-tagging --bucket --key</v>
      </c>
      <c r="AD63" s="7" t="str">
        <f t="shared" si="67"/>
        <v>get-object-tagging</v>
      </c>
      <c r="AE63" s="7" t="str">
        <f t="shared" si="96"/>
        <v xml:space="preserve"> --bucket</v>
      </c>
      <c r="AF63" s="7" t="str">
        <f t="shared" si="97"/>
        <v xml:space="preserve"> --key</v>
      </c>
      <c r="AG63" s="7" t="str">
        <f t="shared" si="98"/>
        <v/>
      </c>
      <c r="AH63" s="7" t="str">
        <f t="shared" si="99"/>
        <v/>
      </c>
      <c r="AI63" s="7" t="str">
        <f t="shared" si="100"/>
        <v/>
      </c>
      <c r="AJ63" s="7" t="str">
        <f t="shared" si="101"/>
        <v/>
      </c>
      <c r="AK63" s="7" t="str">
        <f t="shared" si="102"/>
        <v/>
      </c>
      <c r="AL63" s="7" t="str">
        <f t="shared" si="103"/>
        <v/>
      </c>
      <c r="AM63" s="7" t="str">
        <f t="shared" si="104"/>
        <v>s3api___buckets</v>
      </c>
      <c r="AN63" s="7" t="str">
        <f t="shared" si="68"/>
        <v>s3api___objects_v2</v>
      </c>
      <c r="AO63" s="7" t="str">
        <f t="shared" si="83"/>
        <v/>
      </c>
      <c r="AP63" s="7" t="str">
        <f t="shared" si="105"/>
        <v/>
      </c>
      <c r="AQ63" s="7" t="str">
        <f t="shared" si="106"/>
        <v/>
      </c>
      <c r="AR63" s="7" t="str">
        <f t="shared" si="107"/>
        <v/>
      </c>
      <c r="AS63" s="7" t="str">
        <f t="shared" si="108"/>
        <v/>
      </c>
      <c r="AT63" s="7" t="str">
        <f t="shared" si="109"/>
        <v/>
      </c>
      <c r="AU63" s="7" t="str">
        <f t="shared" si="110"/>
        <v>Name</v>
      </c>
      <c r="AV63" s="7" t="str">
        <f t="shared" si="70"/>
        <v>Key</v>
      </c>
      <c r="AW63" s="7" t="str">
        <f t="shared" si="71"/>
        <v/>
      </c>
      <c r="AX63" s="7" t="str">
        <f t="shared" si="111"/>
        <v/>
      </c>
      <c r="AY63" s="7" t="str">
        <f t="shared" si="112"/>
        <v/>
      </c>
      <c r="AZ63" s="7" t="str">
        <f t="shared" si="113"/>
        <v/>
      </c>
      <c r="BA63" s="7" t="str">
        <f t="shared" si="114"/>
        <v/>
      </c>
      <c r="BB63" s="7" t="str">
        <f t="shared" si="115"/>
        <v/>
      </c>
      <c r="BC63" s="8" t="str">
        <f t="shared" si="116"/>
        <v/>
      </c>
      <c r="BD63" s="8" t="str">
        <f t="shared" si="117"/>
        <v/>
      </c>
      <c r="BE63" s="7" t="str">
        <f t="shared" si="118"/>
        <v>/* recursive command: get-object-tagging */ DROP TABLE IF EXISTS s3api___object_tagging; CREATE TABLE s3api___object_tagging(  id SERIAL PRIMARY KEY, Name TEXT); SELECT s3api___buckets.buckets -&gt;&gt; 'Name' AS buckets FROM s3api___buckets ;</v>
      </c>
      <c r="BF63" s="7" t="str">
        <f t="shared" si="74"/>
        <v xml:space="preserve">/* recursive command multi: get-object-tagging */ </v>
      </c>
      <c r="BG63" s="7" t="str">
        <f t="shared" si="75"/>
        <v xml:space="preserve">DROP TABLE IF EXISTS s3api___object_tagging; </v>
      </c>
      <c r="BH63" s="7" t="str">
        <f t="shared" si="119"/>
        <v>CREATE TABLE s3api___object_tagging(  id SERIAL PRIMARY KEY, name TEXT, objects_v2_key TEXT );</v>
      </c>
      <c r="BI63" s="7" t="str">
        <f t="shared" si="77"/>
        <v xml:space="preserve">CREATE TABLE s3api___object_tagging(  id SERIAL PRIMARY KEY, </v>
      </c>
      <c r="BJ63" s="7" t="str">
        <f t="shared" si="120"/>
        <v>name TEXT</v>
      </c>
      <c r="BK63" s="7" t="str">
        <f t="shared" si="121"/>
        <v>, objects_v2_key TEXT</v>
      </c>
      <c r="BL63" s="7" t="str">
        <f t="shared" si="122"/>
        <v/>
      </c>
      <c r="BM63" s="7" t="str">
        <f t="shared" si="123"/>
        <v/>
      </c>
      <c r="BN63" s="7" t="str">
        <f t="shared" si="124"/>
        <v/>
      </c>
      <c r="BO63" s="7" t="str">
        <f t="shared" si="125"/>
        <v/>
      </c>
      <c r="BP63" s="7" t="str">
        <f t="shared" si="126"/>
        <v/>
      </c>
      <c r="BQ63" s="7" t="str">
        <f t="shared" si="127"/>
        <v/>
      </c>
      <c r="BR63" s="7" t="str">
        <f t="shared" si="78"/>
        <v xml:space="preserve"> );</v>
      </c>
      <c r="BS63" s="8" t="str">
        <f t="shared" si="128"/>
        <v xml:space="preserve"> INSERT INTO s3api___object_tagging(name, objects_v2_key)</v>
      </c>
      <c r="BT63" s="8" t="str">
        <f t="shared" si="80"/>
        <v xml:space="preserve"> INSERT INTO s3api___object_tagging(</v>
      </c>
      <c r="BU63" s="8" t="str">
        <f t="shared" si="129"/>
        <v>name</v>
      </c>
      <c r="BV63" s="8" t="str">
        <f t="shared" si="130"/>
        <v>, objects_v2_key</v>
      </c>
      <c r="BW63" s="8" t="str">
        <f t="shared" si="131"/>
        <v/>
      </c>
      <c r="BX63" s="8" t="str">
        <f t="shared" si="132"/>
        <v/>
      </c>
      <c r="BY63" s="8" t="str">
        <f t="shared" si="133"/>
        <v/>
      </c>
      <c r="BZ63" s="8" t="str">
        <f t="shared" si="134"/>
        <v/>
      </c>
      <c r="CA63" s="8" t="str">
        <f t="shared" si="135"/>
        <v/>
      </c>
      <c r="CB63" s="8" t="str">
        <f t="shared" si="136"/>
        <v/>
      </c>
      <c r="CC63" s="8" t="str">
        <f t="shared" si="81"/>
        <v>)</v>
      </c>
      <c r="CD63" s="8" t="str">
        <f t="shared" si="137"/>
        <v xml:space="preserve"> SELECT s3api___buckets.buckets -&gt;&gt; 'Name' AS buckets_name, s3api___objects_v2.objects_v2 -&gt;&gt; 'Key' AS objects_v2_key FROM s3api___buckets INNER JOIN s3api___buckets USING (s3api___object_tagging.name, s3api___buckets.buckets -&gt;&gt; 'Name') ;</v>
      </c>
      <c r="CE63" s="7" t="str">
        <f t="shared" si="138"/>
        <v xml:space="preserve"> SELECT s3api___buckets.buckets -&gt;&gt; 'Name' AS buckets_name</v>
      </c>
      <c r="CF63" s="7" t="str">
        <f t="shared" si="139"/>
        <v>, s3api___objects_v2.objects_v2 -&gt;&gt; 'Key' AS objects_v2_key</v>
      </c>
      <c r="CG63" s="7" t="str">
        <f t="shared" si="140"/>
        <v/>
      </c>
      <c r="CH63" s="7" t="str">
        <f t="shared" si="141"/>
        <v/>
      </c>
      <c r="CI63" s="7" t="str">
        <f t="shared" si="142"/>
        <v/>
      </c>
      <c r="CJ63" s="7" t="str">
        <f t="shared" si="143"/>
        <v/>
      </c>
      <c r="CK63" s="7" t="str">
        <f t="shared" si="144"/>
        <v/>
      </c>
      <c r="CL63" s="7" t="str">
        <f t="shared" si="145"/>
        <v/>
      </c>
      <c r="CM63" s="7" t="str">
        <f t="shared" si="146"/>
        <v xml:space="preserve"> FROM s3api___buckets</v>
      </c>
      <c r="CN63" s="8" t="str">
        <f t="shared" si="147"/>
        <v xml:space="preserve"> INNER JOIN s3api___buckets USING (s3api___object_tagging.name, s3api___buckets.buckets -&gt;&gt; 'Name')</v>
      </c>
      <c r="CO63" s="8" t="str">
        <f t="shared" si="148"/>
        <v/>
      </c>
      <c r="CP63" s="8" t="str">
        <f t="shared" si="149"/>
        <v/>
      </c>
      <c r="CQ63" s="8" t="str">
        <f t="shared" si="150"/>
        <v/>
      </c>
      <c r="CR63" s="8" t="str">
        <f t="shared" si="151"/>
        <v/>
      </c>
      <c r="CS63" s="7" t="str">
        <f t="shared" si="152"/>
        <v/>
      </c>
      <c r="CT63" s="7" t="str">
        <f t="shared" si="153"/>
        <v/>
      </c>
      <c r="CU63" s="7" t="str">
        <f t="shared" si="82"/>
        <v xml:space="preserve"> ;</v>
      </c>
    </row>
    <row r="64" spans="1:203" x14ac:dyDescent="0.25">
      <c r="A64">
        <v>63</v>
      </c>
      <c r="B64" s="3" t="s">
        <v>183</v>
      </c>
      <c r="C64" s="3" t="s">
        <v>385</v>
      </c>
      <c r="D64" s="3" t="s">
        <v>183</v>
      </c>
      <c r="E64" s="3" t="s">
        <v>363</v>
      </c>
      <c r="F64" s="3" t="s">
        <v>393</v>
      </c>
      <c r="G64" s="6" t="s">
        <v>71</v>
      </c>
      <c r="H64" s="6" t="s">
        <v>71</v>
      </c>
      <c r="I64" s="6">
        <v>2</v>
      </c>
      <c r="J64" s="6" t="s">
        <v>72</v>
      </c>
      <c r="K64" s="6">
        <v>1</v>
      </c>
      <c r="L64" s="3" t="s">
        <v>388</v>
      </c>
      <c r="M64" s="6" t="s">
        <v>72</v>
      </c>
      <c r="N64" s="3"/>
      <c r="O64" s="6"/>
      <c r="P64" s="3"/>
      <c r="Q64" s="7" t="str">
        <f>VLOOKUP($C64,aws_cli_commands!$C$2:$E$10000,3,FALSE)</f>
        <v>y</v>
      </c>
      <c r="R64" s="7" t="str">
        <f>VLOOKUP($C64,aws_cli_commands!$C$2:$E$10000,2,FALSE)</f>
        <v>n</v>
      </c>
      <c r="S64" s="7" t="str">
        <f t="shared" si="86"/>
        <v>n</v>
      </c>
      <c r="T64" s="7" t="str">
        <f t="shared" si="87"/>
        <v>y</v>
      </c>
      <c r="U64" s="7" t="str">
        <f t="shared" si="88"/>
        <v>s3api___object_tagging</v>
      </c>
      <c r="V64" s="7" t="str">
        <f t="shared" si="89"/>
        <v>s3api___objects_v2</v>
      </c>
      <c r="W64" s="7" t="str">
        <f t="shared" si="90"/>
        <v>objects_v2</v>
      </c>
      <c r="X64" s="7" t="str">
        <f t="shared" si="91"/>
        <v>objects_v2_key</v>
      </c>
      <c r="Y64" s="7" t="str">
        <f t="shared" si="92"/>
        <v>n</v>
      </c>
      <c r="Z64" s="7">
        <f>IF(AND($C64=$C64,$M64="y"),1,0)+IF(AND($C63=$C64,$M63="y"),1,0)+IF(AND($C62=$C64,$M62="y"),1,0)+IF(AND($C61=$C64,$M61="y"),1,0)+IF(AND($C59=$C64,$M59="y"),1,0)+IF(AND($C58=$C64,$M58="y"),1,0)+IF(AND($C57=$C64,$M57="y"),1,0)+IF(AND($C56=$C64,$M56="y"),1,0)+IF(AND($C55=$C64,$M55="y"),1,0)</f>
        <v>0</v>
      </c>
      <c r="AA64" s="7">
        <f t="shared" si="94"/>
        <v>0</v>
      </c>
      <c r="AB64" s="7" t="s">
        <v>127</v>
      </c>
      <c r="AC64" s="8" t="str">
        <f t="shared" si="95"/>
        <v/>
      </c>
      <c r="AD64" s="7" t="str">
        <f t="shared" si="67"/>
        <v>get-object-tagging</v>
      </c>
      <c r="AE64" s="7" t="str">
        <f t="shared" si="96"/>
        <v xml:space="preserve"> --key</v>
      </c>
      <c r="AF64" s="7" t="str">
        <f t="shared" si="97"/>
        <v xml:space="preserve"> --bucket</v>
      </c>
      <c r="AG64" s="7" t="str">
        <f t="shared" si="98"/>
        <v/>
      </c>
      <c r="AH64" s="7" t="str">
        <f t="shared" si="99"/>
        <v/>
      </c>
      <c r="AI64" s="7" t="str">
        <f t="shared" si="100"/>
        <v/>
      </c>
      <c r="AJ64" s="7" t="str">
        <f t="shared" si="101"/>
        <v/>
      </c>
      <c r="AK64" s="7" t="str">
        <f t="shared" si="102"/>
        <v/>
      </c>
      <c r="AL64" s="7" t="str">
        <f>IF($I64&gt;=8," "&amp;#REF!,"")</f>
        <v/>
      </c>
      <c r="AM64" s="7" t="str">
        <f t="shared" si="104"/>
        <v>s3api___objects_v2</v>
      </c>
      <c r="AN64" s="7" t="str">
        <f t="shared" si="68"/>
        <v>s3api___buckets</v>
      </c>
      <c r="AO64" s="7" t="str">
        <f t="shared" si="83"/>
        <v/>
      </c>
      <c r="AP64" s="7" t="str">
        <f t="shared" si="105"/>
        <v/>
      </c>
      <c r="AQ64" s="7" t="str">
        <f t="shared" si="106"/>
        <v/>
      </c>
      <c r="AR64" s="7" t="str">
        <f t="shared" si="107"/>
        <v/>
      </c>
      <c r="AS64" s="7" t="str">
        <f t="shared" si="108"/>
        <v/>
      </c>
      <c r="AT64" s="7" t="str">
        <f t="shared" si="109"/>
        <v/>
      </c>
      <c r="AU64" s="7" t="str">
        <f t="shared" si="110"/>
        <v>Key</v>
      </c>
      <c r="AV64" s="7" t="str">
        <f t="shared" si="70"/>
        <v>Name</v>
      </c>
      <c r="AW64" s="7" t="str">
        <f t="shared" si="71"/>
        <v/>
      </c>
      <c r="AX64" s="7" t="str">
        <f t="shared" si="111"/>
        <v/>
      </c>
      <c r="AY64" s="7" t="str">
        <f t="shared" si="112"/>
        <v/>
      </c>
      <c r="AZ64" s="7" t="str">
        <f t="shared" si="113"/>
        <v/>
      </c>
      <c r="BA64" s="7" t="str">
        <f t="shared" si="114"/>
        <v/>
      </c>
      <c r="BB64" s="7" t="str">
        <f>IF($I64&gt;=8,#REF!,"")</f>
        <v/>
      </c>
      <c r="BC64" s="8" t="str">
        <f t="shared" si="116"/>
        <v/>
      </c>
      <c r="BD64" s="8" t="str">
        <f t="shared" si="117"/>
        <v/>
      </c>
      <c r="BE64" s="7" t="str">
        <f t="shared" si="118"/>
        <v>/* recursive command: get-object-tagging */ DROP TABLE IF EXISTS s3api___object_tagging; CREATE TABLE s3api___object_tagging(  id SERIAL PRIMARY KEY, Key TEXT); SELECT s3api___objects_v2.objects_v2 -&gt;&gt; 'Key' AS objects_v2 FROM s3api___objects_v2 ;</v>
      </c>
      <c r="BF64" s="7" t="str">
        <f t="shared" si="74"/>
        <v xml:space="preserve">/* recursive command multi: get-object-tagging */ </v>
      </c>
      <c r="BG64" s="7" t="str">
        <f t="shared" si="75"/>
        <v xml:space="preserve">DROP TABLE IF EXISTS s3api___object_tagging; </v>
      </c>
      <c r="BH64" s="7" t="str">
        <f t="shared" si="119"/>
        <v>CREATE TABLE s3api___object_tagging(  id SERIAL PRIMARY KEY, objects_v2_key TEXT, name TEXT );</v>
      </c>
      <c r="BI64" s="7" t="str">
        <f t="shared" si="77"/>
        <v xml:space="preserve">CREATE TABLE s3api___object_tagging(  id SERIAL PRIMARY KEY, </v>
      </c>
      <c r="BJ64" s="7" t="str">
        <f t="shared" si="120"/>
        <v>objects_v2_key TEXT</v>
      </c>
      <c r="BK64" s="7" t="str">
        <f t="shared" si="121"/>
        <v>, name TEXT</v>
      </c>
      <c r="BL64" s="7" t="str">
        <f t="shared" si="122"/>
        <v/>
      </c>
      <c r="BM64" s="7" t="str">
        <f t="shared" si="123"/>
        <v/>
      </c>
      <c r="BN64" s="7" t="str">
        <f t="shared" si="124"/>
        <v/>
      </c>
      <c r="BO64" s="7" t="str">
        <f t="shared" si="125"/>
        <v/>
      </c>
      <c r="BP64" s="7" t="str">
        <f t="shared" si="126"/>
        <v/>
      </c>
      <c r="BQ64" s="7" t="str">
        <f t="shared" si="127"/>
        <v/>
      </c>
      <c r="BR64" s="7" t="str">
        <f t="shared" si="78"/>
        <v xml:space="preserve"> );</v>
      </c>
      <c r="BS64" s="8" t="str">
        <f t="shared" si="128"/>
        <v xml:space="preserve"> INSERT INTO s3api___object_tagging(objects_v2_key, name)</v>
      </c>
      <c r="BT64" s="8" t="str">
        <f t="shared" si="80"/>
        <v xml:space="preserve"> INSERT INTO s3api___object_tagging(</v>
      </c>
      <c r="BU64" s="8" t="str">
        <f t="shared" si="129"/>
        <v>objects_v2_key</v>
      </c>
      <c r="BV64" s="8" t="str">
        <f t="shared" si="130"/>
        <v>, name</v>
      </c>
      <c r="BW64" s="8" t="str">
        <f t="shared" si="131"/>
        <v/>
      </c>
      <c r="BX64" s="8" t="str">
        <f t="shared" si="132"/>
        <v/>
      </c>
      <c r="BY64" s="8" t="str">
        <f t="shared" si="133"/>
        <v/>
      </c>
      <c r="BZ64" s="8" t="str">
        <f t="shared" si="134"/>
        <v/>
      </c>
      <c r="CA64" s="8" t="str">
        <f t="shared" si="135"/>
        <v/>
      </c>
      <c r="CB64" s="8" t="str">
        <f t="shared" si="136"/>
        <v/>
      </c>
      <c r="CC64" s="8" t="str">
        <f t="shared" si="81"/>
        <v>)</v>
      </c>
      <c r="CD64" s="8" t="str">
        <f t="shared" si="137"/>
        <v xml:space="preserve"> SELECT s3api___objects_v2.objects_v2 -&gt;&gt; 'Key' AS objects_v2_key, s3api___buckets.buckets -&gt;&gt; 'Name' AS buckets_name FROM s3api___objects_v2 INNER JOIN s3api___objects_v2 USING (s3api___object_tagging.objects_v2_key, s3api___objects_v2.objects_v2 -&gt;&gt; 'Key') ;</v>
      </c>
      <c r="CE64" s="7" t="str">
        <f t="shared" si="138"/>
        <v xml:space="preserve"> SELECT s3api___objects_v2.objects_v2 -&gt;&gt; 'Key' AS objects_v2_key</v>
      </c>
      <c r="CF64" s="7" t="str">
        <f t="shared" si="139"/>
        <v>, s3api___buckets.buckets -&gt;&gt; 'Name' AS buckets_name</v>
      </c>
      <c r="CG64" s="7" t="str">
        <f t="shared" si="140"/>
        <v/>
      </c>
      <c r="CH64" s="7" t="str">
        <f t="shared" si="141"/>
        <v/>
      </c>
      <c r="CI64" s="7" t="str">
        <f t="shared" si="142"/>
        <v/>
      </c>
      <c r="CJ64" s="7" t="str">
        <f t="shared" si="143"/>
        <v/>
      </c>
      <c r="CK64" s="7" t="str">
        <f t="shared" si="144"/>
        <v/>
      </c>
      <c r="CL64" s="7" t="str">
        <f>IF($I64&gt;=8,", "&amp;$V71&amp;"."&amp;$W71&amp;" -&gt;&gt; '"&amp;#REF!&amp;"' AS "&amp;$W71&amp;"_"&amp;LOWER(#REF!),"")</f>
        <v/>
      </c>
      <c r="CM64" s="7" t="str">
        <f t="shared" si="146"/>
        <v xml:space="preserve"> FROM s3api___objects_v2</v>
      </c>
      <c r="CN64" s="8" t="str">
        <f t="shared" si="147"/>
        <v xml:space="preserve"> INNER JOIN s3api___objects_v2 USING (s3api___object_tagging.objects_v2_key, s3api___objects_v2.objects_v2 -&gt;&gt; 'Key')</v>
      </c>
      <c r="CO64" s="8" t="str">
        <f t="shared" si="148"/>
        <v/>
      </c>
      <c r="CP64" s="8" t="str">
        <f t="shared" si="149"/>
        <v/>
      </c>
      <c r="CQ64" s="8" t="str">
        <f t="shared" si="150"/>
        <v/>
      </c>
      <c r="CR64" s="8" t="str">
        <f t="shared" si="151"/>
        <v/>
      </c>
      <c r="CS64" s="7" t="str">
        <f t="shared" si="152"/>
        <v/>
      </c>
      <c r="CT64" s="7" t="str">
        <f t="shared" si="153"/>
        <v/>
      </c>
      <c r="CU64" s="7" t="str">
        <f t="shared" si="82"/>
        <v xml:space="preserve"> ;</v>
      </c>
    </row>
    <row r="65" spans="1:99" x14ac:dyDescent="0.25">
      <c r="A65">
        <v>64</v>
      </c>
      <c r="B65" s="3" t="s">
        <v>183</v>
      </c>
      <c r="C65" s="3" t="s">
        <v>386</v>
      </c>
      <c r="D65" s="3" t="s">
        <v>183</v>
      </c>
      <c r="E65" s="3" t="s">
        <v>357</v>
      </c>
      <c r="F65" s="3" t="s">
        <v>387</v>
      </c>
      <c r="G65" s="6" t="s">
        <v>72</v>
      </c>
      <c r="H65" s="6" t="s">
        <v>71</v>
      </c>
      <c r="I65" s="6">
        <v>2</v>
      </c>
      <c r="J65" s="6" t="s">
        <v>72</v>
      </c>
      <c r="K65" s="6">
        <v>1</v>
      </c>
      <c r="L65" s="3" t="s">
        <v>391</v>
      </c>
      <c r="M65" s="6" t="s">
        <v>72</v>
      </c>
      <c r="N65" s="3"/>
      <c r="O65" s="6"/>
      <c r="P65" s="3"/>
      <c r="Q65" s="7" t="str">
        <f>VLOOKUP($C65,aws_cli_commands!$C$2:$E$10000,3,FALSE)</f>
        <v>y</v>
      </c>
      <c r="R65" s="7" t="str">
        <f>VLOOKUP($C65,aws_cli_commands!$C$2:$E$10000,2,FALSE)</f>
        <v>n</v>
      </c>
      <c r="S65" s="7" t="str">
        <f t="shared" si="86"/>
        <v>y</v>
      </c>
      <c r="T65" s="7" t="str">
        <f t="shared" si="87"/>
        <v>y</v>
      </c>
      <c r="U65" s="7" t="str">
        <f t="shared" si="88"/>
        <v>s3api___object_torrent</v>
      </c>
      <c r="V65" s="7" t="str">
        <f t="shared" si="89"/>
        <v>s3api___buckets</v>
      </c>
      <c r="W65" s="7" t="str">
        <f t="shared" si="90"/>
        <v>buckets</v>
      </c>
      <c r="X65" s="7" t="str">
        <f t="shared" si="91"/>
        <v>name</v>
      </c>
      <c r="Y65" s="7" t="str">
        <f t="shared" si="92"/>
        <v>n</v>
      </c>
      <c r="Z65" s="7">
        <f>IF(AND($C65=$C65,$M65="y"),1,0)+IF(AND($C64=$C65,$M64="y"),1,0)+IF(AND($C63=$C65,$M63="y"),1,0)+IF(AND($C62=$C65,$M62="y"),1,0)+IF(AND($C61=$C65,$M61="y"),1,0)+IF(AND($C59=$C65,$M59="y"),1,0)+IF(AND($C58=$C65,$M58="y"),1,0)+IF(AND($C57=$C65,$M57="y"),1,0)+IF(AND($C56=$C65,$M56="y"),1,0)</f>
        <v>0</v>
      </c>
      <c r="AA65" s="7">
        <f t="shared" si="94"/>
        <v>0</v>
      </c>
      <c r="AB65" s="7" t="s">
        <v>127</v>
      </c>
      <c r="AC65" s="8" t="str">
        <f t="shared" si="95"/>
        <v>s3api get-object-torrent --bucket --key</v>
      </c>
      <c r="AD65" s="7" t="str">
        <f t="shared" si="67"/>
        <v>get-object-torrent</v>
      </c>
      <c r="AE65" s="7" t="str">
        <f t="shared" si="96"/>
        <v xml:space="preserve"> --bucket</v>
      </c>
      <c r="AF65" s="7" t="str">
        <f t="shared" si="97"/>
        <v xml:space="preserve"> --key</v>
      </c>
      <c r="AG65" s="7" t="str">
        <f t="shared" si="98"/>
        <v/>
      </c>
      <c r="AH65" s="7" t="str">
        <f t="shared" si="99"/>
        <v/>
      </c>
      <c r="AI65" s="7" t="str">
        <f t="shared" si="100"/>
        <v/>
      </c>
      <c r="AJ65" s="7" t="str">
        <f t="shared" si="101"/>
        <v/>
      </c>
      <c r="AK65" s="7" t="str">
        <f>IF($I65&gt;=7," "&amp;#REF!,"")</f>
        <v/>
      </c>
      <c r="AL65" s="7" t="str">
        <f t="shared" ref="AL65:AL71" si="189">IF($I65&gt;=8," "&amp;$L71,"")</f>
        <v/>
      </c>
      <c r="AM65" s="7" t="str">
        <f t="shared" si="104"/>
        <v>s3api___buckets</v>
      </c>
      <c r="AN65" s="7" t="str">
        <f t="shared" si="68"/>
        <v>s3api___objects_v2</v>
      </c>
      <c r="AO65" s="7" t="str">
        <f t="shared" si="83"/>
        <v/>
      </c>
      <c r="AP65" s="7" t="str">
        <f t="shared" si="105"/>
        <v/>
      </c>
      <c r="AQ65" s="7" t="str">
        <f t="shared" si="106"/>
        <v/>
      </c>
      <c r="AR65" s="7" t="str">
        <f t="shared" si="107"/>
        <v/>
      </c>
      <c r="AS65" s="7" t="str">
        <f t="shared" si="108"/>
        <v/>
      </c>
      <c r="AT65" s="7" t="str">
        <f t="shared" si="109"/>
        <v/>
      </c>
      <c r="AU65" s="7" t="str">
        <f t="shared" si="110"/>
        <v>Name</v>
      </c>
      <c r="AV65" s="7" t="str">
        <f t="shared" si="70"/>
        <v>Key</v>
      </c>
      <c r="AW65" s="7" t="str">
        <f t="shared" si="71"/>
        <v/>
      </c>
      <c r="AX65" s="7" t="str">
        <f t="shared" si="111"/>
        <v/>
      </c>
      <c r="AY65" s="7" t="str">
        <f t="shared" si="112"/>
        <v/>
      </c>
      <c r="AZ65" s="7" t="str">
        <f t="shared" si="113"/>
        <v/>
      </c>
      <c r="BA65" s="7" t="str">
        <f>IF($I65&gt;=7,#REF!,"")</f>
        <v/>
      </c>
      <c r="BB65" s="7" t="str">
        <f t="shared" ref="BB65:BB71" si="190">IF($I65&gt;=8,$F71,"")</f>
        <v/>
      </c>
      <c r="BC65" s="8" t="str">
        <f t="shared" si="116"/>
        <v/>
      </c>
      <c r="BD65" s="8" t="str">
        <f t="shared" si="117"/>
        <v/>
      </c>
      <c r="BE65" s="7" t="str">
        <f t="shared" si="118"/>
        <v>/* recursive command: get-object-torrent */ DROP TABLE IF EXISTS s3api___object_torrent; CREATE TABLE s3api___object_torrent(  id SERIAL PRIMARY KEY, Name TEXT); SELECT s3api___buckets.buckets -&gt;&gt; 'Name' AS buckets FROM s3api___buckets ;</v>
      </c>
      <c r="BF65" s="7" t="str">
        <f t="shared" si="74"/>
        <v xml:space="preserve">/* recursive command multi: get-object-torrent */ </v>
      </c>
      <c r="BG65" s="7" t="str">
        <f t="shared" si="75"/>
        <v xml:space="preserve">DROP TABLE IF EXISTS s3api___object_torrent; </v>
      </c>
      <c r="BH65" s="7" t="str">
        <f t="shared" si="119"/>
        <v>CREATE TABLE s3api___object_torrent(  id SERIAL PRIMARY KEY, name TEXT, objects_v2_key TEXT );</v>
      </c>
      <c r="BI65" s="7" t="str">
        <f t="shared" si="77"/>
        <v xml:space="preserve">CREATE TABLE s3api___object_torrent(  id SERIAL PRIMARY KEY, </v>
      </c>
      <c r="BJ65" s="7" t="str">
        <f t="shared" si="120"/>
        <v>name TEXT</v>
      </c>
      <c r="BK65" s="7" t="str">
        <f t="shared" si="121"/>
        <v>, objects_v2_key TEXT</v>
      </c>
      <c r="BL65" s="7" t="str">
        <f t="shared" si="122"/>
        <v/>
      </c>
      <c r="BM65" s="7" t="str">
        <f t="shared" si="123"/>
        <v/>
      </c>
      <c r="BN65" s="7" t="str">
        <f t="shared" si="124"/>
        <v/>
      </c>
      <c r="BO65" s="7" t="str">
        <f t="shared" si="125"/>
        <v/>
      </c>
      <c r="BP65" s="7" t="str">
        <f t="shared" si="126"/>
        <v/>
      </c>
      <c r="BQ65" s="7" t="str">
        <f t="shared" si="127"/>
        <v/>
      </c>
      <c r="BR65" s="7" t="str">
        <f t="shared" si="78"/>
        <v xml:space="preserve"> );</v>
      </c>
      <c r="BS65" s="8" t="str">
        <f t="shared" si="128"/>
        <v xml:space="preserve"> INSERT INTO s3api___object_torrent(name, objects_v2_key)</v>
      </c>
      <c r="BT65" s="8" t="str">
        <f t="shared" si="80"/>
        <v xml:space="preserve"> INSERT INTO s3api___object_torrent(</v>
      </c>
      <c r="BU65" s="8" t="str">
        <f t="shared" si="129"/>
        <v>name</v>
      </c>
      <c r="BV65" s="8" t="str">
        <f t="shared" si="130"/>
        <v>, objects_v2_key</v>
      </c>
      <c r="BW65" s="8" t="str">
        <f t="shared" si="131"/>
        <v/>
      </c>
      <c r="BX65" s="8" t="str">
        <f t="shared" si="132"/>
        <v/>
      </c>
      <c r="BY65" s="8" t="str">
        <f t="shared" si="133"/>
        <v/>
      </c>
      <c r="BZ65" s="8" t="str">
        <f t="shared" si="134"/>
        <v/>
      </c>
      <c r="CA65" s="8" t="str">
        <f t="shared" si="135"/>
        <v/>
      </c>
      <c r="CB65" s="8" t="str">
        <f t="shared" si="136"/>
        <v/>
      </c>
      <c r="CC65" s="8" t="str">
        <f t="shared" si="81"/>
        <v>)</v>
      </c>
      <c r="CD65" s="8" t="str">
        <f t="shared" si="137"/>
        <v xml:space="preserve"> SELECT s3api___buckets.buckets -&gt;&gt; 'Name' AS buckets_name, s3api___objects_v2.objects_v2 -&gt;&gt; 'Key' AS objects_v2_key FROM s3api___buckets INNER JOIN s3api___buckets USING (s3api___object_torrent.name, s3api___buckets.buckets -&gt;&gt; 'Name') ;</v>
      </c>
      <c r="CE65" s="7" t="str">
        <f t="shared" si="138"/>
        <v xml:space="preserve"> SELECT s3api___buckets.buckets -&gt;&gt; 'Name' AS buckets_name</v>
      </c>
      <c r="CF65" s="7" t="str">
        <f t="shared" si="139"/>
        <v>, s3api___objects_v2.objects_v2 -&gt;&gt; 'Key' AS objects_v2_key</v>
      </c>
      <c r="CG65" s="7" t="str">
        <f t="shared" si="140"/>
        <v/>
      </c>
      <c r="CH65" s="7" t="str">
        <f t="shared" si="141"/>
        <v/>
      </c>
      <c r="CI65" s="7" t="str">
        <f t="shared" si="142"/>
        <v/>
      </c>
      <c r="CJ65" s="7" t="str">
        <f t="shared" si="143"/>
        <v/>
      </c>
      <c r="CK65" s="7" t="str">
        <f>IF($I65&gt;=7,", "&amp;$V71&amp;"."&amp;$W71&amp;" -&gt;&gt; '"&amp;#REF!&amp;"' AS "&amp;$W71&amp;"_"&amp;LOWER(#REF!),"")</f>
        <v/>
      </c>
      <c r="CL65" s="7" t="str">
        <f t="shared" ref="CL65:CL71" si="191">IF($I65&gt;=8,", "&amp;$V72&amp;"."&amp;$W72&amp;" -&gt;&gt; '"&amp;$F71&amp;"' AS "&amp;$W72&amp;"_"&amp;LOWER(F71),"")</f>
        <v/>
      </c>
      <c r="CM65" s="7" t="str">
        <f t="shared" si="146"/>
        <v xml:space="preserve"> FROM s3api___buckets</v>
      </c>
      <c r="CN65" s="8" t="str">
        <f t="shared" si="147"/>
        <v xml:space="preserve"> INNER JOIN s3api___buckets USING (s3api___object_torrent.name, s3api___buckets.buckets -&gt;&gt; 'Name')</v>
      </c>
      <c r="CO65" s="8" t="str">
        <f t="shared" si="148"/>
        <v/>
      </c>
      <c r="CP65" s="8" t="str">
        <f t="shared" si="149"/>
        <v/>
      </c>
      <c r="CQ65" s="8" t="str">
        <f t="shared" si="150"/>
        <v/>
      </c>
      <c r="CR65" s="8" t="str">
        <f t="shared" si="151"/>
        <v/>
      </c>
      <c r="CS65" s="7" t="str">
        <f t="shared" si="152"/>
        <v/>
      </c>
      <c r="CT65" s="7" t="str">
        <f>IF($I65&gt;=8," "&amp;$AB71&amp;" JOIN "&amp;$V71&amp;" USING ("&amp;$U71&amp;"."&amp;$X71&amp;", "&amp;$V71&amp;"."&amp;$W71&amp;" -&gt;&gt; '"&amp;#REF!&amp;"')","")</f>
        <v/>
      </c>
      <c r="CU65" s="7" t="str">
        <f t="shared" si="82"/>
        <v xml:space="preserve"> ;</v>
      </c>
    </row>
    <row r="66" spans="1:99" x14ac:dyDescent="0.25">
      <c r="A66">
        <v>65</v>
      </c>
      <c r="B66" s="3" t="s">
        <v>183</v>
      </c>
      <c r="C66" s="3" t="s">
        <v>386</v>
      </c>
      <c r="D66" s="3" t="s">
        <v>183</v>
      </c>
      <c r="E66" s="3" t="s">
        <v>363</v>
      </c>
      <c r="F66" s="3" t="s">
        <v>393</v>
      </c>
      <c r="G66" s="6" t="s">
        <v>71</v>
      </c>
      <c r="H66" s="6" t="s">
        <v>71</v>
      </c>
      <c r="I66" s="6">
        <v>2</v>
      </c>
      <c r="J66" s="6" t="s">
        <v>72</v>
      </c>
      <c r="K66" s="6">
        <v>1</v>
      </c>
      <c r="L66" s="3" t="s">
        <v>388</v>
      </c>
      <c r="M66" s="6" t="s">
        <v>72</v>
      </c>
      <c r="N66" s="3"/>
      <c r="O66" s="6"/>
      <c r="P66" s="3"/>
      <c r="Q66" s="7" t="str">
        <f>VLOOKUP($C66,aws_cli_commands!$C$2:$E$10000,3,FALSE)</f>
        <v>y</v>
      </c>
      <c r="R66" s="7" t="str">
        <f>VLOOKUP($C66,aws_cli_commands!$C$2:$E$10000,2,FALSE)</f>
        <v>n</v>
      </c>
      <c r="S66" s="7" t="str">
        <f t="shared" si="86"/>
        <v>n</v>
      </c>
      <c r="T66" s="7" t="str">
        <f t="shared" si="87"/>
        <v>y</v>
      </c>
      <c r="U66" s="7" t="str">
        <f t="shared" si="88"/>
        <v>s3api___object_torrent</v>
      </c>
      <c r="V66" s="7" t="str">
        <f t="shared" si="89"/>
        <v>s3api___objects_v2</v>
      </c>
      <c r="W66" s="7" t="str">
        <f t="shared" si="90"/>
        <v>objects_v2</v>
      </c>
      <c r="X66" s="7" t="str">
        <f t="shared" si="91"/>
        <v>objects_v2_key</v>
      </c>
      <c r="Y66" s="7" t="str">
        <f t="shared" si="92"/>
        <v>n</v>
      </c>
      <c r="Z66" s="7">
        <f>IF(AND($C66=$C66,$M66="y"),1,0)+IF(AND($C65=$C66,$M65="y"),1,0)+IF(AND($C64=$C66,$M64="y"),1,0)+IF(AND($C63=$C66,$M63="y"),1,0)+IF(AND($C62=$C66,$M62="y"),1,0)+IF(AND($C61=$C66,$M61="y"),1,0)+IF(AND($C59=$C66,$M59="y"),1,0)+IF(AND($C58=$C66,$M58="y"),1,0)+IF(AND($C57=$C66,$M57="y"),1,0)</f>
        <v>0</v>
      </c>
      <c r="AA66" s="7">
        <f t="shared" si="94"/>
        <v>0</v>
      </c>
      <c r="AB66" s="7" t="s">
        <v>127</v>
      </c>
      <c r="AC66" s="8" t="str">
        <f t="shared" si="95"/>
        <v/>
      </c>
      <c r="AD66" s="7" t="str">
        <f t="shared" si="67"/>
        <v>get-object-torrent</v>
      </c>
      <c r="AE66" s="7" t="str">
        <f t="shared" si="96"/>
        <v xml:space="preserve"> --key</v>
      </c>
      <c r="AF66" s="7" t="str">
        <f t="shared" si="97"/>
        <v xml:space="preserve"> --bucket</v>
      </c>
      <c r="AG66" s="7" t="str">
        <f t="shared" si="98"/>
        <v/>
      </c>
      <c r="AH66" s="7" t="str">
        <f t="shared" si="99"/>
        <v/>
      </c>
      <c r="AI66" s="7" t="str">
        <f t="shared" si="100"/>
        <v/>
      </c>
      <c r="AJ66" s="7" t="str">
        <f>IF($I66&gt;=6," "&amp;#REF!,"")</f>
        <v/>
      </c>
      <c r="AK66" s="7" t="str">
        <f>IF($I66&gt;=7," "&amp;$L71,"")</f>
        <v/>
      </c>
      <c r="AL66" s="7" t="str">
        <f t="shared" si="189"/>
        <v/>
      </c>
      <c r="AM66" s="7" t="str">
        <f t="shared" si="104"/>
        <v>s3api___objects_v2</v>
      </c>
      <c r="AN66" s="7" t="str">
        <f t="shared" si="68"/>
        <v>s3api___buckets</v>
      </c>
      <c r="AO66" s="7" t="str">
        <f t="shared" si="83"/>
        <v/>
      </c>
      <c r="AP66" s="7" t="str">
        <f t="shared" si="105"/>
        <v/>
      </c>
      <c r="AQ66" s="7" t="str">
        <f t="shared" si="106"/>
        <v/>
      </c>
      <c r="AR66" s="7" t="str">
        <f t="shared" si="107"/>
        <v/>
      </c>
      <c r="AS66" s="7" t="str">
        <f t="shared" si="108"/>
        <v/>
      </c>
      <c r="AT66" s="7" t="str">
        <f t="shared" si="109"/>
        <v/>
      </c>
      <c r="AU66" s="7" t="str">
        <f t="shared" si="110"/>
        <v>Key</v>
      </c>
      <c r="AV66" s="7" t="str">
        <f t="shared" si="70"/>
        <v>Name</v>
      </c>
      <c r="AW66" s="7" t="str">
        <f t="shared" si="71"/>
        <v/>
      </c>
      <c r="AX66" s="7" t="str">
        <f t="shared" si="111"/>
        <v/>
      </c>
      <c r="AY66" s="7" t="str">
        <f t="shared" si="112"/>
        <v/>
      </c>
      <c r="AZ66" s="7" t="str">
        <f>IF($I66&gt;=6,#REF!,"")</f>
        <v/>
      </c>
      <c r="BA66" s="7" t="str">
        <f>IF($I66&gt;=7,$F71,"")</f>
        <v/>
      </c>
      <c r="BB66" s="7" t="str">
        <f t="shared" si="190"/>
        <v/>
      </c>
      <c r="BC66" s="8" t="str">
        <f t="shared" si="116"/>
        <v/>
      </c>
      <c r="BD66" s="8" t="str">
        <f t="shared" si="117"/>
        <v/>
      </c>
      <c r="BE66" s="7" t="str">
        <f t="shared" si="118"/>
        <v>/* recursive command: get-object-torrent */ DROP TABLE IF EXISTS s3api___object_torrent; CREATE TABLE s3api___object_torrent(  id SERIAL PRIMARY KEY, Key TEXT); SELECT s3api___objects_v2.objects_v2 -&gt;&gt; 'Key' AS objects_v2 FROM s3api___objects_v2 ;</v>
      </c>
      <c r="BF66" s="7" t="str">
        <f t="shared" si="74"/>
        <v xml:space="preserve">/* recursive command multi: get-object-torrent */ </v>
      </c>
      <c r="BG66" s="7" t="str">
        <f t="shared" si="75"/>
        <v xml:space="preserve">DROP TABLE IF EXISTS s3api___object_torrent; </v>
      </c>
      <c r="BH66" s="7" t="str">
        <f t="shared" si="119"/>
        <v>CREATE TABLE s3api___object_torrent(  id SERIAL PRIMARY KEY, objects_v2_key TEXT, name TEXT );</v>
      </c>
      <c r="BI66" s="7" t="str">
        <f t="shared" si="77"/>
        <v xml:space="preserve">CREATE TABLE s3api___object_torrent(  id SERIAL PRIMARY KEY, </v>
      </c>
      <c r="BJ66" s="7" t="str">
        <f t="shared" si="120"/>
        <v>objects_v2_key TEXT</v>
      </c>
      <c r="BK66" s="7" t="str">
        <f t="shared" si="121"/>
        <v>, name TEXT</v>
      </c>
      <c r="BL66" s="7" t="str">
        <f t="shared" si="122"/>
        <v/>
      </c>
      <c r="BM66" s="7" t="str">
        <f t="shared" si="123"/>
        <v/>
      </c>
      <c r="BN66" s="7" t="str">
        <f t="shared" si="124"/>
        <v/>
      </c>
      <c r="BO66" s="7" t="str">
        <f t="shared" si="125"/>
        <v/>
      </c>
      <c r="BP66" s="7" t="str">
        <f t="shared" si="126"/>
        <v/>
      </c>
      <c r="BQ66" s="7" t="str">
        <f t="shared" si="127"/>
        <v/>
      </c>
      <c r="BR66" s="7" t="str">
        <f t="shared" si="78"/>
        <v xml:space="preserve"> );</v>
      </c>
      <c r="BS66" s="8" t="str">
        <f t="shared" si="128"/>
        <v xml:space="preserve"> INSERT INTO s3api___object_torrent(objects_v2_key, name)</v>
      </c>
      <c r="BT66" s="8" t="str">
        <f t="shared" si="80"/>
        <v xml:space="preserve"> INSERT INTO s3api___object_torrent(</v>
      </c>
      <c r="BU66" s="8" t="str">
        <f t="shared" si="129"/>
        <v>objects_v2_key</v>
      </c>
      <c r="BV66" s="8" t="str">
        <f t="shared" si="130"/>
        <v>, name</v>
      </c>
      <c r="BW66" s="8" t="str">
        <f t="shared" si="131"/>
        <v/>
      </c>
      <c r="BX66" s="8" t="str">
        <f t="shared" si="132"/>
        <v/>
      </c>
      <c r="BY66" s="8" t="str">
        <f t="shared" si="133"/>
        <v/>
      </c>
      <c r="BZ66" s="8" t="str">
        <f t="shared" si="134"/>
        <v/>
      </c>
      <c r="CA66" s="8" t="str">
        <f t="shared" si="135"/>
        <v/>
      </c>
      <c r="CB66" s="8" t="str">
        <f t="shared" si="136"/>
        <v/>
      </c>
      <c r="CC66" s="8" t="str">
        <f t="shared" si="81"/>
        <v>)</v>
      </c>
      <c r="CD66" s="8" t="str">
        <f t="shared" si="137"/>
        <v xml:space="preserve"> SELECT s3api___objects_v2.objects_v2 -&gt;&gt; 'Key' AS objects_v2_key, s3api___buckets.buckets -&gt;&gt; 'Name' AS buckets_name FROM s3api___objects_v2 INNER JOIN s3api___objects_v2 USING (s3api___object_torrent.objects_v2_key, s3api___objects_v2.objects_v2 -&gt;&gt; 'Key') ;</v>
      </c>
      <c r="CE66" s="7" t="str">
        <f t="shared" si="138"/>
        <v xml:space="preserve"> SELECT s3api___objects_v2.objects_v2 -&gt;&gt; 'Key' AS objects_v2_key</v>
      </c>
      <c r="CF66" s="7" t="str">
        <f t="shared" si="139"/>
        <v>, s3api___buckets.buckets -&gt;&gt; 'Name' AS buckets_name</v>
      </c>
      <c r="CG66" s="7" t="str">
        <f t="shared" si="140"/>
        <v/>
      </c>
      <c r="CH66" s="7" t="str">
        <f t="shared" si="141"/>
        <v/>
      </c>
      <c r="CI66" s="7" t="str">
        <f t="shared" si="142"/>
        <v/>
      </c>
      <c r="CJ66" s="7" t="str">
        <f>IF($I66&gt;=6,", "&amp;$V71&amp;"."&amp;$W71&amp;" -&gt;&gt; '"&amp;#REF!&amp;"' AS "&amp;$W71&amp;"_"&amp;LOWER(#REF!),"")</f>
        <v/>
      </c>
      <c r="CK66" s="7" t="str">
        <f t="shared" ref="CK66:CK71" si="192">IF($I66&gt;=7,", "&amp;$V72&amp;"."&amp;$W72&amp;" -&gt;&gt; '"&amp;$F71&amp;"' AS "&amp;$W72&amp;"_"&amp;LOWER(F71),"")</f>
        <v/>
      </c>
      <c r="CL66" s="7" t="str">
        <f t="shared" si="191"/>
        <v/>
      </c>
      <c r="CM66" s="7" t="str">
        <f t="shared" si="146"/>
        <v xml:space="preserve"> FROM s3api___objects_v2</v>
      </c>
      <c r="CN66" s="8" t="str">
        <f t="shared" si="147"/>
        <v xml:space="preserve"> INNER JOIN s3api___objects_v2 USING (s3api___object_torrent.objects_v2_key, s3api___objects_v2.objects_v2 -&gt;&gt; 'Key')</v>
      </c>
      <c r="CO66" s="8" t="str">
        <f t="shared" si="148"/>
        <v/>
      </c>
      <c r="CP66" s="8" t="str">
        <f t="shared" si="149"/>
        <v/>
      </c>
      <c r="CQ66" s="8" t="str">
        <f t="shared" si="150"/>
        <v/>
      </c>
      <c r="CR66" s="8" t="str">
        <f t="shared" si="151"/>
        <v/>
      </c>
      <c r="CS66" s="7" t="str">
        <f>IF($I66&gt;=7," "&amp;$AB71&amp;" JOIN "&amp;$V71&amp;" USING ("&amp;$U71&amp;"."&amp;$X71&amp;", "&amp;$V71&amp;"."&amp;$W71&amp;" -&gt;&gt; '"&amp;#REF!&amp;"')","")</f>
        <v/>
      </c>
      <c r="CT66" s="7" t="str">
        <f t="shared" ref="CT66:CT71" si="193">IF($I66&gt;=8," "&amp;$AB72&amp;" JOIN "&amp;$V72&amp;" USING ("&amp;$U72&amp;"."&amp;$X72&amp;", "&amp;$V72&amp;"."&amp;$W72&amp;" -&gt;&gt; '"&amp;$F71&amp;"')","")</f>
        <v/>
      </c>
      <c r="CU66" s="7" t="str">
        <f t="shared" si="82"/>
        <v xml:space="preserve"> ;</v>
      </c>
    </row>
    <row r="67" spans="1:99" x14ac:dyDescent="0.25">
      <c r="A67">
        <v>66</v>
      </c>
      <c r="B67" s="3" t="s">
        <v>183</v>
      </c>
      <c r="C67" s="3" t="s">
        <v>358</v>
      </c>
      <c r="D67" s="3" t="s">
        <v>183</v>
      </c>
      <c r="E67" s="3" t="s">
        <v>357</v>
      </c>
      <c r="F67" s="3" t="s">
        <v>387</v>
      </c>
      <c r="G67" s="6" t="s">
        <v>72</v>
      </c>
      <c r="H67" s="6" t="s">
        <v>72</v>
      </c>
      <c r="I67" s="6">
        <v>1</v>
      </c>
      <c r="J67" s="6" t="s">
        <v>72</v>
      </c>
      <c r="K67" s="6">
        <v>1</v>
      </c>
      <c r="L67" s="3" t="s">
        <v>391</v>
      </c>
      <c r="M67" s="6" t="s">
        <v>72</v>
      </c>
      <c r="N67" s="3"/>
      <c r="O67" s="6"/>
      <c r="P67" s="3"/>
      <c r="Q67" s="7" t="str">
        <f>VLOOKUP($C67,aws_cli_commands!$C$2:$E$10000,3,FALSE)</f>
        <v>y</v>
      </c>
      <c r="R67" s="7" t="str">
        <f>VLOOKUP($C67,aws_cli_commands!$C$2:$E$10000,2,FALSE)</f>
        <v>n</v>
      </c>
      <c r="S67" s="7" t="str">
        <f t="shared" si="86"/>
        <v>y</v>
      </c>
      <c r="T67" s="7" t="str">
        <f t="shared" si="87"/>
        <v>n</v>
      </c>
      <c r="U67" s="7" t="str">
        <f t="shared" si="88"/>
        <v>s3api___bucket_analytics_configurations</v>
      </c>
      <c r="V67" s="7" t="str">
        <f t="shared" si="89"/>
        <v>s3api___buckets</v>
      </c>
      <c r="W67" s="7" t="str">
        <f t="shared" si="90"/>
        <v>buckets</v>
      </c>
      <c r="X67" s="7" t="str">
        <f t="shared" si="91"/>
        <v>name</v>
      </c>
      <c r="Y67" s="7" t="str">
        <f t="shared" si="92"/>
        <v>n</v>
      </c>
      <c r="Z67" s="7">
        <f>IF(AND($C67=$C67,$M67="y"),1,0)+IF(AND($C66=$C67,$M66="y"),1,0)+IF(AND($C65=$C67,$M65="y"),1,0)+IF(AND($C64=$C67,$M64="y"),1,0)+IF(AND($C63=$C67,$M63="y"),1,0)+IF(AND($C62=$C67,$M62="y"),1,0)+IF(AND($C61=$C67,$M61="y"),1,0)+IF(AND($C59=$C67,$M59="y"),1,0)+IF(AND($C58=$C67,$M58="y"),1,0)</f>
        <v>0</v>
      </c>
      <c r="AA67" s="7">
        <f t="shared" si="94"/>
        <v>0</v>
      </c>
      <c r="AB67" s="7" t="s">
        <v>127</v>
      </c>
      <c r="AC67" s="8" t="str">
        <f t="shared" si="95"/>
        <v>s3api list-bucket-analytics-configurations --bucket</v>
      </c>
      <c r="AD67" s="7" t="str">
        <f t="shared" si="67"/>
        <v>list-bucket-analytics-configurations</v>
      </c>
      <c r="AE67" s="7" t="str">
        <f t="shared" si="96"/>
        <v xml:space="preserve"> --bucket</v>
      </c>
      <c r="AF67" s="7" t="str">
        <f t="shared" si="97"/>
        <v/>
      </c>
      <c r="AG67" s="7" t="str">
        <f t="shared" si="98"/>
        <v/>
      </c>
      <c r="AH67" s="7" t="str">
        <f t="shared" si="99"/>
        <v/>
      </c>
      <c r="AI67" s="7" t="str">
        <f>IF($I67&gt;=5," "&amp;#REF!,"")</f>
        <v/>
      </c>
      <c r="AJ67" s="7" t="str">
        <f>IF($I67&gt;=6," "&amp;$L71,"")</f>
        <v/>
      </c>
      <c r="AK67" s="7" t="str">
        <f>IF($I67&gt;=7," "&amp;$L72,"")</f>
        <v/>
      </c>
      <c r="AL67" s="7" t="str">
        <f t="shared" si="189"/>
        <v/>
      </c>
      <c r="AM67" s="7" t="str">
        <f t="shared" si="104"/>
        <v>s3api___buckets</v>
      </c>
      <c r="AN67" s="7" t="str">
        <f t="shared" si="68"/>
        <v>s3api___buckets</v>
      </c>
      <c r="AO67" s="7" t="str">
        <f t="shared" si="83"/>
        <v/>
      </c>
      <c r="AP67" s="7" t="str">
        <f t="shared" si="105"/>
        <v/>
      </c>
      <c r="AQ67" s="7" t="str">
        <f t="shared" si="106"/>
        <v/>
      </c>
      <c r="AR67" s="7" t="str">
        <f t="shared" si="107"/>
        <v/>
      </c>
      <c r="AS67" s="7" t="str">
        <f t="shared" si="108"/>
        <v/>
      </c>
      <c r="AT67" s="7" t="str">
        <f t="shared" si="109"/>
        <v/>
      </c>
      <c r="AU67" s="7" t="str">
        <f t="shared" si="110"/>
        <v>Name</v>
      </c>
      <c r="AV67" s="7" t="str">
        <f t="shared" si="70"/>
        <v>Name</v>
      </c>
      <c r="AW67" s="7" t="str">
        <f t="shared" si="71"/>
        <v/>
      </c>
      <c r="AX67" s="7" t="str">
        <f t="shared" si="111"/>
        <v/>
      </c>
      <c r="AY67" s="7" t="str">
        <f>IF($I67&gt;=5,#REF!,"")</f>
        <v/>
      </c>
      <c r="AZ67" s="7" t="str">
        <f>IF($I67&gt;=6,$F71,"")</f>
        <v/>
      </c>
      <c r="BA67" s="7" t="str">
        <f>IF($I67&gt;=7,$F72,"")</f>
        <v/>
      </c>
      <c r="BB67" s="7" t="str">
        <f t="shared" si="190"/>
        <v/>
      </c>
      <c r="BC67" s="8" t="str">
        <f t="shared" si="116"/>
        <v/>
      </c>
      <c r="BD67" s="8" t="str">
        <f t="shared" si="117"/>
        <v/>
      </c>
      <c r="BE67" s="7" t="str">
        <f t="shared" si="118"/>
        <v>/* recursive command: list-bucket-analytics-configurations */ DROP TABLE IF EXISTS s3api___bucket_analytics_configurations; CREATE TABLE s3api___bucket_analytics_configurations(  id SERIAL PRIMARY KEY, Name TEXT); SELECT s3api___buckets.buckets -&gt;&gt; 'Name' AS buckets FROM s3api___buckets ;</v>
      </c>
      <c r="BF67" s="7" t="str">
        <f t="shared" si="74"/>
        <v xml:space="preserve">/* recursive command multi: list-bucket-analytics-configurations */ </v>
      </c>
      <c r="BG67" s="7" t="str">
        <f t="shared" si="75"/>
        <v xml:space="preserve">DROP TABLE IF EXISTS s3api___bucket_analytics_configurations; </v>
      </c>
      <c r="BH67" s="7" t="str">
        <f t="shared" si="119"/>
        <v>CREATE TABLE s3api___bucket_analytics_configurations(  id SERIAL PRIMARY KEY, name TEXT );</v>
      </c>
      <c r="BI67" s="7" t="str">
        <f t="shared" si="77"/>
        <v xml:space="preserve">CREATE TABLE s3api___bucket_analytics_configurations(  id SERIAL PRIMARY KEY, </v>
      </c>
      <c r="BJ67" s="7" t="str">
        <f t="shared" si="120"/>
        <v>name TEXT</v>
      </c>
      <c r="BK67" s="7" t="str">
        <f t="shared" si="121"/>
        <v/>
      </c>
      <c r="BL67" s="7" t="str">
        <f t="shared" si="122"/>
        <v/>
      </c>
      <c r="BM67" s="7" t="str">
        <f t="shared" si="123"/>
        <v/>
      </c>
      <c r="BN67" s="7" t="str">
        <f t="shared" si="124"/>
        <v/>
      </c>
      <c r="BO67" s="7" t="str">
        <f t="shared" si="125"/>
        <v/>
      </c>
      <c r="BP67" s="7" t="str">
        <f t="shared" si="126"/>
        <v/>
      </c>
      <c r="BQ67" s="7" t="str">
        <f t="shared" si="127"/>
        <v/>
      </c>
      <c r="BR67" s="7" t="str">
        <f t="shared" si="78"/>
        <v xml:space="preserve"> );</v>
      </c>
      <c r="BS67" s="8" t="str">
        <f t="shared" si="128"/>
        <v xml:space="preserve"> INSERT INTO s3api___bucket_analytics_configurations(name)</v>
      </c>
      <c r="BT67" s="8" t="str">
        <f t="shared" si="80"/>
        <v xml:space="preserve"> INSERT INTO s3api___bucket_analytics_configurations(</v>
      </c>
      <c r="BU67" s="8" t="str">
        <f t="shared" si="129"/>
        <v>name</v>
      </c>
      <c r="BV67" s="8" t="str">
        <f t="shared" si="130"/>
        <v/>
      </c>
      <c r="BW67" s="8" t="str">
        <f t="shared" si="131"/>
        <v/>
      </c>
      <c r="BX67" s="8" t="str">
        <f t="shared" si="132"/>
        <v/>
      </c>
      <c r="BY67" s="8" t="str">
        <f t="shared" si="133"/>
        <v/>
      </c>
      <c r="BZ67" s="8" t="str">
        <f t="shared" si="134"/>
        <v/>
      </c>
      <c r="CA67" s="8" t="str">
        <f t="shared" si="135"/>
        <v/>
      </c>
      <c r="CB67" s="8" t="str">
        <f t="shared" si="136"/>
        <v/>
      </c>
      <c r="CC67" s="8" t="str">
        <f t="shared" si="81"/>
        <v>)</v>
      </c>
      <c r="CD67" s="8" t="str">
        <f t="shared" si="137"/>
        <v xml:space="preserve"> SELECT s3api___buckets.buckets -&gt;&gt; 'Name' AS buckets_name FROM s3api___buckets ;</v>
      </c>
      <c r="CE67" s="7" t="str">
        <f t="shared" si="138"/>
        <v xml:space="preserve"> SELECT s3api___buckets.buckets -&gt;&gt; 'Name' AS buckets_name</v>
      </c>
      <c r="CF67" s="7" t="str">
        <f t="shared" si="139"/>
        <v/>
      </c>
      <c r="CG67" s="7" t="str">
        <f t="shared" si="140"/>
        <v/>
      </c>
      <c r="CH67" s="7" t="str">
        <f t="shared" si="141"/>
        <v/>
      </c>
      <c r="CI67" s="7" t="str">
        <f>IF($I67&gt;=5,", "&amp;$V71&amp;"."&amp;$W71&amp;" -&gt;&gt; '"&amp;#REF!&amp;"' AS "&amp;$W71&amp;"_"&amp;LOWER(#REF!),"")</f>
        <v/>
      </c>
      <c r="CJ67" s="7" t="str">
        <f>IF($I67&gt;=6,", "&amp;$V72&amp;"."&amp;$W72&amp;" -&gt;&gt; '"&amp;$F71&amp;"' AS "&amp;$W72&amp;"_"&amp;LOWER(F71),"")</f>
        <v/>
      </c>
      <c r="CK67" s="7" t="str">
        <f t="shared" si="192"/>
        <v/>
      </c>
      <c r="CL67" s="7" t="str">
        <f t="shared" si="191"/>
        <v/>
      </c>
      <c r="CM67" s="7" t="str">
        <f t="shared" si="146"/>
        <v xml:space="preserve"> FROM s3api___buckets</v>
      </c>
      <c r="CN67" s="8" t="str">
        <f t="shared" si="147"/>
        <v/>
      </c>
      <c r="CO67" s="8" t="str">
        <f t="shared" si="148"/>
        <v/>
      </c>
      <c r="CP67" s="8" t="str">
        <f t="shared" si="149"/>
        <v/>
      </c>
      <c r="CQ67" s="8" t="str">
        <f t="shared" si="150"/>
        <v/>
      </c>
      <c r="CR67" s="8" t="str">
        <f>IF($I67&gt;=6," "&amp;$AB71&amp;" JOIN "&amp;$V71&amp;" USING ("&amp;$U71&amp;"."&amp;$X71&amp;", "&amp;$V71&amp;"."&amp;$W71&amp;" -&gt;&gt; '"&amp;#REF!&amp;"')","")</f>
        <v/>
      </c>
      <c r="CS67" s="7" t="str">
        <f>IF($I67&gt;=7," "&amp;$AB72&amp;" JOIN "&amp;$V72&amp;" USING ("&amp;$U72&amp;"."&amp;$X72&amp;", "&amp;$V72&amp;"."&amp;$W72&amp;" -&gt;&gt; '"&amp;$F71&amp;"')","")</f>
        <v/>
      </c>
      <c r="CT67" s="7" t="str">
        <f t="shared" si="193"/>
        <v/>
      </c>
      <c r="CU67" s="7" t="str">
        <f t="shared" si="82"/>
        <v xml:space="preserve"> ;</v>
      </c>
    </row>
    <row r="68" spans="1:99" x14ac:dyDescent="0.25">
      <c r="A68">
        <v>67</v>
      </c>
      <c r="B68" s="3" t="s">
        <v>183</v>
      </c>
      <c r="C68" s="3" t="s">
        <v>359</v>
      </c>
      <c r="D68" s="3" t="s">
        <v>183</v>
      </c>
      <c r="E68" s="3" t="s">
        <v>357</v>
      </c>
      <c r="F68" s="3" t="s">
        <v>387</v>
      </c>
      <c r="G68" s="6" t="s">
        <v>72</v>
      </c>
      <c r="H68" s="6" t="s">
        <v>72</v>
      </c>
      <c r="I68" s="6">
        <v>1</v>
      </c>
      <c r="J68" s="6" t="s">
        <v>72</v>
      </c>
      <c r="K68" s="6">
        <v>1</v>
      </c>
      <c r="L68" s="3" t="s">
        <v>391</v>
      </c>
      <c r="M68" s="6" t="s">
        <v>72</v>
      </c>
      <c r="N68" s="3"/>
      <c r="O68" s="6"/>
      <c r="P68" s="3"/>
      <c r="Q68" s="7" t="str">
        <f>VLOOKUP($C68,aws_cli_commands!$C$2:$E$10000,3,FALSE)</f>
        <v>y</v>
      </c>
      <c r="R68" s="7" t="str">
        <f>VLOOKUP($C68,aws_cli_commands!$C$2:$E$10000,2,FALSE)</f>
        <v>n</v>
      </c>
      <c r="S68" s="7" t="str">
        <f t="shared" si="86"/>
        <v>n</v>
      </c>
      <c r="T68" s="7" t="str">
        <f t="shared" si="87"/>
        <v>n</v>
      </c>
      <c r="U68" s="7" t="str">
        <f t="shared" si="88"/>
        <v>s3api___bucket_inventory_configurations</v>
      </c>
      <c r="V68" s="7" t="str">
        <f t="shared" si="89"/>
        <v>s3api___buckets</v>
      </c>
      <c r="W68" s="7" t="str">
        <f t="shared" si="90"/>
        <v>buckets</v>
      </c>
      <c r="X68" s="7" t="str">
        <f t="shared" si="91"/>
        <v>name</v>
      </c>
      <c r="Y68" s="7" t="str">
        <f t="shared" si="92"/>
        <v>n</v>
      </c>
      <c r="Z68" s="7">
        <f>IF(AND($C68=$C68,$M68="y"),1,0)+IF(AND($C67=$C68,$M67="y"),1,0)+IF(AND($C66=$C68,$M66="y"),1,0)+IF(AND($C65=$C68,$M65="y"),1,0)+IF(AND($C64=$C68,$M64="y"),1,0)+IF(AND($C63=$C68,$M63="y"),1,0)+IF(AND($C62=$C68,$M62="y"),1,0)+IF(AND($C61=$C68,$M61="y"),1,0)+IF(AND($C59=$C68,$M59="y"),1,0)</f>
        <v>0</v>
      </c>
      <c r="AA68" s="7">
        <f t="shared" ref="AA68:AA75" si="194">IF(AND($C68=$C68,$M68="y"),1,0)+IF(AND($C68=$C69,$M69="y"),1,0)+IF(AND($C68=$C70,$M70="y"),1,0)+IF(AND($C68=$C71,$M71="y"),1,0)+IF(AND($C68=$C72,$M72="y"),1,0)+IF(AND($C68=$C73,$M73="y"),1,0)+IF(AND($C68=$C74,$M74="y"),1,0)+IF(AND($C68=$C75,$M75="y"),1,0)+IF(AND($C68=$C76,$M76="y"),1,0)</f>
        <v>0</v>
      </c>
      <c r="AB68" s="7" t="s">
        <v>127</v>
      </c>
      <c r="AC68" s="8" t="str">
        <f t="shared" si="95"/>
        <v>s3api list-bucket-inventory-configurations --bucket</v>
      </c>
      <c r="AD68" s="7" t="str">
        <f t="shared" ref="AD68:AD71" si="195">$C68</f>
        <v>list-bucket-inventory-configurations</v>
      </c>
      <c r="AE68" s="7" t="str">
        <f t="shared" si="96"/>
        <v xml:space="preserve"> --bucket</v>
      </c>
      <c r="AF68" s="7" t="str">
        <f t="shared" si="97"/>
        <v/>
      </c>
      <c r="AG68" s="7" t="str">
        <f t="shared" si="98"/>
        <v/>
      </c>
      <c r="AH68" s="7" t="str">
        <f>IF($I68&gt;=4," "&amp;#REF!,"")</f>
        <v/>
      </c>
      <c r="AI68" s="7" t="str">
        <f>IF($I68&gt;=5," "&amp;$L71,"")</f>
        <v/>
      </c>
      <c r="AJ68" s="7" t="str">
        <f>IF($I68&gt;=6," "&amp;$L72,"")</f>
        <v/>
      </c>
      <c r="AK68" s="7" t="str">
        <f>IF($I68&gt;=7," "&amp;$L73,"")</f>
        <v/>
      </c>
      <c r="AL68" s="7" t="str">
        <f t="shared" si="189"/>
        <v/>
      </c>
      <c r="AM68" s="7" t="str">
        <f t="shared" si="104"/>
        <v>s3api___buckets</v>
      </c>
      <c r="AN68" s="7" t="str">
        <f t="shared" ref="AN68:AN74" si="196">IF($I67&gt;=2,IF($V69="","",$V69),"")</f>
        <v/>
      </c>
      <c r="AO68" s="7" t="str">
        <f t="shared" si="83"/>
        <v/>
      </c>
      <c r="AP68" s="7" t="str">
        <f t="shared" si="105"/>
        <v/>
      </c>
      <c r="AQ68" s="7" t="str">
        <f t="shared" si="106"/>
        <v/>
      </c>
      <c r="AR68" s="7" t="str">
        <f t="shared" si="107"/>
        <v/>
      </c>
      <c r="AS68" s="7" t="str">
        <f t="shared" si="108"/>
        <v/>
      </c>
      <c r="AT68" s="7" t="str">
        <f t="shared" si="109"/>
        <v/>
      </c>
      <c r="AU68" s="7" t="str">
        <f t="shared" si="110"/>
        <v>Name</v>
      </c>
      <c r="AV68" s="7" t="str">
        <f t="shared" ref="AV68:AV75" si="197">IF($I67&gt;=2,IF($F69="","",$F69),"")</f>
        <v/>
      </c>
      <c r="AW68" s="7" t="str">
        <f t="shared" ref="AW68:AW75" si="198">IF($I67&gt;=3,IF($F70="","",$F70),"")</f>
        <v/>
      </c>
      <c r="AX68" s="7" t="str">
        <f>IF($I68&gt;=4,#REF!,"")</f>
        <v/>
      </c>
      <c r="AY68" s="7" t="str">
        <f>IF($I68&gt;=5,$F71,"")</f>
        <v/>
      </c>
      <c r="AZ68" s="7" t="str">
        <f>IF($I68&gt;=6,$F72,"")</f>
        <v/>
      </c>
      <c r="BA68" s="7" t="str">
        <f>IF($I68&gt;=7,$F73,"")</f>
        <v/>
      </c>
      <c r="BB68" s="7" t="str">
        <f t="shared" si="190"/>
        <v/>
      </c>
      <c r="BC68" s="8" t="str">
        <f t="shared" si="116"/>
        <v/>
      </c>
      <c r="BD68" s="8" t="str">
        <f t="shared" si="117"/>
        <v/>
      </c>
      <c r="BE68" s="7" t="str">
        <f t="shared" si="118"/>
        <v>/* recursive command: list-bucket-inventory-configurations */ DROP TABLE IF EXISTS s3api___bucket_inventory_configurations; CREATE TABLE s3api___bucket_inventory_configurations(  id SERIAL PRIMARY KEY, Name TEXT); SELECT s3api___buckets.buckets -&gt;&gt; 'Name' AS buckets FROM s3api___buckets ;</v>
      </c>
      <c r="BF68" s="7" t="str">
        <f t="shared" ref="BF68:BF71" si="199">"/* recursive command multi: "&amp;$C68&amp;" */ "</f>
        <v xml:space="preserve">/* recursive command multi: list-bucket-inventory-configurations */ </v>
      </c>
      <c r="BG68" s="7" t="str">
        <f t="shared" ref="BG68:BG76" si="200">"DROP TABLE IF EXISTS "&amp;$U68&amp;"; "</f>
        <v xml:space="preserve">DROP TABLE IF EXISTS s3api___bucket_inventory_configurations; </v>
      </c>
      <c r="BH68" s="7" t="str">
        <f t="shared" si="119"/>
        <v>CREATE TABLE s3api___bucket_inventory_configurations(  id SERIAL PRIMARY KEY, name TEXT );</v>
      </c>
      <c r="BI68" s="7" t="str">
        <f t="shared" ref="BI68:BI76" si="201">"CREATE TABLE "&amp;$U68&amp;"(  id SERIAL PRIMARY KEY, "</f>
        <v xml:space="preserve">CREATE TABLE s3api___bucket_inventory_configurations(  id SERIAL PRIMARY KEY, </v>
      </c>
      <c r="BJ68" s="7" t="str">
        <f t="shared" si="120"/>
        <v>name TEXT</v>
      </c>
      <c r="BK68" s="7" t="str">
        <f t="shared" si="121"/>
        <v/>
      </c>
      <c r="BL68" s="7" t="str">
        <f t="shared" si="122"/>
        <v/>
      </c>
      <c r="BM68" s="7" t="str">
        <f t="shared" si="123"/>
        <v/>
      </c>
      <c r="BN68" s="7" t="str">
        <f t="shared" si="124"/>
        <v/>
      </c>
      <c r="BO68" s="7" t="str">
        <f t="shared" si="125"/>
        <v/>
      </c>
      <c r="BP68" s="7" t="str">
        <f t="shared" si="126"/>
        <v/>
      </c>
      <c r="BQ68" s="7" t="str">
        <f t="shared" si="127"/>
        <v/>
      </c>
      <c r="BR68" s="7" t="str">
        <f t="shared" ref="BR68:BR76" si="202">" );"</f>
        <v xml:space="preserve"> );</v>
      </c>
      <c r="BS68" s="8" t="str">
        <f t="shared" si="128"/>
        <v xml:space="preserve"> INSERT INTO s3api___bucket_inventory_configurations(name)</v>
      </c>
      <c r="BT68" s="8" t="str">
        <f t="shared" ref="BT68:BT76" si="203">" INSERT INTO "&amp;$U68&amp;"("</f>
        <v xml:space="preserve"> INSERT INTO s3api___bucket_inventory_configurations(</v>
      </c>
      <c r="BU68" s="8" t="str">
        <f t="shared" si="129"/>
        <v>name</v>
      </c>
      <c r="BV68" s="8" t="str">
        <f t="shared" si="130"/>
        <v/>
      </c>
      <c r="BW68" s="8" t="str">
        <f t="shared" si="131"/>
        <v/>
      </c>
      <c r="BX68" s="8" t="str">
        <f t="shared" si="132"/>
        <v/>
      </c>
      <c r="BY68" s="8" t="str">
        <f t="shared" si="133"/>
        <v/>
      </c>
      <c r="BZ68" s="8" t="str">
        <f t="shared" si="134"/>
        <v/>
      </c>
      <c r="CA68" s="8" t="str">
        <f t="shared" si="135"/>
        <v/>
      </c>
      <c r="CB68" s="8" t="str">
        <f t="shared" si="136"/>
        <v/>
      </c>
      <c r="CC68" s="8" t="str">
        <f t="shared" ref="CC68:CC76" si="204">")"</f>
        <v>)</v>
      </c>
      <c r="CD68" s="8" t="str">
        <f t="shared" si="137"/>
        <v xml:space="preserve"> SELECT s3api___buckets.buckets -&gt;&gt; 'Name' AS buckets_name FROM s3api___buckets ;</v>
      </c>
      <c r="CE68" s="7" t="str">
        <f t="shared" si="138"/>
        <v xml:space="preserve"> SELECT s3api___buckets.buckets -&gt;&gt; 'Name' AS buckets_name</v>
      </c>
      <c r="CF68" s="7" t="str">
        <f t="shared" si="139"/>
        <v/>
      </c>
      <c r="CG68" s="7" t="str">
        <f t="shared" si="140"/>
        <v/>
      </c>
      <c r="CH68" s="7" t="str">
        <f>IF($I68&gt;=4,", "&amp;$V71&amp;"."&amp;$W71&amp;" -&gt;&gt; '"&amp;#REF!&amp;"' AS "&amp;$W71&amp;"_"&amp;LOWER(#REF!),"")</f>
        <v/>
      </c>
      <c r="CI68" s="7" t="str">
        <f>IF($I68&gt;=5,", "&amp;$V72&amp;"."&amp;$W72&amp;" -&gt;&gt; '"&amp;$F71&amp;"' AS "&amp;$W72&amp;"_"&amp;LOWER(F71),"")</f>
        <v/>
      </c>
      <c r="CJ68" s="7" t="str">
        <f>IF($I68&gt;=6,", "&amp;$V73&amp;"."&amp;$W73&amp;" -&gt;&gt; '"&amp;$F72&amp;"' AS "&amp;$W73&amp;"_"&amp;LOWER(F72),"")</f>
        <v/>
      </c>
      <c r="CK68" s="7" t="str">
        <f t="shared" si="192"/>
        <v/>
      </c>
      <c r="CL68" s="7" t="str">
        <f t="shared" si="191"/>
        <v/>
      </c>
      <c r="CM68" s="7" t="str">
        <f t="shared" si="146"/>
        <v xml:space="preserve"> FROM s3api___buckets</v>
      </c>
      <c r="CN68" s="8" t="str">
        <f t="shared" si="147"/>
        <v/>
      </c>
      <c r="CO68" s="8" t="str">
        <f t="shared" si="148"/>
        <v/>
      </c>
      <c r="CP68" s="8" t="str">
        <f t="shared" si="149"/>
        <v/>
      </c>
      <c r="CQ68" s="8" t="str">
        <f>IF($I68&gt;=5," "&amp;$AB71&amp;" JOIN "&amp;$V71&amp;" USING ("&amp;$U71&amp;"."&amp;$X71&amp;", "&amp;$V71&amp;"."&amp;$W71&amp;" -&gt;&gt; '"&amp;#REF!&amp;"')","")</f>
        <v/>
      </c>
      <c r="CR68" s="8" t="str">
        <f>IF($I68&gt;=6," "&amp;$AB72&amp;" JOIN "&amp;$V72&amp;" USING ("&amp;$U72&amp;"."&amp;$X72&amp;", "&amp;$V72&amp;"."&amp;$W72&amp;" -&gt;&gt; '"&amp;$F71&amp;"')","")</f>
        <v/>
      </c>
      <c r="CS68" s="7" t="str">
        <f>IF($I68&gt;=7," "&amp;$AB73&amp;" JOIN "&amp;$V73&amp;" USING ("&amp;$U73&amp;"."&amp;$X73&amp;", "&amp;$V73&amp;"."&amp;$W73&amp;" -&gt;&gt; '"&amp;$F72&amp;"')","")</f>
        <v/>
      </c>
      <c r="CT68" s="7" t="str">
        <f t="shared" si="193"/>
        <v/>
      </c>
      <c r="CU68" s="7" t="str">
        <f t="shared" ref="CU68:CU76" si="205">" ;"</f>
        <v xml:space="preserve"> ;</v>
      </c>
    </row>
    <row r="69" spans="1:99" x14ac:dyDescent="0.25">
      <c r="A69">
        <v>68</v>
      </c>
      <c r="B69" s="3" t="s">
        <v>183</v>
      </c>
      <c r="C69" s="3" t="s">
        <v>360</v>
      </c>
      <c r="D69" s="3" t="s">
        <v>183</v>
      </c>
      <c r="E69" s="3" t="s">
        <v>357</v>
      </c>
      <c r="F69" s="3" t="s">
        <v>387</v>
      </c>
      <c r="G69" s="6" t="s">
        <v>72</v>
      </c>
      <c r="H69" s="6" t="s">
        <v>72</v>
      </c>
      <c r="I69" s="6">
        <v>1</v>
      </c>
      <c r="J69" s="6" t="s">
        <v>72</v>
      </c>
      <c r="K69" s="6">
        <v>1</v>
      </c>
      <c r="L69" s="3" t="s">
        <v>391</v>
      </c>
      <c r="M69" s="6" t="s">
        <v>72</v>
      </c>
      <c r="N69" s="3"/>
      <c r="O69" s="6"/>
      <c r="P69" s="3"/>
      <c r="Q69" s="7" t="str">
        <f>VLOOKUP($C69,aws_cli_commands!$C$2:$E$10000,3,FALSE)</f>
        <v>y</v>
      </c>
      <c r="R69" s="7" t="str">
        <f>VLOOKUP($C69,aws_cli_commands!$C$2:$E$10000,2,FALSE)</f>
        <v>n</v>
      </c>
      <c r="S69" s="7" t="str">
        <f t="shared" si="86"/>
        <v>n</v>
      </c>
      <c r="T69" s="7" t="str">
        <f t="shared" si="87"/>
        <v>n</v>
      </c>
      <c r="U69" s="7" t="str">
        <f t="shared" si="88"/>
        <v>s3api___bucket_metrics_configurations</v>
      </c>
      <c r="V69" s="7" t="str">
        <f t="shared" si="89"/>
        <v>s3api___buckets</v>
      </c>
      <c r="W69" s="7" t="str">
        <f t="shared" si="90"/>
        <v>buckets</v>
      </c>
      <c r="X69" s="7" t="str">
        <f t="shared" si="91"/>
        <v>name</v>
      </c>
      <c r="Y69" s="7" t="str">
        <f t="shared" si="92"/>
        <v>n</v>
      </c>
      <c r="Z69" s="7">
        <f t="shared" si="93"/>
        <v>0</v>
      </c>
      <c r="AA69" s="7">
        <f t="shared" si="194"/>
        <v>0</v>
      </c>
      <c r="AB69" s="7" t="s">
        <v>127</v>
      </c>
      <c r="AC69" s="8" t="str">
        <f t="shared" si="95"/>
        <v>s3api list-bucket-metrics-configurations --bucket</v>
      </c>
      <c r="AD69" s="7" t="str">
        <f t="shared" si="195"/>
        <v>list-bucket-metrics-configurations</v>
      </c>
      <c r="AE69" s="7" t="str">
        <f t="shared" si="96"/>
        <v xml:space="preserve"> --bucket</v>
      </c>
      <c r="AF69" s="7" t="str">
        <f t="shared" si="97"/>
        <v/>
      </c>
      <c r="AG69" s="7" t="str">
        <f>IF($I69&gt;=3," "&amp;#REF!,"")</f>
        <v/>
      </c>
      <c r="AH69" s="7" t="str">
        <f>IF($I69&gt;=4," "&amp;$L71,"")</f>
        <v/>
      </c>
      <c r="AI69" s="7" t="str">
        <f>IF($I69&gt;=5," "&amp;$L72,"")</f>
        <v/>
      </c>
      <c r="AJ69" s="7" t="str">
        <f>IF($I69&gt;=6," "&amp;$L73,"")</f>
        <v/>
      </c>
      <c r="AK69" s="7" t="str">
        <f>IF($I69&gt;=7," "&amp;$L74,"")</f>
        <v/>
      </c>
      <c r="AL69" s="7" t="str">
        <f t="shared" si="189"/>
        <v/>
      </c>
      <c r="AM69" s="7" t="str">
        <f t="shared" si="104"/>
        <v>s3api___buckets</v>
      </c>
      <c r="AN69" s="7" t="str">
        <f t="shared" si="196"/>
        <v/>
      </c>
      <c r="AO69" s="7" t="str">
        <f t="shared" si="83"/>
        <v/>
      </c>
      <c r="AP69" s="7" t="str">
        <f t="shared" si="105"/>
        <v/>
      </c>
      <c r="AQ69" s="7" t="str">
        <f t="shared" si="106"/>
        <v/>
      </c>
      <c r="AR69" s="7" t="str">
        <f t="shared" si="107"/>
        <v/>
      </c>
      <c r="AS69" s="7" t="str">
        <f t="shared" si="108"/>
        <v/>
      </c>
      <c r="AT69" s="7" t="str">
        <f>IF(I69&gt;=8,$V76,"")</f>
        <v/>
      </c>
      <c r="AU69" s="7" t="str">
        <f t="shared" si="110"/>
        <v>Name</v>
      </c>
      <c r="AV69" s="7" t="str">
        <f t="shared" si="197"/>
        <v/>
      </c>
      <c r="AW69" s="7" t="str">
        <f t="shared" si="198"/>
        <v/>
      </c>
      <c r="AX69" s="7" t="str">
        <f>IF($I69&gt;=4,$F71,"")</f>
        <v/>
      </c>
      <c r="AY69" s="7" t="str">
        <f>IF($I69&gt;=5,$F72,"")</f>
        <v/>
      </c>
      <c r="AZ69" s="7" t="str">
        <f>IF($I69&gt;=6,$F73,"")</f>
        <v/>
      </c>
      <c r="BA69" s="7" t="str">
        <f>IF($I69&gt;=7,$F74,"")</f>
        <v/>
      </c>
      <c r="BB69" s="7" t="str">
        <f t="shared" si="190"/>
        <v/>
      </c>
      <c r="BC69" s="8" t="str">
        <f t="shared" si="116"/>
        <v/>
      </c>
      <c r="BD69" s="8" t="str">
        <f t="shared" si="117"/>
        <v/>
      </c>
      <c r="BE69" s="7" t="str">
        <f t="shared" si="118"/>
        <v>/* recursive command: list-bucket-metrics-configurations */ DROP TABLE IF EXISTS s3api___bucket_metrics_configurations; CREATE TABLE s3api___bucket_metrics_configurations(  id SERIAL PRIMARY KEY, Name TEXT); SELECT s3api___buckets.buckets -&gt;&gt; 'Name' AS buckets FROM s3api___buckets ;</v>
      </c>
      <c r="BF69" s="7" t="str">
        <f t="shared" si="199"/>
        <v xml:space="preserve">/* recursive command multi: list-bucket-metrics-configurations */ </v>
      </c>
      <c r="BG69" s="7" t="str">
        <f t="shared" si="200"/>
        <v xml:space="preserve">DROP TABLE IF EXISTS s3api___bucket_metrics_configurations; </v>
      </c>
      <c r="BH69" s="7" t="str">
        <f t="shared" si="119"/>
        <v>CREATE TABLE s3api___bucket_metrics_configurations(  id SERIAL PRIMARY KEY, name TEXT );</v>
      </c>
      <c r="BI69" s="7" t="str">
        <f t="shared" si="201"/>
        <v xml:space="preserve">CREATE TABLE s3api___bucket_metrics_configurations(  id SERIAL PRIMARY KEY, </v>
      </c>
      <c r="BJ69" s="7" t="str">
        <f t="shared" si="120"/>
        <v>name TEXT</v>
      </c>
      <c r="BK69" s="7" t="str">
        <f t="shared" si="121"/>
        <v/>
      </c>
      <c r="BL69" s="7" t="str">
        <f t="shared" si="122"/>
        <v/>
      </c>
      <c r="BM69" s="7" t="str">
        <f t="shared" si="123"/>
        <v/>
      </c>
      <c r="BN69" s="7" t="str">
        <f t="shared" si="124"/>
        <v/>
      </c>
      <c r="BO69" s="7" t="str">
        <f t="shared" si="125"/>
        <v/>
      </c>
      <c r="BP69" s="7" t="str">
        <f t="shared" si="126"/>
        <v/>
      </c>
      <c r="BQ69" s="7" t="str">
        <f>IF($I69&gt;=8,", "&amp;$X76&amp;" TEXT","")</f>
        <v/>
      </c>
      <c r="BR69" s="7" t="str">
        <f t="shared" si="202"/>
        <v xml:space="preserve"> );</v>
      </c>
      <c r="BS69" s="8" t="str">
        <f t="shared" si="128"/>
        <v xml:space="preserve"> INSERT INTO s3api___bucket_metrics_configurations(name)</v>
      </c>
      <c r="BT69" s="8" t="str">
        <f t="shared" si="203"/>
        <v xml:space="preserve"> INSERT INTO s3api___bucket_metrics_configurations(</v>
      </c>
      <c r="BU69" s="8" t="str">
        <f t="shared" si="129"/>
        <v>name</v>
      </c>
      <c r="BV69" s="8" t="str">
        <f t="shared" si="130"/>
        <v/>
      </c>
      <c r="BW69" s="8" t="str">
        <f t="shared" si="131"/>
        <v/>
      </c>
      <c r="BX69" s="8" t="str">
        <f t="shared" si="132"/>
        <v/>
      </c>
      <c r="BY69" s="8" t="str">
        <f t="shared" si="133"/>
        <v/>
      </c>
      <c r="BZ69" s="8" t="str">
        <f t="shared" si="134"/>
        <v/>
      </c>
      <c r="CA69" s="8" t="str">
        <f t="shared" si="135"/>
        <v/>
      </c>
      <c r="CB69" s="8" t="str">
        <f>IF($I69&gt;=8,", "&amp;$X76,"")</f>
        <v/>
      </c>
      <c r="CC69" s="8" t="str">
        <f t="shared" si="204"/>
        <v>)</v>
      </c>
      <c r="CD69" s="8" t="str">
        <f t="shared" si="137"/>
        <v xml:space="preserve"> SELECT s3api___buckets.buckets -&gt;&gt; 'Name' AS buckets_name FROM s3api___buckets ;</v>
      </c>
      <c r="CE69" s="7" t="str">
        <f t="shared" si="138"/>
        <v xml:space="preserve"> SELECT s3api___buckets.buckets -&gt;&gt; 'Name' AS buckets_name</v>
      </c>
      <c r="CF69" s="7" t="str">
        <f t="shared" si="139"/>
        <v/>
      </c>
      <c r="CG69" s="7" t="str">
        <f>IF($I69&gt;=3,", "&amp;$V71&amp;"."&amp;$W71&amp;" -&gt;&gt; '"&amp;#REF!&amp;"' AS "&amp;$W71&amp;"_"&amp;LOWER(#REF!),"")</f>
        <v/>
      </c>
      <c r="CH69" s="7" t="str">
        <f>IF($I69&gt;=4,", "&amp;$V72&amp;"."&amp;$W72&amp;" -&gt;&gt; '"&amp;$F71&amp;"' AS "&amp;$W72&amp;"_"&amp;LOWER(F71),"")</f>
        <v/>
      </c>
      <c r="CI69" s="7" t="str">
        <f>IF($I69&gt;=5,", "&amp;$V73&amp;"."&amp;$W73&amp;" -&gt;&gt; '"&amp;$F72&amp;"' AS "&amp;$W73&amp;"_"&amp;LOWER(F72),"")</f>
        <v/>
      </c>
      <c r="CJ69" s="7" t="str">
        <f>IF($I69&gt;=6,", "&amp;$V74&amp;"."&amp;$W74&amp;" -&gt;&gt; '"&amp;$F73&amp;"' AS "&amp;$W74&amp;"_"&amp;LOWER(F73),"")</f>
        <v/>
      </c>
      <c r="CK69" s="7" t="str">
        <f t="shared" si="192"/>
        <v/>
      </c>
      <c r="CL69" s="7" t="str">
        <f t="shared" si="191"/>
        <v/>
      </c>
      <c r="CM69" s="7" t="str">
        <f t="shared" si="146"/>
        <v xml:space="preserve"> FROM s3api___buckets</v>
      </c>
      <c r="CN69" s="8" t="str">
        <f t="shared" si="147"/>
        <v/>
      </c>
      <c r="CO69" s="8" t="str">
        <f t="shared" si="148"/>
        <v/>
      </c>
      <c r="CP69" s="8" t="str">
        <f>IF($I69&gt;=4," "&amp;$AB71&amp;" JOIN "&amp;$V71&amp;" USING ("&amp;$U71&amp;"."&amp;$X71&amp;", "&amp;$V71&amp;"."&amp;$W71&amp;" -&gt;&gt; '"&amp;#REF!&amp;"')","")</f>
        <v/>
      </c>
      <c r="CQ69" s="8" t="str">
        <f>IF($I69&gt;=5," "&amp;$AB72&amp;" JOIN "&amp;$V72&amp;" USING ("&amp;$U72&amp;"."&amp;$X72&amp;", "&amp;$V72&amp;"."&amp;$W72&amp;" -&gt;&gt; '"&amp;$F71&amp;"')","")</f>
        <v/>
      </c>
      <c r="CR69" s="8" t="str">
        <f>IF($I69&gt;=6," "&amp;$AB73&amp;" JOIN "&amp;$V73&amp;" USING ("&amp;$U73&amp;"."&amp;$X73&amp;", "&amp;$V73&amp;"."&amp;$W73&amp;" -&gt;&gt; '"&amp;$F72&amp;"')","")</f>
        <v/>
      </c>
      <c r="CS69" s="7" t="str">
        <f>IF($I69&gt;=7," "&amp;$AB74&amp;" JOIN "&amp;$V74&amp;" USING ("&amp;$U74&amp;"."&amp;$X74&amp;", "&amp;$V74&amp;"."&amp;$W74&amp;" -&gt;&gt; '"&amp;$F73&amp;"')","")</f>
        <v/>
      </c>
      <c r="CT69" s="7" t="str">
        <f t="shared" si="193"/>
        <v/>
      </c>
      <c r="CU69" s="7" t="str">
        <f t="shared" si="205"/>
        <v xml:space="preserve"> ;</v>
      </c>
    </row>
    <row r="70" spans="1:99" x14ac:dyDescent="0.25">
      <c r="A70">
        <v>69</v>
      </c>
      <c r="B70" s="3" t="s">
        <v>183</v>
      </c>
      <c r="C70" s="3" t="s">
        <v>361</v>
      </c>
      <c r="D70" s="3" t="s">
        <v>183</v>
      </c>
      <c r="E70" s="3" t="s">
        <v>357</v>
      </c>
      <c r="F70" s="3" t="s">
        <v>387</v>
      </c>
      <c r="G70" s="6" t="s">
        <v>72</v>
      </c>
      <c r="H70" s="6" t="s">
        <v>72</v>
      </c>
      <c r="I70" s="6">
        <v>1</v>
      </c>
      <c r="J70" s="6" t="s">
        <v>72</v>
      </c>
      <c r="K70" s="6">
        <v>1</v>
      </c>
      <c r="L70" s="3" t="s">
        <v>391</v>
      </c>
      <c r="M70" s="6" t="s">
        <v>72</v>
      </c>
      <c r="N70" s="3"/>
      <c r="O70" s="6"/>
      <c r="P70" s="3"/>
      <c r="Q70" s="7" t="str">
        <f>VLOOKUP($C70,aws_cli_commands!$C$2:$E$10000,3,FALSE)</f>
        <v>y</v>
      </c>
      <c r="R70" s="7" t="str">
        <f>VLOOKUP($C70,aws_cli_commands!$C$2:$E$10000,2,FALSE)</f>
        <v>n</v>
      </c>
      <c r="S70" s="7" t="str">
        <f t="shared" ref="S70:S71" si="206">IF(AND(G69="y",I69&gt;1),"y","n")</f>
        <v>n</v>
      </c>
      <c r="T70" s="7" t="str">
        <f t="shared" ref="T70:T71" si="207">IF(OR(C70=C69,C70=C71),"y","n")</f>
        <v>n</v>
      </c>
      <c r="U70" s="7" t="str">
        <f t="shared" ref="U70:U71" si="208">B70&amp;"___"&amp;SUBSTITUTE(RIGHT(C70,LEN(C70)-FIND("-",C70)),"-","_")</f>
        <v>s3api___multipart_uploads</v>
      </c>
      <c r="V70" s="7" t="str">
        <f t="shared" ref="V70:V71" si="209">SUBSTITUTE(D70&amp;"___"&amp;RIGHT(E70,LEN(E70)-FIND("-",E70)),"-","_")</f>
        <v>s3api___buckets</v>
      </c>
      <c r="W70" s="7" t="str">
        <f t="shared" si="90"/>
        <v>buckets</v>
      </c>
      <c r="X70" s="7" t="str">
        <f t="shared" ref="X70:X71" si="210">IF(G70="y",W70&amp;"_"&amp;LOWER(F70),IF(M70="y","**hardcoded**",LOWER(F70)))</f>
        <v>name</v>
      </c>
      <c r="Y70" s="7" t="str">
        <f t="shared" ref="Y70:Y71" si="211">IF(OR(Z70=1,AA70=1),"y","n")</f>
        <v>n</v>
      </c>
      <c r="Z70" s="7">
        <f t="shared" si="93"/>
        <v>0</v>
      </c>
      <c r="AA70" s="7">
        <f t="shared" si="194"/>
        <v>0</v>
      </c>
      <c r="AB70" s="7" t="s">
        <v>127</v>
      </c>
      <c r="AC70" s="8" t="str">
        <f t="shared" ref="AC70:AC71" si="212">IF(AND($H70="y",$C70&lt;&gt;$C69),B70&amp;" "&amp;AD70&amp;AE70&amp;AF70&amp;AG70&amp;AH70&amp;AI70&amp;AJ70&amp;AK70&amp;AL70,IF(H70="n",B70&amp;" "&amp;AD70&amp;AE70&amp;AF70&amp;AG70&amp;AH70&amp;AI70&amp;AJ70&amp;AK70&amp;AL70,""))</f>
        <v>s3api list-multipart-uploads --bucket</v>
      </c>
      <c r="AD70" s="7" t="str">
        <f t="shared" si="195"/>
        <v>list-multipart-uploads</v>
      </c>
      <c r="AE70" s="7" t="str">
        <f t="shared" si="96"/>
        <v xml:space="preserve"> --bucket</v>
      </c>
      <c r="AF70" s="7" t="str">
        <f t="shared" si="97"/>
        <v/>
      </c>
      <c r="AG70" s="7" t="str">
        <f>IF($I70&gt;=3," "&amp;#REF!,"")</f>
        <v/>
      </c>
      <c r="AH70" s="7" t="str">
        <f t="shared" ref="AH70:AH71" si="213">IF($I70&gt;=4," "&amp;$L72,"")</f>
        <v/>
      </c>
      <c r="AI70" s="7" t="str">
        <f t="shared" ref="AI70:AI71" si="214">IF($I70&gt;=5," "&amp;$L73,"")</f>
        <v/>
      </c>
      <c r="AJ70" s="7" t="str">
        <f t="shared" ref="AJ70:AJ71" si="215">IF($I70&gt;=6," "&amp;$L74,"")</f>
        <v/>
      </c>
      <c r="AK70" s="7" t="str">
        <f t="shared" ref="AK70" si="216">IF($I70&gt;=7," "&amp;$L75,"")</f>
        <v/>
      </c>
      <c r="AL70" s="7" t="str">
        <f t="shared" si="189"/>
        <v/>
      </c>
      <c r="AM70" s="7" t="str">
        <f t="shared" ref="AM70:AM71" si="217">V70</f>
        <v>s3api___buckets</v>
      </c>
      <c r="AN70" s="7" t="str">
        <f t="shared" si="196"/>
        <v/>
      </c>
      <c r="AO70" s="7" t="str">
        <f t="shared" si="83"/>
        <v/>
      </c>
      <c r="AP70" s="7" t="str">
        <f t="shared" ref="AP70:AP71" si="218">IF(I70&gt;=4,$V73,"")</f>
        <v/>
      </c>
      <c r="AQ70" s="7" t="str">
        <f t="shared" si="106"/>
        <v/>
      </c>
      <c r="AR70" s="7" t="str">
        <f t="shared" si="107"/>
        <v/>
      </c>
      <c r="AS70" s="7" t="str">
        <f>IF($I70&gt;=7,$V76,"")</f>
        <v/>
      </c>
      <c r="AT70" s="7" t="str">
        <f>IF(I70&gt;=8,$V77,"")</f>
        <v/>
      </c>
      <c r="AU70" s="7" t="str">
        <f t="shared" ref="AU70:AU71" si="219">F70</f>
        <v>Name</v>
      </c>
      <c r="AV70" s="7" t="str">
        <f t="shared" si="197"/>
        <v/>
      </c>
      <c r="AW70" s="7" t="str">
        <f t="shared" si="198"/>
        <v/>
      </c>
      <c r="AX70" s="7" t="str">
        <f t="shared" ref="AX70:AX71" si="220">IF($I70&gt;=4,$F72,"")</f>
        <v/>
      </c>
      <c r="AY70" s="7" t="str">
        <f t="shared" ref="AY70:AY71" si="221">IF($I70&gt;=5,$F73,"")</f>
        <v/>
      </c>
      <c r="AZ70" s="7" t="str">
        <f t="shared" ref="AZ70:AZ71" si="222">IF($I70&gt;=6,$F74,"")</f>
        <v/>
      </c>
      <c r="BA70" s="7" t="str">
        <f t="shared" ref="BA70" si="223">IF($I70&gt;=7,$F75,"")</f>
        <v/>
      </c>
      <c r="BB70" s="7" t="str">
        <f t="shared" si="190"/>
        <v/>
      </c>
      <c r="BC70" s="8" t="str">
        <f t="shared" ref="BC70:BC72" si="224">IF(OR(R70&lt;&gt;"y",I70&lt;&gt;1),"","SELECT aws_command::text || ' ' || command_parameter::text AS aws_command_string, parameter_source_table, parameter_source_key FROM (SELECT  "&amp;"'"&amp;AC70&amp;"'"&amp;" AS aws_command,"&amp;V70&amp;"."&amp;W70&amp;" -&gt;&gt; "&amp;"'"&amp;F70&amp;"'"&amp;" AS command_parameter, "&amp;"'"&amp;AM70&amp;"'"&amp;" AS parameter_source_table, "&amp;"'"&amp;AU70&amp;"'"&amp;" AS parameter_source_key FROM "&amp;V70&amp;") AS f")</f>
        <v/>
      </c>
      <c r="BD70" s="8" t="str">
        <f t="shared" ref="BD70:BD71" si="225">IF(AND(H70="y",H69&lt;&gt;"y"),BF70&amp;BG70&amp;BH70&amp;BS70&amp;CD70,"")</f>
        <v/>
      </c>
      <c r="BE70" s="7" t="str">
        <f t="shared" ref="BE70:BE71" si="226">"/* recursive command: "&amp;C70&amp;" */ DROP TABLE IF EXISTS "&amp;U70&amp;"; CREATE TABLE "&amp;U70&amp;"(  id SERIAL PRIMARY KEY, "&amp;F70&amp;" TEXT); SELECT "&amp;V70&amp;"."&amp;W70&amp;" -&gt;&gt; '"&amp;F70&amp;"' AS "&amp;W70&amp;" FROM "&amp;V70&amp;" ;"</f>
        <v>/* recursive command: list-multipart-uploads */ DROP TABLE IF EXISTS s3api___multipart_uploads; CREATE TABLE s3api___multipart_uploads(  id SERIAL PRIMARY KEY, Name TEXT); SELECT s3api___buckets.buckets -&gt;&gt; 'Name' AS buckets FROM s3api___buckets ;</v>
      </c>
      <c r="BF70" s="7" t="str">
        <f t="shared" si="199"/>
        <v xml:space="preserve">/* recursive command multi: list-multipart-uploads */ </v>
      </c>
      <c r="BG70" s="7" t="str">
        <f t="shared" si="200"/>
        <v xml:space="preserve">DROP TABLE IF EXISTS s3api___multipart_uploads; </v>
      </c>
      <c r="BH70" s="7" t="str">
        <f t="shared" ref="BH70:BH71" si="227">BI70&amp;BJ70&amp;BK70&amp;BL70&amp;BM70&amp;BN70&amp;BO70&amp;BP70&amp;BQ70&amp;BR70</f>
        <v>CREATE TABLE s3api___multipart_uploads(  id SERIAL PRIMARY KEY, name TEXT );</v>
      </c>
      <c r="BI70" s="7" t="str">
        <f t="shared" si="201"/>
        <v xml:space="preserve">CREATE TABLE s3api___multipart_uploads(  id SERIAL PRIMARY KEY, </v>
      </c>
      <c r="BJ70" s="7" t="str">
        <f t="shared" si="120"/>
        <v>name TEXT</v>
      </c>
      <c r="BK70" s="7" t="str">
        <f t="shared" si="121"/>
        <v/>
      </c>
      <c r="BL70" s="7" t="str">
        <f t="shared" si="122"/>
        <v/>
      </c>
      <c r="BM70" s="7" t="str">
        <f t="shared" si="123"/>
        <v/>
      </c>
      <c r="BN70" s="7" t="str">
        <f t="shared" si="124"/>
        <v/>
      </c>
      <c r="BO70" s="7" t="str">
        <f t="shared" si="125"/>
        <v/>
      </c>
      <c r="BP70" s="7" t="str">
        <f>IF($I70&gt;=7,", "&amp;$X76&amp;" TEXT","")</f>
        <v/>
      </c>
      <c r="BQ70" s="7" t="str">
        <f>IF($I70&gt;=8,", "&amp;$X77&amp;" TEXT","")</f>
        <v/>
      </c>
      <c r="BR70" s="7" t="str">
        <f t="shared" si="202"/>
        <v xml:space="preserve"> );</v>
      </c>
      <c r="BS70" s="8" t="str">
        <f t="shared" ref="BS70:BS71" si="228">BT70&amp;BU70&amp;BV70&amp;BW70&amp;BX70&amp;BY70&amp;BZ70&amp;CA70&amp;CB70&amp;CC70</f>
        <v xml:space="preserve"> INSERT INTO s3api___multipart_uploads(name)</v>
      </c>
      <c r="BT70" s="8" t="str">
        <f t="shared" si="203"/>
        <v xml:space="preserve"> INSERT INTO s3api___multipart_uploads(</v>
      </c>
      <c r="BU70" s="8" t="str">
        <f t="shared" si="129"/>
        <v>name</v>
      </c>
      <c r="BV70" s="8" t="str">
        <f t="shared" si="130"/>
        <v/>
      </c>
      <c r="BW70" s="8" t="str">
        <f t="shared" si="131"/>
        <v/>
      </c>
      <c r="BX70" s="8" t="str">
        <f t="shared" si="132"/>
        <v/>
      </c>
      <c r="BY70" s="8" t="str">
        <f t="shared" si="133"/>
        <v/>
      </c>
      <c r="BZ70" s="8" t="str">
        <f t="shared" si="134"/>
        <v/>
      </c>
      <c r="CA70" s="8" t="str">
        <f>IF($I70&gt;=7,", "&amp;$X76,"")</f>
        <v/>
      </c>
      <c r="CB70" s="8" t="str">
        <f>IF($I70&gt;=8,", "&amp;$X77,"")</f>
        <v/>
      </c>
      <c r="CC70" s="8" t="str">
        <f t="shared" si="204"/>
        <v>)</v>
      </c>
      <c r="CD70" s="8" t="str">
        <f t="shared" ref="CD70:CD71" si="229">CE70&amp;CF70&amp;CG70&amp;CH70&amp;CI70&amp;CJ70&amp;CK70&amp;CL70&amp;CM70&amp;CN70&amp;CO70&amp;CP70&amp;CQ70&amp;CR70&amp;CS70&amp;CT70&amp;CU70</f>
        <v xml:space="preserve"> SELECT s3api___buckets.buckets -&gt;&gt; 'Name' AS buckets_name FROM s3api___buckets ;</v>
      </c>
      <c r="CE70" s="7" t="str">
        <f t="shared" ref="CE70:CE71" si="230">" SELECT "&amp;$V70&amp;"."&amp;$W70&amp;" -&gt;&gt; '"&amp;$F70&amp;"' AS "&amp;$W70&amp;"_"&amp;LOWER(F70)</f>
        <v xml:space="preserve"> SELECT s3api___buckets.buckets -&gt;&gt; 'Name' AS buckets_name</v>
      </c>
      <c r="CF70" s="7" t="str">
        <f t="shared" ref="CF70:CF71" si="231">IF($I70&gt;=2,", "&amp;$V71&amp;"."&amp;$W71&amp;" -&gt;&gt; '"&amp;$F71&amp;"' AS "&amp;$W71&amp;"_"&amp;LOWER(F71),"")</f>
        <v/>
      </c>
      <c r="CG70" s="7" t="str">
        <f>IF($I70&gt;=3,", "&amp;$V72&amp;"."&amp;$W72&amp;" -&gt;&gt; '"&amp;#REF!&amp;"' AS "&amp;$W72&amp;"_"&amp;LOWER(#REF!),"")</f>
        <v/>
      </c>
      <c r="CH70" s="7" t="str">
        <f t="shared" ref="CH70:CH71" si="232">IF($I70&gt;=4,", "&amp;$V73&amp;"."&amp;$W73&amp;" -&gt;&gt; '"&amp;$F72&amp;"' AS "&amp;$W73&amp;"_"&amp;LOWER(F72),"")</f>
        <v/>
      </c>
      <c r="CI70" s="7" t="str">
        <f t="shared" ref="CI70:CI71" si="233">IF($I70&gt;=5,", "&amp;$V74&amp;"."&amp;$W74&amp;" -&gt;&gt; '"&amp;$F73&amp;"' AS "&amp;$W74&amp;"_"&amp;LOWER(F73),"")</f>
        <v/>
      </c>
      <c r="CJ70" s="7" t="str">
        <f t="shared" ref="CJ70" si="234">IF($I70&gt;=6,", "&amp;$V75&amp;"."&amp;$W75&amp;" -&gt;&gt; '"&amp;$F74&amp;"' AS "&amp;$W75&amp;"_"&amp;LOWER(F74),"")</f>
        <v/>
      </c>
      <c r="CK70" s="7" t="str">
        <f t="shared" si="192"/>
        <v/>
      </c>
      <c r="CL70" s="7" t="str">
        <f t="shared" si="191"/>
        <v/>
      </c>
      <c r="CM70" s="7" t="str">
        <f t="shared" si="146"/>
        <v xml:space="preserve"> FROM s3api___buckets</v>
      </c>
      <c r="CN70" s="8" t="str">
        <f t="shared" si="147"/>
        <v/>
      </c>
      <c r="CO70" s="8" t="str">
        <f t="shared" si="148"/>
        <v/>
      </c>
      <c r="CP70" s="8" t="str">
        <f>IF($I70&gt;=4," "&amp;$AB72&amp;" JOIN "&amp;$V72&amp;" USING ("&amp;$U72&amp;"."&amp;$X72&amp;", "&amp;$V72&amp;"."&amp;$W72&amp;" -&gt;&gt; '"&amp;#REF!&amp;"')","")</f>
        <v/>
      </c>
      <c r="CQ70" s="8" t="str">
        <f t="shared" ref="CQ70:CQ71" si="235">IF($I70&gt;=5," "&amp;$AB73&amp;" JOIN "&amp;$V73&amp;" USING ("&amp;$U73&amp;"."&amp;$X73&amp;", "&amp;$V73&amp;"."&amp;$W73&amp;" -&gt;&gt; '"&amp;$F72&amp;"')","")</f>
        <v/>
      </c>
      <c r="CR70" s="8" t="str">
        <f t="shared" ref="CR70:CR71" si="236">IF($I70&gt;=6," "&amp;$AB74&amp;" JOIN "&amp;$V74&amp;" USING ("&amp;$U74&amp;"."&amp;$X74&amp;", "&amp;$V74&amp;"."&amp;$W74&amp;" -&gt;&gt; '"&amp;$F73&amp;"')","")</f>
        <v/>
      </c>
      <c r="CS70" s="7" t="str">
        <f t="shared" ref="CS70" si="237">IF($I70&gt;=7," "&amp;$AB75&amp;" JOIN "&amp;$V75&amp;" USING ("&amp;$U75&amp;"."&amp;$X75&amp;", "&amp;$V75&amp;"."&amp;$W75&amp;" -&gt;&gt; '"&amp;$F74&amp;"')","")</f>
        <v/>
      </c>
      <c r="CT70" s="7" t="str">
        <f t="shared" si="193"/>
        <v/>
      </c>
      <c r="CU70" s="7" t="str">
        <f t="shared" si="205"/>
        <v xml:space="preserve"> ;</v>
      </c>
    </row>
    <row r="71" spans="1:99" x14ac:dyDescent="0.25">
      <c r="A71">
        <v>70</v>
      </c>
      <c r="B71" s="3" t="s">
        <v>183</v>
      </c>
      <c r="C71" s="3" t="s">
        <v>363</v>
      </c>
      <c r="D71" s="3" t="s">
        <v>183</v>
      </c>
      <c r="E71" s="3" t="s">
        <v>357</v>
      </c>
      <c r="F71" s="3" t="s">
        <v>387</v>
      </c>
      <c r="G71" s="6" t="s">
        <v>72</v>
      </c>
      <c r="H71" s="6" t="s">
        <v>72</v>
      </c>
      <c r="I71" s="6">
        <v>1</v>
      </c>
      <c r="J71" s="6" t="s">
        <v>72</v>
      </c>
      <c r="K71" s="6">
        <v>1</v>
      </c>
      <c r="L71" s="3" t="s">
        <v>391</v>
      </c>
      <c r="M71" s="6" t="s">
        <v>72</v>
      </c>
      <c r="N71" s="3"/>
      <c r="O71" s="6"/>
      <c r="P71" s="3"/>
      <c r="Q71" s="7" t="str">
        <f>VLOOKUP($C71,aws_cli_commands!$C$2:$E$10000,3,FALSE)</f>
        <v>y</v>
      </c>
      <c r="R71" s="7" t="str">
        <f>VLOOKUP($C71,aws_cli_commands!$C$2:$E$10000,2,FALSE)</f>
        <v>y</v>
      </c>
      <c r="S71" s="7" t="str">
        <f t="shared" si="206"/>
        <v>n</v>
      </c>
      <c r="T71" s="7" t="str">
        <f t="shared" si="207"/>
        <v>n</v>
      </c>
      <c r="U71" s="7" t="str">
        <f t="shared" si="208"/>
        <v>s3api___objects_v2</v>
      </c>
      <c r="V71" s="7" t="str">
        <f t="shared" si="209"/>
        <v>s3api___buckets</v>
      </c>
      <c r="W71" s="7" t="str">
        <f t="shared" si="90"/>
        <v>buckets</v>
      </c>
      <c r="X71" s="7" t="str">
        <f t="shared" si="210"/>
        <v>name</v>
      </c>
      <c r="Y71" s="7" t="str">
        <f t="shared" si="211"/>
        <v>n</v>
      </c>
      <c r="Z71" s="7">
        <f t="shared" si="93"/>
        <v>0</v>
      </c>
      <c r="AA71" s="7">
        <f t="shared" si="194"/>
        <v>0</v>
      </c>
      <c r="AB71" s="7" t="s">
        <v>127</v>
      </c>
      <c r="AC71" s="8" t="str">
        <f t="shared" si="212"/>
        <v>s3api list-objects-v2 --bucket</v>
      </c>
      <c r="AD71" s="7" t="str">
        <f t="shared" si="195"/>
        <v>list-objects-v2</v>
      </c>
      <c r="AE71" s="7" t="str">
        <f t="shared" si="96"/>
        <v xml:space="preserve"> --bucket</v>
      </c>
      <c r="AF71" s="7" t="str">
        <f t="shared" si="97"/>
        <v/>
      </c>
      <c r="AG71" s="7" t="str">
        <f>IF($I71&gt;=3," "&amp;#REF!,"")</f>
        <v/>
      </c>
      <c r="AH71" s="7" t="str">
        <f t="shared" si="213"/>
        <v/>
      </c>
      <c r="AI71" s="7" t="str">
        <f t="shared" si="214"/>
        <v/>
      </c>
      <c r="AJ71" s="7" t="str">
        <f t="shared" si="215"/>
        <v/>
      </c>
      <c r="AK71" s="7" t="str">
        <f>IF($I71&gt;=7," "&amp;$L76,"")</f>
        <v/>
      </c>
      <c r="AL71" s="7" t="str">
        <f t="shared" si="189"/>
        <v/>
      </c>
      <c r="AM71" s="7" t="str">
        <f t="shared" si="217"/>
        <v>s3api___buckets</v>
      </c>
      <c r="AN71" s="7" t="str">
        <f t="shared" si="196"/>
        <v/>
      </c>
      <c r="AO71" s="7" t="str">
        <f t="shared" ref="AO71:AO73" si="238">IF($I70&gt;=3,IF($V73="","",$V73),"")</f>
        <v/>
      </c>
      <c r="AP71" s="7" t="str">
        <f t="shared" si="218"/>
        <v/>
      </c>
      <c r="AQ71" s="7" t="str">
        <f t="shared" si="106"/>
        <v/>
      </c>
      <c r="AR71" s="7" t="str">
        <f>IF($I71&gt;=6,$V76,"")</f>
        <v/>
      </c>
      <c r="AS71" s="7" t="str">
        <f>IF($I71&gt;=7,$V77,"")</f>
        <v/>
      </c>
      <c r="AT71" s="7" t="str">
        <f>IF(I71&gt;=8,$V78,"")</f>
        <v/>
      </c>
      <c r="AU71" s="7" t="str">
        <f t="shared" si="219"/>
        <v>Name</v>
      </c>
      <c r="AV71" s="7" t="str">
        <f t="shared" si="197"/>
        <v/>
      </c>
      <c r="AW71" s="7" t="str">
        <f t="shared" si="198"/>
        <v/>
      </c>
      <c r="AX71" s="7" t="str">
        <f t="shared" si="220"/>
        <v/>
      </c>
      <c r="AY71" s="7" t="str">
        <f t="shared" si="221"/>
        <v/>
      </c>
      <c r="AZ71" s="7" t="str">
        <f t="shared" si="222"/>
        <v/>
      </c>
      <c r="BA71" s="7" t="str">
        <f>IF($I71&gt;=7,$F76,"")</f>
        <v/>
      </c>
      <c r="BB71" s="7" t="str">
        <f t="shared" si="190"/>
        <v/>
      </c>
      <c r="BC71" s="8" t="str">
        <f t="shared" si="224"/>
        <v>SELECT aws_command::text || ' ' || command_parameter::text AS aws_command_string, parameter_source_table, parameter_source_key FROM (SELECT  's3api list-objects-v2 --bucket' AS aws_command,s3api___buckets.buckets -&gt;&gt; 'Name' AS command_parameter, 's3api___buckets' AS parameter_source_table, 'Name' AS parameter_source_key FROM s3api___buckets) AS f</v>
      </c>
      <c r="BD71" s="8" t="str">
        <f t="shared" si="225"/>
        <v/>
      </c>
      <c r="BE71" s="7" t="str">
        <f t="shared" si="226"/>
        <v>/* recursive command: list-objects-v2 */ DROP TABLE IF EXISTS s3api___objects_v2; CREATE TABLE s3api___objects_v2(  id SERIAL PRIMARY KEY, Name TEXT); SELECT s3api___buckets.buckets -&gt;&gt; 'Name' AS buckets FROM s3api___buckets ;</v>
      </c>
      <c r="BF71" s="7" t="str">
        <f t="shared" si="199"/>
        <v xml:space="preserve">/* recursive command multi: list-objects-v2 */ </v>
      </c>
      <c r="BG71" s="7" t="str">
        <f t="shared" si="200"/>
        <v xml:space="preserve">DROP TABLE IF EXISTS s3api___objects_v2; </v>
      </c>
      <c r="BH71" s="7" t="str">
        <f t="shared" si="227"/>
        <v>CREATE TABLE s3api___objects_v2(  id SERIAL PRIMARY KEY, name TEXT );</v>
      </c>
      <c r="BI71" s="7" t="str">
        <f t="shared" si="201"/>
        <v xml:space="preserve">CREATE TABLE s3api___objects_v2(  id SERIAL PRIMARY KEY, </v>
      </c>
      <c r="BJ71" s="7" t="str">
        <f t="shared" si="120"/>
        <v>name TEXT</v>
      </c>
      <c r="BK71" s="7" t="str">
        <f t="shared" si="121"/>
        <v/>
      </c>
      <c r="BL71" s="7" t="str">
        <f t="shared" si="122"/>
        <v/>
      </c>
      <c r="BM71" s="7" t="str">
        <f t="shared" si="123"/>
        <v/>
      </c>
      <c r="BN71" s="7" t="str">
        <f t="shared" si="124"/>
        <v/>
      </c>
      <c r="BO71" s="7" t="str">
        <f>IF($I71&gt;=6,", "&amp;$X76&amp;" TEXT","")</f>
        <v/>
      </c>
      <c r="BP71" s="7" t="str">
        <f>IF($I71&gt;=7,", "&amp;$X77&amp;" TEXT","")</f>
        <v/>
      </c>
      <c r="BQ71" s="7" t="str">
        <f>IF($I71&gt;=8,", "&amp;$X78&amp;" TEXT","")</f>
        <v/>
      </c>
      <c r="BR71" s="7" t="str">
        <f t="shared" si="202"/>
        <v xml:space="preserve"> );</v>
      </c>
      <c r="BS71" s="8" t="str">
        <f t="shared" si="228"/>
        <v xml:space="preserve"> INSERT INTO s3api___objects_v2(name)</v>
      </c>
      <c r="BT71" s="8" t="str">
        <f t="shared" si="203"/>
        <v xml:space="preserve"> INSERT INTO s3api___objects_v2(</v>
      </c>
      <c r="BU71" s="8" t="str">
        <f t="shared" si="129"/>
        <v>name</v>
      </c>
      <c r="BV71" s="8" t="str">
        <f t="shared" si="130"/>
        <v/>
      </c>
      <c r="BW71" s="8" t="str">
        <f t="shared" si="131"/>
        <v/>
      </c>
      <c r="BX71" s="8" t="str">
        <f t="shared" si="132"/>
        <v/>
      </c>
      <c r="BY71" s="8" t="str">
        <f t="shared" si="133"/>
        <v/>
      </c>
      <c r="BZ71" s="8" t="str">
        <f>IF($I71&gt;=6,", "&amp;$X76,"")</f>
        <v/>
      </c>
      <c r="CA71" s="8" t="str">
        <f>IF($I71&gt;=7,", "&amp;$X77,"")</f>
        <v/>
      </c>
      <c r="CB71" s="8" t="str">
        <f>IF($I71&gt;=8,", "&amp;$X78,"")</f>
        <v/>
      </c>
      <c r="CC71" s="8" t="str">
        <f t="shared" si="204"/>
        <v>)</v>
      </c>
      <c r="CD71" s="8" t="str">
        <f t="shared" si="229"/>
        <v xml:space="preserve"> SELECT s3api___buckets.buckets -&gt;&gt; 'Name' AS buckets_name FROM s3api___buckets ;</v>
      </c>
      <c r="CE71" s="7" t="str">
        <f t="shared" si="230"/>
        <v xml:space="preserve"> SELECT s3api___buckets.buckets -&gt;&gt; 'Name' AS buckets_name</v>
      </c>
      <c r="CF71" s="7" t="str">
        <f t="shared" si="231"/>
        <v/>
      </c>
      <c r="CG71" s="7" t="str">
        <f>IF($I71&gt;=3,", "&amp;$V73&amp;"."&amp;$W73&amp;" -&gt;&gt; '"&amp;#REF!&amp;"' AS "&amp;$W73&amp;"_"&amp;LOWER(#REF!),"")</f>
        <v/>
      </c>
      <c r="CH71" s="7" t="str">
        <f t="shared" si="232"/>
        <v/>
      </c>
      <c r="CI71" s="7" t="str">
        <f t="shared" si="233"/>
        <v/>
      </c>
      <c r="CJ71" s="7" t="str">
        <f>IF($I71&gt;=6,", "&amp;$V76&amp;"."&amp;$W76&amp;" -&gt;&gt; '"&amp;$F75&amp;"' AS "&amp;$W76&amp;"_"&amp;LOWER(F75),"")</f>
        <v/>
      </c>
      <c r="CK71" s="7" t="str">
        <f t="shared" si="192"/>
        <v/>
      </c>
      <c r="CL71" s="7" t="str">
        <f t="shared" si="191"/>
        <v/>
      </c>
      <c r="CM71" s="7" t="str">
        <f t="shared" si="146"/>
        <v xml:space="preserve"> FROM s3api___buckets</v>
      </c>
      <c r="CN71" s="8" t="str">
        <f t="shared" si="147"/>
        <v/>
      </c>
      <c r="CO71" s="8" t="str">
        <f t="shared" si="148"/>
        <v/>
      </c>
      <c r="CP71" s="8" t="str">
        <f>IF($I71&gt;=4," "&amp;$AB73&amp;" JOIN "&amp;$V73&amp;" USING ("&amp;$U73&amp;"."&amp;$X73&amp;", "&amp;$V73&amp;"."&amp;$W73&amp;" -&gt;&gt; '"&amp;#REF!&amp;"')","")</f>
        <v/>
      </c>
      <c r="CQ71" s="8" t="str">
        <f t="shared" si="235"/>
        <v/>
      </c>
      <c r="CR71" s="8" t="str">
        <f t="shared" si="236"/>
        <v/>
      </c>
      <c r="CS71" s="7" t="str">
        <f>IF($I71&gt;=7," "&amp;$AB76&amp;" JOIN "&amp;$V76&amp;" USING ("&amp;$U76&amp;"."&amp;$X76&amp;", "&amp;$V76&amp;"."&amp;$W76&amp;" -&gt;&gt; '"&amp;$F75&amp;"')","")</f>
        <v/>
      </c>
      <c r="CT71" s="7" t="str">
        <f t="shared" si="193"/>
        <v/>
      </c>
      <c r="CU71" s="7" t="str">
        <f t="shared" si="205"/>
        <v xml:space="preserve"> ;</v>
      </c>
    </row>
    <row r="72" spans="1:99" x14ac:dyDescent="0.25">
      <c r="A72">
        <v>71</v>
      </c>
      <c r="B72" s="3" t="s">
        <v>183</v>
      </c>
      <c r="C72" s="3" t="s">
        <v>362</v>
      </c>
      <c r="D72" s="3" t="s">
        <v>183</v>
      </c>
      <c r="E72" s="3" t="s">
        <v>357</v>
      </c>
      <c r="F72" s="3" t="s">
        <v>387</v>
      </c>
      <c r="G72" s="6" t="s">
        <v>72</v>
      </c>
      <c r="H72" s="6" t="s">
        <v>72</v>
      </c>
      <c r="I72" s="6">
        <v>1</v>
      </c>
      <c r="J72" s="6" t="s">
        <v>72</v>
      </c>
      <c r="K72" s="6">
        <v>1</v>
      </c>
      <c r="L72" s="3" t="s">
        <v>391</v>
      </c>
      <c r="M72" s="6" t="s">
        <v>72</v>
      </c>
      <c r="N72" s="3"/>
      <c r="O72" s="6"/>
      <c r="P72" s="3"/>
      <c r="Q72" s="7" t="str">
        <f>VLOOKUP($C72,aws_cli_commands!$C$2:$E$10000,3,FALSE)</f>
        <v>y</v>
      </c>
      <c r="R72" s="7" t="str">
        <f>VLOOKUP($C71,aws_cli_commands!$C$2:$E$10000,2,FALSE)</f>
        <v>y</v>
      </c>
      <c r="S72" s="7" t="str">
        <f t="shared" ref="S72" si="239">IF(AND(G71="y",I71&gt;1),"y","n")</f>
        <v>n</v>
      </c>
      <c r="T72" s="7" t="str">
        <f t="shared" ref="T72" si="240">IF(OR(C72=C71,C72=C73),"y","n")</f>
        <v>n</v>
      </c>
      <c r="U72" s="7" t="str">
        <f>B71&amp;"___"&amp;SUBSTITUTE(RIGHT(C71,LEN(C71)-FIND("-",C71)),"-","_")</f>
        <v>s3api___objects_v2</v>
      </c>
      <c r="V72" s="7" t="str">
        <f>SUBSTITUTE(D71&amp;"___"&amp;RIGHT(E71,LEN(E71)-FIND("-",E71)),"-","_")</f>
        <v>s3api___buckets</v>
      </c>
      <c r="W72" s="7" t="str">
        <f>SUBSTITUTE(RIGHT($E71,LEN($E71)-FIND("-",$E71)),"-","_")</f>
        <v>buckets</v>
      </c>
      <c r="X72" s="7" t="str">
        <f>IF(G71="y",W72&amp;"_"&amp;LOWER(F71),IF(M71="y","**hardcoded**",LOWER(F71)))</f>
        <v>name</v>
      </c>
      <c r="Y72" s="7" t="str">
        <f t="shared" ref="Y72:Y76" si="241">IF(OR(Z72=1,AA72=1),"y","n")</f>
        <v>n</v>
      </c>
      <c r="Z72" s="7">
        <f t="shared" si="93"/>
        <v>0</v>
      </c>
      <c r="AA72" s="7">
        <f t="shared" si="194"/>
        <v>0</v>
      </c>
      <c r="AB72" s="7" t="s">
        <v>127</v>
      </c>
      <c r="AC72" s="8" t="str">
        <f>IF(AND($H71="y",$C71&lt;&gt;$C71),B71&amp;" "&amp;AD72&amp;AE72&amp;AF72&amp;AG72&amp;AH72&amp;AI72&amp;AJ72&amp;AK72&amp;AL72,IF(H71="n",B71&amp;" "&amp;AD72&amp;AE72&amp;AF72&amp;AG72&amp;AH72&amp;AI72&amp;AJ72&amp;AK72&amp;AL72,""))</f>
        <v>s3api list-objects-v2 --bucket</v>
      </c>
      <c r="AD72" s="7" t="str">
        <f>$C71</f>
        <v>list-objects-v2</v>
      </c>
      <c r="AE72" s="7" t="str">
        <f>IF($I71&gt;=1," "&amp;$L71,"")</f>
        <v xml:space="preserve"> --bucket</v>
      </c>
      <c r="AF72" s="7" t="str">
        <f>IF($I71&gt;=2," "&amp;$L72,"")</f>
        <v/>
      </c>
      <c r="AG72" s="7" t="str">
        <f>IF($I71&gt;=3," "&amp;$L73,"")</f>
        <v/>
      </c>
      <c r="AH72" s="7" t="str">
        <f>IF($I71&gt;=4," "&amp;$L74,"")</f>
        <v/>
      </c>
      <c r="AI72" s="7" t="str">
        <f>IF($I71&gt;=5," "&amp;$L75,"")</f>
        <v/>
      </c>
      <c r="AJ72" s="7" t="str">
        <f>IF($I71&gt;=6," "&amp;$L77,"")</f>
        <v/>
      </c>
      <c r="AK72" s="7" t="str">
        <f>IF($I71&gt;=7," "&amp;$L78,"")</f>
        <v/>
      </c>
      <c r="AL72" s="7" t="str">
        <f>IF($I71&gt;=8," "&amp;$L79,"")</f>
        <v/>
      </c>
      <c r="AM72" s="7" t="str">
        <f t="shared" si="104"/>
        <v>s3api___buckets</v>
      </c>
      <c r="AN72" s="7" t="str">
        <f t="shared" si="196"/>
        <v/>
      </c>
      <c r="AO72" s="7" t="str">
        <f t="shared" si="238"/>
        <v/>
      </c>
      <c r="AP72" s="7" t="str">
        <f>IF(I71&gt;=4,$V75,"")</f>
        <v/>
      </c>
      <c r="AQ72" s="7" t="str">
        <f>IF($I71&gt;=5,$V76,"")</f>
        <v/>
      </c>
      <c r="AR72" s="7" t="str">
        <f>IF($I71&gt;=6,$V77,"")</f>
        <v/>
      </c>
      <c r="AS72" s="7" t="str">
        <f>IF($I71&gt;=7,$V78,"")</f>
        <v/>
      </c>
      <c r="AT72" s="7" t="str">
        <f>IF(I71&gt;=8,$V79,"")</f>
        <v/>
      </c>
      <c r="AU72" s="7" t="str">
        <f>F71</f>
        <v>Name</v>
      </c>
      <c r="AV72" s="7" t="str">
        <f t="shared" si="197"/>
        <v/>
      </c>
      <c r="AW72" s="7" t="str">
        <f t="shared" si="198"/>
        <v/>
      </c>
      <c r="AX72" s="7" t="str">
        <f>IF($I71&gt;=4,$F74,"")</f>
        <v/>
      </c>
      <c r="AY72" s="7" t="str">
        <f>IF($I71&gt;=5,$F75,"")</f>
        <v/>
      </c>
      <c r="AZ72" s="7" t="str">
        <f>IF($I71&gt;=6,$F77,"")</f>
        <v/>
      </c>
      <c r="BA72" s="7" t="str">
        <f>IF($I71&gt;=7,$F78,"")</f>
        <v/>
      </c>
      <c r="BB72" s="7" t="str">
        <f>IF($I71&gt;=8,$F79,"")</f>
        <v/>
      </c>
      <c r="BC72" s="8" t="str">
        <f t="shared" si="224"/>
        <v>SELECT aws_command::text || ' ' || command_parameter::text AS aws_command_string, parameter_source_table, parameter_source_key FROM (SELECT  's3api list-objects-v2 --bucket' AS aws_command,s3api___buckets.buckets -&gt;&gt; 'Name' AS command_parameter, 's3api___buckets' AS parameter_source_table, 'Name' AS parameter_source_key FROM s3api___buckets) AS f</v>
      </c>
      <c r="BD72" s="8" t="str">
        <f t="shared" ref="BD72" si="242">IF(AND(H72="y",H71&lt;&gt;"y"),BF72&amp;BG72&amp;BH72&amp;BS72&amp;CD72,"")</f>
        <v/>
      </c>
      <c r="BE72" s="7" t="str">
        <f>"/* recursive command: "&amp;C71&amp;" */ DROP TABLE IF EXISTS "&amp;U72&amp;"; CREATE TABLE "&amp;U72&amp;"(  id SERIAL PRIMARY KEY, "&amp;F71&amp;" TEXT); SELECT "&amp;V72&amp;"."&amp;W72&amp;" -&gt;&gt; '"&amp;F71&amp;"' AS "&amp;W72&amp;" FROM "&amp;V72&amp;" ;"</f>
        <v>/* recursive command: list-objects-v2 */ DROP TABLE IF EXISTS s3api___objects_v2; CREATE TABLE s3api___objects_v2(  id SERIAL PRIMARY KEY, Name TEXT); SELECT s3api___buckets.buckets -&gt;&gt; 'Name' AS buckets FROM s3api___buckets ;</v>
      </c>
      <c r="BF72" s="7" t="str">
        <f>"/* recursive command multi: "&amp;$C71&amp;" */ "</f>
        <v xml:space="preserve">/* recursive command multi: list-objects-v2 */ </v>
      </c>
      <c r="BG72" s="7" t="str">
        <f t="shared" si="200"/>
        <v xml:space="preserve">DROP TABLE IF EXISTS s3api___objects_v2; </v>
      </c>
      <c r="BH72" s="7" t="str">
        <f t="shared" si="119"/>
        <v>CREATE TABLE s3api___objects_v2(  id SERIAL PRIMARY KEY, name TEXT );</v>
      </c>
      <c r="BI72" s="7" t="str">
        <f t="shared" si="201"/>
        <v xml:space="preserve">CREATE TABLE s3api___objects_v2(  id SERIAL PRIMARY KEY, </v>
      </c>
      <c r="BJ72" s="7" t="str">
        <f>IF($I71&gt;=1,$X72&amp;" TEXT","")</f>
        <v>name TEXT</v>
      </c>
      <c r="BK72" s="7" t="str">
        <f>IF($I71&gt;=2,", "&amp;$X73&amp;" TEXT","")</f>
        <v/>
      </c>
      <c r="BL72" s="7" t="str">
        <f>IF($I71&gt;=3,", "&amp;$X74&amp;" TEXT","")</f>
        <v/>
      </c>
      <c r="BM72" s="7" t="str">
        <f>IF($I71&gt;=4,", "&amp;$X75&amp;" TEXT","")</f>
        <v/>
      </c>
      <c r="BN72" s="7" t="str">
        <f>IF($I71&gt;=5,", "&amp;$X76&amp;" TEXT","")</f>
        <v/>
      </c>
      <c r="BO72" s="7" t="str">
        <f>IF($I71&gt;=6,", "&amp;$X77&amp;" TEXT","")</f>
        <v/>
      </c>
      <c r="BP72" s="7" t="str">
        <f>IF($I71&gt;=7,", "&amp;$X78&amp;" TEXT","")</f>
        <v/>
      </c>
      <c r="BQ72" s="7" t="str">
        <f>IF($I71&gt;=8,", "&amp;$X79&amp;" TEXT","")</f>
        <v/>
      </c>
      <c r="BR72" s="7" t="str">
        <f t="shared" si="202"/>
        <v xml:space="preserve"> );</v>
      </c>
      <c r="BS72" s="8" t="str">
        <f t="shared" si="128"/>
        <v xml:space="preserve"> INSERT INTO s3api___objects_v2(name)</v>
      </c>
      <c r="BT72" s="8" t="str">
        <f t="shared" si="203"/>
        <v xml:space="preserve"> INSERT INTO s3api___objects_v2(</v>
      </c>
      <c r="BU72" s="8" t="str">
        <f>IF($I71&gt;=1,$X72,"")</f>
        <v>name</v>
      </c>
      <c r="BV72" s="8" t="str">
        <f>IF($I71&gt;=2,", "&amp;$X73,"")</f>
        <v/>
      </c>
      <c r="BW72" s="8" t="str">
        <f>IF($I71&gt;=3,", "&amp;$X74,"")</f>
        <v/>
      </c>
      <c r="BX72" s="8" t="str">
        <f>IF($I71&gt;=4,", "&amp;$X75,"")</f>
        <v/>
      </c>
      <c r="BY72" s="8" t="str">
        <f>IF($I71&gt;=5,", "&amp;$X76,"")</f>
        <v/>
      </c>
      <c r="BZ72" s="8" t="str">
        <f>IF($I71&gt;=6,", "&amp;$X77,"")</f>
        <v/>
      </c>
      <c r="CA72" s="8" t="str">
        <f>IF($I71&gt;=7,", "&amp;$X78,"")</f>
        <v/>
      </c>
      <c r="CB72" s="8" t="str">
        <f>IF($I71&gt;=8,", "&amp;$X79,"")</f>
        <v/>
      </c>
      <c r="CC72" s="8" t="str">
        <f t="shared" si="204"/>
        <v>)</v>
      </c>
      <c r="CD72" s="8" t="str">
        <f t="shared" si="137"/>
        <v xml:space="preserve"> SELECT s3api___buckets.buckets -&gt;&gt; 'Name' AS buckets_name FROM s3api___buckets ;</v>
      </c>
      <c r="CE72" s="7" t="str">
        <f>" SELECT "&amp;$V72&amp;"."&amp;$W72&amp;" -&gt;&gt; '"&amp;$F71&amp;"' AS "&amp;$W72&amp;"_"&amp;LOWER(F71)</f>
        <v xml:space="preserve"> SELECT s3api___buckets.buckets -&gt;&gt; 'Name' AS buckets_name</v>
      </c>
      <c r="CF72" s="7" t="str">
        <f>IF($I71&gt;=2,", "&amp;$V73&amp;"."&amp;$W73&amp;" -&gt;&gt; '"&amp;$F72&amp;"' AS "&amp;$W73&amp;"_"&amp;LOWER(F72),"")</f>
        <v/>
      </c>
      <c r="CG72" s="7" t="str">
        <f>IF($I71&gt;=3,", "&amp;$V74&amp;"."&amp;$W74&amp;" -&gt;&gt; '"&amp;$F73&amp;"' AS "&amp;$W74&amp;"_"&amp;LOWER(F73),"")</f>
        <v/>
      </c>
      <c r="CH72" s="7" t="str">
        <f>IF($I71&gt;=4,", "&amp;$V75&amp;"."&amp;$W75&amp;" -&gt;&gt; '"&amp;$F74&amp;"' AS "&amp;$W75&amp;"_"&amp;LOWER(F74),"")</f>
        <v/>
      </c>
      <c r="CI72" s="7" t="str">
        <f>IF($I71&gt;=5,", "&amp;$V76&amp;"."&amp;$W76&amp;" -&gt;&gt; '"&amp;$F75&amp;"' AS "&amp;$W76&amp;"_"&amp;LOWER(F75),"")</f>
        <v/>
      </c>
      <c r="CJ72" s="7" t="str">
        <f>IF($I71&gt;=6,", "&amp;$V77&amp;"."&amp;$W77&amp;" -&gt;&gt; '"&amp;$F77&amp;"' AS "&amp;$W77&amp;"_"&amp;LOWER(F77),"")</f>
        <v/>
      </c>
      <c r="CK72" s="7" t="str">
        <f>IF($I71&gt;=7,", "&amp;$V78&amp;"."&amp;$W78&amp;" -&gt;&gt; '"&amp;$F78&amp;"' AS "&amp;$W78&amp;"_"&amp;LOWER(F78),"")</f>
        <v/>
      </c>
      <c r="CL72" s="7" t="str">
        <f>IF($I71&gt;=8,", "&amp;$V79&amp;"."&amp;$W79&amp;" -&gt;&gt; '"&amp;$F79&amp;"' AS "&amp;$W79&amp;"_"&amp;LOWER(F79),"")</f>
        <v/>
      </c>
      <c r="CM72" s="7" t="str">
        <f>IF($I71&gt;=1," FROM "&amp;$V72,"")</f>
        <v xml:space="preserve"> FROM s3api___buckets</v>
      </c>
      <c r="CN72" s="8" t="str">
        <f>IF($I71&gt;=2," "&amp;$AB72&amp;" JOIN "&amp;$V72&amp;" USING ("&amp;$U72&amp;"."&amp;$X72&amp;", "&amp;$V72&amp;"."&amp;$W72&amp;" -&gt;&gt; '"&amp;$F71&amp;"')","")</f>
        <v/>
      </c>
      <c r="CO72" s="8" t="str">
        <f>IF($I71&gt;=3," "&amp;$AB73&amp;" JOIN "&amp;$V73&amp;" USING ("&amp;$U73&amp;"."&amp;$X73&amp;", "&amp;$V73&amp;"."&amp;$W73&amp;" -&gt;&gt; '"&amp;$F72&amp;"')","")</f>
        <v/>
      </c>
      <c r="CP72" s="8" t="str">
        <f>IF($I71&gt;=4," "&amp;$AB74&amp;" JOIN "&amp;$V74&amp;" USING ("&amp;$U74&amp;"."&amp;$X74&amp;", "&amp;$V74&amp;"."&amp;$W74&amp;" -&gt;&gt; '"&amp;$F73&amp;"')","")</f>
        <v/>
      </c>
      <c r="CQ72" s="8" t="str">
        <f>IF($I71&gt;=5," "&amp;$AB75&amp;" JOIN "&amp;$V75&amp;" USING ("&amp;$U75&amp;"."&amp;$X75&amp;", "&amp;$V75&amp;"."&amp;$W75&amp;" -&gt;&gt; '"&amp;$F74&amp;"')","")</f>
        <v/>
      </c>
      <c r="CR72" s="8" t="str">
        <f>IF($I71&gt;=6," "&amp;$AB76&amp;" JOIN "&amp;$V76&amp;" USING ("&amp;$U76&amp;"."&amp;$X76&amp;", "&amp;$V76&amp;"."&amp;$W76&amp;" -&gt;&gt; '"&amp;$F75&amp;"')","")</f>
        <v/>
      </c>
      <c r="CS72" s="7" t="str">
        <f>IF($I71&gt;=7," "&amp;$AB77&amp;" JOIN "&amp;$V77&amp;" USING ("&amp;$U77&amp;"."&amp;$X77&amp;", "&amp;$V77&amp;"."&amp;$W77&amp;" -&gt;&gt; '"&amp;$F77&amp;"')","")</f>
        <v/>
      </c>
      <c r="CT72" s="7" t="str">
        <f>IF($I71&gt;=8," "&amp;$AB78&amp;" JOIN "&amp;$V78&amp;" USING ("&amp;$U78&amp;"."&amp;$X78&amp;", "&amp;$V78&amp;"."&amp;$W78&amp;" -&gt;&gt; '"&amp;$F78&amp;"')","")</f>
        <v/>
      </c>
      <c r="CU72" s="7" t="str">
        <f t="shared" si="205"/>
        <v xml:space="preserve"> ;</v>
      </c>
    </row>
    <row r="73" spans="1:99" x14ac:dyDescent="0.25">
      <c r="A73">
        <v>72</v>
      </c>
      <c r="B73" s="3" t="s">
        <v>183</v>
      </c>
      <c r="C73" s="3" t="s">
        <v>379</v>
      </c>
      <c r="D73" s="3" t="s">
        <v>183</v>
      </c>
      <c r="E73" s="3" t="s">
        <v>357</v>
      </c>
      <c r="F73" s="3" t="s">
        <v>387</v>
      </c>
      <c r="G73" s="6" t="s">
        <v>72</v>
      </c>
      <c r="H73" s="6" t="s">
        <v>71</v>
      </c>
      <c r="I73" s="6">
        <v>3</v>
      </c>
      <c r="J73" s="6" t="s">
        <v>72</v>
      </c>
      <c r="K73" s="6">
        <v>1</v>
      </c>
      <c r="L73" s="3" t="s">
        <v>391</v>
      </c>
      <c r="M73" s="6" t="s">
        <v>72</v>
      </c>
      <c r="N73" s="3"/>
      <c r="O73" s="6"/>
      <c r="P73" s="3"/>
      <c r="Q73" s="7" t="str">
        <f>VLOOKUP($C73,aws_cli_commands!$C$2:$E$10000,3,FALSE)</f>
        <v>y</v>
      </c>
      <c r="R73" s="7" t="str">
        <f>VLOOKUP($C72,aws_cli_commands!$C$2:$E$10000,2,FALSE)</f>
        <v>n</v>
      </c>
      <c r="S73" s="7" t="str">
        <f>IF(AND(G71="y",I71&gt;1),"y","n")</f>
        <v>n</v>
      </c>
      <c r="T73" s="7" t="str">
        <f>IF(OR(C72=C71,C72=C73),"y","n")</f>
        <v>n</v>
      </c>
      <c r="U73" s="7" t="str">
        <f>B72&amp;"___"&amp;SUBSTITUTE(RIGHT(C72,LEN(C72)-FIND("-",C72)),"-","_")</f>
        <v>s3api___object_versions</v>
      </c>
      <c r="V73" s="7" t="str">
        <f>SUBSTITUTE(D72&amp;"___"&amp;RIGHT(E72,LEN(E72)-FIND("-",E72)),"-","_")</f>
        <v>s3api___buckets</v>
      </c>
      <c r="W73" s="7" t="str">
        <f>SUBSTITUTE(RIGHT($E72,LEN($E72)-FIND("-",$E72)),"-","_")</f>
        <v>buckets</v>
      </c>
      <c r="X73" s="7" t="str">
        <f>IF(G72="y",W73&amp;"_"&amp;LOWER(F72),IF(M72="y","**hardcoded**",LOWER(F72)))</f>
        <v>name</v>
      </c>
      <c r="Y73" s="7" t="str">
        <f t="shared" si="241"/>
        <v>n</v>
      </c>
      <c r="Z73" s="7">
        <f t="shared" si="93"/>
        <v>0</v>
      </c>
      <c r="AA73" s="7">
        <f t="shared" si="194"/>
        <v>0</v>
      </c>
      <c r="AB73" s="7" t="s">
        <v>127</v>
      </c>
      <c r="AC73" s="8" t="str">
        <f>IF(AND($H72="y",$C72&lt;&gt;$C71),B72&amp;" "&amp;AD73&amp;AE73&amp;AF73&amp;AG73&amp;AH73&amp;AI73&amp;AJ73&amp;AK73&amp;AL73,IF(H72="n",B72&amp;" "&amp;AD73&amp;AE73&amp;AF73&amp;AG73&amp;AH73&amp;AI73&amp;AJ73&amp;AK73&amp;AL73,""))</f>
        <v>s3api list-object-versions --bucket</v>
      </c>
      <c r="AD73" s="7" t="str">
        <f>$C72</f>
        <v>list-object-versions</v>
      </c>
      <c r="AE73" s="7" t="str">
        <f>IF($I72&gt;=1," "&amp;$L72,"")</f>
        <v xml:space="preserve"> --bucket</v>
      </c>
      <c r="AF73" s="7" t="str">
        <f>IF($I72&gt;=2," "&amp;$L73,"")</f>
        <v/>
      </c>
      <c r="AG73" s="7" t="str">
        <f>IF($I72&gt;=3," "&amp;$L74,"")</f>
        <v/>
      </c>
      <c r="AH73" s="7" t="str">
        <f>IF($I72&gt;=4," "&amp;$L75,"")</f>
        <v/>
      </c>
      <c r="AI73" s="7" t="str">
        <f>IF($I72&gt;=5," "&amp;$L77,"")</f>
        <v/>
      </c>
      <c r="AJ73" s="7" t="str">
        <f>IF($I72&gt;=6," "&amp;$L78,"")</f>
        <v/>
      </c>
      <c r="AK73" s="7" t="str">
        <f>IF($I72&gt;=7," "&amp;$L79,"")</f>
        <v/>
      </c>
      <c r="AL73" s="7" t="str">
        <f>IF($I72&gt;=8," "&amp;$L80,"")</f>
        <v/>
      </c>
      <c r="AM73" s="7" t="str">
        <f t="shared" si="104"/>
        <v>s3api___buckets</v>
      </c>
      <c r="AN73" s="7" t="str">
        <f t="shared" si="196"/>
        <v/>
      </c>
      <c r="AO73" s="7" t="str">
        <f t="shared" si="238"/>
        <v/>
      </c>
      <c r="AP73" s="7" t="str">
        <f>IF(I72&gt;=4,$V76,"")</f>
        <v/>
      </c>
      <c r="AQ73" s="7" t="str">
        <f>IF($I72&gt;=5,$V77,"")</f>
        <v/>
      </c>
      <c r="AR73" s="7" t="str">
        <f>IF($I72&gt;=6,$V78,"")</f>
        <v/>
      </c>
      <c r="AS73" s="7" t="str">
        <f>IF($I72&gt;=7,$V79,"")</f>
        <v/>
      </c>
      <c r="AT73" s="7" t="str">
        <f>IF(I72&gt;=8,$V80,"")</f>
        <v/>
      </c>
      <c r="AU73" s="7" t="str">
        <f>F72</f>
        <v>Name</v>
      </c>
      <c r="AV73" s="7" t="str">
        <f t="shared" si="197"/>
        <v/>
      </c>
      <c r="AW73" s="7" t="str">
        <f t="shared" si="198"/>
        <v/>
      </c>
      <c r="AX73" s="7" t="str">
        <f>IF($I72&gt;=4,$F75,"")</f>
        <v/>
      </c>
      <c r="AY73" s="7" t="str">
        <f>IF($I72&gt;=5,$F77,"")</f>
        <v/>
      </c>
      <c r="AZ73" s="7" t="str">
        <f>IF($I72&gt;=6,$F78,"")</f>
        <v/>
      </c>
      <c r="BA73" s="7" t="str">
        <f>IF($I72&gt;=7,$F79,"")</f>
        <v/>
      </c>
      <c r="BB73" s="7" t="str">
        <f>IF($I72&gt;=8,$F80,"")</f>
        <v/>
      </c>
      <c r="BC73" s="8" t="str">
        <f>IF(OR(R73&lt;&gt;"y",I72&lt;&gt;1),"","SELECT aws_command::text || ' ' || command_parameter::text AS aws_command_string, parameter_source_table, parameter_source_key FROM (SELECT  "&amp;"'"&amp;AC73&amp;"'"&amp;" AS aws_command,"&amp;V73&amp;"."&amp;W73&amp;" -&gt;&gt; "&amp;"'"&amp;F72&amp;"'"&amp;" AS command_parameter, "&amp;"'"&amp;AM73&amp;"'"&amp;" AS parameter_source_table, "&amp;"'"&amp;AU73&amp;"'"&amp;" AS parameter_source_key FROM "&amp;V73&amp;") AS f")</f>
        <v/>
      </c>
      <c r="BD73" s="8" t="str">
        <f>IF(AND(H72="y",H71&lt;&gt;"y"),BF73&amp;BG73&amp;BH73&amp;BS73&amp;CD73,"")</f>
        <v/>
      </c>
      <c r="BE73" s="7" t="str">
        <f>"/* recursive command: "&amp;C72&amp;" */ DROP TABLE IF EXISTS "&amp;U73&amp;"; CREATE TABLE "&amp;U73&amp;"(  id SERIAL PRIMARY KEY, "&amp;F72&amp;" TEXT); SELECT "&amp;V73&amp;"."&amp;W73&amp;" -&gt;&gt; '"&amp;F72&amp;"' AS "&amp;W73&amp;" FROM "&amp;V73&amp;" ;"</f>
        <v>/* recursive command: list-object-versions */ DROP TABLE IF EXISTS s3api___object_versions; CREATE TABLE s3api___object_versions(  id SERIAL PRIMARY KEY, Name TEXT); SELECT s3api___buckets.buckets -&gt;&gt; 'Name' AS buckets FROM s3api___buckets ;</v>
      </c>
      <c r="BF73" s="7" t="str">
        <f>"/* recursive command multi: "&amp;$C72&amp;" */ "</f>
        <v xml:space="preserve">/* recursive command multi: list-object-versions */ </v>
      </c>
      <c r="BG73" s="7" t="str">
        <f t="shared" si="200"/>
        <v xml:space="preserve">DROP TABLE IF EXISTS s3api___object_versions; </v>
      </c>
      <c r="BH73" s="7" t="str">
        <f t="shared" si="119"/>
        <v>CREATE TABLE s3api___object_versions(  id SERIAL PRIMARY KEY, name TEXT );</v>
      </c>
      <c r="BI73" s="7" t="str">
        <f t="shared" si="201"/>
        <v xml:space="preserve">CREATE TABLE s3api___object_versions(  id SERIAL PRIMARY KEY, </v>
      </c>
      <c r="BJ73" s="7" t="str">
        <f>IF($I72&gt;=1,$X73&amp;" TEXT","")</f>
        <v>name TEXT</v>
      </c>
      <c r="BK73" s="7" t="str">
        <f>IF($I72&gt;=2,", "&amp;$X74&amp;" TEXT","")</f>
        <v/>
      </c>
      <c r="BL73" s="7" t="str">
        <f>IF($I72&gt;=3,", "&amp;$X75&amp;" TEXT","")</f>
        <v/>
      </c>
      <c r="BM73" s="7" t="str">
        <f>IF($I72&gt;=4,", "&amp;$X76&amp;" TEXT","")</f>
        <v/>
      </c>
      <c r="BN73" s="7" t="str">
        <f>IF($I72&gt;=5,", "&amp;$X77&amp;" TEXT","")</f>
        <v/>
      </c>
      <c r="BO73" s="7" t="str">
        <f>IF($I72&gt;=6,", "&amp;$X78&amp;" TEXT","")</f>
        <v/>
      </c>
      <c r="BP73" s="7" t="str">
        <f>IF($I72&gt;=7,", "&amp;$X79&amp;" TEXT","")</f>
        <v/>
      </c>
      <c r="BQ73" s="7" t="str">
        <f>IF($I72&gt;=8,", "&amp;$X80&amp;" TEXT","")</f>
        <v/>
      </c>
      <c r="BR73" s="7" t="str">
        <f t="shared" si="202"/>
        <v xml:space="preserve"> );</v>
      </c>
      <c r="BS73" s="8" t="str">
        <f t="shared" si="128"/>
        <v xml:space="preserve"> INSERT INTO s3api___object_versions(name)</v>
      </c>
      <c r="BT73" s="8" t="str">
        <f t="shared" si="203"/>
        <v xml:space="preserve"> INSERT INTO s3api___object_versions(</v>
      </c>
      <c r="BU73" s="8" t="str">
        <f>IF($I72&gt;=1,$X73,"")</f>
        <v>name</v>
      </c>
      <c r="BV73" s="8" t="str">
        <f>IF($I72&gt;=2,", "&amp;$X74,"")</f>
        <v/>
      </c>
      <c r="BW73" s="8" t="str">
        <f>IF($I72&gt;=3,", "&amp;$X75,"")</f>
        <v/>
      </c>
      <c r="BX73" s="8" t="str">
        <f>IF($I72&gt;=4,", "&amp;$X76,"")</f>
        <v/>
      </c>
      <c r="BY73" s="8" t="str">
        <f>IF($I72&gt;=5,", "&amp;$X77,"")</f>
        <v/>
      </c>
      <c r="BZ73" s="8" t="str">
        <f>IF($I72&gt;=6,", "&amp;$X78,"")</f>
        <v/>
      </c>
      <c r="CA73" s="8" t="str">
        <f>IF($I72&gt;=7,", "&amp;$X79,"")</f>
        <v/>
      </c>
      <c r="CB73" s="8" t="str">
        <f>IF($I72&gt;=8,", "&amp;$X80,"")</f>
        <v/>
      </c>
      <c r="CC73" s="8" t="str">
        <f t="shared" si="204"/>
        <v>)</v>
      </c>
      <c r="CD73" s="8" t="str">
        <f t="shared" si="137"/>
        <v xml:space="preserve"> SELECT s3api___buckets.buckets -&gt;&gt; 'Name' AS buckets_name FROM s3api___buckets ;</v>
      </c>
      <c r="CE73" s="7" t="str">
        <f>" SELECT "&amp;$V73&amp;"."&amp;$W73&amp;" -&gt;&gt; '"&amp;$F72&amp;"' AS "&amp;$W73&amp;"_"&amp;LOWER(F72)</f>
        <v xml:space="preserve"> SELECT s3api___buckets.buckets -&gt;&gt; 'Name' AS buckets_name</v>
      </c>
      <c r="CF73" s="7" t="str">
        <f>IF($I72&gt;=2,", "&amp;$V74&amp;"."&amp;$W74&amp;" -&gt;&gt; '"&amp;$F73&amp;"' AS "&amp;$W74&amp;"_"&amp;LOWER(F73),"")</f>
        <v/>
      </c>
      <c r="CG73" s="7" t="str">
        <f>IF($I72&gt;=3,", "&amp;$V75&amp;"."&amp;$W75&amp;" -&gt;&gt; '"&amp;$F74&amp;"' AS "&amp;$W75&amp;"_"&amp;LOWER(F74),"")</f>
        <v/>
      </c>
      <c r="CH73" s="7" t="str">
        <f>IF($I72&gt;=4,", "&amp;$V76&amp;"."&amp;$W76&amp;" -&gt;&gt; '"&amp;$F75&amp;"' AS "&amp;$W76&amp;"_"&amp;LOWER(F75),"")</f>
        <v/>
      </c>
      <c r="CI73" s="7" t="str">
        <f>IF($I72&gt;=5,", "&amp;$V77&amp;"."&amp;$W77&amp;" -&gt;&gt; '"&amp;$F77&amp;"' AS "&amp;$W77&amp;"_"&amp;LOWER(F77),"")</f>
        <v/>
      </c>
      <c r="CJ73" s="7" t="str">
        <f>IF($I72&gt;=6,", "&amp;$V78&amp;"."&amp;$W78&amp;" -&gt;&gt; '"&amp;$F78&amp;"' AS "&amp;$W78&amp;"_"&amp;LOWER(F78),"")</f>
        <v/>
      </c>
      <c r="CK73" s="7" t="str">
        <f>IF($I72&gt;=7,", "&amp;$V79&amp;"."&amp;$W79&amp;" -&gt;&gt; '"&amp;$F79&amp;"' AS "&amp;$W79&amp;"_"&amp;LOWER(F79),"")</f>
        <v/>
      </c>
      <c r="CL73" s="7" t="str">
        <f>IF($I72&gt;=8,", "&amp;$V80&amp;"."&amp;$W80&amp;" -&gt;&gt; '"&amp;$F80&amp;"' AS "&amp;$W80&amp;"_"&amp;LOWER(F80),"")</f>
        <v/>
      </c>
      <c r="CM73" s="7" t="str">
        <f>IF($I72&gt;=1," FROM "&amp;$V73,"")</f>
        <v xml:space="preserve"> FROM s3api___buckets</v>
      </c>
      <c r="CN73" s="8" t="str">
        <f>IF($I72&gt;=2," "&amp;$AB73&amp;" JOIN "&amp;$V73&amp;" USING ("&amp;$U73&amp;"."&amp;$X73&amp;", "&amp;$V73&amp;"."&amp;$W73&amp;" -&gt;&gt; '"&amp;$F72&amp;"')","")</f>
        <v/>
      </c>
      <c r="CO73" s="8" t="str">
        <f>IF($I72&gt;=3," "&amp;$AB74&amp;" JOIN "&amp;$V74&amp;" USING ("&amp;$U74&amp;"."&amp;$X74&amp;", "&amp;$V74&amp;"."&amp;$W74&amp;" -&gt;&gt; '"&amp;$F73&amp;"')","")</f>
        <v/>
      </c>
      <c r="CP73" s="8" t="str">
        <f>IF($I72&gt;=4," "&amp;$AB75&amp;" JOIN "&amp;$V75&amp;" USING ("&amp;$U75&amp;"."&amp;$X75&amp;", "&amp;$V75&amp;"."&amp;$W75&amp;" -&gt;&gt; '"&amp;$F74&amp;"')","")</f>
        <v/>
      </c>
      <c r="CQ73" s="8" t="str">
        <f>IF($I72&gt;=5," "&amp;$AB76&amp;" JOIN "&amp;$V76&amp;" USING ("&amp;$U76&amp;"."&amp;$X76&amp;", "&amp;$V76&amp;"."&amp;$W76&amp;" -&gt;&gt; '"&amp;$F75&amp;"')","")</f>
        <v/>
      </c>
      <c r="CR73" s="8" t="str">
        <f>IF($I72&gt;=6," "&amp;$AB77&amp;" JOIN "&amp;$V77&amp;" USING ("&amp;$U77&amp;"."&amp;$X77&amp;", "&amp;$V77&amp;"."&amp;$W77&amp;" -&gt;&gt; '"&amp;$F77&amp;"')","")</f>
        <v/>
      </c>
      <c r="CS73" s="7" t="str">
        <f>IF($I72&gt;=7," "&amp;$AB78&amp;" JOIN "&amp;$V78&amp;" USING ("&amp;$U78&amp;"."&amp;$X78&amp;", "&amp;$V78&amp;"."&amp;$W78&amp;" -&gt;&gt; '"&amp;$F78&amp;"')","")</f>
        <v/>
      </c>
      <c r="CT73" s="7" t="str">
        <f>IF($I72&gt;=8," "&amp;$AB79&amp;" JOIN "&amp;$V79&amp;" USING ("&amp;$U79&amp;"."&amp;$X79&amp;", "&amp;$V79&amp;"."&amp;$W79&amp;" -&gt;&gt; '"&amp;$F79&amp;"')","")</f>
        <v/>
      </c>
      <c r="CU73" s="7" t="str">
        <f t="shared" si="205"/>
        <v xml:space="preserve"> ;</v>
      </c>
    </row>
    <row r="74" spans="1:99" x14ac:dyDescent="0.25">
      <c r="A74">
        <v>73</v>
      </c>
      <c r="B74" s="3" t="s">
        <v>183</v>
      </c>
      <c r="C74" s="3" t="s">
        <v>379</v>
      </c>
      <c r="D74" s="3" t="s">
        <v>183</v>
      </c>
      <c r="E74" s="3" t="s">
        <v>361</v>
      </c>
      <c r="F74" s="3" t="s">
        <v>393</v>
      </c>
      <c r="G74" s="6" t="s">
        <v>71</v>
      </c>
      <c r="H74" s="6" t="s">
        <v>71</v>
      </c>
      <c r="I74" s="6">
        <v>3</v>
      </c>
      <c r="J74" s="6" t="s">
        <v>72</v>
      </c>
      <c r="K74" s="6">
        <v>1</v>
      </c>
      <c r="L74" s="3" t="s">
        <v>388</v>
      </c>
      <c r="M74" s="6" t="s">
        <v>72</v>
      </c>
      <c r="N74" s="3"/>
      <c r="O74" s="6"/>
      <c r="P74" s="3"/>
      <c r="Q74" s="7" t="str">
        <f>VLOOKUP($C74,aws_cli_commands!$C$2:$E$10000,3,FALSE)</f>
        <v>y</v>
      </c>
      <c r="R74" s="7" t="str">
        <f>VLOOKUP($C73,aws_cli_commands!$C$2:$E$10000,2,FALSE)</f>
        <v>n</v>
      </c>
      <c r="S74" s="7" t="str">
        <f>IF(AND(G72="y",I72&gt;1),"y","n")</f>
        <v>n</v>
      </c>
      <c r="T74" s="7" t="str">
        <f>IF(OR(C73=C72,C73=C74),"y","n")</f>
        <v>y</v>
      </c>
      <c r="U74" s="7" t="str">
        <f>B73&amp;"___"&amp;SUBSTITUTE(RIGHT(C73,LEN(C73)-FIND("-",C73)),"-","_")</f>
        <v>s3api___parts</v>
      </c>
      <c r="V74" s="7" t="str">
        <f>SUBSTITUTE(D73&amp;"___"&amp;RIGHT(E73,LEN(E73)-FIND("-",E73)),"-","_")</f>
        <v>s3api___buckets</v>
      </c>
      <c r="W74" s="7" t="str">
        <f>SUBSTITUTE(RIGHT($E73,LEN($E73)-FIND("-",$E73)),"-","_")</f>
        <v>buckets</v>
      </c>
      <c r="X74" s="7" t="str">
        <f>IF(G73="y",W74&amp;"_"&amp;LOWER(F73),IF(M73="y","**hardcoded**",LOWER(F73)))</f>
        <v>name</v>
      </c>
      <c r="Y74" s="7" t="str">
        <f t="shared" si="241"/>
        <v>n</v>
      </c>
      <c r="Z74" s="7">
        <f t="shared" si="93"/>
        <v>0</v>
      </c>
      <c r="AA74" s="7">
        <f t="shared" si="194"/>
        <v>0</v>
      </c>
      <c r="AB74" s="7" t="s">
        <v>127</v>
      </c>
      <c r="AC74" s="8" t="str">
        <f>IF(AND($H73="y",$C73&lt;&gt;$C72),B73&amp;" "&amp;AD74&amp;AE74&amp;AF74&amp;AG74&amp;AH74&amp;AI74&amp;AJ74&amp;AK74&amp;AL74,IF(H73="n",B73&amp;" "&amp;AD74&amp;AE74&amp;AF74&amp;AG74&amp;AH74&amp;AI74&amp;AJ74&amp;AK74&amp;AL74,""))</f>
        <v>s3api list-parts --bucket --key --upload-id</v>
      </c>
      <c r="AD74" s="7" t="str">
        <f>$C73</f>
        <v>list-parts</v>
      </c>
      <c r="AE74" s="7" t="str">
        <f>IF($I73&gt;=1," "&amp;$L73,"")</f>
        <v xml:space="preserve"> --bucket</v>
      </c>
      <c r="AF74" s="7" t="str">
        <f>IF($I73&gt;=2," "&amp;$L74,"")</f>
        <v xml:space="preserve"> --key</v>
      </c>
      <c r="AG74" s="7" t="str">
        <f>IF($I73&gt;=3," "&amp;$L75,"")</f>
        <v xml:space="preserve"> --upload-id</v>
      </c>
      <c r="AH74" s="7" t="str">
        <f>IF($I73&gt;=4," "&amp;$L77,"")</f>
        <v/>
      </c>
      <c r="AI74" s="7" t="str">
        <f>IF($I73&gt;=5," "&amp;$L78,"")</f>
        <v/>
      </c>
      <c r="AJ74" s="7" t="str">
        <f>IF($I73&gt;=6," "&amp;$L79,"")</f>
        <v/>
      </c>
      <c r="AK74" s="7" t="str">
        <f>IF($I73&gt;=7," "&amp;$L80,"")</f>
        <v/>
      </c>
      <c r="AL74" s="7" t="str">
        <f>IF($I73&gt;=8," "&amp;$L81,"")</f>
        <v/>
      </c>
      <c r="AM74" s="7" t="str">
        <f t="shared" si="104"/>
        <v>s3api___buckets</v>
      </c>
      <c r="AN74" s="7" t="str">
        <f t="shared" si="196"/>
        <v>s3api___multipart_uploads</v>
      </c>
      <c r="AO74" s="7" t="str">
        <f>IF($I73&gt;=3,IF($V76="","",$V76),"")</f>
        <v>s3api___multipart_uploads</v>
      </c>
      <c r="AP74" s="7" t="str">
        <f>IF(I73&gt;=4,$V77,"")</f>
        <v/>
      </c>
      <c r="AQ74" s="7" t="str">
        <f>IF($I73&gt;=5,$V78,"")</f>
        <v/>
      </c>
      <c r="AR74" s="7" t="str">
        <f>IF($I73&gt;=6,$V79,"")</f>
        <v/>
      </c>
      <c r="AS74" s="7" t="str">
        <f>IF($I73&gt;=7,$V80,"")</f>
        <v/>
      </c>
      <c r="AT74" s="7" t="str">
        <f>IF(I73&gt;=8,$V81,"")</f>
        <v/>
      </c>
      <c r="AU74" s="7" t="str">
        <f>F73</f>
        <v>Name</v>
      </c>
      <c r="AV74" s="7" t="str">
        <f t="shared" si="197"/>
        <v>UploadId</v>
      </c>
      <c r="AW74" s="7" t="str">
        <f t="shared" si="198"/>
        <v/>
      </c>
      <c r="AX74" s="7" t="str">
        <f>IF($I73&gt;=4,$F77,"")</f>
        <v/>
      </c>
      <c r="AY74" s="7" t="str">
        <f>IF($I73&gt;=5,$F78,"")</f>
        <v/>
      </c>
      <c r="AZ74" s="7" t="str">
        <f>IF($I73&gt;=6,$F79,"")</f>
        <v/>
      </c>
      <c r="BA74" s="7" t="str">
        <f>IF($I73&gt;=7,$F80,"")</f>
        <v/>
      </c>
      <c r="BB74" s="7" t="str">
        <f>IF($I73&gt;=8,$F81,"")</f>
        <v/>
      </c>
      <c r="BC74" s="8" t="str">
        <f>IF(OR(R74&lt;&gt;"y",I73&lt;&gt;1),"","SELECT aws_command::text || ' ' || command_parameter::text AS aws_command_string, parameter_source_table, parameter_source_key FROM (SELECT  "&amp;"'"&amp;AC74&amp;"'"&amp;" AS aws_command,"&amp;V74&amp;"."&amp;W74&amp;" -&gt;&gt; "&amp;"'"&amp;F73&amp;"'"&amp;" AS command_parameter, "&amp;"'"&amp;AM74&amp;"'"&amp;" AS parameter_source_table, "&amp;"'"&amp;AU74&amp;"'"&amp;" AS parameter_source_key FROM "&amp;V74&amp;") AS f")</f>
        <v/>
      </c>
      <c r="BD74" s="8" t="str">
        <f>IF(AND(H73="y",H72&lt;&gt;"y"),BF74&amp;BG74&amp;BH74&amp;BS74&amp;CD74,"")</f>
        <v>/* recursive command multi: list-parts */ DROP TABLE IF EXISTS s3api___parts; CREATE TABLE s3api___parts(  id SERIAL PRIMARY KEY, name TEXT, multipart_uploads_key TEXT, multipart_uploads_uploadid TEXT ); INSERT INTO s3api___parts(name, multipart_uploads_key, multipart_uploads_uploadid) SELECT s3api___buckets.buckets -&gt;&gt; 'Name' AS buckets_name, s3api___multipart_uploads.multipart_uploads -&gt;&gt; 'Key' AS multipart_uploads_key, s3api___multipart_uploads.multipart_uploads -&gt;&gt; 'UploadId' AS multipart_uploads_uploadid FROM s3api___buckets INNER JOIN s3api___buckets USING (s3api___parts.name, s3api___buckets.buckets -&gt;&gt; 'Name') INNER JOIN s3api___multipart_uploads USING (s3api___parts.multipart_uploads_key, s3api___multipart_uploads.multipart_uploads -&gt;&gt; 'Key') ;</v>
      </c>
      <c r="BE74" s="7" t="str">
        <f>"/* recursive command: "&amp;C73&amp;" */ DROP TABLE IF EXISTS "&amp;U74&amp;"; CREATE TABLE "&amp;U74&amp;"(  id SERIAL PRIMARY KEY, "&amp;F73&amp;" TEXT); SELECT "&amp;V74&amp;"."&amp;W74&amp;" -&gt;&gt; '"&amp;F73&amp;"' AS "&amp;W74&amp;" FROM "&amp;V74&amp;" ;"</f>
        <v>/* recursive command: list-parts */ DROP TABLE IF EXISTS s3api___parts; CREATE TABLE s3api___parts(  id SERIAL PRIMARY KEY, Name TEXT); SELECT s3api___buckets.buckets -&gt;&gt; 'Name' AS buckets FROM s3api___buckets ;</v>
      </c>
      <c r="BF74" s="7" t="str">
        <f>"/* recursive command multi: "&amp;$C73&amp;" */ "</f>
        <v xml:space="preserve">/* recursive command multi: list-parts */ </v>
      </c>
      <c r="BG74" s="7" t="str">
        <f t="shared" si="200"/>
        <v xml:space="preserve">DROP TABLE IF EXISTS s3api___parts; </v>
      </c>
      <c r="BH74" s="7" t="str">
        <f t="shared" si="119"/>
        <v>CREATE TABLE s3api___parts(  id SERIAL PRIMARY KEY, name TEXT, multipart_uploads_key TEXT, multipart_uploads_uploadid TEXT );</v>
      </c>
      <c r="BI74" s="7" t="str">
        <f t="shared" si="201"/>
        <v xml:space="preserve">CREATE TABLE s3api___parts(  id SERIAL PRIMARY KEY, </v>
      </c>
      <c r="BJ74" s="7" t="str">
        <f>IF($I73&gt;=1,$X74&amp;" TEXT","")</f>
        <v>name TEXT</v>
      </c>
      <c r="BK74" s="7" t="str">
        <f>IF($I73&gt;=2,", "&amp;$X75&amp;" TEXT","")</f>
        <v>, multipart_uploads_key TEXT</v>
      </c>
      <c r="BL74" s="7" t="str">
        <f>IF($I73&gt;=3,", "&amp;$X76&amp;" TEXT","")</f>
        <v>, multipart_uploads_uploadid TEXT</v>
      </c>
      <c r="BM74" s="7" t="str">
        <f>IF($I73&gt;=4,", "&amp;$X77&amp;" TEXT","")</f>
        <v/>
      </c>
      <c r="BN74" s="7" t="str">
        <f>IF($I73&gt;=5,", "&amp;$X78&amp;" TEXT","")</f>
        <v/>
      </c>
      <c r="BO74" s="7" t="str">
        <f>IF($I73&gt;=6,", "&amp;$X79&amp;" TEXT","")</f>
        <v/>
      </c>
      <c r="BP74" s="7" t="str">
        <f>IF($I73&gt;=7,", "&amp;$X80&amp;" TEXT","")</f>
        <v/>
      </c>
      <c r="BQ74" s="7" t="str">
        <f>IF($I73&gt;=8,", "&amp;$X81&amp;" TEXT","")</f>
        <v/>
      </c>
      <c r="BR74" s="7" t="str">
        <f t="shared" si="202"/>
        <v xml:space="preserve"> );</v>
      </c>
      <c r="BS74" s="8" t="str">
        <f t="shared" si="128"/>
        <v xml:space="preserve"> INSERT INTO s3api___parts(name, multipart_uploads_key, multipart_uploads_uploadid)</v>
      </c>
      <c r="BT74" s="8" t="str">
        <f t="shared" si="203"/>
        <v xml:space="preserve"> INSERT INTO s3api___parts(</v>
      </c>
      <c r="BU74" s="8" t="str">
        <f>IF($I73&gt;=1,$X74,"")</f>
        <v>name</v>
      </c>
      <c r="BV74" s="8" t="str">
        <f>IF($I73&gt;=2,", "&amp;$X75,"")</f>
        <v>, multipart_uploads_key</v>
      </c>
      <c r="BW74" s="8" t="str">
        <f>IF($I73&gt;=3,", "&amp;$X76,"")</f>
        <v>, multipart_uploads_uploadid</v>
      </c>
      <c r="BX74" s="8" t="str">
        <f>IF($I73&gt;=4,", "&amp;$X77,"")</f>
        <v/>
      </c>
      <c r="BY74" s="8" t="str">
        <f>IF($I73&gt;=5,", "&amp;$X78,"")</f>
        <v/>
      </c>
      <c r="BZ74" s="8" t="str">
        <f>IF($I73&gt;=6,", "&amp;$X79,"")</f>
        <v/>
      </c>
      <c r="CA74" s="8" t="str">
        <f>IF($I73&gt;=7,", "&amp;$X80,"")</f>
        <v/>
      </c>
      <c r="CB74" s="8" t="str">
        <f>IF($I73&gt;=8,", "&amp;$X81,"")</f>
        <v/>
      </c>
      <c r="CC74" s="8" t="str">
        <f t="shared" si="204"/>
        <v>)</v>
      </c>
      <c r="CD74" s="8" t="str">
        <f t="shared" si="137"/>
        <v xml:space="preserve"> SELECT s3api___buckets.buckets -&gt;&gt; 'Name' AS buckets_name, s3api___multipart_uploads.multipart_uploads -&gt;&gt; 'Key' AS multipart_uploads_key, s3api___multipart_uploads.multipart_uploads -&gt;&gt; 'UploadId' AS multipart_uploads_uploadid FROM s3api___buckets INNER JOIN s3api___buckets USING (s3api___parts.name, s3api___buckets.buckets -&gt;&gt; 'Name') INNER JOIN s3api___multipart_uploads USING (s3api___parts.multipart_uploads_key, s3api___multipart_uploads.multipart_uploads -&gt;&gt; 'Key') ;</v>
      </c>
      <c r="CE74" s="7" t="str">
        <f>" SELECT "&amp;$V74&amp;"."&amp;$W74&amp;" -&gt;&gt; '"&amp;$F73&amp;"' AS "&amp;$W74&amp;"_"&amp;LOWER(F73)</f>
        <v xml:space="preserve"> SELECT s3api___buckets.buckets -&gt;&gt; 'Name' AS buckets_name</v>
      </c>
      <c r="CF74" s="7" t="str">
        <f>IF($I73&gt;=2,", "&amp;$V75&amp;"."&amp;$W75&amp;" -&gt;&gt; '"&amp;$F74&amp;"' AS "&amp;$W75&amp;"_"&amp;LOWER(F74),"")</f>
        <v>, s3api___multipart_uploads.multipart_uploads -&gt;&gt; 'Key' AS multipart_uploads_key</v>
      </c>
      <c r="CG74" s="7" t="str">
        <f>IF($I73&gt;=3,", "&amp;$V76&amp;"."&amp;$W76&amp;" -&gt;&gt; '"&amp;$F75&amp;"' AS "&amp;$W76&amp;"_"&amp;LOWER(F75),"")</f>
        <v>, s3api___multipart_uploads.multipart_uploads -&gt;&gt; 'UploadId' AS multipart_uploads_uploadid</v>
      </c>
      <c r="CH74" s="7" t="str">
        <f>IF($I73&gt;=4,", "&amp;$V77&amp;"."&amp;$W77&amp;" -&gt;&gt; '"&amp;$F77&amp;"' AS "&amp;$W77&amp;"_"&amp;LOWER(F77),"")</f>
        <v/>
      </c>
      <c r="CI74" s="7" t="str">
        <f>IF($I73&gt;=5,", "&amp;$V78&amp;"."&amp;$W78&amp;" -&gt;&gt; '"&amp;$F78&amp;"' AS "&amp;$W78&amp;"_"&amp;LOWER(F78),"")</f>
        <v/>
      </c>
      <c r="CJ74" s="7" t="str">
        <f>IF($I73&gt;=6,", "&amp;$V79&amp;"."&amp;$W79&amp;" -&gt;&gt; '"&amp;$F79&amp;"' AS "&amp;$W79&amp;"_"&amp;LOWER(F79),"")</f>
        <v/>
      </c>
      <c r="CK74" s="7" t="str">
        <f>IF($I73&gt;=7,", "&amp;$V80&amp;"."&amp;$W80&amp;" -&gt;&gt; '"&amp;$F80&amp;"' AS "&amp;$W80&amp;"_"&amp;LOWER(F80),"")</f>
        <v/>
      </c>
      <c r="CL74" s="7" t="str">
        <f>IF($I73&gt;=8,", "&amp;$V81&amp;"."&amp;$W81&amp;" -&gt;&gt; '"&amp;$F81&amp;"' AS "&amp;$W81&amp;"_"&amp;LOWER(F81),"")</f>
        <v/>
      </c>
      <c r="CM74" s="7" t="str">
        <f>IF($I73&gt;=1," FROM "&amp;$V74,"")</f>
        <v xml:space="preserve"> FROM s3api___buckets</v>
      </c>
      <c r="CN74" s="8" t="str">
        <f>IF($I73&gt;=2," "&amp;$AB74&amp;" JOIN "&amp;$V74&amp;" USING ("&amp;$U74&amp;"."&amp;$X74&amp;", "&amp;$V74&amp;"."&amp;$W74&amp;" -&gt;&gt; '"&amp;$F73&amp;"')","")</f>
        <v xml:space="preserve"> INNER JOIN s3api___buckets USING (s3api___parts.name, s3api___buckets.buckets -&gt;&gt; 'Name')</v>
      </c>
      <c r="CO74" s="8" t="str">
        <f>IF($I73&gt;=3," "&amp;$AB75&amp;" JOIN "&amp;$V75&amp;" USING ("&amp;$U75&amp;"."&amp;$X75&amp;", "&amp;$V75&amp;"."&amp;$W75&amp;" -&gt;&gt; '"&amp;$F74&amp;"')","")</f>
        <v xml:space="preserve"> INNER JOIN s3api___multipart_uploads USING (s3api___parts.multipart_uploads_key, s3api___multipart_uploads.multipart_uploads -&gt;&gt; 'Key')</v>
      </c>
      <c r="CP74" s="8" t="str">
        <f>IF($I73&gt;=4," "&amp;$AB76&amp;" JOIN "&amp;$V76&amp;" USING ("&amp;$U76&amp;"."&amp;$X76&amp;", "&amp;$V76&amp;"."&amp;$W76&amp;" -&gt;&gt; '"&amp;$F75&amp;"')","")</f>
        <v/>
      </c>
      <c r="CQ74" s="8" t="str">
        <f>IF($I73&gt;=5," "&amp;$AB77&amp;" JOIN "&amp;$V77&amp;" USING ("&amp;$U77&amp;"."&amp;$X77&amp;", "&amp;$V77&amp;"."&amp;$W77&amp;" -&gt;&gt; '"&amp;$F77&amp;"')","")</f>
        <v/>
      </c>
      <c r="CR74" s="8" t="str">
        <f>IF($I73&gt;=6," "&amp;$AB78&amp;" JOIN "&amp;$V78&amp;" USING ("&amp;$U78&amp;"."&amp;$X78&amp;", "&amp;$V78&amp;"."&amp;$W78&amp;" -&gt;&gt; '"&amp;$F78&amp;"')","")</f>
        <v/>
      </c>
      <c r="CS74" s="7" t="str">
        <f>IF($I73&gt;=7," "&amp;$AB79&amp;" JOIN "&amp;$V79&amp;" USING ("&amp;$U79&amp;"."&amp;$X79&amp;", "&amp;$V79&amp;"."&amp;$W79&amp;" -&gt;&gt; '"&amp;$F79&amp;"')","")</f>
        <v/>
      </c>
      <c r="CT74" s="7" t="str">
        <f>IF($I73&gt;=8," "&amp;$AB80&amp;" JOIN "&amp;$V80&amp;" USING ("&amp;$U80&amp;"."&amp;$X80&amp;", "&amp;$V80&amp;"."&amp;$W80&amp;" -&gt;&gt; '"&amp;$F80&amp;"')","")</f>
        <v/>
      </c>
      <c r="CU74" s="7" t="str">
        <f t="shared" si="205"/>
        <v xml:space="preserve"> ;</v>
      </c>
    </row>
    <row r="75" spans="1:99" x14ac:dyDescent="0.25">
      <c r="A75">
        <v>74</v>
      </c>
      <c r="B75" s="3" t="s">
        <v>183</v>
      </c>
      <c r="C75" s="3" t="s">
        <v>379</v>
      </c>
      <c r="D75" s="3" t="s">
        <v>183</v>
      </c>
      <c r="E75" s="3" t="s">
        <v>361</v>
      </c>
      <c r="F75" s="3" t="s">
        <v>394</v>
      </c>
      <c r="G75" s="6" t="s">
        <v>71</v>
      </c>
      <c r="H75" s="6" t="s">
        <v>71</v>
      </c>
      <c r="I75" s="6">
        <v>3</v>
      </c>
      <c r="J75" s="6" t="s">
        <v>72</v>
      </c>
      <c r="K75" s="6">
        <v>1</v>
      </c>
      <c r="L75" s="3" t="s">
        <v>390</v>
      </c>
      <c r="M75" s="6" t="s">
        <v>72</v>
      </c>
      <c r="N75" s="3"/>
      <c r="O75" s="6"/>
      <c r="P75" s="3"/>
      <c r="Q75" s="7" t="str">
        <f>VLOOKUP($C75,aws_cli_commands!$C$2:$E$10000,3,FALSE)</f>
        <v>y</v>
      </c>
      <c r="R75" s="7" t="str">
        <f>VLOOKUP($C74,aws_cli_commands!$C$2:$E$10000,2,FALSE)</f>
        <v>n</v>
      </c>
      <c r="S75" s="7" t="str">
        <f>IF(AND(G73="y",I73&gt;1),"y","n")</f>
        <v>n</v>
      </c>
      <c r="T75" s="7" t="str">
        <f>IF(OR(C74=C73,C74=C75),"y","n")</f>
        <v>y</v>
      </c>
      <c r="U75" s="7" t="str">
        <f>B74&amp;"___"&amp;SUBSTITUTE(RIGHT(C74,LEN(C74)-FIND("-",C74)),"-","_")</f>
        <v>s3api___parts</v>
      </c>
      <c r="V75" s="7" t="str">
        <f>SUBSTITUTE(D74&amp;"___"&amp;RIGHT(E74,LEN(E74)-FIND("-",E74)),"-","_")</f>
        <v>s3api___multipart_uploads</v>
      </c>
      <c r="W75" s="7" t="str">
        <f>SUBSTITUTE(RIGHT($E74,LEN($E74)-FIND("-",$E74)),"-","_")</f>
        <v>multipart_uploads</v>
      </c>
      <c r="X75" s="7" t="str">
        <f>IF(G74="y",W75&amp;"_"&amp;LOWER(F74),IF(M74="y","**hardcoded**",LOWER(F74)))</f>
        <v>multipart_uploads_key</v>
      </c>
      <c r="Y75" s="7" t="str">
        <f t="shared" si="241"/>
        <v>n</v>
      </c>
      <c r="Z75" s="7">
        <f t="shared" si="93"/>
        <v>0</v>
      </c>
      <c r="AA75" s="7">
        <f t="shared" si="194"/>
        <v>0</v>
      </c>
      <c r="AB75" s="7" t="s">
        <v>127</v>
      </c>
      <c r="AC75" s="8" t="str">
        <f>IF(AND($H74="y",$C74&lt;&gt;$C73),B74&amp;" "&amp;AD75&amp;AE75&amp;AF75&amp;AG75&amp;AH75&amp;AI75&amp;AJ75&amp;AK75&amp;AL75,IF(H74="n",B74&amp;" "&amp;AD75&amp;AE75&amp;AF75&amp;AG75&amp;AH75&amp;AI75&amp;AJ75&amp;AK75&amp;AL75,""))</f>
        <v/>
      </c>
      <c r="AD75" s="7" t="str">
        <f>$C74</f>
        <v>list-parts</v>
      </c>
      <c r="AE75" s="7" t="str">
        <f>IF($I74&gt;=1," "&amp;$L74,"")</f>
        <v xml:space="preserve"> --key</v>
      </c>
      <c r="AF75" s="7" t="str">
        <f>IF($I74&gt;=2," "&amp;$L75,"")</f>
        <v xml:space="preserve"> --upload-id</v>
      </c>
      <c r="AG75" s="7" t="str">
        <f>IF($I74&gt;=3," "&amp;$L77,"")</f>
        <v xml:space="preserve"> </v>
      </c>
      <c r="AH75" s="7" t="str">
        <f>IF($I74&gt;=4," "&amp;$L78,"")</f>
        <v/>
      </c>
      <c r="AI75" s="7" t="str">
        <f>IF($I74&gt;=5," "&amp;$L79,"")</f>
        <v/>
      </c>
      <c r="AJ75" s="7" t="str">
        <f>IF($I74&gt;=6," "&amp;$L80,"")</f>
        <v/>
      </c>
      <c r="AK75" s="7" t="str">
        <f>IF($I74&gt;=7," "&amp;$L81,"")</f>
        <v/>
      </c>
      <c r="AL75" s="7" t="str">
        <f>IF($I74&gt;=8," "&amp;$L82,"")</f>
        <v/>
      </c>
      <c r="AM75" s="7" t="str">
        <f t="shared" si="104"/>
        <v>s3api___multipart_uploads</v>
      </c>
      <c r="AN75" s="7" t="str">
        <f>IF($I74&gt;=2,IF($V76="","",$V76),"")</f>
        <v>s3api___multipart_uploads</v>
      </c>
      <c r="AO75" s="7" t="str">
        <f>IF($I74&gt;=3,IF($V77="","",$V77),"")</f>
        <v/>
      </c>
      <c r="AP75" s="7" t="str">
        <f>IF(I74&gt;=4,$V78,"")</f>
        <v/>
      </c>
      <c r="AQ75" s="7" t="str">
        <f>IF($I74&gt;=5,$V79,"")</f>
        <v/>
      </c>
      <c r="AR75" s="7" t="str">
        <f>IF($I74&gt;=6,$V80,"")</f>
        <v/>
      </c>
      <c r="AS75" s="7" t="str">
        <f>IF($I74&gt;=7,$V81,"")</f>
        <v/>
      </c>
      <c r="AT75" s="7" t="str">
        <f>IF(I74&gt;=8,$V82,"")</f>
        <v/>
      </c>
      <c r="AU75" s="7" t="str">
        <f>F74</f>
        <v>Key</v>
      </c>
      <c r="AV75" s="7" t="str">
        <f t="shared" si="197"/>
        <v/>
      </c>
      <c r="AW75" s="7" t="str">
        <f t="shared" si="198"/>
        <v/>
      </c>
      <c r="AX75" s="7" t="str">
        <f>IF($I74&gt;=4,$F78,"")</f>
        <v/>
      </c>
      <c r="AY75" s="7" t="str">
        <f>IF($I74&gt;=5,$F79,"")</f>
        <v/>
      </c>
      <c r="AZ75" s="7" t="str">
        <f>IF($I74&gt;=6,$F80,"")</f>
        <v/>
      </c>
      <c r="BA75" s="7" t="str">
        <f>IF($I74&gt;=7,$F81,"")</f>
        <v/>
      </c>
      <c r="BB75" s="7" t="str">
        <f>IF($I74&gt;=8,$F82,"")</f>
        <v/>
      </c>
      <c r="BC75" s="8" t="str">
        <f>IF(OR(R75&lt;&gt;"y",I74&lt;&gt;1),"","SELECT aws_command::text || ' ' || command_parameter::text AS aws_command_string, parameter_source_table, parameter_source_key FROM (SELECT  "&amp;"'"&amp;AC75&amp;"'"&amp;" AS aws_command,"&amp;V75&amp;"."&amp;W75&amp;" -&gt;&gt; "&amp;"'"&amp;F74&amp;"'"&amp;" AS command_parameter, "&amp;"'"&amp;AM75&amp;"'"&amp;" AS parameter_source_table, "&amp;"'"&amp;AU75&amp;"'"&amp;" AS parameter_source_key FROM "&amp;V75&amp;") AS f")</f>
        <v/>
      </c>
      <c r="BD75" s="8" t="str">
        <f>IF(AND(H74="y",H73&lt;&gt;"y"),BF75&amp;BG75&amp;BH75&amp;BS75&amp;CD75,"")</f>
        <v/>
      </c>
      <c r="BE75" s="7" t="str">
        <f>"/* recursive command: "&amp;C74&amp;" */ DROP TABLE IF EXISTS "&amp;U75&amp;"; CREATE TABLE "&amp;U75&amp;"(  id SERIAL PRIMARY KEY, "&amp;F74&amp;" TEXT); SELECT "&amp;V75&amp;"."&amp;W75&amp;" -&gt;&gt; '"&amp;F74&amp;"' AS "&amp;W75&amp;" FROM "&amp;V75&amp;" ;"</f>
        <v>/* recursive command: list-parts */ DROP TABLE IF EXISTS s3api___parts; CREATE TABLE s3api___parts(  id SERIAL PRIMARY KEY, Key TEXT); SELECT s3api___multipart_uploads.multipart_uploads -&gt;&gt; 'Key' AS multipart_uploads FROM s3api___multipart_uploads ;</v>
      </c>
      <c r="BF75" s="7" t="str">
        <f>"/* recursive command multi: "&amp;$C74&amp;" */ "</f>
        <v xml:space="preserve">/* recursive command multi: list-parts */ </v>
      </c>
      <c r="BG75" s="7" t="str">
        <f t="shared" si="200"/>
        <v xml:space="preserve">DROP TABLE IF EXISTS s3api___parts; </v>
      </c>
      <c r="BH75" s="7" t="str">
        <f t="shared" si="119"/>
        <v>CREATE TABLE s3api___parts(  id SERIAL PRIMARY KEY, multipart_uploads_key TEXT, multipart_uploads_uploadid TEXT,  TEXT );</v>
      </c>
      <c r="BI75" s="7" t="str">
        <f t="shared" si="201"/>
        <v xml:space="preserve">CREATE TABLE s3api___parts(  id SERIAL PRIMARY KEY, </v>
      </c>
      <c r="BJ75" s="7" t="str">
        <f>IF($I74&gt;=1,$X75&amp;" TEXT","")</f>
        <v>multipart_uploads_key TEXT</v>
      </c>
      <c r="BK75" s="7" t="str">
        <f>IF($I74&gt;=2,", "&amp;$X76&amp;" TEXT","")</f>
        <v>, multipart_uploads_uploadid TEXT</v>
      </c>
      <c r="BL75" s="7" t="str">
        <f>IF($I74&gt;=3,", "&amp;$X77&amp;" TEXT","")</f>
        <v>,  TEXT</v>
      </c>
      <c r="BM75" s="7" t="str">
        <f>IF($I74&gt;=4,", "&amp;$X78&amp;" TEXT","")</f>
        <v/>
      </c>
      <c r="BN75" s="7" t="str">
        <f>IF($I74&gt;=5,", "&amp;$X79&amp;" TEXT","")</f>
        <v/>
      </c>
      <c r="BO75" s="7" t="str">
        <f>IF($I74&gt;=6,", "&amp;$X80&amp;" TEXT","")</f>
        <v/>
      </c>
      <c r="BP75" s="7" t="str">
        <f>IF($I74&gt;=7,", "&amp;$X81&amp;" TEXT","")</f>
        <v/>
      </c>
      <c r="BQ75" s="7" t="str">
        <f>IF($I74&gt;=8,", "&amp;$X82&amp;" TEXT","")</f>
        <v/>
      </c>
      <c r="BR75" s="7" t="str">
        <f t="shared" si="202"/>
        <v xml:space="preserve"> );</v>
      </c>
      <c r="BS75" s="8" t="str">
        <f t="shared" si="128"/>
        <v xml:space="preserve"> INSERT INTO s3api___parts(multipart_uploads_key, multipart_uploads_uploadid, )</v>
      </c>
      <c r="BT75" s="8" t="str">
        <f t="shared" si="203"/>
        <v xml:space="preserve"> INSERT INTO s3api___parts(</v>
      </c>
      <c r="BU75" s="8" t="str">
        <f>IF($I74&gt;=1,$X75,"")</f>
        <v>multipart_uploads_key</v>
      </c>
      <c r="BV75" s="8" t="str">
        <f>IF($I74&gt;=2,", "&amp;$X76,"")</f>
        <v>, multipart_uploads_uploadid</v>
      </c>
      <c r="BW75" s="8" t="str">
        <f>IF($I74&gt;=3,", "&amp;$X77,"")</f>
        <v xml:space="preserve">, </v>
      </c>
      <c r="BX75" s="8" t="str">
        <f>IF($I74&gt;=4,", "&amp;$X78,"")</f>
        <v/>
      </c>
      <c r="BY75" s="8" t="str">
        <f>IF($I74&gt;=5,", "&amp;$X79,"")</f>
        <v/>
      </c>
      <c r="BZ75" s="8" t="str">
        <f>IF($I74&gt;=6,", "&amp;$X80,"")</f>
        <v/>
      </c>
      <c r="CA75" s="8" t="str">
        <f>IF($I74&gt;=7,", "&amp;$X81,"")</f>
        <v/>
      </c>
      <c r="CB75" s="8" t="str">
        <f>IF($I74&gt;=8,", "&amp;$X82,"")</f>
        <v/>
      </c>
      <c r="CC75" s="8" t="str">
        <f t="shared" si="204"/>
        <v>)</v>
      </c>
      <c r="CD75" s="8" t="str">
        <f t="shared" si="137"/>
        <v xml:space="preserve"> SELECT s3api___multipart_uploads.multipart_uploads -&gt;&gt; 'Key' AS multipart_uploads_key, s3api___multipart_uploads.multipart_uploads -&gt;&gt; 'UploadId' AS multipart_uploads_uploadid, . -&gt;&gt; '' AS _ FROM s3api___multipart_uploads INNER JOIN s3api___multipart_uploads USING (s3api___parts.multipart_uploads_key, s3api___multipart_uploads.multipart_uploads -&gt;&gt; 'Key') INNER JOIN s3api___multipart_uploads USING (s3api___parts.multipart_uploads_uploadid, s3api___multipart_uploads.multipart_uploads -&gt;&gt; 'UploadId') ;</v>
      </c>
      <c r="CE75" s="7" t="str">
        <f>" SELECT "&amp;$V75&amp;"."&amp;$W75&amp;" -&gt;&gt; '"&amp;$F74&amp;"' AS "&amp;$W75&amp;"_"&amp;LOWER(F74)</f>
        <v xml:space="preserve"> SELECT s3api___multipart_uploads.multipart_uploads -&gt;&gt; 'Key' AS multipart_uploads_key</v>
      </c>
      <c r="CF75" s="7" t="str">
        <f>IF($I74&gt;=2,", "&amp;$V76&amp;"."&amp;$W76&amp;" -&gt;&gt; '"&amp;$F75&amp;"' AS "&amp;$W76&amp;"_"&amp;LOWER(F75),"")</f>
        <v>, s3api___multipart_uploads.multipart_uploads -&gt;&gt; 'UploadId' AS multipart_uploads_uploadid</v>
      </c>
      <c r="CG75" s="7" t="str">
        <f>IF($I74&gt;=3,", "&amp;$V77&amp;"."&amp;$W77&amp;" -&gt;&gt; '"&amp;$F77&amp;"' AS "&amp;$W77&amp;"_"&amp;LOWER(F77),"")</f>
        <v>, . -&gt;&gt; '' AS _</v>
      </c>
      <c r="CH75" s="7" t="str">
        <f>IF($I74&gt;=4,", "&amp;$V78&amp;"."&amp;$W78&amp;" -&gt;&gt; '"&amp;$F78&amp;"' AS "&amp;$W78&amp;"_"&amp;LOWER(F78),"")</f>
        <v/>
      </c>
      <c r="CI75" s="7" t="str">
        <f>IF($I74&gt;=5,", "&amp;$V79&amp;"."&amp;$W79&amp;" -&gt;&gt; '"&amp;$F79&amp;"' AS "&amp;$W79&amp;"_"&amp;LOWER(F79),"")</f>
        <v/>
      </c>
      <c r="CJ75" s="7" t="str">
        <f>IF($I74&gt;=6,", "&amp;$V80&amp;"."&amp;$W80&amp;" -&gt;&gt; '"&amp;$F80&amp;"' AS "&amp;$W80&amp;"_"&amp;LOWER(F80),"")</f>
        <v/>
      </c>
      <c r="CK75" s="7" t="str">
        <f>IF($I74&gt;=7,", "&amp;$V81&amp;"."&amp;$W81&amp;" -&gt;&gt; '"&amp;$F81&amp;"' AS "&amp;$W81&amp;"_"&amp;LOWER(F81),"")</f>
        <v/>
      </c>
      <c r="CL75" s="7" t="str">
        <f>IF($I74&gt;=8,", "&amp;$V82&amp;"."&amp;$W82&amp;" -&gt;&gt; '"&amp;$F82&amp;"' AS "&amp;$W82&amp;"_"&amp;LOWER(F82),"")</f>
        <v/>
      </c>
      <c r="CM75" s="7" t="str">
        <f>IF($I74&gt;=1," FROM "&amp;$V75,"")</f>
        <v xml:space="preserve"> FROM s3api___multipart_uploads</v>
      </c>
      <c r="CN75" s="8" t="str">
        <f>IF($I74&gt;=2," "&amp;$AB75&amp;" JOIN "&amp;$V75&amp;" USING ("&amp;$U75&amp;"."&amp;$X75&amp;", "&amp;$V75&amp;"."&amp;$W75&amp;" -&gt;&gt; '"&amp;$F74&amp;"')","")</f>
        <v xml:space="preserve"> INNER JOIN s3api___multipart_uploads USING (s3api___parts.multipart_uploads_key, s3api___multipart_uploads.multipart_uploads -&gt;&gt; 'Key')</v>
      </c>
      <c r="CO75" s="8" t="str">
        <f>IF($I74&gt;=3," "&amp;$AB76&amp;" JOIN "&amp;$V76&amp;" USING ("&amp;$U76&amp;"."&amp;$X76&amp;", "&amp;$V76&amp;"."&amp;$W76&amp;" -&gt;&gt; '"&amp;$F75&amp;"')","")</f>
        <v xml:space="preserve"> INNER JOIN s3api___multipart_uploads USING (s3api___parts.multipart_uploads_uploadid, s3api___multipart_uploads.multipart_uploads -&gt;&gt; 'UploadId')</v>
      </c>
      <c r="CP75" s="8" t="str">
        <f>IF($I74&gt;=4," "&amp;$AB77&amp;" JOIN "&amp;$V77&amp;" USING ("&amp;$U77&amp;"."&amp;$X77&amp;", "&amp;$V77&amp;"."&amp;$W77&amp;" -&gt;&gt; '"&amp;$F77&amp;"')","")</f>
        <v/>
      </c>
      <c r="CQ75" s="8" t="str">
        <f>IF($I74&gt;=5," "&amp;$AB78&amp;" JOIN "&amp;$V78&amp;" USING ("&amp;$U78&amp;"."&amp;$X78&amp;", "&amp;$V78&amp;"."&amp;$W78&amp;" -&gt;&gt; '"&amp;$F78&amp;"')","")</f>
        <v/>
      </c>
      <c r="CR75" s="8" t="str">
        <f>IF($I74&gt;=6," "&amp;$AB79&amp;" JOIN "&amp;$V79&amp;" USING ("&amp;$U79&amp;"."&amp;$X79&amp;", "&amp;$V79&amp;"."&amp;$W79&amp;" -&gt;&gt; '"&amp;$F79&amp;"')","")</f>
        <v/>
      </c>
      <c r="CS75" s="7" t="str">
        <f>IF($I74&gt;=7," "&amp;$AB80&amp;" JOIN "&amp;$V80&amp;" USING ("&amp;$U80&amp;"."&amp;$X80&amp;", "&amp;$V80&amp;"."&amp;$W80&amp;" -&gt;&gt; '"&amp;$F80&amp;"')","")</f>
        <v/>
      </c>
      <c r="CT75" s="7" t="str">
        <f>IF($I74&gt;=8," "&amp;$AB81&amp;" JOIN "&amp;$V81&amp;" USING ("&amp;$U81&amp;"."&amp;$X81&amp;", "&amp;$V81&amp;"."&amp;$W81&amp;" -&gt;&gt; '"&amp;$F81&amp;"')","")</f>
        <v/>
      </c>
      <c r="CU75" s="7" t="str">
        <f t="shared" si="205"/>
        <v xml:space="preserve"> ;</v>
      </c>
    </row>
    <row r="76" spans="1:99" x14ac:dyDescent="0.25">
      <c r="Q76" s="7" t="str">
        <f>VLOOKUP($C75,aws_cli_commands!$C$2:$E$10000,2,FALSE)</f>
        <v>n</v>
      </c>
      <c r="R76" s="7" t="str">
        <f>VLOOKUP($C75,aws_cli_commands!$C$2:$E$10000,2,FALSE)</f>
        <v>n</v>
      </c>
      <c r="S76" s="7" t="str">
        <f>IF(AND(G74="y",I74&gt;1),"y","n")</f>
        <v>y</v>
      </c>
      <c r="T76" s="7" t="str">
        <f>IF(OR(C75=C74,C75=C77),"y","n")</f>
        <v>y</v>
      </c>
      <c r="U76" s="7" t="str">
        <f>B75&amp;"___"&amp;SUBSTITUTE(RIGHT(C75,LEN(C75)-FIND("-",C75)),"-","_")</f>
        <v>s3api___parts</v>
      </c>
      <c r="V76" s="7" t="str">
        <f>SUBSTITUTE(D75&amp;"___"&amp;RIGHT(E75,LEN(E75)-FIND("-",E75)),"-","_")</f>
        <v>s3api___multipart_uploads</v>
      </c>
      <c r="W76" s="7" t="str">
        <f>SUBSTITUTE(RIGHT($E75,LEN($E75)-FIND("-",$E75)),"-","_")</f>
        <v>multipart_uploads</v>
      </c>
      <c r="X76" s="7" t="str">
        <f>IF(G75="y",W76&amp;"_"&amp;LOWER(F75),IF(M75="y","**hardcoded**",LOWER(F75)))</f>
        <v>multipart_uploads_uploadid</v>
      </c>
      <c r="Y76" s="7" t="str">
        <f t="shared" si="241"/>
        <v>n</v>
      </c>
      <c r="Z76" s="7">
        <f t="shared" si="93"/>
        <v>0</v>
      </c>
      <c r="AA76" s="7">
        <f t="shared" si="94"/>
        <v>0</v>
      </c>
      <c r="AB76" s="7" t="s">
        <v>127</v>
      </c>
      <c r="AC76" s="8" t="str">
        <f>IF(AND($H75="y",$C75&lt;&gt;$C74),B75&amp;" "&amp;AD76&amp;AE76&amp;AF76&amp;AG76&amp;AH76&amp;AI76&amp;AJ76&amp;AK76&amp;AL76,IF(H75="n",B75&amp;" "&amp;AD76&amp;AE76&amp;AF76&amp;AG76&amp;AH76&amp;AI76&amp;AJ76&amp;AK76&amp;AL76,""))</f>
        <v/>
      </c>
      <c r="AD76" s="7" t="str">
        <f>$C75</f>
        <v>list-parts</v>
      </c>
      <c r="AE76" s="7" t="str">
        <f>IF($I75&gt;=1," "&amp;$L75,"")</f>
        <v xml:space="preserve"> --upload-id</v>
      </c>
      <c r="AF76" s="7" t="str">
        <f>IF($I75&gt;=2," "&amp;$L77,"")</f>
        <v xml:space="preserve"> </v>
      </c>
      <c r="AG76" s="7" t="str">
        <f>IF($I75&gt;=3," "&amp;$L78,"")</f>
        <v xml:space="preserve"> </v>
      </c>
      <c r="AH76" s="7" t="str">
        <f>IF($I75&gt;=4," "&amp;$L79,"")</f>
        <v/>
      </c>
      <c r="AI76" s="7" t="str">
        <f>IF($I75&gt;=5," "&amp;$L80,"")</f>
        <v/>
      </c>
      <c r="AJ76" s="7" t="str">
        <f>IF($I75&gt;=6," "&amp;$L81,"")</f>
        <v/>
      </c>
      <c r="AK76" s="7" t="str">
        <f>IF($I75&gt;=7," "&amp;$L82,"")</f>
        <v/>
      </c>
      <c r="AL76" s="7" t="str">
        <f>IF($I75&gt;=8," "&amp;$L83,"")</f>
        <v/>
      </c>
      <c r="AM76" s="7" t="str">
        <f t="shared" si="104"/>
        <v>s3api___multipart_uploads</v>
      </c>
      <c r="AN76" s="7" t="str">
        <f>IF($I75&gt;=2,IF($V77="","",$V77),"")</f>
        <v/>
      </c>
      <c r="AO76" s="7" t="str">
        <f>IF($I75&gt;=3,IF($V78="","",$V78),"")</f>
        <v/>
      </c>
      <c r="AP76" s="7" t="str">
        <f>IF(I75&gt;=4,$V79,"")</f>
        <v/>
      </c>
      <c r="AQ76" s="7" t="str">
        <f>IF($I75&gt;=5,$V80,"")</f>
        <v/>
      </c>
      <c r="AR76" s="7" t="str">
        <f>IF($I75&gt;=6,$V81,"")</f>
        <v/>
      </c>
      <c r="AS76" s="7" t="str">
        <f>IF($I75&gt;=7,$V82,"")</f>
        <v/>
      </c>
      <c r="AT76" s="7" t="str">
        <f>IF(I75&gt;=8,$V83,"")</f>
        <v/>
      </c>
      <c r="AU76" s="7" t="str">
        <f>F75</f>
        <v>UploadId</v>
      </c>
      <c r="AV76" s="7" t="str">
        <f>IF($I75&gt;=2,IF($F77="","",$F77),"")</f>
        <v/>
      </c>
      <c r="AW76" s="7" t="str">
        <f>IF($I75&gt;=3,IF($F78="","",$F78),"")</f>
        <v/>
      </c>
      <c r="AX76" s="7" t="str">
        <f>IF($I75&gt;=4,$F79,"")</f>
        <v/>
      </c>
      <c r="AY76" s="7" t="str">
        <f>IF($I75&gt;=5,$F80,"")</f>
        <v/>
      </c>
      <c r="AZ76" s="7" t="str">
        <f>IF($I75&gt;=6,$F81,"")</f>
        <v/>
      </c>
      <c r="BA76" s="7" t="str">
        <f>IF($I75&gt;=7,$F82,"")</f>
        <v/>
      </c>
      <c r="BB76" s="7" t="str">
        <f>IF($I75&gt;=8,$F83,"")</f>
        <v/>
      </c>
      <c r="BC76" s="8" t="str">
        <f>IF(OR(R76&lt;&gt;"y",I75&lt;&gt;1),"","SELECT aws_command::text || ' ' || command_parameter::text AS aws_command_string, parameter_source_table, parameter_source_key FROM (SELECT  "&amp;"'"&amp;AC76&amp;"'"&amp;" AS aws_command,"&amp;V76&amp;"."&amp;W76&amp;" -&gt;&gt; "&amp;"'"&amp;F75&amp;"'"&amp;" AS command_parameter, "&amp;"'"&amp;AM76&amp;"'"&amp;" AS parameter_source_table, "&amp;"'"&amp;AU76&amp;"'"&amp;" AS parameter_source_key FROM "&amp;V76&amp;") AS f")</f>
        <v/>
      </c>
      <c r="BD76" s="8" t="str">
        <f>IF(AND(H75="y",H74&lt;&gt;"y"),BF76&amp;BG76&amp;BH76&amp;BS76&amp;CD76,"")</f>
        <v/>
      </c>
      <c r="BE76" s="7" t="str">
        <f>"/* recursive command: "&amp;C75&amp;" */ DROP TABLE IF EXISTS "&amp;U76&amp;"; CREATE TABLE "&amp;U76&amp;"(  id SERIAL PRIMARY KEY, "&amp;F75&amp;" TEXT); SELECT "&amp;V76&amp;"."&amp;W76&amp;" -&gt;&gt; '"&amp;F75&amp;"' AS "&amp;W76&amp;" FROM "&amp;V76&amp;" ;"</f>
        <v>/* recursive command: list-parts */ DROP TABLE IF EXISTS s3api___parts; CREATE TABLE s3api___parts(  id SERIAL PRIMARY KEY, UploadId TEXT); SELECT s3api___multipart_uploads.multipart_uploads -&gt;&gt; 'UploadId' AS multipart_uploads FROM s3api___multipart_uploads ;</v>
      </c>
      <c r="BF76" s="7" t="str">
        <f>"/* recursive command multi: "&amp;$C75&amp;" */ "</f>
        <v xml:space="preserve">/* recursive command multi: list-parts */ </v>
      </c>
      <c r="BG76" s="7" t="str">
        <f t="shared" si="200"/>
        <v xml:space="preserve">DROP TABLE IF EXISTS s3api___parts; </v>
      </c>
      <c r="BH76" s="7" t="str">
        <f t="shared" si="119"/>
        <v>CREATE TABLE s3api___parts(  id SERIAL PRIMARY KEY, multipart_uploads_uploadid TEXT,  TEXT,  TEXT );</v>
      </c>
      <c r="BI76" s="7" t="str">
        <f t="shared" si="201"/>
        <v xml:space="preserve">CREATE TABLE s3api___parts(  id SERIAL PRIMARY KEY, </v>
      </c>
      <c r="BJ76" s="7" t="str">
        <f>IF($I75&gt;=1,$X76&amp;" TEXT","")</f>
        <v>multipart_uploads_uploadid TEXT</v>
      </c>
      <c r="BK76" s="7" t="str">
        <f>IF($I75&gt;=2,", "&amp;$X77&amp;" TEXT","")</f>
        <v>,  TEXT</v>
      </c>
      <c r="BL76" s="7" t="str">
        <f>IF($I75&gt;=3,", "&amp;$X78&amp;" TEXT","")</f>
        <v>,  TEXT</v>
      </c>
      <c r="BM76" s="7" t="str">
        <f>IF($I75&gt;=4,", "&amp;$X79&amp;" TEXT","")</f>
        <v/>
      </c>
      <c r="BN76" s="7" t="str">
        <f>IF($I75&gt;=5,", "&amp;$X80&amp;" TEXT","")</f>
        <v/>
      </c>
      <c r="BO76" s="7" t="str">
        <f>IF($I75&gt;=6,", "&amp;$X81&amp;" TEXT","")</f>
        <v/>
      </c>
      <c r="BP76" s="7" t="str">
        <f>IF($I75&gt;=7,", "&amp;$X82&amp;" TEXT","")</f>
        <v/>
      </c>
      <c r="BQ76" s="7" t="str">
        <f>IF($I75&gt;=8,", "&amp;$X83&amp;" TEXT","")</f>
        <v/>
      </c>
      <c r="BR76" s="7" t="str">
        <f t="shared" si="202"/>
        <v xml:space="preserve"> );</v>
      </c>
      <c r="BS76" s="8" t="str">
        <f t="shared" si="128"/>
        <v xml:space="preserve"> INSERT INTO s3api___parts(multipart_uploads_uploadid, , )</v>
      </c>
      <c r="BT76" s="8" t="str">
        <f t="shared" si="203"/>
        <v xml:space="preserve"> INSERT INTO s3api___parts(</v>
      </c>
      <c r="BU76" s="8" t="str">
        <f>IF($I75&gt;=1,$X76,"")</f>
        <v>multipart_uploads_uploadid</v>
      </c>
      <c r="BV76" s="8" t="str">
        <f>IF($I75&gt;=2,", "&amp;$X77,"")</f>
        <v xml:space="preserve">, </v>
      </c>
      <c r="BW76" s="8" t="str">
        <f>IF($I75&gt;=3,", "&amp;$X78,"")</f>
        <v xml:space="preserve">, </v>
      </c>
      <c r="BX76" s="8" t="str">
        <f>IF($I75&gt;=4,", "&amp;$X79,"")</f>
        <v/>
      </c>
      <c r="BY76" s="8" t="str">
        <f>IF($I75&gt;=5,", "&amp;$X80,"")</f>
        <v/>
      </c>
      <c r="BZ76" s="8" t="str">
        <f>IF($I75&gt;=6,", "&amp;$X81,"")</f>
        <v/>
      </c>
      <c r="CA76" s="8" t="str">
        <f>IF($I75&gt;=7,", "&amp;$X82,"")</f>
        <v/>
      </c>
      <c r="CB76" s="8" t="str">
        <f>IF($I75&gt;=8,", "&amp;$X83,"")</f>
        <v/>
      </c>
      <c r="CC76" s="8" t="str">
        <f t="shared" si="204"/>
        <v>)</v>
      </c>
      <c r="CD76" s="8" t="str">
        <f t="shared" si="137"/>
        <v xml:space="preserve"> SELECT s3api___multipart_uploads.multipart_uploads -&gt;&gt; 'UploadId' AS multipart_uploads_uploadid, . -&gt;&gt; '' AS _, . -&gt;&gt; '' AS _ FROM s3api___multipart_uploads INNER JOIN s3api___multipart_uploads USING (s3api___parts.multipart_uploads_uploadid, s3api___multipart_uploads.multipart_uploads -&gt;&gt; 'UploadId')  JOIN  USING (., . -&gt;&gt; '') ;</v>
      </c>
      <c r="CE76" s="7" t="str">
        <f>" SELECT "&amp;$V76&amp;"."&amp;$W76&amp;" -&gt;&gt; '"&amp;$F75&amp;"' AS "&amp;$W76&amp;"_"&amp;LOWER(F75)</f>
        <v xml:space="preserve"> SELECT s3api___multipart_uploads.multipart_uploads -&gt;&gt; 'UploadId' AS multipart_uploads_uploadid</v>
      </c>
      <c r="CF76" s="7" t="str">
        <f>IF($I75&gt;=2,", "&amp;$V77&amp;"."&amp;$W77&amp;" -&gt;&gt; '"&amp;$F77&amp;"' AS "&amp;$W77&amp;"_"&amp;LOWER(F77),"")</f>
        <v>, . -&gt;&gt; '' AS _</v>
      </c>
      <c r="CG76" s="7" t="str">
        <f>IF($I75&gt;=3,", "&amp;$V78&amp;"."&amp;$W78&amp;" -&gt;&gt; '"&amp;$F78&amp;"' AS "&amp;$W78&amp;"_"&amp;LOWER(F78),"")</f>
        <v>, . -&gt;&gt; '' AS _</v>
      </c>
      <c r="CH76" s="7" t="str">
        <f>IF($I75&gt;=4,", "&amp;$V79&amp;"."&amp;$W79&amp;" -&gt;&gt; '"&amp;$F79&amp;"' AS "&amp;$W79&amp;"_"&amp;LOWER(F79),"")</f>
        <v/>
      </c>
      <c r="CI76" s="7" t="str">
        <f>IF($I75&gt;=5,", "&amp;$V80&amp;"."&amp;$W80&amp;" -&gt;&gt; '"&amp;$F80&amp;"' AS "&amp;$W80&amp;"_"&amp;LOWER(F80),"")</f>
        <v/>
      </c>
      <c r="CJ76" s="7" t="str">
        <f>IF($I75&gt;=6,", "&amp;$V81&amp;"."&amp;$W81&amp;" -&gt;&gt; '"&amp;$F81&amp;"' AS "&amp;$W81&amp;"_"&amp;LOWER(F81),"")</f>
        <v/>
      </c>
      <c r="CK76" s="7" t="str">
        <f>IF($I75&gt;=7,", "&amp;$V82&amp;"."&amp;$W82&amp;" -&gt;&gt; '"&amp;$F82&amp;"' AS "&amp;$W82&amp;"_"&amp;LOWER(F82),"")</f>
        <v/>
      </c>
      <c r="CL76" s="7" t="str">
        <f>IF($I75&gt;=8,", "&amp;$V83&amp;"."&amp;$W83&amp;" -&gt;&gt; '"&amp;$F83&amp;"' AS "&amp;$W83&amp;"_"&amp;LOWER(F83),"")</f>
        <v/>
      </c>
      <c r="CM76" s="7" t="str">
        <f>IF($I75&gt;=1," FROM "&amp;$V76,"")</f>
        <v xml:space="preserve"> FROM s3api___multipart_uploads</v>
      </c>
      <c r="CN76" s="8" t="str">
        <f>IF($I75&gt;=2," "&amp;$AB76&amp;" JOIN "&amp;$V76&amp;" USING ("&amp;$U76&amp;"."&amp;$X76&amp;", "&amp;$V76&amp;"."&amp;$W76&amp;" -&gt;&gt; '"&amp;$F75&amp;"')","")</f>
        <v xml:space="preserve"> INNER JOIN s3api___multipart_uploads USING (s3api___parts.multipart_uploads_uploadid, s3api___multipart_uploads.multipart_uploads -&gt;&gt; 'UploadId')</v>
      </c>
      <c r="CO76" s="8" t="str">
        <f>IF($I75&gt;=3," "&amp;$AB77&amp;" JOIN "&amp;$V77&amp;" USING ("&amp;$U77&amp;"."&amp;$X77&amp;", "&amp;$V77&amp;"."&amp;$W77&amp;" -&gt;&gt; '"&amp;$F77&amp;"')","")</f>
        <v xml:space="preserve">  JOIN  USING (., . -&gt;&gt; '')</v>
      </c>
      <c r="CP76" s="8" t="str">
        <f>IF($I75&gt;=4," "&amp;$AB78&amp;" JOIN "&amp;$V78&amp;" USING ("&amp;$U78&amp;"."&amp;$X78&amp;", "&amp;$V78&amp;"."&amp;$W78&amp;" -&gt;&gt; '"&amp;$F78&amp;"')","")</f>
        <v/>
      </c>
      <c r="CQ76" s="8" t="str">
        <f>IF($I75&gt;=5," "&amp;$AB79&amp;" JOIN "&amp;$V79&amp;" USING ("&amp;$U79&amp;"."&amp;$X79&amp;", "&amp;$V79&amp;"."&amp;$W79&amp;" -&gt;&gt; '"&amp;$F79&amp;"')","")</f>
        <v/>
      </c>
      <c r="CR76" s="8" t="str">
        <f>IF($I75&gt;=6," "&amp;$AB80&amp;" JOIN "&amp;$V80&amp;" USING ("&amp;$U80&amp;"."&amp;$X80&amp;", "&amp;$V80&amp;"."&amp;$W80&amp;" -&gt;&gt; '"&amp;$F80&amp;"')","")</f>
        <v/>
      </c>
      <c r="CS76" s="7" t="str">
        <f>IF($I75&gt;=7," "&amp;$AB81&amp;" JOIN "&amp;$V81&amp;" USING ("&amp;$U81&amp;"."&amp;$X81&amp;", "&amp;$V81&amp;"."&amp;$W81&amp;" -&gt;&gt; '"&amp;$F81&amp;"')","")</f>
        <v/>
      </c>
      <c r="CT76" s="7" t="str">
        <f>IF($I75&gt;=8," "&amp;$AB82&amp;" JOIN "&amp;$V82&amp;" USING ("&amp;$U82&amp;"."&amp;$X82&amp;", "&amp;$V82&amp;"."&amp;$W82&amp;" -&gt;&gt; '"&amp;$F82&amp;"')","")</f>
        <v/>
      </c>
      <c r="CU76" s="7" t="str">
        <f t="shared" si="205"/>
        <v xml:space="preserve"> ;</v>
      </c>
    </row>
    <row r="77" spans="1:99" x14ac:dyDescent="0.25">
      <c r="BD77" s="2"/>
    </row>
    <row r="78" spans="1:99" x14ac:dyDescent="0.25">
      <c r="BD78" s="2"/>
    </row>
    <row r="79" spans="1:99" x14ac:dyDescent="0.25">
      <c r="BD79" s="2"/>
    </row>
    <row r="80" spans="1:99" x14ac:dyDescent="0.25">
      <c r="BD80" s="2"/>
    </row>
    <row r="81" spans="56:56" x14ac:dyDescent="0.25">
      <c r="BD81" s="2"/>
    </row>
    <row r="82" spans="56:56" x14ac:dyDescent="0.25">
      <c r="BD82" s="2"/>
    </row>
    <row r="83" spans="56:56" x14ac:dyDescent="0.25">
      <c r="BD83" s="2"/>
    </row>
    <row r="84" spans="56:56" x14ac:dyDescent="0.25">
      <c r="BD84" s="2"/>
    </row>
    <row r="85" spans="56:56" x14ac:dyDescent="0.25">
      <c r="BD85" s="2"/>
    </row>
    <row r="86" spans="56:56" x14ac:dyDescent="0.25">
      <c r="BD86" s="2"/>
    </row>
    <row r="87" spans="56:56" x14ac:dyDescent="0.25">
      <c r="BD87" s="2"/>
    </row>
    <row r="88" spans="56:56" x14ac:dyDescent="0.25">
      <c r="BD88" s="2"/>
    </row>
    <row r="89" spans="56:56" x14ac:dyDescent="0.25">
      <c r="BD89" s="2"/>
    </row>
    <row r="90" spans="56:56" x14ac:dyDescent="0.25">
      <c r="BD90" s="2"/>
    </row>
    <row r="91" spans="56:56" x14ac:dyDescent="0.25">
      <c r="BD91" s="2"/>
    </row>
    <row r="92" spans="56:56" x14ac:dyDescent="0.25">
      <c r="BD92" s="2"/>
    </row>
    <row r="93" spans="56:56" x14ac:dyDescent="0.25">
      <c r="BD93" s="2"/>
    </row>
    <row r="94" spans="56:56" x14ac:dyDescent="0.25">
      <c r="BD94" s="2"/>
    </row>
    <row r="95" spans="56:56" x14ac:dyDescent="0.25">
      <c r="BD95" s="2"/>
    </row>
    <row r="96" spans="56:56" x14ac:dyDescent="0.25">
      <c r="BD96" s="2"/>
    </row>
    <row r="97" spans="56:56" x14ac:dyDescent="0.25">
      <c r="BD97" s="2"/>
    </row>
    <row r="98" spans="56:56" x14ac:dyDescent="0.25">
      <c r="BD98" s="2"/>
    </row>
    <row r="99" spans="56:56" x14ac:dyDescent="0.25">
      <c r="BD99" s="2"/>
    </row>
    <row r="100" spans="56:56" x14ac:dyDescent="0.25">
      <c r="BD100" s="2"/>
    </row>
    <row r="101" spans="56:56" x14ac:dyDescent="0.25">
      <c r="BD101" s="2"/>
    </row>
    <row r="102" spans="56:56" x14ac:dyDescent="0.25">
      <c r="BD102" s="2"/>
    </row>
    <row r="103" spans="56:56" x14ac:dyDescent="0.25">
      <c r="BD103" s="2"/>
    </row>
    <row r="104" spans="56:56" x14ac:dyDescent="0.25">
      <c r="BD104" s="2"/>
    </row>
    <row r="105" spans="56:56" x14ac:dyDescent="0.25">
      <c r="BD105" s="2"/>
    </row>
    <row r="106" spans="56:56" x14ac:dyDescent="0.25">
      <c r="BD106" s="2"/>
    </row>
    <row r="107" spans="56:56" x14ac:dyDescent="0.25">
      <c r="BD107" s="2"/>
    </row>
    <row r="108" spans="56:56" x14ac:dyDescent="0.25">
      <c r="BD108" s="2"/>
    </row>
    <row r="109" spans="56:56" x14ac:dyDescent="0.25">
      <c r="BD109" s="2"/>
    </row>
    <row r="110" spans="56:56" x14ac:dyDescent="0.25">
      <c r="BD110" s="2"/>
    </row>
    <row r="111" spans="56:56" x14ac:dyDescent="0.25">
      <c r="BD111" s="2"/>
    </row>
    <row r="112" spans="56:56" x14ac:dyDescent="0.25">
      <c r="BD112" s="2"/>
    </row>
    <row r="113" spans="56:56" x14ac:dyDescent="0.25">
      <c r="BD113" s="2"/>
    </row>
    <row r="114" spans="56:56" x14ac:dyDescent="0.25">
      <c r="BD114" s="2"/>
    </row>
    <row r="115" spans="56:56" x14ac:dyDescent="0.25">
      <c r="BD115" s="2"/>
    </row>
    <row r="116" spans="56:56" x14ac:dyDescent="0.25">
      <c r="BD116" s="2"/>
    </row>
    <row r="117" spans="56:56" x14ac:dyDescent="0.25">
      <c r="BD117" s="2"/>
    </row>
    <row r="118" spans="56:56" x14ac:dyDescent="0.25">
      <c r="BD118" s="2"/>
    </row>
    <row r="119" spans="56:56" x14ac:dyDescent="0.25">
      <c r="BD119" s="2"/>
    </row>
    <row r="120" spans="56:56" x14ac:dyDescent="0.25">
      <c r="BD120" s="2"/>
    </row>
    <row r="121" spans="56:56" x14ac:dyDescent="0.25">
      <c r="BD121" s="2"/>
    </row>
    <row r="122" spans="56:56" x14ac:dyDescent="0.25">
      <c r="BD122" s="2"/>
    </row>
    <row r="123" spans="56:56" x14ac:dyDescent="0.25">
      <c r="BD123" s="2"/>
    </row>
    <row r="124" spans="56:56" x14ac:dyDescent="0.25">
      <c r="BD124" s="2"/>
    </row>
    <row r="125" spans="56:56" x14ac:dyDescent="0.25">
      <c r="BD125" s="2"/>
    </row>
    <row r="126" spans="56:56" x14ac:dyDescent="0.25">
      <c r="BD126" s="2"/>
    </row>
    <row r="127" spans="56:56" x14ac:dyDescent="0.25">
      <c r="BD127" s="2"/>
    </row>
    <row r="128" spans="56:56" x14ac:dyDescent="0.25">
      <c r="BD128" s="2"/>
    </row>
    <row r="129" spans="56:56" x14ac:dyDescent="0.25">
      <c r="BD129" s="2"/>
    </row>
    <row r="130" spans="56:56" x14ac:dyDescent="0.25">
      <c r="BD130" s="2"/>
    </row>
    <row r="131" spans="56:56" x14ac:dyDescent="0.25">
      <c r="BD131" s="2"/>
    </row>
    <row r="132" spans="56:56" x14ac:dyDescent="0.25">
      <c r="BD132" s="2"/>
    </row>
    <row r="133" spans="56:56" x14ac:dyDescent="0.25">
      <c r="BD133" s="2"/>
    </row>
    <row r="134" spans="56:56" x14ac:dyDescent="0.25">
      <c r="BD134" s="2"/>
    </row>
    <row r="135" spans="56:56" x14ac:dyDescent="0.25">
      <c r="BD135" s="2"/>
    </row>
    <row r="136" spans="56:56" x14ac:dyDescent="0.25">
      <c r="BD136" s="2"/>
    </row>
    <row r="137" spans="56:56" x14ac:dyDescent="0.25">
      <c r="BD137" s="2"/>
    </row>
    <row r="138" spans="56:56" x14ac:dyDescent="0.25">
      <c r="BD138" s="2"/>
    </row>
    <row r="139" spans="56:56" x14ac:dyDescent="0.25">
      <c r="BD139" s="2"/>
    </row>
    <row r="140" spans="56:56" x14ac:dyDescent="0.25">
      <c r="BD140" s="2"/>
    </row>
    <row r="141" spans="56:56" x14ac:dyDescent="0.25">
      <c r="BD141" s="2"/>
    </row>
    <row r="142" spans="56:56" x14ac:dyDescent="0.25">
      <c r="BD142" s="2"/>
    </row>
    <row r="143" spans="56:56" x14ac:dyDescent="0.25">
      <c r="BD143" s="2"/>
    </row>
    <row r="144" spans="56:56" x14ac:dyDescent="0.25">
      <c r="BD144" s="2"/>
    </row>
    <row r="145" spans="56:56" x14ac:dyDescent="0.25">
      <c r="BD145" s="2"/>
    </row>
    <row r="146" spans="56:56" x14ac:dyDescent="0.25">
      <c r="BD146" s="2"/>
    </row>
    <row r="147" spans="56:56" x14ac:dyDescent="0.25">
      <c r="BD147" s="2"/>
    </row>
    <row r="148" spans="56:56" x14ac:dyDescent="0.25">
      <c r="BD148" s="2"/>
    </row>
    <row r="149" spans="56:56" x14ac:dyDescent="0.25">
      <c r="BD149" s="2"/>
    </row>
    <row r="150" spans="56:56" x14ac:dyDescent="0.25">
      <c r="BD150" s="2"/>
    </row>
    <row r="151" spans="56:56" x14ac:dyDescent="0.25">
      <c r="BD151" s="2"/>
    </row>
    <row r="152" spans="56:56" x14ac:dyDescent="0.25">
      <c r="BD152" s="2"/>
    </row>
    <row r="153" spans="56:56" x14ac:dyDescent="0.25">
      <c r="BD153" s="2"/>
    </row>
    <row r="154" spans="56:56" x14ac:dyDescent="0.25">
      <c r="BD154" s="2"/>
    </row>
    <row r="155" spans="56:56" x14ac:dyDescent="0.25">
      <c r="BD155" s="2"/>
    </row>
    <row r="156" spans="56:56" x14ac:dyDescent="0.25">
      <c r="BD156" s="2"/>
    </row>
    <row r="157" spans="56:56" x14ac:dyDescent="0.25">
      <c r="BD157" s="2"/>
    </row>
    <row r="158" spans="56:56" x14ac:dyDescent="0.25">
      <c r="BD158" s="2"/>
    </row>
    <row r="159" spans="56:56" x14ac:dyDescent="0.25">
      <c r="BD159" s="2"/>
    </row>
    <row r="160" spans="56:56" x14ac:dyDescent="0.25">
      <c r="BD160" s="2"/>
    </row>
    <row r="161" spans="56:56" x14ac:dyDescent="0.25">
      <c r="BD161" s="2"/>
    </row>
    <row r="162" spans="56:56" x14ac:dyDescent="0.25">
      <c r="BD162" s="2"/>
    </row>
    <row r="163" spans="56:56" x14ac:dyDescent="0.25">
      <c r="BD163" s="2"/>
    </row>
    <row r="164" spans="56:56" x14ac:dyDescent="0.25">
      <c r="BD164" s="2"/>
    </row>
    <row r="165" spans="56:56" x14ac:dyDescent="0.25">
      <c r="BD165" s="2"/>
    </row>
    <row r="166" spans="56:56" x14ac:dyDescent="0.25">
      <c r="BD166" s="2"/>
    </row>
    <row r="167" spans="56:56" x14ac:dyDescent="0.25">
      <c r="BD167" s="2"/>
    </row>
    <row r="168" spans="56:56" x14ac:dyDescent="0.25">
      <c r="BD168" s="2"/>
    </row>
    <row r="169" spans="56:56" x14ac:dyDescent="0.25">
      <c r="BD169" s="2"/>
    </row>
    <row r="170" spans="56:56" x14ac:dyDescent="0.25">
      <c r="BD170" s="2"/>
    </row>
    <row r="171" spans="56:56" x14ac:dyDescent="0.25">
      <c r="BD171" s="2"/>
    </row>
    <row r="172" spans="56:56" x14ac:dyDescent="0.25">
      <c r="BD172" s="2"/>
    </row>
    <row r="173" spans="56:56" x14ac:dyDescent="0.25">
      <c r="BD173" s="2"/>
    </row>
    <row r="174" spans="56:56" x14ac:dyDescent="0.25">
      <c r="BD174" s="2"/>
    </row>
    <row r="175" spans="56:56" x14ac:dyDescent="0.25">
      <c r="BD175" s="2"/>
    </row>
    <row r="176" spans="56:56" x14ac:dyDescent="0.25">
      <c r="BD176" s="2"/>
    </row>
    <row r="177" spans="56:56" x14ac:dyDescent="0.25">
      <c r="BD177" s="2"/>
    </row>
    <row r="178" spans="56:56" x14ac:dyDescent="0.25">
      <c r="BD178" s="2"/>
    </row>
    <row r="179" spans="56:56" x14ac:dyDescent="0.25">
      <c r="BD179" s="2"/>
    </row>
    <row r="180" spans="56:56" x14ac:dyDescent="0.25">
      <c r="BD180" s="2"/>
    </row>
    <row r="181" spans="56:56" x14ac:dyDescent="0.25">
      <c r="BD181" s="2"/>
    </row>
    <row r="182" spans="56:56" x14ac:dyDescent="0.25">
      <c r="BD182" s="2"/>
    </row>
    <row r="183" spans="56:56" x14ac:dyDescent="0.25">
      <c r="BD183" s="2"/>
    </row>
    <row r="184" spans="56:56" x14ac:dyDescent="0.25">
      <c r="BD184" s="2"/>
    </row>
    <row r="185" spans="56:56" x14ac:dyDescent="0.25">
      <c r="BD185" s="2"/>
    </row>
    <row r="186" spans="56:56" x14ac:dyDescent="0.25">
      <c r="BD186" s="2"/>
    </row>
    <row r="187" spans="56:56" x14ac:dyDescent="0.25">
      <c r="BD187" s="2"/>
    </row>
    <row r="188" spans="56:56" x14ac:dyDescent="0.25">
      <c r="BD188" s="2"/>
    </row>
    <row r="189" spans="56:56" x14ac:dyDescent="0.25">
      <c r="BD189" s="2"/>
    </row>
    <row r="190" spans="56:56" x14ac:dyDescent="0.25">
      <c r="BD190" s="2"/>
    </row>
    <row r="191" spans="56:56" x14ac:dyDescent="0.25">
      <c r="BD191" s="2"/>
    </row>
    <row r="192" spans="56:56" x14ac:dyDescent="0.25">
      <c r="BD192" s="2"/>
    </row>
    <row r="193" spans="56:56" x14ac:dyDescent="0.25">
      <c r="BD193" s="2"/>
    </row>
    <row r="194" spans="56:56" x14ac:dyDescent="0.25">
      <c r="BD194" s="2"/>
    </row>
    <row r="195" spans="56:56" x14ac:dyDescent="0.25">
      <c r="BD195" s="2"/>
    </row>
    <row r="196" spans="56:56" x14ac:dyDescent="0.25">
      <c r="BD196" s="2"/>
    </row>
    <row r="197" spans="56:56" x14ac:dyDescent="0.25">
      <c r="BD197" s="2"/>
    </row>
    <row r="198" spans="56:56" x14ac:dyDescent="0.25">
      <c r="BD198" s="2"/>
    </row>
    <row r="199" spans="56:56" x14ac:dyDescent="0.25">
      <c r="BD199" s="2"/>
    </row>
    <row r="200" spans="56:56" x14ac:dyDescent="0.25">
      <c r="BD200" s="2"/>
    </row>
    <row r="201" spans="56:56" x14ac:dyDescent="0.25">
      <c r="BD201" s="2"/>
    </row>
    <row r="202" spans="56:56" x14ac:dyDescent="0.25">
      <c r="BD202" s="2"/>
    </row>
    <row r="203" spans="56:56" x14ac:dyDescent="0.25">
      <c r="BD203" s="2"/>
    </row>
    <row r="204" spans="56:56" x14ac:dyDescent="0.25">
      <c r="BD204" s="2"/>
    </row>
    <row r="205" spans="56:56" x14ac:dyDescent="0.25">
      <c r="BD205" s="2"/>
    </row>
    <row r="206" spans="56:56" x14ac:dyDescent="0.25">
      <c r="BD206" s="2"/>
    </row>
    <row r="207" spans="56:56" x14ac:dyDescent="0.25">
      <c r="BD207" s="2"/>
    </row>
    <row r="208" spans="56:56" x14ac:dyDescent="0.25">
      <c r="BD208" s="2"/>
    </row>
    <row r="209" spans="56:56" x14ac:dyDescent="0.25">
      <c r="BD209" s="2"/>
    </row>
    <row r="210" spans="56:56" x14ac:dyDescent="0.25">
      <c r="BD210" s="2"/>
    </row>
    <row r="211" spans="56:56" x14ac:dyDescent="0.25">
      <c r="BD211" s="2"/>
    </row>
    <row r="212" spans="56:56" x14ac:dyDescent="0.25">
      <c r="BD212" s="2"/>
    </row>
    <row r="213" spans="56:56" x14ac:dyDescent="0.25">
      <c r="BD213" s="2"/>
    </row>
    <row r="214" spans="56:56" x14ac:dyDescent="0.25">
      <c r="BD214" s="2"/>
    </row>
    <row r="215" spans="56:56" x14ac:dyDescent="0.25">
      <c r="BD215" s="2"/>
    </row>
  </sheetData>
  <sortState ref="B38:P76">
    <sortCondition ref="B38:B76"/>
    <sortCondition ref="C38:C7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32.5703125" bestFit="1" customWidth="1"/>
  </cols>
  <sheetData>
    <row r="1" spans="1:2" x14ac:dyDescent="0.25">
      <c r="A1" t="s">
        <v>163</v>
      </c>
      <c r="B1" t="s">
        <v>395</v>
      </c>
    </row>
    <row r="2" spans="1:2" x14ac:dyDescent="0.25">
      <c r="A2">
        <v>1</v>
      </c>
      <c r="B2" t="s">
        <v>396</v>
      </c>
    </row>
    <row r="3" spans="1:2" x14ac:dyDescent="0.25">
      <c r="A3">
        <v>2</v>
      </c>
      <c r="B3" t="s">
        <v>397</v>
      </c>
    </row>
    <row r="4" spans="1:2" x14ac:dyDescent="0.25">
      <c r="A4">
        <v>3</v>
      </c>
      <c r="B4" t="s">
        <v>398</v>
      </c>
    </row>
    <row r="5" spans="1:2" x14ac:dyDescent="0.25">
      <c r="A5">
        <v>4</v>
      </c>
      <c r="B5" t="s">
        <v>399</v>
      </c>
    </row>
    <row r="6" spans="1:2" x14ac:dyDescent="0.25">
      <c r="A6">
        <v>5</v>
      </c>
      <c r="B6" t="s">
        <v>400</v>
      </c>
    </row>
    <row r="7" spans="1:2" x14ac:dyDescent="0.25">
      <c r="A7">
        <v>6</v>
      </c>
      <c r="B7" t="s">
        <v>401</v>
      </c>
    </row>
    <row r="8" spans="1:2" x14ac:dyDescent="0.25">
      <c r="A8">
        <v>7</v>
      </c>
      <c r="B8" t="s">
        <v>402</v>
      </c>
    </row>
    <row r="9" spans="1:2" x14ac:dyDescent="0.25">
      <c r="A9">
        <v>8</v>
      </c>
      <c r="B9" t="s">
        <v>403</v>
      </c>
    </row>
    <row r="10" spans="1:2" x14ac:dyDescent="0.25">
      <c r="A10">
        <v>9</v>
      </c>
      <c r="B10" t="s">
        <v>404</v>
      </c>
    </row>
    <row r="11" spans="1:2" x14ac:dyDescent="0.25">
      <c r="A11">
        <v>10</v>
      </c>
      <c r="B11" t="s">
        <v>405</v>
      </c>
    </row>
    <row r="12" spans="1:2" x14ac:dyDescent="0.25">
      <c r="A12">
        <v>11</v>
      </c>
      <c r="B12" t="s">
        <v>406</v>
      </c>
    </row>
    <row r="13" spans="1:2" x14ac:dyDescent="0.25">
      <c r="A13">
        <v>12</v>
      </c>
      <c r="B13" t="s">
        <v>407</v>
      </c>
    </row>
    <row r="14" spans="1:2" x14ac:dyDescent="0.25">
      <c r="A14">
        <v>13</v>
      </c>
      <c r="B14" t="s">
        <v>408</v>
      </c>
    </row>
    <row r="15" spans="1:2" x14ac:dyDescent="0.25">
      <c r="A15">
        <v>14</v>
      </c>
      <c r="B15" t="s">
        <v>409</v>
      </c>
    </row>
    <row r="16" spans="1:2" x14ac:dyDescent="0.25">
      <c r="A16">
        <v>15</v>
      </c>
      <c r="B16" t="s">
        <v>410</v>
      </c>
    </row>
    <row r="17" spans="1:2" x14ac:dyDescent="0.25">
      <c r="A17">
        <v>16</v>
      </c>
      <c r="B17" t="s">
        <v>411</v>
      </c>
    </row>
    <row r="18" spans="1:2" x14ac:dyDescent="0.25">
      <c r="A18">
        <v>17</v>
      </c>
      <c r="B18" t="s">
        <v>412</v>
      </c>
    </row>
    <row r="19" spans="1:2" x14ac:dyDescent="0.25">
      <c r="A19">
        <v>18</v>
      </c>
      <c r="B19" t="s">
        <v>413</v>
      </c>
    </row>
    <row r="20" spans="1:2" x14ac:dyDescent="0.25">
      <c r="A20">
        <v>19</v>
      </c>
      <c r="B20" t="s">
        <v>414</v>
      </c>
    </row>
    <row r="21" spans="1:2" x14ac:dyDescent="0.25">
      <c r="A21">
        <v>20</v>
      </c>
      <c r="B21" t="s">
        <v>415</v>
      </c>
    </row>
    <row r="22" spans="1:2" x14ac:dyDescent="0.25">
      <c r="A22">
        <v>21</v>
      </c>
      <c r="B22" t="s">
        <v>416</v>
      </c>
    </row>
    <row r="23" spans="1:2" x14ac:dyDescent="0.25">
      <c r="A23">
        <v>22</v>
      </c>
      <c r="B23" t="s">
        <v>417</v>
      </c>
    </row>
    <row r="24" spans="1:2" x14ac:dyDescent="0.25">
      <c r="A24">
        <v>23</v>
      </c>
      <c r="B24" t="s">
        <v>418</v>
      </c>
    </row>
    <row r="25" spans="1:2" x14ac:dyDescent="0.25">
      <c r="A25">
        <v>24</v>
      </c>
      <c r="B25" t="s">
        <v>419</v>
      </c>
    </row>
    <row r="26" spans="1:2" x14ac:dyDescent="0.25">
      <c r="A26">
        <v>25</v>
      </c>
      <c r="B26" t="s">
        <v>420</v>
      </c>
    </row>
    <row r="27" spans="1:2" x14ac:dyDescent="0.25">
      <c r="A27">
        <v>26</v>
      </c>
      <c r="B27" t="s">
        <v>421</v>
      </c>
    </row>
    <row r="28" spans="1:2" x14ac:dyDescent="0.25">
      <c r="A28">
        <v>27</v>
      </c>
      <c r="B28" t="s">
        <v>422</v>
      </c>
    </row>
    <row r="29" spans="1:2" x14ac:dyDescent="0.25">
      <c r="A29">
        <v>28</v>
      </c>
      <c r="B29" t="s">
        <v>423</v>
      </c>
    </row>
    <row r="30" spans="1:2" x14ac:dyDescent="0.25">
      <c r="A30">
        <v>29</v>
      </c>
      <c r="B30" t="s">
        <v>424</v>
      </c>
    </row>
    <row r="31" spans="1:2" x14ac:dyDescent="0.25">
      <c r="A31">
        <v>30</v>
      </c>
      <c r="B31" t="s">
        <v>425</v>
      </c>
    </row>
    <row r="32" spans="1:2" x14ac:dyDescent="0.25">
      <c r="A32">
        <v>31</v>
      </c>
      <c r="B32" t="s">
        <v>426</v>
      </c>
    </row>
    <row r="33" spans="1:2" x14ac:dyDescent="0.25">
      <c r="A33">
        <v>32</v>
      </c>
      <c r="B33" t="s">
        <v>427</v>
      </c>
    </row>
    <row r="34" spans="1:2" x14ac:dyDescent="0.25">
      <c r="A34">
        <v>33</v>
      </c>
      <c r="B34" t="s">
        <v>428</v>
      </c>
    </row>
    <row r="35" spans="1:2" x14ac:dyDescent="0.25">
      <c r="A35">
        <v>34</v>
      </c>
      <c r="B35" t="s">
        <v>429</v>
      </c>
    </row>
    <row r="36" spans="1:2" x14ac:dyDescent="0.25">
      <c r="A36">
        <v>35</v>
      </c>
      <c r="B36" t="s">
        <v>430</v>
      </c>
    </row>
    <row r="37" spans="1:2" x14ac:dyDescent="0.25">
      <c r="A37">
        <v>36</v>
      </c>
      <c r="B37" t="s">
        <v>431</v>
      </c>
    </row>
    <row r="38" spans="1:2" x14ac:dyDescent="0.25">
      <c r="A38">
        <v>37</v>
      </c>
      <c r="B38" t="s">
        <v>432</v>
      </c>
    </row>
    <row r="39" spans="1:2" x14ac:dyDescent="0.25">
      <c r="A39">
        <v>38</v>
      </c>
      <c r="B39" t="s">
        <v>433</v>
      </c>
    </row>
    <row r="40" spans="1:2" x14ac:dyDescent="0.25">
      <c r="A40">
        <v>39</v>
      </c>
      <c r="B40" t="s">
        <v>434</v>
      </c>
    </row>
    <row r="41" spans="1:2" x14ac:dyDescent="0.25">
      <c r="A41">
        <v>40</v>
      </c>
      <c r="B41" t="s">
        <v>435</v>
      </c>
    </row>
    <row r="42" spans="1:2" x14ac:dyDescent="0.25">
      <c r="A42">
        <v>41</v>
      </c>
      <c r="B42" t="s">
        <v>436</v>
      </c>
    </row>
    <row r="43" spans="1:2" x14ac:dyDescent="0.25">
      <c r="A43">
        <v>42</v>
      </c>
      <c r="B43" t="s">
        <v>437</v>
      </c>
    </row>
    <row r="44" spans="1:2" x14ac:dyDescent="0.25">
      <c r="A44">
        <v>43</v>
      </c>
      <c r="B44" t="s">
        <v>438</v>
      </c>
    </row>
    <row r="45" spans="1:2" x14ac:dyDescent="0.25">
      <c r="A45">
        <v>44</v>
      </c>
      <c r="B45" t="s">
        <v>439</v>
      </c>
    </row>
    <row r="46" spans="1:2" x14ac:dyDescent="0.25">
      <c r="A46">
        <v>45</v>
      </c>
      <c r="B46" t="s">
        <v>440</v>
      </c>
    </row>
    <row r="47" spans="1:2" x14ac:dyDescent="0.25">
      <c r="A47">
        <v>46</v>
      </c>
      <c r="B47" t="s">
        <v>441</v>
      </c>
    </row>
    <row r="48" spans="1:2" x14ac:dyDescent="0.25">
      <c r="A48">
        <v>47</v>
      </c>
      <c r="B48" t="s">
        <v>442</v>
      </c>
    </row>
    <row r="49" spans="1:2" x14ac:dyDescent="0.25">
      <c r="A49">
        <v>48</v>
      </c>
      <c r="B49" t="s">
        <v>443</v>
      </c>
    </row>
    <row r="50" spans="1:2" x14ac:dyDescent="0.25">
      <c r="A50">
        <v>49</v>
      </c>
      <c r="B50" t="s">
        <v>444</v>
      </c>
    </row>
    <row r="51" spans="1:2" x14ac:dyDescent="0.25">
      <c r="A51">
        <v>50</v>
      </c>
      <c r="B51" t="s">
        <v>445</v>
      </c>
    </row>
    <row r="52" spans="1:2" x14ac:dyDescent="0.25">
      <c r="A52">
        <v>51</v>
      </c>
      <c r="B52" t="s">
        <v>446</v>
      </c>
    </row>
    <row r="53" spans="1:2" x14ac:dyDescent="0.25">
      <c r="A53">
        <v>52</v>
      </c>
      <c r="B53" t="s">
        <v>447</v>
      </c>
    </row>
    <row r="54" spans="1:2" x14ac:dyDescent="0.25">
      <c r="A54">
        <v>53</v>
      </c>
      <c r="B54" t="s">
        <v>448</v>
      </c>
    </row>
    <row r="55" spans="1:2" x14ac:dyDescent="0.25">
      <c r="A55">
        <v>54</v>
      </c>
      <c r="B55" t="s">
        <v>449</v>
      </c>
    </row>
    <row r="56" spans="1:2" x14ac:dyDescent="0.25">
      <c r="A56">
        <v>55</v>
      </c>
      <c r="B56" t="s">
        <v>450</v>
      </c>
    </row>
    <row r="57" spans="1:2" x14ac:dyDescent="0.25">
      <c r="A57">
        <v>56</v>
      </c>
      <c r="B57" t="s">
        <v>451</v>
      </c>
    </row>
    <row r="58" spans="1:2" x14ac:dyDescent="0.25">
      <c r="A58">
        <v>57</v>
      </c>
      <c r="B58" t="s">
        <v>452</v>
      </c>
    </row>
    <row r="59" spans="1:2" x14ac:dyDescent="0.25">
      <c r="A59">
        <v>58</v>
      </c>
      <c r="B59" t="s">
        <v>453</v>
      </c>
    </row>
    <row r="60" spans="1:2" x14ac:dyDescent="0.25">
      <c r="A60">
        <v>59</v>
      </c>
      <c r="B60" t="s">
        <v>454</v>
      </c>
    </row>
    <row r="61" spans="1:2" x14ac:dyDescent="0.25">
      <c r="A61">
        <v>60</v>
      </c>
      <c r="B61" t="s">
        <v>455</v>
      </c>
    </row>
    <row r="62" spans="1:2" x14ac:dyDescent="0.25">
      <c r="A62">
        <v>61</v>
      </c>
      <c r="B62" t="s">
        <v>456</v>
      </c>
    </row>
    <row r="63" spans="1:2" x14ac:dyDescent="0.25">
      <c r="A63">
        <v>62</v>
      </c>
      <c r="B63" t="s">
        <v>457</v>
      </c>
    </row>
    <row r="64" spans="1:2" x14ac:dyDescent="0.25">
      <c r="A64">
        <v>63</v>
      </c>
      <c r="B64" t="s">
        <v>458</v>
      </c>
    </row>
    <row r="65" spans="1:2" x14ac:dyDescent="0.25">
      <c r="A65">
        <v>64</v>
      </c>
      <c r="B65" t="s">
        <v>459</v>
      </c>
    </row>
    <row r="66" spans="1:2" x14ac:dyDescent="0.25">
      <c r="A66">
        <v>65</v>
      </c>
      <c r="B66" t="s">
        <v>460</v>
      </c>
    </row>
    <row r="67" spans="1:2" x14ac:dyDescent="0.25">
      <c r="A67">
        <v>66</v>
      </c>
      <c r="B67" t="s">
        <v>461</v>
      </c>
    </row>
    <row r="68" spans="1:2" x14ac:dyDescent="0.25">
      <c r="A68">
        <v>67</v>
      </c>
      <c r="B68" t="s">
        <v>462</v>
      </c>
    </row>
    <row r="69" spans="1:2" x14ac:dyDescent="0.25">
      <c r="A69">
        <v>68</v>
      </c>
      <c r="B69" t="s">
        <v>463</v>
      </c>
    </row>
    <row r="70" spans="1:2" x14ac:dyDescent="0.25">
      <c r="A70">
        <v>69</v>
      </c>
      <c r="B70" t="s">
        <v>464</v>
      </c>
    </row>
    <row r="71" spans="1:2" x14ac:dyDescent="0.25">
      <c r="A71">
        <v>70</v>
      </c>
      <c r="B71" t="s">
        <v>465</v>
      </c>
    </row>
    <row r="72" spans="1:2" x14ac:dyDescent="0.25">
      <c r="A72">
        <v>71</v>
      </c>
      <c r="B72" t="s">
        <v>466</v>
      </c>
    </row>
    <row r="73" spans="1:2" x14ac:dyDescent="0.25">
      <c r="A73">
        <v>72</v>
      </c>
      <c r="B73" t="s">
        <v>467</v>
      </c>
    </row>
    <row r="74" spans="1:2" x14ac:dyDescent="0.25">
      <c r="A74">
        <v>73</v>
      </c>
      <c r="B74" t="s">
        <v>468</v>
      </c>
    </row>
    <row r="75" spans="1:2" x14ac:dyDescent="0.25">
      <c r="A75">
        <v>74</v>
      </c>
      <c r="B75" t="s">
        <v>469</v>
      </c>
    </row>
    <row r="76" spans="1:2" x14ac:dyDescent="0.25">
      <c r="A76">
        <v>75</v>
      </c>
      <c r="B76" t="s">
        <v>470</v>
      </c>
    </row>
    <row r="77" spans="1:2" x14ac:dyDescent="0.25">
      <c r="A77">
        <v>76</v>
      </c>
      <c r="B77" t="s">
        <v>471</v>
      </c>
    </row>
    <row r="78" spans="1:2" x14ac:dyDescent="0.25">
      <c r="A78">
        <v>77</v>
      </c>
      <c r="B78" t="s">
        <v>472</v>
      </c>
    </row>
    <row r="79" spans="1:2" x14ac:dyDescent="0.25">
      <c r="A79">
        <v>78</v>
      </c>
      <c r="B79" t="s">
        <v>473</v>
      </c>
    </row>
    <row r="80" spans="1:2" x14ac:dyDescent="0.25">
      <c r="A80">
        <v>79</v>
      </c>
      <c r="B80" t="s">
        <v>474</v>
      </c>
    </row>
    <row r="81" spans="1:2" x14ac:dyDescent="0.25">
      <c r="A81">
        <v>80</v>
      </c>
      <c r="B81" t="s">
        <v>475</v>
      </c>
    </row>
    <row r="82" spans="1:2" x14ac:dyDescent="0.25">
      <c r="A82">
        <v>81</v>
      </c>
      <c r="B82" t="s">
        <v>476</v>
      </c>
    </row>
    <row r="83" spans="1:2" x14ac:dyDescent="0.25">
      <c r="A83">
        <v>82</v>
      </c>
      <c r="B83" t="s">
        <v>477</v>
      </c>
    </row>
    <row r="84" spans="1:2" x14ac:dyDescent="0.25">
      <c r="A84">
        <v>83</v>
      </c>
      <c r="B84" t="s">
        <v>478</v>
      </c>
    </row>
    <row r="85" spans="1:2" x14ac:dyDescent="0.25">
      <c r="A85">
        <v>84</v>
      </c>
      <c r="B85" t="s">
        <v>479</v>
      </c>
    </row>
    <row r="86" spans="1:2" x14ac:dyDescent="0.25">
      <c r="A86">
        <v>85</v>
      </c>
      <c r="B86" t="s">
        <v>480</v>
      </c>
    </row>
    <row r="87" spans="1:2" x14ac:dyDescent="0.25">
      <c r="A87">
        <v>86</v>
      </c>
      <c r="B87" t="s">
        <v>481</v>
      </c>
    </row>
    <row r="88" spans="1:2" x14ac:dyDescent="0.25">
      <c r="A88">
        <v>87</v>
      </c>
      <c r="B88" t="s">
        <v>482</v>
      </c>
    </row>
    <row r="89" spans="1:2" x14ac:dyDescent="0.25">
      <c r="A89">
        <v>88</v>
      </c>
      <c r="B89" t="s">
        <v>483</v>
      </c>
    </row>
    <row r="90" spans="1:2" x14ac:dyDescent="0.25">
      <c r="A90">
        <v>89</v>
      </c>
      <c r="B90" t="s">
        <v>484</v>
      </c>
    </row>
    <row r="91" spans="1:2" x14ac:dyDescent="0.25">
      <c r="A91">
        <v>90</v>
      </c>
      <c r="B91" t="s">
        <v>485</v>
      </c>
    </row>
    <row r="92" spans="1:2" x14ac:dyDescent="0.25">
      <c r="A92">
        <v>91</v>
      </c>
      <c r="B92" t="s">
        <v>486</v>
      </c>
    </row>
    <row r="93" spans="1:2" x14ac:dyDescent="0.25">
      <c r="A93">
        <v>92</v>
      </c>
      <c r="B93" t="s">
        <v>487</v>
      </c>
    </row>
    <row r="94" spans="1:2" x14ac:dyDescent="0.25">
      <c r="A94">
        <v>93</v>
      </c>
      <c r="B94" t="s">
        <v>488</v>
      </c>
    </row>
    <row r="95" spans="1:2" x14ac:dyDescent="0.25">
      <c r="A95">
        <v>94</v>
      </c>
      <c r="B95" t="s">
        <v>489</v>
      </c>
    </row>
    <row r="96" spans="1:2" x14ac:dyDescent="0.25">
      <c r="A96">
        <v>95</v>
      </c>
      <c r="B96" t="s">
        <v>490</v>
      </c>
    </row>
    <row r="97" spans="1:2" x14ac:dyDescent="0.25">
      <c r="A97">
        <v>96</v>
      </c>
      <c r="B97" t="s">
        <v>491</v>
      </c>
    </row>
    <row r="98" spans="1:2" x14ac:dyDescent="0.25">
      <c r="A98">
        <v>97</v>
      </c>
      <c r="B98" t="s">
        <v>492</v>
      </c>
    </row>
    <row r="99" spans="1:2" x14ac:dyDescent="0.25">
      <c r="A99">
        <v>98</v>
      </c>
      <c r="B99" t="s">
        <v>493</v>
      </c>
    </row>
    <row r="100" spans="1:2" x14ac:dyDescent="0.25">
      <c r="A100">
        <v>99</v>
      </c>
      <c r="B100" t="s">
        <v>494</v>
      </c>
    </row>
    <row r="101" spans="1:2" x14ac:dyDescent="0.25">
      <c r="A101">
        <v>100</v>
      </c>
      <c r="B101" t="s">
        <v>495</v>
      </c>
    </row>
    <row r="102" spans="1:2" x14ac:dyDescent="0.25">
      <c r="A102">
        <v>101</v>
      </c>
      <c r="B102" t="s">
        <v>496</v>
      </c>
    </row>
    <row r="103" spans="1:2" x14ac:dyDescent="0.25">
      <c r="A103">
        <v>102</v>
      </c>
      <c r="B103" t="s">
        <v>497</v>
      </c>
    </row>
    <row r="104" spans="1:2" x14ac:dyDescent="0.25">
      <c r="A104">
        <v>103</v>
      </c>
      <c r="B104" t="s">
        <v>498</v>
      </c>
    </row>
    <row r="105" spans="1:2" x14ac:dyDescent="0.25">
      <c r="A105">
        <v>104</v>
      </c>
      <c r="B105" t="s">
        <v>499</v>
      </c>
    </row>
    <row r="106" spans="1:2" x14ac:dyDescent="0.25">
      <c r="A106">
        <v>105</v>
      </c>
      <c r="B106" t="s">
        <v>500</v>
      </c>
    </row>
    <row r="107" spans="1:2" x14ac:dyDescent="0.25">
      <c r="A107">
        <v>106</v>
      </c>
      <c r="B107" t="s">
        <v>501</v>
      </c>
    </row>
    <row r="108" spans="1:2" x14ac:dyDescent="0.25">
      <c r="A108">
        <v>107</v>
      </c>
      <c r="B108" t="s">
        <v>502</v>
      </c>
    </row>
    <row r="109" spans="1:2" x14ac:dyDescent="0.25">
      <c r="A109">
        <v>108</v>
      </c>
      <c r="B109" t="s">
        <v>503</v>
      </c>
    </row>
    <row r="110" spans="1:2" x14ac:dyDescent="0.25">
      <c r="A110">
        <v>109</v>
      </c>
      <c r="B110" t="s">
        <v>504</v>
      </c>
    </row>
    <row r="111" spans="1:2" x14ac:dyDescent="0.25">
      <c r="A111">
        <v>110</v>
      </c>
      <c r="B111" t="s">
        <v>505</v>
      </c>
    </row>
    <row r="112" spans="1:2" x14ac:dyDescent="0.25">
      <c r="A112">
        <v>111</v>
      </c>
      <c r="B112" t="s">
        <v>506</v>
      </c>
    </row>
    <row r="113" spans="1:2" x14ac:dyDescent="0.25">
      <c r="A113">
        <v>112</v>
      </c>
      <c r="B113" t="s">
        <v>507</v>
      </c>
    </row>
    <row r="114" spans="1:2" x14ac:dyDescent="0.25">
      <c r="A114">
        <v>113</v>
      </c>
      <c r="B114" t="s">
        <v>508</v>
      </c>
    </row>
    <row r="115" spans="1:2" x14ac:dyDescent="0.25">
      <c r="A115">
        <v>114</v>
      </c>
      <c r="B115" t="s">
        <v>509</v>
      </c>
    </row>
    <row r="116" spans="1:2" x14ac:dyDescent="0.25">
      <c r="A116">
        <v>115</v>
      </c>
      <c r="B116" t="s">
        <v>510</v>
      </c>
    </row>
    <row r="117" spans="1:2" x14ac:dyDescent="0.25">
      <c r="A117">
        <v>116</v>
      </c>
      <c r="B117" t="s">
        <v>511</v>
      </c>
    </row>
    <row r="118" spans="1:2" x14ac:dyDescent="0.25">
      <c r="A118">
        <v>117</v>
      </c>
      <c r="B118" t="s">
        <v>512</v>
      </c>
    </row>
    <row r="119" spans="1:2" x14ac:dyDescent="0.25">
      <c r="A119">
        <v>118</v>
      </c>
      <c r="B119" t="s">
        <v>513</v>
      </c>
    </row>
    <row r="120" spans="1:2" x14ac:dyDescent="0.25">
      <c r="A120">
        <v>119</v>
      </c>
      <c r="B120" t="s">
        <v>514</v>
      </c>
    </row>
    <row r="121" spans="1:2" x14ac:dyDescent="0.25">
      <c r="A121">
        <v>120</v>
      </c>
      <c r="B121" t="s">
        <v>515</v>
      </c>
    </row>
    <row r="122" spans="1:2" x14ac:dyDescent="0.25">
      <c r="A122">
        <v>121</v>
      </c>
      <c r="B122" t="s">
        <v>516</v>
      </c>
    </row>
    <row r="123" spans="1:2" x14ac:dyDescent="0.25">
      <c r="A123">
        <v>122</v>
      </c>
      <c r="B123" t="s">
        <v>517</v>
      </c>
    </row>
    <row r="124" spans="1:2" x14ac:dyDescent="0.25">
      <c r="A124">
        <v>123</v>
      </c>
      <c r="B124" t="s">
        <v>518</v>
      </c>
    </row>
    <row r="125" spans="1:2" x14ac:dyDescent="0.25">
      <c r="A125">
        <v>124</v>
      </c>
      <c r="B125" t="s">
        <v>519</v>
      </c>
    </row>
    <row r="126" spans="1:2" x14ac:dyDescent="0.25">
      <c r="A126">
        <v>125</v>
      </c>
      <c r="B126" t="s">
        <v>520</v>
      </c>
    </row>
    <row r="127" spans="1:2" x14ac:dyDescent="0.25">
      <c r="A127">
        <v>126</v>
      </c>
      <c r="B127" t="s">
        <v>521</v>
      </c>
    </row>
    <row r="128" spans="1:2" x14ac:dyDescent="0.25">
      <c r="A128">
        <v>127</v>
      </c>
      <c r="B128" t="s">
        <v>522</v>
      </c>
    </row>
    <row r="129" spans="1:2" x14ac:dyDescent="0.25">
      <c r="A129">
        <v>128</v>
      </c>
      <c r="B129" t="s">
        <v>523</v>
      </c>
    </row>
    <row r="130" spans="1:2" x14ac:dyDescent="0.25">
      <c r="A130">
        <v>129</v>
      </c>
      <c r="B130" t="s">
        <v>524</v>
      </c>
    </row>
    <row r="131" spans="1:2" x14ac:dyDescent="0.25">
      <c r="A131">
        <v>130</v>
      </c>
      <c r="B131" t="s">
        <v>525</v>
      </c>
    </row>
    <row r="132" spans="1:2" x14ac:dyDescent="0.25">
      <c r="A132">
        <v>131</v>
      </c>
      <c r="B132" t="s">
        <v>526</v>
      </c>
    </row>
    <row r="133" spans="1:2" x14ac:dyDescent="0.25">
      <c r="A133">
        <v>132</v>
      </c>
      <c r="B133" t="s">
        <v>527</v>
      </c>
    </row>
    <row r="134" spans="1:2" x14ac:dyDescent="0.25">
      <c r="A134">
        <v>133</v>
      </c>
      <c r="B134" t="s">
        <v>528</v>
      </c>
    </row>
    <row r="135" spans="1:2" x14ac:dyDescent="0.25">
      <c r="A135">
        <v>134</v>
      </c>
      <c r="B135" t="s">
        <v>529</v>
      </c>
    </row>
    <row r="136" spans="1:2" x14ac:dyDescent="0.25">
      <c r="A136">
        <v>135</v>
      </c>
      <c r="B136" t="s">
        <v>530</v>
      </c>
    </row>
    <row r="137" spans="1:2" x14ac:dyDescent="0.25">
      <c r="A137">
        <v>136</v>
      </c>
      <c r="B137" t="s">
        <v>531</v>
      </c>
    </row>
    <row r="138" spans="1:2" x14ac:dyDescent="0.25">
      <c r="A138">
        <v>137</v>
      </c>
      <c r="B138" t="s">
        <v>532</v>
      </c>
    </row>
    <row r="139" spans="1:2" x14ac:dyDescent="0.25">
      <c r="A139">
        <v>138</v>
      </c>
      <c r="B139" t="s">
        <v>533</v>
      </c>
    </row>
    <row r="140" spans="1:2" x14ac:dyDescent="0.25">
      <c r="A140">
        <v>139</v>
      </c>
      <c r="B140" t="s">
        <v>534</v>
      </c>
    </row>
    <row r="141" spans="1:2" x14ac:dyDescent="0.25">
      <c r="A141">
        <v>140</v>
      </c>
      <c r="B141" t="s">
        <v>535</v>
      </c>
    </row>
    <row r="142" spans="1:2" x14ac:dyDescent="0.25">
      <c r="A142">
        <v>141</v>
      </c>
      <c r="B142" t="s">
        <v>536</v>
      </c>
    </row>
    <row r="143" spans="1:2" x14ac:dyDescent="0.25">
      <c r="A143">
        <v>142</v>
      </c>
      <c r="B143" t="s">
        <v>537</v>
      </c>
    </row>
    <row r="144" spans="1:2" x14ac:dyDescent="0.25">
      <c r="A144">
        <v>143</v>
      </c>
      <c r="B144" t="s">
        <v>538</v>
      </c>
    </row>
    <row r="145" spans="1:2" x14ac:dyDescent="0.25">
      <c r="A145">
        <v>144</v>
      </c>
      <c r="B145" t="s">
        <v>539</v>
      </c>
    </row>
    <row r="146" spans="1:2" x14ac:dyDescent="0.25">
      <c r="A146">
        <v>145</v>
      </c>
      <c r="B146" t="s">
        <v>540</v>
      </c>
    </row>
    <row r="147" spans="1:2" x14ac:dyDescent="0.25">
      <c r="A147">
        <v>146</v>
      </c>
      <c r="B147" t="s">
        <v>541</v>
      </c>
    </row>
    <row r="148" spans="1:2" x14ac:dyDescent="0.25">
      <c r="A148">
        <v>147</v>
      </c>
      <c r="B148" t="s">
        <v>542</v>
      </c>
    </row>
    <row r="149" spans="1:2" x14ac:dyDescent="0.25">
      <c r="A149">
        <v>148</v>
      </c>
      <c r="B149" t="s">
        <v>543</v>
      </c>
    </row>
    <row r="150" spans="1:2" x14ac:dyDescent="0.25">
      <c r="A150">
        <v>149</v>
      </c>
      <c r="B150" t="s">
        <v>544</v>
      </c>
    </row>
    <row r="151" spans="1:2" x14ac:dyDescent="0.25">
      <c r="A151">
        <v>150</v>
      </c>
      <c r="B151" t="s">
        <v>545</v>
      </c>
    </row>
    <row r="152" spans="1:2" x14ac:dyDescent="0.25">
      <c r="A152">
        <v>151</v>
      </c>
      <c r="B152" t="s">
        <v>546</v>
      </c>
    </row>
    <row r="153" spans="1:2" x14ac:dyDescent="0.25">
      <c r="A153">
        <v>152</v>
      </c>
      <c r="B153" t="s">
        <v>547</v>
      </c>
    </row>
    <row r="154" spans="1:2" x14ac:dyDescent="0.25">
      <c r="A154">
        <v>153</v>
      </c>
      <c r="B154" t="s">
        <v>548</v>
      </c>
    </row>
    <row r="155" spans="1:2" x14ac:dyDescent="0.25">
      <c r="A155">
        <v>154</v>
      </c>
      <c r="B155" t="s">
        <v>549</v>
      </c>
    </row>
    <row r="156" spans="1:2" x14ac:dyDescent="0.25">
      <c r="A156">
        <v>155</v>
      </c>
      <c r="B156" t="s">
        <v>550</v>
      </c>
    </row>
    <row r="157" spans="1:2" x14ac:dyDescent="0.25">
      <c r="A157">
        <v>156</v>
      </c>
      <c r="B157" t="s">
        <v>551</v>
      </c>
    </row>
    <row r="158" spans="1:2" x14ac:dyDescent="0.25">
      <c r="A158">
        <v>157</v>
      </c>
      <c r="B158" t="s">
        <v>552</v>
      </c>
    </row>
    <row r="159" spans="1:2" x14ac:dyDescent="0.25">
      <c r="A159">
        <v>158</v>
      </c>
      <c r="B159" t="s">
        <v>553</v>
      </c>
    </row>
    <row r="160" spans="1:2" x14ac:dyDescent="0.25">
      <c r="A160">
        <v>159</v>
      </c>
      <c r="B160" t="s">
        <v>554</v>
      </c>
    </row>
    <row r="161" spans="1:2" x14ac:dyDescent="0.25">
      <c r="A161">
        <v>160</v>
      </c>
      <c r="B161" t="s">
        <v>555</v>
      </c>
    </row>
    <row r="162" spans="1:2" x14ac:dyDescent="0.25">
      <c r="A162">
        <v>161</v>
      </c>
      <c r="B162" t="s">
        <v>556</v>
      </c>
    </row>
    <row r="163" spans="1:2" x14ac:dyDescent="0.25">
      <c r="A163">
        <v>162</v>
      </c>
      <c r="B163" t="s">
        <v>557</v>
      </c>
    </row>
    <row r="164" spans="1:2" x14ac:dyDescent="0.25">
      <c r="A164">
        <v>163</v>
      </c>
      <c r="B164" t="s">
        <v>558</v>
      </c>
    </row>
    <row r="165" spans="1:2" x14ac:dyDescent="0.25">
      <c r="A165">
        <v>164</v>
      </c>
      <c r="B165" t="s">
        <v>559</v>
      </c>
    </row>
    <row r="166" spans="1:2" x14ac:dyDescent="0.25">
      <c r="A166">
        <v>165</v>
      </c>
      <c r="B166" t="s">
        <v>560</v>
      </c>
    </row>
    <row r="167" spans="1:2" x14ac:dyDescent="0.25">
      <c r="A167">
        <v>166</v>
      </c>
      <c r="B167" t="s">
        <v>561</v>
      </c>
    </row>
    <row r="168" spans="1:2" x14ac:dyDescent="0.25">
      <c r="A168">
        <v>167</v>
      </c>
      <c r="B168" t="s">
        <v>562</v>
      </c>
    </row>
    <row r="169" spans="1:2" x14ac:dyDescent="0.25">
      <c r="A169">
        <v>168</v>
      </c>
      <c r="B169" t="s">
        <v>563</v>
      </c>
    </row>
    <row r="170" spans="1:2" x14ac:dyDescent="0.25">
      <c r="A170">
        <v>169</v>
      </c>
      <c r="B170" t="s">
        <v>564</v>
      </c>
    </row>
    <row r="171" spans="1:2" x14ac:dyDescent="0.25">
      <c r="A171">
        <v>170</v>
      </c>
      <c r="B171" t="s">
        <v>565</v>
      </c>
    </row>
    <row r="172" spans="1:2" x14ac:dyDescent="0.25">
      <c r="A172">
        <v>171</v>
      </c>
      <c r="B172" t="s">
        <v>566</v>
      </c>
    </row>
    <row r="173" spans="1:2" x14ac:dyDescent="0.25">
      <c r="A173">
        <v>172</v>
      </c>
      <c r="B173" t="s">
        <v>567</v>
      </c>
    </row>
    <row r="174" spans="1:2" x14ac:dyDescent="0.25">
      <c r="A174">
        <v>173</v>
      </c>
      <c r="B174" t="s">
        <v>568</v>
      </c>
    </row>
    <row r="175" spans="1:2" x14ac:dyDescent="0.25">
      <c r="A175">
        <v>174</v>
      </c>
      <c r="B175" t="s">
        <v>569</v>
      </c>
    </row>
    <row r="176" spans="1:2" x14ac:dyDescent="0.25">
      <c r="A176">
        <v>175</v>
      </c>
      <c r="B176" t="s">
        <v>570</v>
      </c>
    </row>
    <row r="177" spans="1:2" x14ac:dyDescent="0.25">
      <c r="A177">
        <v>176</v>
      </c>
      <c r="B177" t="s">
        <v>571</v>
      </c>
    </row>
    <row r="178" spans="1:2" x14ac:dyDescent="0.25">
      <c r="A178">
        <v>177</v>
      </c>
      <c r="B178" t="s">
        <v>572</v>
      </c>
    </row>
    <row r="179" spans="1:2" x14ac:dyDescent="0.25">
      <c r="A179">
        <v>178</v>
      </c>
      <c r="B179" t="s">
        <v>573</v>
      </c>
    </row>
    <row r="180" spans="1:2" x14ac:dyDescent="0.25">
      <c r="A180">
        <v>179</v>
      </c>
      <c r="B180" t="s">
        <v>574</v>
      </c>
    </row>
    <row r="181" spans="1:2" x14ac:dyDescent="0.25">
      <c r="A181">
        <v>180</v>
      </c>
      <c r="B181" t="s">
        <v>575</v>
      </c>
    </row>
    <row r="182" spans="1:2" x14ac:dyDescent="0.25">
      <c r="A182">
        <v>181</v>
      </c>
      <c r="B182" t="s">
        <v>576</v>
      </c>
    </row>
    <row r="183" spans="1:2" x14ac:dyDescent="0.25">
      <c r="A183">
        <v>182</v>
      </c>
      <c r="B183" t="s">
        <v>577</v>
      </c>
    </row>
    <row r="184" spans="1:2" x14ac:dyDescent="0.25">
      <c r="A184">
        <v>183</v>
      </c>
      <c r="B184" t="s">
        <v>578</v>
      </c>
    </row>
    <row r="185" spans="1:2" x14ac:dyDescent="0.25">
      <c r="A185">
        <v>184</v>
      </c>
      <c r="B185" t="s">
        <v>579</v>
      </c>
    </row>
    <row r="186" spans="1:2" x14ac:dyDescent="0.25">
      <c r="A186">
        <v>185</v>
      </c>
      <c r="B186" t="s">
        <v>580</v>
      </c>
    </row>
    <row r="187" spans="1:2" x14ac:dyDescent="0.25">
      <c r="A187">
        <v>186</v>
      </c>
      <c r="B187" t="s">
        <v>581</v>
      </c>
    </row>
    <row r="188" spans="1:2" x14ac:dyDescent="0.25">
      <c r="A188">
        <v>187</v>
      </c>
      <c r="B188" t="s">
        <v>582</v>
      </c>
    </row>
    <row r="189" spans="1:2" x14ac:dyDescent="0.25">
      <c r="A189">
        <v>188</v>
      </c>
      <c r="B189" t="s">
        <v>583</v>
      </c>
    </row>
    <row r="190" spans="1:2" x14ac:dyDescent="0.25">
      <c r="A190">
        <v>189</v>
      </c>
      <c r="B190" t="s">
        <v>584</v>
      </c>
    </row>
    <row r="191" spans="1:2" x14ac:dyDescent="0.25">
      <c r="A191">
        <v>190</v>
      </c>
      <c r="B191" t="s">
        <v>585</v>
      </c>
    </row>
    <row r="192" spans="1:2" x14ac:dyDescent="0.25">
      <c r="A192">
        <v>191</v>
      </c>
      <c r="B192" t="s">
        <v>586</v>
      </c>
    </row>
    <row r="193" spans="1:2" x14ac:dyDescent="0.25">
      <c r="A193">
        <v>192</v>
      </c>
      <c r="B193" t="s">
        <v>587</v>
      </c>
    </row>
    <row r="194" spans="1:2" x14ac:dyDescent="0.25">
      <c r="A194">
        <v>193</v>
      </c>
      <c r="B194" t="s">
        <v>588</v>
      </c>
    </row>
    <row r="195" spans="1:2" x14ac:dyDescent="0.25">
      <c r="A195">
        <v>194</v>
      </c>
      <c r="B195" t="s">
        <v>589</v>
      </c>
    </row>
    <row r="196" spans="1:2" x14ac:dyDescent="0.25">
      <c r="A196">
        <v>195</v>
      </c>
      <c r="B196" t="s">
        <v>590</v>
      </c>
    </row>
    <row r="197" spans="1:2" x14ac:dyDescent="0.25">
      <c r="A197">
        <v>196</v>
      </c>
      <c r="B197" t="s">
        <v>591</v>
      </c>
    </row>
    <row r="198" spans="1:2" x14ac:dyDescent="0.25">
      <c r="A198">
        <v>197</v>
      </c>
      <c r="B198" t="s">
        <v>592</v>
      </c>
    </row>
    <row r="199" spans="1:2" x14ac:dyDescent="0.25">
      <c r="A199">
        <v>198</v>
      </c>
      <c r="B199" t="s">
        <v>593</v>
      </c>
    </row>
    <row r="200" spans="1:2" x14ac:dyDescent="0.25">
      <c r="A200">
        <v>199</v>
      </c>
      <c r="B200" t="s">
        <v>594</v>
      </c>
    </row>
    <row r="201" spans="1:2" x14ac:dyDescent="0.25">
      <c r="A201">
        <v>200</v>
      </c>
      <c r="B201" t="s">
        <v>595</v>
      </c>
    </row>
    <row r="202" spans="1:2" x14ac:dyDescent="0.25">
      <c r="A202">
        <v>201</v>
      </c>
      <c r="B202" t="s">
        <v>596</v>
      </c>
    </row>
    <row r="203" spans="1:2" x14ac:dyDescent="0.25">
      <c r="A203">
        <v>202</v>
      </c>
      <c r="B203" t="s">
        <v>597</v>
      </c>
    </row>
    <row r="204" spans="1:2" x14ac:dyDescent="0.25">
      <c r="A204">
        <v>203</v>
      </c>
      <c r="B204" t="s">
        <v>598</v>
      </c>
    </row>
    <row r="205" spans="1:2" x14ac:dyDescent="0.25">
      <c r="A205">
        <v>204</v>
      </c>
      <c r="B205" t="s">
        <v>599</v>
      </c>
    </row>
    <row r="206" spans="1:2" x14ac:dyDescent="0.25">
      <c r="A206">
        <v>205</v>
      </c>
      <c r="B206" t="s">
        <v>600</v>
      </c>
    </row>
    <row r="207" spans="1:2" x14ac:dyDescent="0.25">
      <c r="A207">
        <v>206</v>
      </c>
      <c r="B207" t="s">
        <v>601</v>
      </c>
    </row>
    <row r="208" spans="1:2" x14ac:dyDescent="0.25">
      <c r="A208">
        <v>207</v>
      </c>
      <c r="B208" t="s">
        <v>602</v>
      </c>
    </row>
    <row r="209" spans="1:2" x14ac:dyDescent="0.25">
      <c r="A209">
        <v>208</v>
      </c>
      <c r="B209" t="s">
        <v>603</v>
      </c>
    </row>
    <row r="210" spans="1:2" x14ac:dyDescent="0.25">
      <c r="A210">
        <v>209</v>
      </c>
      <c r="B210" t="s">
        <v>604</v>
      </c>
    </row>
    <row r="211" spans="1:2" x14ac:dyDescent="0.25">
      <c r="A211">
        <v>210</v>
      </c>
      <c r="B211" t="s">
        <v>605</v>
      </c>
    </row>
    <row r="212" spans="1:2" x14ac:dyDescent="0.25">
      <c r="A212">
        <v>211</v>
      </c>
      <c r="B212" t="s">
        <v>606</v>
      </c>
    </row>
    <row r="213" spans="1:2" x14ac:dyDescent="0.25">
      <c r="A213">
        <v>212</v>
      </c>
      <c r="B213" t="s">
        <v>607</v>
      </c>
    </row>
    <row r="214" spans="1:2" x14ac:dyDescent="0.25">
      <c r="A214">
        <v>213</v>
      </c>
      <c r="B214" t="s">
        <v>608</v>
      </c>
    </row>
    <row r="215" spans="1:2" x14ac:dyDescent="0.25">
      <c r="A215">
        <v>214</v>
      </c>
      <c r="B215" t="s">
        <v>609</v>
      </c>
    </row>
    <row r="216" spans="1:2" x14ac:dyDescent="0.25">
      <c r="A216">
        <v>215</v>
      </c>
      <c r="B216" t="s">
        <v>610</v>
      </c>
    </row>
    <row r="217" spans="1:2" x14ac:dyDescent="0.25">
      <c r="A217">
        <v>216</v>
      </c>
      <c r="B217" t="s">
        <v>611</v>
      </c>
    </row>
    <row r="218" spans="1:2" x14ac:dyDescent="0.25">
      <c r="A218">
        <v>217</v>
      </c>
      <c r="B218" t="s">
        <v>612</v>
      </c>
    </row>
    <row r="219" spans="1:2" x14ac:dyDescent="0.25">
      <c r="A219">
        <v>218</v>
      </c>
      <c r="B219" t="s">
        <v>613</v>
      </c>
    </row>
    <row r="220" spans="1:2" x14ac:dyDescent="0.25">
      <c r="A220">
        <v>219</v>
      </c>
      <c r="B220" t="s">
        <v>614</v>
      </c>
    </row>
    <row r="221" spans="1:2" x14ac:dyDescent="0.25">
      <c r="A221">
        <v>220</v>
      </c>
      <c r="B221" t="s">
        <v>615</v>
      </c>
    </row>
    <row r="222" spans="1:2" x14ac:dyDescent="0.25">
      <c r="A222">
        <v>221</v>
      </c>
      <c r="B222" t="s">
        <v>616</v>
      </c>
    </row>
    <row r="223" spans="1:2" x14ac:dyDescent="0.25">
      <c r="A223">
        <v>222</v>
      </c>
      <c r="B223" t="s">
        <v>617</v>
      </c>
    </row>
    <row r="224" spans="1:2" x14ac:dyDescent="0.25">
      <c r="A224">
        <v>223</v>
      </c>
      <c r="B224" t="s">
        <v>618</v>
      </c>
    </row>
    <row r="225" spans="1:2" x14ac:dyDescent="0.25">
      <c r="A225">
        <v>224</v>
      </c>
      <c r="B225" t="s">
        <v>619</v>
      </c>
    </row>
    <row r="226" spans="1:2" x14ac:dyDescent="0.25">
      <c r="A226">
        <v>225</v>
      </c>
      <c r="B226" t="s">
        <v>620</v>
      </c>
    </row>
    <row r="227" spans="1:2" x14ac:dyDescent="0.25">
      <c r="A227">
        <v>226</v>
      </c>
      <c r="B227" t="s">
        <v>621</v>
      </c>
    </row>
    <row r="228" spans="1:2" x14ac:dyDescent="0.25">
      <c r="A228">
        <v>227</v>
      </c>
      <c r="B228" t="s">
        <v>622</v>
      </c>
    </row>
    <row r="229" spans="1:2" x14ac:dyDescent="0.25">
      <c r="A229">
        <v>228</v>
      </c>
      <c r="B229" t="s">
        <v>185</v>
      </c>
    </row>
    <row r="230" spans="1:2" x14ac:dyDescent="0.25">
      <c r="A230">
        <v>229</v>
      </c>
      <c r="B230" t="s">
        <v>623</v>
      </c>
    </row>
    <row r="231" spans="1:2" x14ac:dyDescent="0.25">
      <c r="A231">
        <v>230</v>
      </c>
      <c r="B231" t="s">
        <v>624</v>
      </c>
    </row>
    <row r="232" spans="1:2" x14ac:dyDescent="0.25">
      <c r="A232">
        <v>231</v>
      </c>
      <c r="B232" t="s">
        <v>625</v>
      </c>
    </row>
    <row r="233" spans="1:2" x14ac:dyDescent="0.25">
      <c r="A233">
        <v>232</v>
      </c>
      <c r="B233" t="s">
        <v>626</v>
      </c>
    </row>
    <row r="234" spans="1:2" x14ac:dyDescent="0.25">
      <c r="A234">
        <v>233</v>
      </c>
      <c r="B234" t="s">
        <v>627</v>
      </c>
    </row>
    <row r="235" spans="1:2" x14ac:dyDescent="0.25">
      <c r="A235">
        <v>234</v>
      </c>
      <c r="B235" t="s">
        <v>628</v>
      </c>
    </row>
    <row r="236" spans="1:2" x14ac:dyDescent="0.25">
      <c r="A236">
        <v>235</v>
      </c>
      <c r="B236" t="s">
        <v>629</v>
      </c>
    </row>
    <row r="237" spans="1:2" x14ac:dyDescent="0.25">
      <c r="A237">
        <v>236</v>
      </c>
      <c r="B237" t="s">
        <v>630</v>
      </c>
    </row>
    <row r="238" spans="1:2" x14ac:dyDescent="0.25">
      <c r="A238">
        <v>237</v>
      </c>
      <c r="B238" t="s">
        <v>631</v>
      </c>
    </row>
    <row r="239" spans="1:2" x14ac:dyDescent="0.25">
      <c r="A239">
        <v>238</v>
      </c>
      <c r="B239" t="s">
        <v>632</v>
      </c>
    </row>
    <row r="240" spans="1:2" x14ac:dyDescent="0.25">
      <c r="A240">
        <v>239</v>
      </c>
      <c r="B240" t="s">
        <v>633</v>
      </c>
    </row>
    <row r="241" spans="1:2" x14ac:dyDescent="0.25">
      <c r="A241">
        <v>240</v>
      </c>
      <c r="B241" t="b">
        <v>0</v>
      </c>
    </row>
    <row r="242" spans="1:2" x14ac:dyDescent="0.25">
      <c r="A242">
        <v>241</v>
      </c>
      <c r="B242" t="s">
        <v>634</v>
      </c>
    </row>
    <row r="243" spans="1:2" x14ac:dyDescent="0.25">
      <c r="A243">
        <v>242</v>
      </c>
      <c r="B243" t="s">
        <v>635</v>
      </c>
    </row>
    <row r="244" spans="1:2" x14ac:dyDescent="0.25">
      <c r="A244">
        <v>243</v>
      </c>
      <c r="B244" t="s">
        <v>636</v>
      </c>
    </row>
    <row r="245" spans="1:2" x14ac:dyDescent="0.25">
      <c r="A245">
        <v>244</v>
      </c>
      <c r="B245" t="s">
        <v>637</v>
      </c>
    </row>
    <row r="246" spans="1:2" x14ac:dyDescent="0.25">
      <c r="A246">
        <v>245</v>
      </c>
      <c r="B246" t="s">
        <v>638</v>
      </c>
    </row>
    <row r="247" spans="1:2" x14ac:dyDescent="0.25">
      <c r="A247">
        <v>246</v>
      </c>
      <c r="B247" t="s">
        <v>639</v>
      </c>
    </row>
    <row r="248" spans="1:2" x14ac:dyDescent="0.25">
      <c r="A248">
        <v>247</v>
      </c>
      <c r="B248" t="s">
        <v>640</v>
      </c>
    </row>
    <row r="249" spans="1:2" x14ac:dyDescent="0.25">
      <c r="A249">
        <v>248</v>
      </c>
      <c r="B249" t="s">
        <v>641</v>
      </c>
    </row>
    <row r="250" spans="1:2" x14ac:dyDescent="0.25">
      <c r="A250">
        <v>249</v>
      </c>
      <c r="B250" t="s">
        <v>642</v>
      </c>
    </row>
    <row r="251" spans="1:2" x14ac:dyDescent="0.25">
      <c r="A251">
        <v>250</v>
      </c>
      <c r="B251" t="s">
        <v>643</v>
      </c>
    </row>
    <row r="252" spans="1:2" x14ac:dyDescent="0.25">
      <c r="A252">
        <v>251</v>
      </c>
      <c r="B252" t="s">
        <v>644</v>
      </c>
    </row>
    <row r="253" spans="1:2" x14ac:dyDescent="0.25">
      <c r="A253">
        <v>252</v>
      </c>
      <c r="B253" t="s">
        <v>645</v>
      </c>
    </row>
    <row r="254" spans="1:2" x14ac:dyDescent="0.25">
      <c r="A254">
        <v>253</v>
      </c>
      <c r="B254" t="s">
        <v>646</v>
      </c>
    </row>
    <row r="255" spans="1:2" x14ac:dyDescent="0.25">
      <c r="A255">
        <v>254</v>
      </c>
      <c r="B255" t="s">
        <v>647</v>
      </c>
    </row>
    <row r="256" spans="1:2" x14ac:dyDescent="0.25">
      <c r="A256">
        <v>255</v>
      </c>
      <c r="B256" t="s">
        <v>648</v>
      </c>
    </row>
    <row r="257" spans="1:2" x14ac:dyDescent="0.25">
      <c r="A257">
        <v>256</v>
      </c>
      <c r="B257" t="s">
        <v>649</v>
      </c>
    </row>
    <row r="258" spans="1:2" x14ac:dyDescent="0.25">
      <c r="A258">
        <v>257</v>
      </c>
      <c r="B258" t="s">
        <v>650</v>
      </c>
    </row>
    <row r="259" spans="1:2" x14ac:dyDescent="0.25">
      <c r="A259">
        <v>258</v>
      </c>
      <c r="B259" t="s">
        <v>651</v>
      </c>
    </row>
    <row r="260" spans="1:2" x14ac:dyDescent="0.25">
      <c r="A260">
        <v>259</v>
      </c>
      <c r="B260" t="s">
        <v>652</v>
      </c>
    </row>
    <row r="261" spans="1:2" x14ac:dyDescent="0.25">
      <c r="A261">
        <v>260</v>
      </c>
      <c r="B261" t="s">
        <v>653</v>
      </c>
    </row>
    <row r="262" spans="1:2" x14ac:dyDescent="0.25">
      <c r="A262">
        <v>261</v>
      </c>
      <c r="B262" t="s">
        <v>654</v>
      </c>
    </row>
    <row r="263" spans="1:2" x14ac:dyDescent="0.25">
      <c r="A263">
        <v>262</v>
      </c>
      <c r="B263" t="s">
        <v>655</v>
      </c>
    </row>
    <row r="264" spans="1:2" x14ac:dyDescent="0.25">
      <c r="A264">
        <v>263</v>
      </c>
      <c r="B264" t="s">
        <v>656</v>
      </c>
    </row>
    <row r="265" spans="1:2" x14ac:dyDescent="0.25">
      <c r="A265">
        <v>264</v>
      </c>
      <c r="B265" t="s">
        <v>657</v>
      </c>
    </row>
    <row r="266" spans="1:2" x14ac:dyDescent="0.25">
      <c r="A266">
        <v>265</v>
      </c>
      <c r="B266" t="s">
        <v>658</v>
      </c>
    </row>
    <row r="267" spans="1:2" x14ac:dyDescent="0.25">
      <c r="A267">
        <v>266</v>
      </c>
      <c r="B267" t="s">
        <v>659</v>
      </c>
    </row>
    <row r="268" spans="1:2" x14ac:dyDescent="0.25">
      <c r="A268">
        <v>267</v>
      </c>
      <c r="B268" t="s">
        <v>660</v>
      </c>
    </row>
    <row r="269" spans="1:2" x14ac:dyDescent="0.25">
      <c r="A269">
        <v>268</v>
      </c>
      <c r="B269" t="s">
        <v>661</v>
      </c>
    </row>
    <row r="270" spans="1:2" x14ac:dyDescent="0.25">
      <c r="A270">
        <v>269</v>
      </c>
      <c r="B270" t="s">
        <v>662</v>
      </c>
    </row>
    <row r="271" spans="1:2" x14ac:dyDescent="0.25">
      <c r="A271">
        <v>270</v>
      </c>
      <c r="B271" t="s">
        <v>663</v>
      </c>
    </row>
    <row r="272" spans="1:2" x14ac:dyDescent="0.25">
      <c r="A272">
        <v>271</v>
      </c>
      <c r="B272" t="s">
        <v>664</v>
      </c>
    </row>
    <row r="273" spans="1:2" x14ac:dyDescent="0.25">
      <c r="A273">
        <v>272</v>
      </c>
      <c r="B273" t="s">
        <v>665</v>
      </c>
    </row>
    <row r="274" spans="1:2" x14ac:dyDescent="0.25">
      <c r="A274">
        <v>273</v>
      </c>
      <c r="B274" t="s">
        <v>666</v>
      </c>
    </row>
    <row r="275" spans="1:2" x14ac:dyDescent="0.25">
      <c r="A275">
        <v>274</v>
      </c>
      <c r="B275" t="s">
        <v>667</v>
      </c>
    </row>
    <row r="276" spans="1:2" x14ac:dyDescent="0.25">
      <c r="A276">
        <v>275</v>
      </c>
      <c r="B276" t="s">
        <v>668</v>
      </c>
    </row>
    <row r="277" spans="1:2" x14ac:dyDescent="0.25">
      <c r="A277">
        <v>276</v>
      </c>
      <c r="B277" t="s">
        <v>669</v>
      </c>
    </row>
    <row r="278" spans="1:2" x14ac:dyDescent="0.25">
      <c r="A278">
        <v>277</v>
      </c>
      <c r="B278" t="s">
        <v>670</v>
      </c>
    </row>
    <row r="279" spans="1:2" x14ac:dyDescent="0.25">
      <c r="A279">
        <v>278</v>
      </c>
      <c r="B279" t="s">
        <v>671</v>
      </c>
    </row>
    <row r="280" spans="1:2" x14ac:dyDescent="0.25">
      <c r="A280">
        <v>279</v>
      </c>
      <c r="B280" t="s">
        <v>672</v>
      </c>
    </row>
    <row r="281" spans="1:2" x14ac:dyDescent="0.25">
      <c r="A281">
        <v>280</v>
      </c>
      <c r="B281" t="s">
        <v>673</v>
      </c>
    </row>
    <row r="282" spans="1:2" x14ac:dyDescent="0.25">
      <c r="A282">
        <v>281</v>
      </c>
      <c r="B282" t="s">
        <v>674</v>
      </c>
    </row>
    <row r="283" spans="1:2" x14ac:dyDescent="0.25">
      <c r="A283">
        <v>282</v>
      </c>
      <c r="B283" t="s">
        <v>675</v>
      </c>
    </row>
    <row r="284" spans="1:2" x14ac:dyDescent="0.25">
      <c r="A284">
        <v>283</v>
      </c>
      <c r="B284" t="s">
        <v>676</v>
      </c>
    </row>
    <row r="285" spans="1:2" x14ac:dyDescent="0.25">
      <c r="A285">
        <v>284</v>
      </c>
      <c r="B285" t="s">
        <v>677</v>
      </c>
    </row>
    <row r="286" spans="1:2" x14ac:dyDescent="0.25">
      <c r="A286">
        <v>285</v>
      </c>
      <c r="B286" t="s">
        <v>678</v>
      </c>
    </row>
    <row r="287" spans="1:2" x14ac:dyDescent="0.25">
      <c r="A287">
        <v>286</v>
      </c>
      <c r="B287" t="s">
        <v>679</v>
      </c>
    </row>
    <row r="288" spans="1:2" x14ac:dyDescent="0.25">
      <c r="A288">
        <v>287</v>
      </c>
      <c r="B288" t="s">
        <v>78</v>
      </c>
    </row>
    <row r="289" spans="1:2" x14ac:dyDescent="0.25">
      <c r="A289">
        <v>288</v>
      </c>
      <c r="B289" t="s">
        <v>680</v>
      </c>
    </row>
    <row r="290" spans="1:2" x14ac:dyDescent="0.25">
      <c r="A290">
        <v>289</v>
      </c>
      <c r="B290" t="s">
        <v>681</v>
      </c>
    </row>
    <row r="291" spans="1:2" x14ac:dyDescent="0.25">
      <c r="A291">
        <v>290</v>
      </c>
      <c r="B291" t="s">
        <v>682</v>
      </c>
    </row>
    <row r="292" spans="1:2" x14ac:dyDescent="0.25">
      <c r="A292">
        <v>291</v>
      </c>
      <c r="B292" t="s">
        <v>683</v>
      </c>
    </row>
    <row r="293" spans="1:2" x14ac:dyDescent="0.25">
      <c r="A293">
        <v>292</v>
      </c>
      <c r="B293" t="s">
        <v>684</v>
      </c>
    </row>
    <row r="294" spans="1:2" x14ac:dyDescent="0.25">
      <c r="A294">
        <v>293</v>
      </c>
      <c r="B294" t="s">
        <v>685</v>
      </c>
    </row>
    <row r="295" spans="1:2" x14ac:dyDescent="0.25">
      <c r="A295">
        <v>294</v>
      </c>
      <c r="B295" t="s">
        <v>686</v>
      </c>
    </row>
    <row r="296" spans="1:2" x14ac:dyDescent="0.25">
      <c r="A296">
        <v>295</v>
      </c>
      <c r="B296" t="s">
        <v>687</v>
      </c>
    </row>
    <row r="297" spans="1:2" x14ac:dyDescent="0.25">
      <c r="A297">
        <v>296</v>
      </c>
      <c r="B297" t="s">
        <v>688</v>
      </c>
    </row>
    <row r="298" spans="1:2" x14ac:dyDescent="0.25">
      <c r="A298">
        <v>297</v>
      </c>
      <c r="B298" t="s">
        <v>689</v>
      </c>
    </row>
    <row r="299" spans="1:2" x14ac:dyDescent="0.25">
      <c r="A299">
        <v>298</v>
      </c>
      <c r="B299" t="s">
        <v>690</v>
      </c>
    </row>
    <row r="300" spans="1:2" x14ac:dyDescent="0.25">
      <c r="A300">
        <v>299</v>
      </c>
      <c r="B300" t="s">
        <v>691</v>
      </c>
    </row>
    <row r="301" spans="1:2" x14ac:dyDescent="0.25">
      <c r="A301">
        <v>300</v>
      </c>
      <c r="B301" t="s">
        <v>692</v>
      </c>
    </row>
    <row r="302" spans="1:2" x14ac:dyDescent="0.25">
      <c r="A302">
        <v>301</v>
      </c>
      <c r="B302" t="s">
        <v>693</v>
      </c>
    </row>
    <row r="303" spans="1:2" x14ac:dyDescent="0.25">
      <c r="A303">
        <v>302</v>
      </c>
      <c r="B303" t="s">
        <v>694</v>
      </c>
    </row>
    <row r="304" spans="1:2" x14ac:dyDescent="0.25">
      <c r="A304">
        <v>303</v>
      </c>
      <c r="B304" t="s">
        <v>695</v>
      </c>
    </row>
    <row r="305" spans="1:2" x14ac:dyDescent="0.25">
      <c r="A305">
        <v>304</v>
      </c>
      <c r="B305" t="s">
        <v>696</v>
      </c>
    </row>
    <row r="306" spans="1:2" x14ac:dyDescent="0.25">
      <c r="A306">
        <v>305</v>
      </c>
      <c r="B306" t="s">
        <v>697</v>
      </c>
    </row>
    <row r="307" spans="1:2" x14ac:dyDescent="0.25">
      <c r="A307">
        <v>306</v>
      </c>
      <c r="B307" t="s">
        <v>698</v>
      </c>
    </row>
    <row r="308" spans="1:2" x14ac:dyDescent="0.25">
      <c r="A308">
        <v>307</v>
      </c>
      <c r="B308" t="s">
        <v>699</v>
      </c>
    </row>
    <row r="309" spans="1:2" x14ac:dyDescent="0.25">
      <c r="A309">
        <v>308</v>
      </c>
      <c r="B309" t="s">
        <v>700</v>
      </c>
    </row>
    <row r="310" spans="1:2" x14ac:dyDescent="0.25">
      <c r="A310">
        <v>309</v>
      </c>
      <c r="B310" t="s">
        <v>701</v>
      </c>
    </row>
    <row r="311" spans="1:2" x14ac:dyDescent="0.25">
      <c r="A311">
        <v>310</v>
      </c>
      <c r="B311" t="s">
        <v>702</v>
      </c>
    </row>
    <row r="312" spans="1:2" x14ac:dyDescent="0.25">
      <c r="A312">
        <v>311</v>
      </c>
      <c r="B312" t="s">
        <v>703</v>
      </c>
    </row>
    <row r="313" spans="1:2" x14ac:dyDescent="0.25">
      <c r="A313">
        <v>312</v>
      </c>
      <c r="B313" t="s">
        <v>704</v>
      </c>
    </row>
    <row r="314" spans="1:2" x14ac:dyDescent="0.25">
      <c r="A314">
        <v>313</v>
      </c>
      <c r="B314" t="s">
        <v>705</v>
      </c>
    </row>
    <row r="315" spans="1:2" x14ac:dyDescent="0.25">
      <c r="A315">
        <v>314</v>
      </c>
      <c r="B315" t="s">
        <v>706</v>
      </c>
    </row>
    <row r="316" spans="1:2" x14ac:dyDescent="0.25">
      <c r="A316">
        <v>315</v>
      </c>
      <c r="B316" t="s">
        <v>707</v>
      </c>
    </row>
    <row r="317" spans="1:2" x14ac:dyDescent="0.25">
      <c r="A317">
        <v>316</v>
      </c>
      <c r="B317" t="s">
        <v>708</v>
      </c>
    </row>
    <row r="318" spans="1:2" x14ac:dyDescent="0.25">
      <c r="A318">
        <v>317</v>
      </c>
      <c r="B318" t="s">
        <v>709</v>
      </c>
    </row>
    <row r="319" spans="1:2" x14ac:dyDescent="0.25">
      <c r="A319">
        <v>318</v>
      </c>
      <c r="B319" t="s">
        <v>710</v>
      </c>
    </row>
    <row r="320" spans="1:2" x14ac:dyDescent="0.25">
      <c r="A320">
        <v>319</v>
      </c>
      <c r="B320" t="s">
        <v>711</v>
      </c>
    </row>
    <row r="321" spans="1:2" x14ac:dyDescent="0.25">
      <c r="A321">
        <v>320</v>
      </c>
      <c r="B321" t="s">
        <v>712</v>
      </c>
    </row>
    <row r="322" spans="1:2" x14ac:dyDescent="0.25">
      <c r="A322">
        <v>321</v>
      </c>
      <c r="B322" t="s">
        <v>713</v>
      </c>
    </row>
    <row r="323" spans="1:2" x14ac:dyDescent="0.25">
      <c r="A323">
        <v>322</v>
      </c>
      <c r="B323" t="s">
        <v>714</v>
      </c>
    </row>
    <row r="324" spans="1:2" x14ac:dyDescent="0.25">
      <c r="A324">
        <v>323</v>
      </c>
      <c r="B324" t="s">
        <v>715</v>
      </c>
    </row>
    <row r="325" spans="1:2" x14ac:dyDescent="0.25">
      <c r="A325">
        <v>324</v>
      </c>
      <c r="B325" t="s">
        <v>716</v>
      </c>
    </row>
    <row r="326" spans="1:2" x14ac:dyDescent="0.25">
      <c r="A326">
        <v>325</v>
      </c>
      <c r="B326" t="s">
        <v>717</v>
      </c>
    </row>
    <row r="327" spans="1:2" x14ac:dyDescent="0.25">
      <c r="A327">
        <v>326</v>
      </c>
      <c r="B327" t="s">
        <v>718</v>
      </c>
    </row>
    <row r="328" spans="1:2" x14ac:dyDescent="0.25">
      <c r="A328">
        <v>327</v>
      </c>
      <c r="B328" t="s">
        <v>719</v>
      </c>
    </row>
    <row r="329" spans="1:2" x14ac:dyDescent="0.25">
      <c r="A329">
        <v>328</v>
      </c>
      <c r="B329" t="s">
        <v>720</v>
      </c>
    </row>
    <row r="330" spans="1:2" x14ac:dyDescent="0.25">
      <c r="A330">
        <v>329</v>
      </c>
      <c r="B330" t="s">
        <v>721</v>
      </c>
    </row>
    <row r="331" spans="1:2" x14ac:dyDescent="0.25">
      <c r="A331">
        <v>330</v>
      </c>
      <c r="B331" t="s">
        <v>722</v>
      </c>
    </row>
    <row r="332" spans="1:2" x14ac:dyDescent="0.25">
      <c r="A332">
        <v>331</v>
      </c>
      <c r="B332" t="s">
        <v>723</v>
      </c>
    </row>
    <row r="333" spans="1:2" x14ac:dyDescent="0.25">
      <c r="A333">
        <v>332</v>
      </c>
      <c r="B333" t="s">
        <v>724</v>
      </c>
    </row>
    <row r="334" spans="1:2" x14ac:dyDescent="0.25">
      <c r="A334">
        <v>333</v>
      </c>
      <c r="B334" t="s">
        <v>725</v>
      </c>
    </row>
    <row r="335" spans="1:2" x14ac:dyDescent="0.25">
      <c r="A335">
        <v>334</v>
      </c>
      <c r="B335" t="s">
        <v>726</v>
      </c>
    </row>
    <row r="336" spans="1:2" x14ac:dyDescent="0.25">
      <c r="A336">
        <v>335</v>
      </c>
      <c r="B336" t="s">
        <v>727</v>
      </c>
    </row>
    <row r="337" spans="1:2" x14ac:dyDescent="0.25">
      <c r="A337">
        <v>336</v>
      </c>
      <c r="B337" t="s">
        <v>728</v>
      </c>
    </row>
    <row r="338" spans="1:2" x14ac:dyDescent="0.25">
      <c r="A338">
        <v>337</v>
      </c>
      <c r="B338" t="s">
        <v>729</v>
      </c>
    </row>
    <row r="339" spans="1:2" x14ac:dyDescent="0.25">
      <c r="A339">
        <v>338</v>
      </c>
      <c r="B339" t="s">
        <v>730</v>
      </c>
    </row>
    <row r="340" spans="1:2" x14ac:dyDescent="0.25">
      <c r="A340">
        <v>339</v>
      </c>
      <c r="B340" t="s">
        <v>731</v>
      </c>
    </row>
    <row r="341" spans="1:2" x14ac:dyDescent="0.25">
      <c r="A341">
        <v>340</v>
      </c>
      <c r="B341" t="s">
        <v>732</v>
      </c>
    </row>
    <row r="342" spans="1:2" x14ac:dyDescent="0.25">
      <c r="A342">
        <v>341</v>
      </c>
      <c r="B342" t="s">
        <v>733</v>
      </c>
    </row>
    <row r="343" spans="1:2" x14ac:dyDescent="0.25">
      <c r="A343">
        <v>342</v>
      </c>
      <c r="B343" t="s">
        <v>734</v>
      </c>
    </row>
    <row r="344" spans="1:2" x14ac:dyDescent="0.25">
      <c r="A344">
        <v>343</v>
      </c>
      <c r="B344" t="s">
        <v>735</v>
      </c>
    </row>
    <row r="345" spans="1:2" x14ac:dyDescent="0.25">
      <c r="A345">
        <v>344</v>
      </c>
      <c r="B345" t="s">
        <v>736</v>
      </c>
    </row>
    <row r="346" spans="1:2" x14ac:dyDescent="0.25">
      <c r="A346">
        <v>345</v>
      </c>
      <c r="B346" t="s">
        <v>737</v>
      </c>
    </row>
    <row r="347" spans="1:2" x14ac:dyDescent="0.25">
      <c r="A347">
        <v>346</v>
      </c>
      <c r="B347" t="s">
        <v>738</v>
      </c>
    </row>
    <row r="348" spans="1:2" x14ac:dyDescent="0.25">
      <c r="A348">
        <v>347</v>
      </c>
      <c r="B348" t="s">
        <v>739</v>
      </c>
    </row>
    <row r="349" spans="1:2" x14ac:dyDescent="0.25">
      <c r="A349">
        <v>348</v>
      </c>
      <c r="B349" t="s">
        <v>740</v>
      </c>
    </row>
    <row r="350" spans="1:2" x14ac:dyDescent="0.25">
      <c r="A350">
        <v>349</v>
      </c>
      <c r="B350" t="s">
        <v>741</v>
      </c>
    </row>
    <row r="351" spans="1:2" x14ac:dyDescent="0.25">
      <c r="A351">
        <v>350</v>
      </c>
      <c r="B351" t="s">
        <v>742</v>
      </c>
    </row>
    <row r="352" spans="1:2" x14ac:dyDescent="0.25">
      <c r="A352">
        <v>351</v>
      </c>
      <c r="B352" t="s">
        <v>743</v>
      </c>
    </row>
    <row r="353" spans="1:2" x14ac:dyDescent="0.25">
      <c r="A353">
        <v>352</v>
      </c>
      <c r="B353" t="s">
        <v>744</v>
      </c>
    </row>
    <row r="354" spans="1:2" x14ac:dyDescent="0.25">
      <c r="A354">
        <v>353</v>
      </c>
      <c r="B354" t="s">
        <v>745</v>
      </c>
    </row>
    <row r="355" spans="1:2" x14ac:dyDescent="0.25">
      <c r="A355">
        <v>354</v>
      </c>
      <c r="B355" t="s">
        <v>746</v>
      </c>
    </row>
    <row r="356" spans="1:2" x14ac:dyDescent="0.25">
      <c r="A356">
        <v>355</v>
      </c>
      <c r="B356" t="s">
        <v>747</v>
      </c>
    </row>
    <row r="357" spans="1:2" x14ac:dyDescent="0.25">
      <c r="A357">
        <v>356</v>
      </c>
      <c r="B357" t="s">
        <v>748</v>
      </c>
    </row>
    <row r="358" spans="1:2" x14ac:dyDescent="0.25">
      <c r="A358">
        <v>357</v>
      </c>
      <c r="B358" t="s">
        <v>749</v>
      </c>
    </row>
    <row r="359" spans="1:2" x14ac:dyDescent="0.25">
      <c r="A359">
        <v>358</v>
      </c>
      <c r="B359" t="s">
        <v>750</v>
      </c>
    </row>
    <row r="360" spans="1:2" x14ac:dyDescent="0.25">
      <c r="A360">
        <v>359</v>
      </c>
      <c r="B360" t="s">
        <v>751</v>
      </c>
    </row>
    <row r="361" spans="1:2" x14ac:dyDescent="0.25">
      <c r="A361">
        <v>360</v>
      </c>
      <c r="B361" t="s">
        <v>752</v>
      </c>
    </row>
    <row r="362" spans="1:2" x14ac:dyDescent="0.25">
      <c r="A362">
        <v>361</v>
      </c>
      <c r="B362" t="s">
        <v>753</v>
      </c>
    </row>
    <row r="363" spans="1:2" x14ac:dyDescent="0.25">
      <c r="A363">
        <v>362</v>
      </c>
      <c r="B363" t="s">
        <v>754</v>
      </c>
    </row>
    <row r="364" spans="1:2" x14ac:dyDescent="0.25">
      <c r="A364">
        <v>363</v>
      </c>
      <c r="B364" t="s">
        <v>755</v>
      </c>
    </row>
    <row r="365" spans="1:2" x14ac:dyDescent="0.25">
      <c r="A365">
        <v>364</v>
      </c>
      <c r="B365" t="s">
        <v>756</v>
      </c>
    </row>
    <row r="366" spans="1:2" x14ac:dyDescent="0.25">
      <c r="A366">
        <v>365</v>
      </c>
      <c r="B366" t="s">
        <v>757</v>
      </c>
    </row>
    <row r="367" spans="1:2" x14ac:dyDescent="0.25">
      <c r="A367">
        <v>366</v>
      </c>
      <c r="B367" t="s">
        <v>758</v>
      </c>
    </row>
    <row r="368" spans="1:2" x14ac:dyDescent="0.25">
      <c r="A368">
        <v>367</v>
      </c>
      <c r="B368" t="s">
        <v>759</v>
      </c>
    </row>
    <row r="369" spans="1:2" x14ac:dyDescent="0.25">
      <c r="A369">
        <v>368</v>
      </c>
      <c r="B369" t="s">
        <v>760</v>
      </c>
    </row>
    <row r="370" spans="1:2" x14ac:dyDescent="0.25">
      <c r="A370">
        <v>369</v>
      </c>
      <c r="B370" t="s">
        <v>761</v>
      </c>
    </row>
    <row r="371" spans="1:2" x14ac:dyDescent="0.25">
      <c r="A371">
        <v>370</v>
      </c>
      <c r="B371" t="s">
        <v>762</v>
      </c>
    </row>
    <row r="372" spans="1:2" x14ac:dyDescent="0.25">
      <c r="A372">
        <v>371</v>
      </c>
      <c r="B372" t="s">
        <v>763</v>
      </c>
    </row>
    <row r="373" spans="1:2" x14ac:dyDescent="0.25">
      <c r="A373">
        <v>372</v>
      </c>
      <c r="B373" t="s">
        <v>764</v>
      </c>
    </row>
    <row r="374" spans="1:2" x14ac:dyDescent="0.25">
      <c r="A374">
        <v>373</v>
      </c>
      <c r="B374" t="s">
        <v>765</v>
      </c>
    </row>
    <row r="375" spans="1:2" x14ac:dyDescent="0.25">
      <c r="A375">
        <v>374</v>
      </c>
      <c r="B375" t="s">
        <v>766</v>
      </c>
    </row>
    <row r="376" spans="1:2" x14ac:dyDescent="0.25">
      <c r="A376">
        <v>375</v>
      </c>
      <c r="B376" t="s">
        <v>767</v>
      </c>
    </row>
    <row r="377" spans="1:2" x14ac:dyDescent="0.25">
      <c r="A377">
        <v>376</v>
      </c>
      <c r="B377" t="s">
        <v>768</v>
      </c>
    </row>
    <row r="378" spans="1:2" x14ac:dyDescent="0.25">
      <c r="A378">
        <v>377</v>
      </c>
      <c r="B378" t="s">
        <v>769</v>
      </c>
    </row>
    <row r="379" spans="1:2" x14ac:dyDescent="0.25">
      <c r="A379">
        <v>378</v>
      </c>
      <c r="B379" t="s">
        <v>770</v>
      </c>
    </row>
    <row r="380" spans="1:2" x14ac:dyDescent="0.25">
      <c r="A380">
        <v>379</v>
      </c>
      <c r="B380" t="s">
        <v>771</v>
      </c>
    </row>
    <row r="381" spans="1:2" x14ac:dyDescent="0.25">
      <c r="A381">
        <v>380</v>
      </c>
      <c r="B381" t="s">
        <v>772</v>
      </c>
    </row>
    <row r="382" spans="1:2" x14ac:dyDescent="0.25">
      <c r="A382">
        <v>381</v>
      </c>
      <c r="B382" t="s">
        <v>773</v>
      </c>
    </row>
    <row r="383" spans="1:2" x14ac:dyDescent="0.25">
      <c r="A383">
        <v>382</v>
      </c>
      <c r="B383" t="s">
        <v>774</v>
      </c>
    </row>
    <row r="384" spans="1:2" x14ac:dyDescent="0.25">
      <c r="A384">
        <v>383</v>
      </c>
      <c r="B384" t="s">
        <v>775</v>
      </c>
    </row>
    <row r="385" spans="1:2" x14ac:dyDescent="0.25">
      <c r="A385">
        <v>384</v>
      </c>
      <c r="B385" t="s">
        <v>776</v>
      </c>
    </row>
    <row r="386" spans="1:2" x14ac:dyDescent="0.25">
      <c r="A386">
        <v>385</v>
      </c>
      <c r="B386" t="s">
        <v>777</v>
      </c>
    </row>
    <row r="387" spans="1:2" x14ac:dyDescent="0.25">
      <c r="A387">
        <v>386</v>
      </c>
      <c r="B387" t="s">
        <v>778</v>
      </c>
    </row>
    <row r="388" spans="1:2" x14ac:dyDescent="0.25">
      <c r="A388">
        <v>387</v>
      </c>
      <c r="B388" t="s">
        <v>779</v>
      </c>
    </row>
    <row r="389" spans="1:2" x14ac:dyDescent="0.25">
      <c r="A389">
        <v>388</v>
      </c>
      <c r="B389" t="s">
        <v>780</v>
      </c>
    </row>
    <row r="390" spans="1:2" x14ac:dyDescent="0.25">
      <c r="A390">
        <v>389</v>
      </c>
      <c r="B390" t="s">
        <v>781</v>
      </c>
    </row>
    <row r="391" spans="1:2" x14ac:dyDescent="0.25">
      <c r="A391">
        <v>390</v>
      </c>
      <c r="B391" t="s">
        <v>782</v>
      </c>
    </row>
    <row r="392" spans="1:2" x14ac:dyDescent="0.25">
      <c r="A392">
        <v>391</v>
      </c>
      <c r="B392" t="s">
        <v>783</v>
      </c>
    </row>
    <row r="393" spans="1:2" x14ac:dyDescent="0.25">
      <c r="A393">
        <v>392</v>
      </c>
      <c r="B393" t="s">
        <v>784</v>
      </c>
    </row>
    <row r="394" spans="1:2" x14ac:dyDescent="0.25">
      <c r="A394">
        <v>393</v>
      </c>
      <c r="B394" t="s">
        <v>785</v>
      </c>
    </row>
    <row r="395" spans="1:2" x14ac:dyDescent="0.25">
      <c r="A395">
        <v>394</v>
      </c>
      <c r="B395" t="s">
        <v>786</v>
      </c>
    </row>
    <row r="396" spans="1:2" x14ac:dyDescent="0.25">
      <c r="A396">
        <v>395</v>
      </c>
      <c r="B396" t="s">
        <v>787</v>
      </c>
    </row>
    <row r="397" spans="1:2" x14ac:dyDescent="0.25">
      <c r="A397">
        <v>396</v>
      </c>
      <c r="B397" t="s">
        <v>788</v>
      </c>
    </row>
    <row r="398" spans="1:2" x14ac:dyDescent="0.25">
      <c r="A398">
        <v>397</v>
      </c>
      <c r="B398" t="s">
        <v>789</v>
      </c>
    </row>
    <row r="399" spans="1:2" x14ac:dyDescent="0.25">
      <c r="A399">
        <v>398</v>
      </c>
      <c r="B399" t="s">
        <v>790</v>
      </c>
    </row>
    <row r="400" spans="1:2" x14ac:dyDescent="0.25">
      <c r="A400">
        <v>399</v>
      </c>
      <c r="B400" t="s">
        <v>791</v>
      </c>
    </row>
    <row r="401" spans="1:2" x14ac:dyDescent="0.25">
      <c r="A401">
        <v>400</v>
      </c>
      <c r="B401" t="s">
        <v>792</v>
      </c>
    </row>
    <row r="402" spans="1:2" x14ac:dyDescent="0.25">
      <c r="A402">
        <v>401</v>
      </c>
      <c r="B402" t="s">
        <v>793</v>
      </c>
    </row>
    <row r="403" spans="1:2" x14ac:dyDescent="0.25">
      <c r="A403">
        <v>402</v>
      </c>
      <c r="B403" t="s">
        <v>794</v>
      </c>
    </row>
    <row r="404" spans="1:2" x14ac:dyDescent="0.25">
      <c r="A404">
        <v>403</v>
      </c>
      <c r="B404" t="s">
        <v>795</v>
      </c>
    </row>
    <row r="405" spans="1:2" x14ac:dyDescent="0.25">
      <c r="A405">
        <v>404</v>
      </c>
      <c r="B405" t="s">
        <v>796</v>
      </c>
    </row>
    <row r="406" spans="1:2" x14ac:dyDescent="0.25">
      <c r="A406">
        <v>405</v>
      </c>
      <c r="B406" t="s">
        <v>797</v>
      </c>
    </row>
    <row r="407" spans="1:2" x14ac:dyDescent="0.25">
      <c r="A407">
        <v>406</v>
      </c>
      <c r="B407" t="s">
        <v>798</v>
      </c>
    </row>
    <row r="408" spans="1:2" x14ac:dyDescent="0.25">
      <c r="A408">
        <v>407</v>
      </c>
      <c r="B408" t="s">
        <v>799</v>
      </c>
    </row>
    <row r="409" spans="1:2" x14ac:dyDescent="0.25">
      <c r="A409">
        <v>408</v>
      </c>
      <c r="B409" t="s">
        <v>800</v>
      </c>
    </row>
    <row r="410" spans="1:2" x14ac:dyDescent="0.25">
      <c r="A410">
        <v>409</v>
      </c>
      <c r="B410" t="s">
        <v>801</v>
      </c>
    </row>
    <row r="411" spans="1:2" x14ac:dyDescent="0.25">
      <c r="A411">
        <v>410</v>
      </c>
      <c r="B411" t="s">
        <v>802</v>
      </c>
    </row>
    <row r="412" spans="1:2" x14ac:dyDescent="0.25">
      <c r="A412">
        <v>411</v>
      </c>
      <c r="B412" t="s">
        <v>803</v>
      </c>
    </row>
    <row r="413" spans="1:2" x14ac:dyDescent="0.25">
      <c r="A413">
        <v>412</v>
      </c>
      <c r="B413" t="s">
        <v>804</v>
      </c>
    </row>
    <row r="414" spans="1:2" x14ac:dyDescent="0.25">
      <c r="A414">
        <v>413</v>
      </c>
      <c r="B414" t="s">
        <v>805</v>
      </c>
    </row>
    <row r="415" spans="1:2" x14ac:dyDescent="0.25">
      <c r="A415">
        <v>414</v>
      </c>
      <c r="B415" t="s">
        <v>806</v>
      </c>
    </row>
    <row r="416" spans="1:2" x14ac:dyDescent="0.25">
      <c r="A416">
        <v>415</v>
      </c>
      <c r="B416" t="s">
        <v>807</v>
      </c>
    </row>
    <row r="417" spans="1:2" x14ac:dyDescent="0.25">
      <c r="A417">
        <v>416</v>
      </c>
      <c r="B417" t="s">
        <v>808</v>
      </c>
    </row>
    <row r="418" spans="1:2" x14ac:dyDescent="0.25">
      <c r="A418">
        <v>417</v>
      </c>
      <c r="B418" t="s">
        <v>809</v>
      </c>
    </row>
    <row r="419" spans="1:2" x14ac:dyDescent="0.25">
      <c r="A419">
        <v>418</v>
      </c>
      <c r="B419" t="s">
        <v>810</v>
      </c>
    </row>
    <row r="420" spans="1:2" x14ac:dyDescent="0.25">
      <c r="A420">
        <v>419</v>
      </c>
      <c r="B420" t="s">
        <v>811</v>
      </c>
    </row>
    <row r="421" spans="1:2" x14ac:dyDescent="0.25">
      <c r="A421">
        <v>420</v>
      </c>
      <c r="B421" t="s">
        <v>812</v>
      </c>
    </row>
    <row r="422" spans="1:2" x14ac:dyDescent="0.25">
      <c r="A422">
        <v>421</v>
      </c>
      <c r="B422" t="s">
        <v>813</v>
      </c>
    </row>
    <row r="423" spans="1:2" x14ac:dyDescent="0.25">
      <c r="A423">
        <v>422</v>
      </c>
      <c r="B423" t="s">
        <v>814</v>
      </c>
    </row>
    <row r="424" spans="1:2" x14ac:dyDescent="0.25">
      <c r="A424">
        <v>423</v>
      </c>
      <c r="B424" t="s">
        <v>815</v>
      </c>
    </row>
    <row r="425" spans="1:2" x14ac:dyDescent="0.25">
      <c r="A425">
        <v>424</v>
      </c>
      <c r="B425" t="s">
        <v>816</v>
      </c>
    </row>
    <row r="426" spans="1:2" x14ac:dyDescent="0.25">
      <c r="A426">
        <v>425</v>
      </c>
      <c r="B426" t="s">
        <v>817</v>
      </c>
    </row>
    <row r="427" spans="1:2" x14ac:dyDescent="0.25">
      <c r="A427">
        <v>426</v>
      </c>
      <c r="B427" t="s">
        <v>818</v>
      </c>
    </row>
    <row r="428" spans="1:2" x14ac:dyDescent="0.25">
      <c r="A428">
        <v>427</v>
      </c>
      <c r="B428" t="s">
        <v>819</v>
      </c>
    </row>
    <row r="429" spans="1:2" x14ac:dyDescent="0.25">
      <c r="A429">
        <v>428</v>
      </c>
      <c r="B429" t="s">
        <v>820</v>
      </c>
    </row>
    <row r="430" spans="1:2" x14ac:dyDescent="0.25">
      <c r="A430">
        <v>429</v>
      </c>
      <c r="B430" t="s">
        <v>821</v>
      </c>
    </row>
    <row r="431" spans="1:2" x14ac:dyDescent="0.25">
      <c r="A431">
        <v>430</v>
      </c>
      <c r="B431" t="s">
        <v>822</v>
      </c>
    </row>
    <row r="432" spans="1:2" x14ac:dyDescent="0.25">
      <c r="A432">
        <v>431</v>
      </c>
      <c r="B432" t="s">
        <v>823</v>
      </c>
    </row>
    <row r="433" spans="1:2" x14ac:dyDescent="0.25">
      <c r="A433">
        <v>432</v>
      </c>
      <c r="B433" t="s">
        <v>824</v>
      </c>
    </row>
    <row r="434" spans="1:2" x14ac:dyDescent="0.25">
      <c r="A434">
        <v>433</v>
      </c>
      <c r="B434" t="s">
        <v>825</v>
      </c>
    </row>
    <row r="435" spans="1:2" x14ac:dyDescent="0.25">
      <c r="A435">
        <v>434</v>
      </c>
      <c r="B435" t="s">
        <v>826</v>
      </c>
    </row>
    <row r="436" spans="1:2" x14ac:dyDescent="0.25">
      <c r="A436">
        <v>435</v>
      </c>
      <c r="B436" t="s">
        <v>827</v>
      </c>
    </row>
    <row r="437" spans="1:2" x14ac:dyDescent="0.25">
      <c r="A437">
        <v>436</v>
      </c>
      <c r="B437" t="s">
        <v>828</v>
      </c>
    </row>
    <row r="438" spans="1:2" x14ac:dyDescent="0.25">
      <c r="A438">
        <v>437</v>
      </c>
      <c r="B438" t="s">
        <v>829</v>
      </c>
    </row>
    <row r="439" spans="1:2" x14ac:dyDescent="0.25">
      <c r="A439">
        <v>438</v>
      </c>
      <c r="B439" t="s">
        <v>830</v>
      </c>
    </row>
    <row r="440" spans="1:2" x14ac:dyDescent="0.25">
      <c r="A440">
        <v>439</v>
      </c>
      <c r="B440" t="s">
        <v>831</v>
      </c>
    </row>
    <row r="441" spans="1:2" x14ac:dyDescent="0.25">
      <c r="A441">
        <v>440</v>
      </c>
      <c r="B441" t="s">
        <v>832</v>
      </c>
    </row>
    <row r="442" spans="1:2" x14ac:dyDescent="0.25">
      <c r="A442">
        <v>441</v>
      </c>
      <c r="B442" t="s">
        <v>833</v>
      </c>
    </row>
    <row r="443" spans="1:2" x14ac:dyDescent="0.25">
      <c r="A443">
        <v>442</v>
      </c>
      <c r="B443" t="s">
        <v>834</v>
      </c>
    </row>
    <row r="444" spans="1:2" x14ac:dyDescent="0.25">
      <c r="A444">
        <v>443</v>
      </c>
      <c r="B444" t="s">
        <v>835</v>
      </c>
    </row>
    <row r="445" spans="1:2" x14ac:dyDescent="0.25">
      <c r="A445">
        <v>444</v>
      </c>
      <c r="B445" t="s">
        <v>836</v>
      </c>
    </row>
    <row r="446" spans="1:2" x14ac:dyDescent="0.25">
      <c r="A446">
        <v>445</v>
      </c>
      <c r="B446" t="s">
        <v>837</v>
      </c>
    </row>
    <row r="447" spans="1:2" x14ac:dyDescent="0.25">
      <c r="A447">
        <v>446</v>
      </c>
      <c r="B447" t="s">
        <v>838</v>
      </c>
    </row>
    <row r="448" spans="1:2" x14ac:dyDescent="0.25">
      <c r="A448">
        <v>447</v>
      </c>
      <c r="B448" t="s">
        <v>839</v>
      </c>
    </row>
    <row r="449" spans="1:2" x14ac:dyDescent="0.25">
      <c r="A449">
        <v>448</v>
      </c>
      <c r="B449" t="s">
        <v>840</v>
      </c>
    </row>
    <row r="450" spans="1:2" x14ac:dyDescent="0.25">
      <c r="A450">
        <v>449</v>
      </c>
      <c r="B450" t="s">
        <v>841</v>
      </c>
    </row>
    <row r="451" spans="1:2" x14ac:dyDescent="0.25">
      <c r="A451">
        <v>450</v>
      </c>
      <c r="B451" t="s">
        <v>842</v>
      </c>
    </row>
    <row r="452" spans="1:2" x14ac:dyDescent="0.25">
      <c r="A452">
        <v>451</v>
      </c>
      <c r="B452" t="s">
        <v>843</v>
      </c>
    </row>
    <row r="453" spans="1:2" x14ac:dyDescent="0.25">
      <c r="A453">
        <v>452</v>
      </c>
      <c r="B453" t="s">
        <v>844</v>
      </c>
    </row>
    <row r="454" spans="1:2" x14ac:dyDescent="0.25">
      <c r="A454">
        <v>453</v>
      </c>
      <c r="B454" t="s">
        <v>845</v>
      </c>
    </row>
    <row r="455" spans="1:2" x14ac:dyDescent="0.25">
      <c r="A455">
        <v>454</v>
      </c>
      <c r="B455" t="s">
        <v>846</v>
      </c>
    </row>
    <row r="456" spans="1:2" x14ac:dyDescent="0.25">
      <c r="A456">
        <v>455</v>
      </c>
      <c r="B456" t="s">
        <v>847</v>
      </c>
    </row>
    <row r="457" spans="1:2" x14ac:dyDescent="0.25">
      <c r="A457">
        <v>456</v>
      </c>
      <c r="B457" t="s">
        <v>848</v>
      </c>
    </row>
    <row r="458" spans="1:2" x14ac:dyDescent="0.25">
      <c r="A458">
        <v>457</v>
      </c>
      <c r="B458" t="s">
        <v>849</v>
      </c>
    </row>
    <row r="459" spans="1:2" x14ac:dyDescent="0.25">
      <c r="A459">
        <v>458</v>
      </c>
      <c r="B459" t="s">
        <v>850</v>
      </c>
    </row>
    <row r="460" spans="1:2" x14ac:dyDescent="0.25">
      <c r="A460">
        <v>459</v>
      </c>
      <c r="B460" t="s">
        <v>851</v>
      </c>
    </row>
    <row r="461" spans="1:2" x14ac:dyDescent="0.25">
      <c r="A461">
        <v>460</v>
      </c>
      <c r="B461" t="s">
        <v>852</v>
      </c>
    </row>
    <row r="462" spans="1:2" x14ac:dyDescent="0.25">
      <c r="A462">
        <v>461</v>
      </c>
      <c r="B462" t="s">
        <v>853</v>
      </c>
    </row>
    <row r="463" spans="1:2" x14ac:dyDescent="0.25">
      <c r="A463">
        <v>462</v>
      </c>
      <c r="B463" t="s">
        <v>854</v>
      </c>
    </row>
    <row r="464" spans="1:2" x14ac:dyDescent="0.25">
      <c r="A464">
        <v>463</v>
      </c>
      <c r="B464" t="s">
        <v>855</v>
      </c>
    </row>
    <row r="465" spans="1:2" x14ac:dyDescent="0.25">
      <c r="A465">
        <v>464</v>
      </c>
      <c r="B465" t="s">
        <v>856</v>
      </c>
    </row>
    <row r="466" spans="1:2" x14ac:dyDescent="0.25">
      <c r="A466">
        <v>465</v>
      </c>
      <c r="B466" t="s">
        <v>857</v>
      </c>
    </row>
    <row r="467" spans="1:2" x14ac:dyDescent="0.25">
      <c r="A467">
        <v>466</v>
      </c>
      <c r="B467" t="s">
        <v>858</v>
      </c>
    </row>
    <row r="468" spans="1:2" x14ac:dyDescent="0.25">
      <c r="A468">
        <v>467</v>
      </c>
      <c r="B468" t="s">
        <v>859</v>
      </c>
    </row>
    <row r="469" spans="1:2" x14ac:dyDescent="0.25">
      <c r="A469">
        <v>468</v>
      </c>
      <c r="B469" t="s">
        <v>860</v>
      </c>
    </row>
    <row r="470" spans="1:2" x14ac:dyDescent="0.25">
      <c r="A470">
        <v>469</v>
      </c>
      <c r="B470" t="s">
        <v>861</v>
      </c>
    </row>
    <row r="471" spans="1:2" x14ac:dyDescent="0.25">
      <c r="A471">
        <v>470</v>
      </c>
      <c r="B471" t="s">
        <v>862</v>
      </c>
    </row>
    <row r="472" spans="1:2" x14ac:dyDescent="0.25">
      <c r="A472">
        <v>471</v>
      </c>
      <c r="B472" t="s">
        <v>863</v>
      </c>
    </row>
    <row r="473" spans="1:2" x14ac:dyDescent="0.25">
      <c r="A473">
        <v>472</v>
      </c>
      <c r="B473" t="s">
        <v>864</v>
      </c>
    </row>
    <row r="474" spans="1:2" x14ac:dyDescent="0.25">
      <c r="A474">
        <v>473</v>
      </c>
      <c r="B474" t="s">
        <v>865</v>
      </c>
    </row>
    <row r="475" spans="1:2" x14ac:dyDescent="0.25">
      <c r="A475">
        <v>474</v>
      </c>
      <c r="B475" t="s">
        <v>866</v>
      </c>
    </row>
    <row r="476" spans="1:2" x14ac:dyDescent="0.25">
      <c r="A476">
        <v>475</v>
      </c>
      <c r="B476" t="s">
        <v>867</v>
      </c>
    </row>
    <row r="477" spans="1:2" x14ac:dyDescent="0.25">
      <c r="A477">
        <v>476</v>
      </c>
      <c r="B477" t="s">
        <v>868</v>
      </c>
    </row>
    <row r="478" spans="1:2" x14ac:dyDescent="0.25">
      <c r="A478">
        <v>477</v>
      </c>
      <c r="B478" t="s">
        <v>869</v>
      </c>
    </row>
    <row r="479" spans="1:2" x14ac:dyDescent="0.25">
      <c r="A479">
        <v>478</v>
      </c>
      <c r="B479" t="s">
        <v>870</v>
      </c>
    </row>
    <row r="480" spans="1:2" x14ac:dyDescent="0.25">
      <c r="A480">
        <v>479</v>
      </c>
      <c r="B480" t="s">
        <v>871</v>
      </c>
    </row>
    <row r="481" spans="1:2" x14ac:dyDescent="0.25">
      <c r="A481">
        <v>480</v>
      </c>
      <c r="B481" t="s">
        <v>872</v>
      </c>
    </row>
    <row r="482" spans="1:2" x14ac:dyDescent="0.25">
      <c r="A482">
        <v>481</v>
      </c>
      <c r="B482" t="s">
        <v>873</v>
      </c>
    </row>
    <row r="483" spans="1:2" x14ac:dyDescent="0.25">
      <c r="A483">
        <v>482</v>
      </c>
      <c r="B483" t="s">
        <v>874</v>
      </c>
    </row>
    <row r="484" spans="1:2" x14ac:dyDescent="0.25">
      <c r="A484">
        <v>483</v>
      </c>
      <c r="B484" t="s">
        <v>875</v>
      </c>
    </row>
    <row r="485" spans="1:2" x14ac:dyDescent="0.25">
      <c r="A485">
        <v>484</v>
      </c>
      <c r="B485" t="s">
        <v>876</v>
      </c>
    </row>
    <row r="486" spans="1:2" x14ac:dyDescent="0.25">
      <c r="A486">
        <v>485</v>
      </c>
      <c r="B486" t="s">
        <v>877</v>
      </c>
    </row>
    <row r="487" spans="1:2" x14ac:dyDescent="0.25">
      <c r="A487">
        <v>486</v>
      </c>
      <c r="B487" t="s">
        <v>878</v>
      </c>
    </row>
    <row r="488" spans="1:2" x14ac:dyDescent="0.25">
      <c r="A488">
        <v>487</v>
      </c>
      <c r="B488" t="s">
        <v>879</v>
      </c>
    </row>
    <row r="489" spans="1:2" x14ac:dyDescent="0.25">
      <c r="A489">
        <v>488</v>
      </c>
      <c r="B489" t="s">
        <v>880</v>
      </c>
    </row>
    <row r="490" spans="1:2" x14ac:dyDescent="0.25">
      <c r="A490">
        <v>489</v>
      </c>
      <c r="B490" t="s">
        <v>881</v>
      </c>
    </row>
    <row r="491" spans="1:2" x14ac:dyDescent="0.25">
      <c r="A491">
        <v>490</v>
      </c>
      <c r="B491" t="s">
        <v>882</v>
      </c>
    </row>
    <row r="492" spans="1:2" x14ac:dyDescent="0.25">
      <c r="A492">
        <v>491</v>
      </c>
      <c r="B492" t="s">
        <v>883</v>
      </c>
    </row>
    <row r="493" spans="1:2" x14ac:dyDescent="0.25">
      <c r="A493">
        <v>492</v>
      </c>
      <c r="B493" t="s">
        <v>884</v>
      </c>
    </row>
    <row r="494" spans="1:2" x14ac:dyDescent="0.25">
      <c r="A494">
        <v>493</v>
      </c>
      <c r="B494" t="s">
        <v>885</v>
      </c>
    </row>
    <row r="495" spans="1:2" x14ac:dyDescent="0.25">
      <c r="A495">
        <v>494</v>
      </c>
      <c r="B495" t="s">
        <v>886</v>
      </c>
    </row>
    <row r="496" spans="1:2" x14ac:dyDescent="0.25">
      <c r="A496">
        <v>495</v>
      </c>
      <c r="B496" t="s">
        <v>887</v>
      </c>
    </row>
    <row r="497" spans="1:2" x14ac:dyDescent="0.25">
      <c r="A497">
        <v>496</v>
      </c>
      <c r="B497" t="s">
        <v>888</v>
      </c>
    </row>
    <row r="498" spans="1:2" x14ac:dyDescent="0.25">
      <c r="A498">
        <v>497</v>
      </c>
      <c r="B498" t="s">
        <v>889</v>
      </c>
    </row>
    <row r="499" spans="1:2" x14ac:dyDescent="0.25">
      <c r="A499">
        <v>498</v>
      </c>
      <c r="B499" t="s">
        <v>890</v>
      </c>
    </row>
    <row r="500" spans="1:2" x14ac:dyDescent="0.25">
      <c r="A500">
        <v>499</v>
      </c>
      <c r="B500" t="s">
        <v>891</v>
      </c>
    </row>
    <row r="501" spans="1:2" x14ac:dyDescent="0.25">
      <c r="A501">
        <v>500</v>
      </c>
      <c r="B501" t="s">
        <v>892</v>
      </c>
    </row>
    <row r="502" spans="1:2" x14ac:dyDescent="0.25">
      <c r="A502">
        <v>501</v>
      </c>
      <c r="B502" t="s">
        <v>893</v>
      </c>
    </row>
    <row r="503" spans="1:2" x14ac:dyDescent="0.25">
      <c r="A503">
        <v>502</v>
      </c>
      <c r="B503" t="s">
        <v>894</v>
      </c>
    </row>
    <row r="504" spans="1:2" x14ac:dyDescent="0.25">
      <c r="A504">
        <v>503</v>
      </c>
      <c r="B504" t="s">
        <v>895</v>
      </c>
    </row>
    <row r="505" spans="1:2" x14ac:dyDescent="0.25">
      <c r="A505">
        <v>504</v>
      </c>
      <c r="B505" t="s">
        <v>896</v>
      </c>
    </row>
    <row r="506" spans="1:2" x14ac:dyDescent="0.25">
      <c r="A506">
        <v>505</v>
      </c>
      <c r="B506" t="s">
        <v>897</v>
      </c>
    </row>
    <row r="507" spans="1:2" x14ac:dyDescent="0.25">
      <c r="A507">
        <v>506</v>
      </c>
      <c r="B507" t="s">
        <v>898</v>
      </c>
    </row>
    <row r="508" spans="1:2" x14ac:dyDescent="0.25">
      <c r="A508">
        <v>507</v>
      </c>
      <c r="B508" t="s">
        <v>899</v>
      </c>
    </row>
    <row r="509" spans="1:2" x14ac:dyDescent="0.25">
      <c r="A509">
        <v>508</v>
      </c>
      <c r="B509" t="s">
        <v>900</v>
      </c>
    </row>
    <row r="510" spans="1:2" x14ac:dyDescent="0.25">
      <c r="A510">
        <v>509</v>
      </c>
      <c r="B510" t="s">
        <v>901</v>
      </c>
    </row>
    <row r="511" spans="1:2" x14ac:dyDescent="0.25">
      <c r="A511">
        <v>510</v>
      </c>
      <c r="B511" t="s">
        <v>902</v>
      </c>
    </row>
    <row r="512" spans="1:2" x14ac:dyDescent="0.25">
      <c r="A512">
        <v>511</v>
      </c>
      <c r="B512" t="s">
        <v>903</v>
      </c>
    </row>
    <row r="513" spans="1:2" x14ac:dyDescent="0.25">
      <c r="A513">
        <v>512</v>
      </c>
      <c r="B513" t="s">
        <v>904</v>
      </c>
    </row>
    <row r="514" spans="1:2" x14ac:dyDescent="0.25">
      <c r="A514">
        <v>513</v>
      </c>
      <c r="B514" t="s">
        <v>905</v>
      </c>
    </row>
    <row r="515" spans="1:2" x14ac:dyDescent="0.25">
      <c r="A515">
        <v>514</v>
      </c>
      <c r="B515" t="s">
        <v>906</v>
      </c>
    </row>
    <row r="516" spans="1:2" x14ac:dyDescent="0.25">
      <c r="A516">
        <v>515</v>
      </c>
      <c r="B516" t="s">
        <v>907</v>
      </c>
    </row>
    <row r="517" spans="1:2" x14ac:dyDescent="0.25">
      <c r="A517">
        <v>516</v>
      </c>
      <c r="B517" t="s">
        <v>908</v>
      </c>
    </row>
    <row r="518" spans="1:2" x14ac:dyDescent="0.25">
      <c r="A518">
        <v>517</v>
      </c>
      <c r="B518" t="s">
        <v>909</v>
      </c>
    </row>
    <row r="519" spans="1:2" x14ac:dyDescent="0.25">
      <c r="A519">
        <v>518</v>
      </c>
      <c r="B519" t="s">
        <v>910</v>
      </c>
    </row>
    <row r="520" spans="1:2" x14ac:dyDescent="0.25">
      <c r="A520">
        <v>519</v>
      </c>
      <c r="B520" t="s">
        <v>911</v>
      </c>
    </row>
    <row r="521" spans="1:2" x14ac:dyDescent="0.25">
      <c r="A521">
        <v>520</v>
      </c>
      <c r="B521" t="s">
        <v>912</v>
      </c>
    </row>
    <row r="522" spans="1:2" x14ac:dyDescent="0.25">
      <c r="A522">
        <v>521</v>
      </c>
      <c r="B522" t="s">
        <v>913</v>
      </c>
    </row>
    <row r="523" spans="1:2" x14ac:dyDescent="0.25">
      <c r="A523">
        <v>522</v>
      </c>
      <c r="B523" t="s">
        <v>914</v>
      </c>
    </row>
    <row r="524" spans="1:2" x14ac:dyDescent="0.25">
      <c r="A524">
        <v>523</v>
      </c>
      <c r="B524" t="s">
        <v>915</v>
      </c>
    </row>
    <row r="525" spans="1:2" x14ac:dyDescent="0.25">
      <c r="A525">
        <v>524</v>
      </c>
      <c r="B525" t="s">
        <v>916</v>
      </c>
    </row>
    <row r="526" spans="1:2" x14ac:dyDescent="0.25">
      <c r="A526">
        <v>525</v>
      </c>
      <c r="B526" t="s">
        <v>917</v>
      </c>
    </row>
    <row r="527" spans="1:2" x14ac:dyDescent="0.25">
      <c r="A527">
        <v>526</v>
      </c>
      <c r="B527" t="s">
        <v>918</v>
      </c>
    </row>
    <row r="528" spans="1:2" x14ac:dyDescent="0.25">
      <c r="A528">
        <v>527</v>
      </c>
      <c r="B528" t="s">
        <v>919</v>
      </c>
    </row>
    <row r="529" spans="1:2" x14ac:dyDescent="0.25">
      <c r="A529">
        <v>528</v>
      </c>
      <c r="B529" t="s">
        <v>920</v>
      </c>
    </row>
    <row r="530" spans="1:2" x14ac:dyDescent="0.25">
      <c r="A530">
        <v>529</v>
      </c>
      <c r="B530" t="s">
        <v>921</v>
      </c>
    </row>
    <row r="531" spans="1:2" x14ac:dyDescent="0.25">
      <c r="A531">
        <v>530</v>
      </c>
      <c r="B531" t="s">
        <v>922</v>
      </c>
    </row>
    <row r="532" spans="1:2" x14ac:dyDescent="0.25">
      <c r="A532">
        <v>531</v>
      </c>
      <c r="B532" t="s">
        <v>923</v>
      </c>
    </row>
    <row r="533" spans="1:2" x14ac:dyDescent="0.25">
      <c r="A533">
        <v>532</v>
      </c>
      <c r="B533" t="s">
        <v>924</v>
      </c>
    </row>
    <row r="534" spans="1:2" x14ac:dyDescent="0.25">
      <c r="A534">
        <v>533</v>
      </c>
      <c r="B534" t="s">
        <v>925</v>
      </c>
    </row>
    <row r="535" spans="1:2" x14ac:dyDescent="0.25">
      <c r="A535">
        <v>534</v>
      </c>
      <c r="B535" t="s">
        <v>926</v>
      </c>
    </row>
    <row r="536" spans="1:2" x14ac:dyDescent="0.25">
      <c r="A536">
        <v>535</v>
      </c>
      <c r="B536" t="s">
        <v>927</v>
      </c>
    </row>
    <row r="537" spans="1:2" x14ac:dyDescent="0.25">
      <c r="A537">
        <v>536</v>
      </c>
      <c r="B537" t="s">
        <v>928</v>
      </c>
    </row>
    <row r="538" spans="1:2" x14ac:dyDescent="0.25">
      <c r="A538">
        <v>537</v>
      </c>
      <c r="B538" t="s">
        <v>929</v>
      </c>
    </row>
    <row r="539" spans="1:2" x14ac:dyDescent="0.25">
      <c r="A539">
        <v>538</v>
      </c>
      <c r="B539" t="s">
        <v>930</v>
      </c>
    </row>
    <row r="540" spans="1:2" x14ac:dyDescent="0.25">
      <c r="A540">
        <v>539</v>
      </c>
      <c r="B540" t="s">
        <v>931</v>
      </c>
    </row>
    <row r="541" spans="1:2" x14ac:dyDescent="0.25">
      <c r="A541">
        <v>540</v>
      </c>
      <c r="B541" t="s">
        <v>932</v>
      </c>
    </row>
    <row r="542" spans="1:2" x14ac:dyDescent="0.25">
      <c r="A542">
        <v>541</v>
      </c>
      <c r="B542" t="s">
        <v>933</v>
      </c>
    </row>
    <row r="543" spans="1:2" x14ac:dyDescent="0.25">
      <c r="A543">
        <v>542</v>
      </c>
      <c r="B543" t="s">
        <v>934</v>
      </c>
    </row>
    <row r="544" spans="1:2" x14ac:dyDescent="0.25">
      <c r="A544">
        <v>543</v>
      </c>
      <c r="B544" t="s">
        <v>935</v>
      </c>
    </row>
    <row r="545" spans="1:2" x14ac:dyDescent="0.25">
      <c r="A545">
        <v>544</v>
      </c>
      <c r="B545" t="s">
        <v>936</v>
      </c>
    </row>
    <row r="546" spans="1:2" x14ac:dyDescent="0.25">
      <c r="A546">
        <v>545</v>
      </c>
      <c r="B546" t="s">
        <v>937</v>
      </c>
    </row>
    <row r="547" spans="1:2" x14ac:dyDescent="0.25">
      <c r="A547">
        <v>546</v>
      </c>
      <c r="B547" t="s">
        <v>938</v>
      </c>
    </row>
    <row r="548" spans="1:2" x14ac:dyDescent="0.25">
      <c r="A548">
        <v>547</v>
      </c>
      <c r="B548" t="s">
        <v>939</v>
      </c>
    </row>
    <row r="549" spans="1:2" x14ac:dyDescent="0.25">
      <c r="A549">
        <v>548</v>
      </c>
      <c r="B549" t="s">
        <v>940</v>
      </c>
    </row>
    <row r="550" spans="1:2" x14ac:dyDescent="0.25">
      <c r="A550">
        <v>549</v>
      </c>
      <c r="B550" t="s">
        <v>941</v>
      </c>
    </row>
    <row r="551" spans="1:2" x14ac:dyDescent="0.25">
      <c r="A551">
        <v>550</v>
      </c>
      <c r="B551" t="s">
        <v>942</v>
      </c>
    </row>
    <row r="552" spans="1:2" x14ac:dyDescent="0.25">
      <c r="A552">
        <v>551</v>
      </c>
      <c r="B552" t="s">
        <v>943</v>
      </c>
    </row>
    <row r="553" spans="1:2" x14ac:dyDescent="0.25">
      <c r="A553">
        <v>552</v>
      </c>
      <c r="B553" t="s">
        <v>944</v>
      </c>
    </row>
    <row r="554" spans="1:2" x14ac:dyDescent="0.25">
      <c r="A554">
        <v>553</v>
      </c>
      <c r="B554" t="s">
        <v>945</v>
      </c>
    </row>
    <row r="555" spans="1:2" x14ac:dyDescent="0.25">
      <c r="A555">
        <v>554</v>
      </c>
      <c r="B555" t="s">
        <v>946</v>
      </c>
    </row>
    <row r="556" spans="1:2" x14ac:dyDescent="0.25">
      <c r="A556">
        <v>555</v>
      </c>
      <c r="B556" t="s">
        <v>947</v>
      </c>
    </row>
    <row r="557" spans="1:2" x14ac:dyDescent="0.25">
      <c r="A557">
        <v>556</v>
      </c>
      <c r="B557" t="s">
        <v>948</v>
      </c>
    </row>
    <row r="558" spans="1:2" x14ac:dyDescent="0.25">
      <c r="A558">
        <v>557</v>
      </c>
      <c r="B558" t="s">
        <v>949</v>
      </c>
    </row>
    <row r="559" spans="1:2" x14ac:dyDescent="0.25">
      <c r="A559">
        <v>558</v>
      </c>
      <c r="B559" t="s">
        <v>950</v>
      </c>
    </row>
    <row r="560" spans="1:2" x14ac:dyDescent="0.25">
      <c r="A560">
        <v>559</v>
      </c>
      <c r="B560" t="s">
        <v>951</v>
      </c>
    </row>
    <row r="561" spans="1:2" x14ac:dyDescent="0.25">
      <c r="A561">
        <v>560</v>
      </c>
      <c r="B561" t="s">
        <v>952</v>
      </c>
    </row>
    <row r="562" spans="1:2" x14ac:dyDescent="0.25">
      <c r="A562">
        <v>561</v>
      </c>
      <c r="B562" t="s">
        <v>953</v>
      </c>
    </row>
    <row r="563" spans="1:2" x14ac:dyDescent="0.25">
      <c r="A563">
        <v>562</v>
      </c>
      <c r="B563" t="s">
        <v>954</v>
      </c>
    </row>
    <row r="564" spans="1:2" x14ac:dyDescent="0.25">
      <c r="A564">
        <v>563</v>
      </c>
      <c r="B564" t="s">
        <v>955</v>
      </c>
    </row>
    <row r="565" spans="1:2" x14ac:dyDescent="0.25">
      <c r="A565">
        <v>564</v>
      </c>
      <c r="B565" t="s">
        <v>956</v>
      </c>
    </row>
    <row r="566" spans="1:2" x14ac:dyDescent="0.25">
      <c r="A566">
        <v>565</v>
      </c>
      <c r="B566" t="s">
        <v>957</v>
      </c>
    </row>
    <row r="567" spans="1:2" x14ac:dyDescent="0.25">
      <c r="A567">
        <v>566</v>
      </c>
      <c r="B567" t="s">
        <v>958</v>
      </c>
    </row>
    <row r="568" spans="1:2" x14ac:dyDescent="0.25">
      <c r="A568">
        <v>567</v>
      </c>
      <c r="B568" t="s">
        <v>959</v>
      </c>
    </row>
    <row r="569" spans="1:2" x14ac:dyDescent="0.25">
      <c r="A569">
        <v>568</v>
      </c>
      <c r="B569" t="s">
        <v>960</v>
      </c>
    </row>
    <row r="570" spans="1:2" x14ac:dyDescent="0.25">
      <c r="A570">
        <v>569</v>
      </c>
      <c r="B570" t="s">
        <v>961</v>
      </c>
    </row>
    <row r="571" spans="1:2" x14ac:dyDescent="0.25">
      <c r="A571">
        <v>570</v>
      </c>
      <c r="B571" t="s">
        <v>962</v>
      </c>
    </row>
    <row r="572" spans="1:2" x14ac:dyDescent="0.25">
      <c r="A572">
        <v>571</v>
      </c>
      <c r="B572" t="s">
        <v>963</v>
      </c>
    </row>
    <row r="573" spans="1:2" x14ac:dyDescent="0.25">
      <c r="A573">
        <v>572</v>
      </c>
      <c r="B573" t="s">
        <v>964</v>
      </c>
    </row>
    <row r="574" spans="1:2" x14ac:dyDescent="0.25">
      <c r="A574">
        <v>573</v>
      </c>
      <c r="B574" t="s">
        <v>965</v>
      </c>
    </row>
    <row r="575" spans="1:2" x14ac:dyDescent="0.25">
      <c r="A575">
        <v>574</v>
      </c>
      <c r="B575" t="s">
        <v>966</v>
      </c>
    </row>
    <row r="576" spans="1:2" x14ac:dyDescent="0.25">
      <c r="A576">
        <v>575</v>
      </c>
      <c r="B576" t="s">
        <v>967</v>
      </c>
    </row>
    <row r="577" spans="1:2" x14ac:dyDescent="0.25">
      <c r="A577">
        <v>576</v>
      </c>
      <c r="B577" t="s">
        <v>968</v>
      </c>
    </row>
    <row r="578" spans="1:2" x14ac:dyDescent="0.25">
      <c r="A578">
        <v>577</v>
      </c>
      <c r="B578" t="s">
        <v>969</v>
      </c>
    </row>
    <row r="579" spans="1:2" x14ac:dyDescent="0.25">
      <c r="A579">
        <v>578</v>
      </c>
      <c r="B579" t="s">
        <v>970</v>
      </c>
    </row>
    <row r="580" spans="1:2" x14ac:dyDescent="0.25">
      <c r="A580">
        <v>579</v>
      </c>
      <c r="B580" t="s">
        <v>971</v>
      </c>
    </row>
    <row r="581" spans="1:2" x14ac:dyDescent="0.25">
      <c r="A581">
        <v>580</v>
      </c>
      <c r="B581" t="s">
        <v>972</v>
      </c>
    </row>
    <row r="582" spans="1:2" x14ac:dyDescent="0.25">
      <c r="A582">
        <v>581</v>
      </c>
      <c r="B582" t="s">
        <v>973</v>
      </c>
    </row>
    <row r="583" spans="1:2" x14ac:dyDescent="0.25">
      <c r="A583">
        <v>582</v>
      </c>
      <c r="B583" t="s">
        <v>974</v>
      </c>
    </row>
    <row r="584" spans="1:2" x14ac:dyDescent="0.25">
      <c r="A584">
        <v>583</v>
      </c>
      <c r="B584" t="s">
        <v>975</v>
      </c>
    </row>
    <row r="585" spans="1:2" x14ac:dyDescent="0.25">
      <c r="A585">
        <v>584</v>
      </c>
      <c r="B585" t="s">
        <v>976</v>
      </c>
    </row>
    <row r="586" spans="1:2" x14ac:dyDescent="0.25">
      <c r="A586">
        <v>585</v>
      </c>
      <c r="B586" t="s">
        <v>977</v>
      </c>
    </row>
    <row r="587" spans="1:2" x14ac:dyDescent="0.25">
      <c r="A587">
        <v>586</v>
      </c>
      <c r="B587" t="s">
        <v>978</v>
      </c>
    </row>
    <row r="588" spans="1:2" x14ac:dyDescent="0.25">
      <c r="A588">
        <v>587</v>
      </c>
      <c r="B588" t="s">
        <v>979</v>
      </c>
    </row>
    <row r="589" spans="1:2" x14ac:dyDescent="0.25">
      <c r="A589">
        <v>588</v>
      </c>
      <c r="B589" t="s">
        <v>980</v>
      </c>
    </row>
    <row r="590" spans="1:2" x14ac:dyDescent="0.25">
      <c r="A590">
        <v>589</v>
      </c>
      <c r="B590" t="s">
        <v>981</v>
      </c>
    </row>
    <row r="591" spans="1:2" x14ac:dyDescent="0.25">
      <c r="A591">
        <v>590</v>
      </c>
      <c r="B591" t="s">
        <v>982</v>
      </c>
    </row>
    <row r="592" spans="1:2" x14ac:dyDescent="0.25">
      <c r="A592">
        <v>591</v>
      </c>
      <c r="B592" t="s">
        <v>983</v>
      </c>
    </row>
    <row r="593" spans="1:2" x14ac:dyDescent="0.25">
      <c r="A593">
        <v>592</v>
      </c>
      <c r="B593" t="s">
        <v>984</v>
      </c>
    </row>
    <row r="594" spans="1:2" x14ac:dyDescent="0.25">
      <c r="A594">
        <v>593</v>
      </c>
      <c r="B594" t="s">
        <v>985</v>
      </c>
    </row>
    <row r="595" spans="1:2" x14ac:dyDescent="0.25">
      <c r="A595">
        <v>594</v>
      </c>
      <c r="B595" t="s">
        <v>986</v>
      </c>
    </row>
    <row r="596" spans="1:2" x14ac:dyDescent="0.25">
      <c r="A596">
        <v>595</v>
      </c>
      <c r="B596" t="s">
        <v>987</v>
      </c>
    </row>
    <row r="597" spans="1:2" x14ac:dyDescent="0.25">
      <c r="A597">
        <v>596</v>
      </c>
      <c r="B597" t="s">
        <v>988</v>
      </c>
    </row>
    <row r="598" spans="1:2" x14ac:dyDescent="0.25">
      <c r="A598">
        <v>597</v>
      </c>
      <c r="B598" t="s">
        <v>989</v>
      </c>
    </row>
    <row r="599" spans="1:2" x14ac:dyDescent="0.25">
      <c r="A599">
        <v>598</v>
      </c>
      <c r="B599" t="s">
        <v>990</v>
      </c>
    </row>
    <row r="600" spans="1:2" x14ac:dyDescent="0.25">
      <c r="A600">
        <v>599</v>
      </c>
      <c r="B600" t="s">
        <v>991</v>
      </c>
    </row>
    <row r="601" spans="1:2" x14ac:dyDescent="0.25">
      <c r="A601">
        <v>600</v>
      </c>
      <c r="B601" t="s">
        <v>992</v>
      </c>
    </row>
    <row r="602" spans="1:2" x14ac:dyDescent="0.25">
      <c r="A602">
        <v>601</v>
      </c>
      <c r="B602" t="s">
        <v>993</v>
      </c>
    </row>
    <row r="603" spans="1:2" x14ac:dyDescent="0.25">
      <c r="A603">
        <v>602</v>
      </c>
      <c r="B603" t="s">
        <v>994</v>
      </c>
    </row>
    <row r="604" spans="1:2" x14ac:dyDescent="0.25">
      <c r="A604">
        <v>603</v>
      </c>
      <c r="B604" t="s">
        <v>995</v>
      </c>
    </row>
    <row r="605" spans="1:2" x14ac:dyDescent="0.25">
      <c r="A605">
        <v>604</v>
      </c>
      <c r="B605" t="s">
        <v>996</v>
      </c>
    </row>
    <row r="606" spans="1:2" x14ac:dyDescent="0.25">
      <c r="A606">
        <v>605</v>
      </c>
      <c r="B606" t="s">
        <v>997</v>
      </c>
    </row>
    <row r="607" spans="1:2" x14ac:dyDescent="0.25">
      <c r="A607">
        <v>606</v>
      </c>
      <c r="B607" t="s">
        <v>998</v>
      </c>
    </row>
    <row r="608" spans="1:2" x14ac:dyDescent="0.25">
      <c r="A608">
        <v>607</v>
      </c>
      <c r="B608" t="s">
        <v>999</v>
      </c>
    </row>
    <row r="609" spans="1:2" x14ac:dyDescent="0.25">
      <c r="A609">
        <v>608</v>
      </c>
      <c r="B609" t="s">
        <v>1000</v>
      </c>
    </row>
    <row r="610" spans="1:2" x14ac:dyDescent="0.25">
      <c r="A610">
        <v>609</v>
      </c>
      <c r="B610" t="s">
        <v>1001</v>
      </c>
    </row>
    <row r="611" spans="1:2" x14ac:dyDescent="0.25">
      <c r="A611">
        <v>610</v>
      </c>
      <c r="B611" t="s">
        <v>1002</v>
      </c>
    </row>
    <row r="612" spans="1:2" x14ac:dyDescent="0.25">
      <c r="A612">
        <v>611</v>
      </c>
      <c r="B612" t="s">
        <v>1003</v>
      </c>
    </row>
    <row r="613" spans="1:2" x14ac:dyDescent="0.25">
      <c r="A613">
        <v>612</v>
      </c>
      <c r="B613" t="s">
        <v>1004</v>
      </c>
    </row>
    <row r="614" spans="1:2" x14ac:dyDescent="0.25">
      <c r="A614">
        <v>613</v>
      </c>
      <c r="B614" t="s">
        <v>1005</v>
      </c>
    </row>
    <row r="615" spans="1:2" x14ac:dyDescent="0.25">
      <c r="A615">
        <v>614</v>
      </c>
      <c r="B615" t="s">
        <v>1006</v>
      </c>
    </row>
    <row r="616" spans="1:2" x14ac:dyDescent="0.25">
      <c r="A616">
        <v>615</v>
      </c>
      <c r="B616" t="s">
        <v>1007</v>
      </c>
    </row>
    <row r="617" spans="1:2" x14ac:dyDescent="0.25">
      <c r="A617">
        <v>616</v>
      </c>
      <c r="B617" t="s">
        <v>1008</v>
      </c>
    </row>
    <row r="618" spans="1:2" x14ac:dyDescent="0.25">
      <c r="A618">
        <v>617</v>
      </c>
      <c r="B618" t="s">
        <v>1009</v>
      </c>
    </row>
    <row r="619" spans="1:2" x14ac:dyDescent="0.25">
      <c r="A619">
        <v>618</v>
      </c>
      <c r="B619" t="s">
        <v>1010</v>
      </c>
    </row>
    <row r="620" spans="1:2" x14ac:dyDescent="0.25">
      <c r="A620">
        <v>619</v>
      </c>
      <c r="B620" t="s">
        <v>1011</v>
      </c>
    </row>
    <row r="621" spans="1:2" x14ac:dyDescent="0.25">
      <c r="A621">
        <v>620</v>
      </c>
      <c r="B621" t="s">
        <v>1012</v>
      </c>
    </row>
    <row r="622" spans="1:2" x14ac:dyDescent="0.25">
      <c r="A622">
        <v>621</v>
      </c>
      <c r="B622" t="s">
        <v>1013</v>
      </c>
    </row>
    <row r="623" spans="1:2" x14ac:dyDescent="0.25">
      <c r="A623">
        <v>622</v>
      </c>
      <c r="B623" t="s">
        <v>1014</v>
      </c>
    </row>
    <row r="624" spans="1:2" x14ac:dyDescent="0.25">
      <c r="A624">
        <v>623</v>
      </c>
      <c r="B624" t="s">
        <v>1015</v>
      </c>
    </row>
    <row r="625" spans="1:2" x14ac:dyDescent="0.25">
      <c r="A625">
        <v>624</v>
      </c>
      <c r="B625" t="s">
        <v>1016</v>
      </c>
    </row>
    <row r="626" spans="1:2" x14ac:dyDescent="0.25">
      <c r="A626">
        <v>625</v>
      </c>
      <c r="B626" t="s">
        <v>1017</v>
      </c>
    </row>
    <row r="627" spans="1:2" x14ac:dyDescent="0.25">
      <c r="A627">
        <v>626</v>
      </c>
      <c r="B627" t="s">
        <v>1018</v>
      </c>
    </row>
    <row r="628" spans="1:2" x14ac:dyDescent="0.25">
      <c r="A628">
        <v>627</v>
      </c>
      <c r="B628" t="s">
        <v>1019</v>
      </c>
    </row>
    <row r="629" spans="1:2" x14ac:dyDescent="0.25">
      <c r="A629">
        <v>628</v>
      </c>
      <c r="B629" t="s">
        <v>1020</v>
      </c>
    </row>
    <row r="630" spans="1:2" x14ac:dyDescent="0.25">
      <c r="A630">
        <v>629</v>
      </c>
      <c r="B630" t="s">
        <v>1021</v>
      </c>
    </row>
    <row r="631" spans="1:2" x14ac:dyDescent="0.25">
      <c r="A631">
        <v>630</v>
      </c>
      <c r="B631" t="s">
        <v>1022</v>
      </c>
    </row>
    <row r="632" spans="1:2" x14ac:dyDescent="0.25">
      <c r="A632">
        <v>631</v>
      </c>
      <c r="B632" t="s">
        <v>1023</v>
      </c>
    </row>
    <row r="633" spans="1:2" x14ac:dyDescent="0.25">
      <c r="A633">
        <v>632</v>
      </c>
      <c r="B633" t="s">
        <v>1024</v>
      </c>
    </row>
    <row r="634" spans="1:2" x14ac:dyDescent="0.25">
      <c r="A634">
        <v>633</v>
      </c>
      <c r="B634" t="s">
        <v>1025</v>
      </c>
    </row>
    <row r="635" spans="1:2" x14ac:dyDescent="0.25">
      <c r="A635">
        <v>634</v>
      </c>
      <c r="B635" t="s">
        <v>1026</v>
      </c>
    </row>
    <row r="636" spans="1:2" x14ac:dyDescent="0.25">
      <c r="A636">
        <v>635</v>
      </c>
      <c r="B636" t="s">
        <v>1027</v>
      </c>
    </row>
    <row r="637" spans="1:2" x14ac:dyDescent="0.25">
      <c r="A637">
        <v>636</v>
      </c>
      <c r="B637" t="s">
        <v>1028</v>
      </c>
    </row>
    <row r="638" spans="1:2" x14ac:dyDescent="0.25">
      <c r="A638">
        <v>637</v>
      </c>
      <c r="B638" t="s">
        <v>1029</v>
      </c>
    </row>
    <row r="639" spans="1:2" x14ac:dyDescent="0.25">
      <c r="A639">
        <v>638</v>
      </c>
      <c r="B639" t="s">
        <v>1030</v>
      </c>
    </row>
    <row r="640" spans="1:2" x14ac:dyDescent="0.25">
      <c r="A640">
        <v>639</v>
      </c>
      <c r="B640" t="s">
        <v>1031</v>
      </c>
    </row>
    <row r="641" spans="1:2" x14ac:dyDescent="0.25">
      <c r="A641">
        <v>640</v>
      </c>
      <c r="B641" t="s">
        <v>1032</v>
      </c>
    </row>
    <row r="642" spans="1:2" x14ac:dyDescent="0.25">
      <c r="A642">
        <v>641</v>
      </c>
      <c r="B642" t="s">
        <v>1033</v>
      </c>
    </row>
    <row r="643" spans="1:2" x14ac:dyDescent="0.25">
      <c r="A643">
        <v>642</v>
      </c>
      <c r="B643" t="s">
        <v>1034</v>
      </c>
    </row>
    <row r="644" spans="1:2" x14ac:dyDescent="0.25">
      <c r="A644">
        <v>643</v>
      </c>
      <c r="B644" t="s">
        <v>1035</v>
      </c>
    </row>
    <row r="645" spans="1:2" x14ac:dyDescent="0.25">
      <c r="A645">
        <v>644</v>
      </c>
      <c r="B645" t="s">
        <v>1036</v>
      </c>
    </row>
    <row r="646" spans="1:2" x14ac:dyDescent="0.25">
      <c r="A646">
        <v>645</v>
      </c>
      <c r="B646" t="s">
        <v>1037</v>
      </c>
    </row>
    <row r="647" spans="1:2" x14ac:dyDescent="0.25">
      <c r="A647">
        <v>646</v>
      </c>
      <c r="B647" t="s">
        <v>1038</v>
      </c>
    </row>
    <row r="648" spans="1:2" x14ac:dyDescent="0.25">
      <c r="A648">
        <v>647</v>
      </c>
      <c r="B648" t="s">
        <v>1039</v>
      </c>
    </row>
    <row r="649" spans="1:2" x14ac:dyDescent="0.25">
      <c r="A649">
        <v>648</v>
      </c>
      <c r="B649" t="s">
        <v>1040</v>
      </c>
    </row>
    <row r="650" spans="1:2" x14ac:dyDescent="0.25">
      <c r="A650">
        <v>649</v>
      </c>
      <c r="B650" t="s">
        <v>1041</v>
      </c>
    </row>
    <row r="651" spans="1:2" x14ac:dyDescent="0.25">
      <c r="A651">
        <v>650</v>
      </c>
      <c r="B651" t="s">
        <v>1042</v>
      </c>
    </row>
    <row r="652" spans="1:2" x14ac:dyDescent="0.25">
      <c r="A652">
        <v>651</v>
      </c>
      <c r="B652" t="s">
        <v>1043</v>
      </c>
    </row>
    <row r="653" spans="1:2" x14ac:dyDescent="0.25">
      <c r="A653">
        <v>652</v>
      </c>
      <c r="B653" t="s">
        <v>1044</v>
      </c>
    </row>
    <row r="654" spans="1:2" x14ac:dyDescent="0.25">
      <c r="A654">
        <v>653</v>
      </c>
      <c r="B654" t="s">
        <v>1045</v>
      </c>
    </row>
    <row r="655" spans="1:2" x14ac:dyDescent="0.25">
      <c r="A655">
        <v>654</v>
      </c>
      <c r="B655" t="s">
        <v>1046</v>
      </c>
    </row>
    <row r="656" spans="1:2" x14ac:dyDescent="0.25">
      <c r="A656">
        <v>655</v>
      </c>
      <c r="B656" t="s">
        <v>1047</v>
      </c>
    </row>
    <row r="657" spans="1:2" x14ac:dyDescent="0.25">
      <c r="A657">
        <v>656</v>
      </c>
      <c r="B657" t="s">
        <v>314</v>
      </c>
    </row>
    <row r="658" spans="1:2" x14ac:dyDescent="0.25">
      <c r="A658">
        <v>657</v>
      </c>
      <c r="B658" t="s">
        <v>1048</v>
      </c>
    </row>
    <row r="659" spans="1:2" x14ac:dyDescent="0.25">
      <c r="A659">
        <v>658</v>
      </c>
      <c r="B659" t="s">
        <v>1049</v>
      </c>
    </row>
    <row r="660" spans="1:2" x14ac:dyDescent="0.25">
      <c r="A660">
        <v>659</v>
      </c>
      <c r="B660" t="s">
        <v>1050</v>
      </c>
    </row>
    <row r="661" spans="1:2" x14ac:dyDescent="0.25">
      <c r="A661">
        <v>660</v>
      </c>
      <c r="B661" t="s">
        <v>1051</v>
      </c>
    </row>
    <row r="662" spans="1:2" x14ac:dyDescent="0.25">
      <c r="A662">
        <v>661</v>
      </c>
      <c r="B662" t="s">
        <v>1052</v>
      </c>
    </row>
    <row r="663" spans="1:2" x14ac:dyDescent="0.25">
      <c r="A663">
        <v>662</v>
      </c>
      <c r="B663" t="s">
        <v>1053</v>
      </c>
    </row>
    <row r="664" spans="1:2" x14ac:dyDescent="0.25">
      <c r="A664">
        <v>663</v>
      </c>
      <c r="B664" t="s">
        <v>1054</v>
      </c>
    </row>
    <row r="665" spans="1:2" x14ac:dyDescent="0.25">
      <c r="A665">
        <v>664</v>
      </c>
      <c r="B665" t="s">
        <v>1055</v>
      </c>
    </row>
    <row r="666" spans="1:2" x14ac:dyDescent="0.25">
      <c r="A666">
        <v>665</v>
      </c>
      <c r="B666" t="s">
        <v>1056</v>
      </c>
    </row>
    <row r="667" spans="1:2" x14ac:dyDescent="0.25">
      <c r="A667">
        <v>666</v>
      </c>
      <c r="B667" t="b">
        <v>1</v>
      </c>
    </row>
    <row r="668" spans="1:2" x14ac:dyDescent="0.25">
      <c r="A668">
        <v>667</v>
      </c>
      <c r="B668" t="s">
        <v>1057</v>
      </c>
    </row>
    <row r="669" spans="1:2" x14ac:dyDescent="0.25">
      <c r="A669">
        <v>668</v>
      </c>
      <c r="B669" t="s">
        <v>1058</v>
      </c>
    </row>
    <row r="670" spans="1:2" x14ac:dyDescent="0.25">
      <c r="A670">
        <v>669</v>
      </c>
      <c r="B670" t="s">
        <v>1059</v>
      </c>
    </row>
    <row r="671" spans="1:2" x14ac:dyDescent="0.25">
      <c r="A671">
        <v>670</v>
      </c>
      <c r="B671" t="s">
        <v>1060</v>
      </c>
    </row>
    <row r="672" spans="1:2" x14ac:dyDescent="0.25">
      <c r="A672">
        <v>671</v>
      </c>
      <c r="B672" t="s">
        <v>1061</v>
      </c>
    </row>
    <row r="673" spans="1:2" x14ac:dyDescent="0.25">
      <c r="A673">
        <v>672</v>
      </c>
      <c r="B673" t="s">
        <v>1062</v>
      </c>
    </row>
    <row r="674" spans="1:2" x14ac:dyDescent="0.25">
      <c r="A674">
        <v>673</v>
      </c>
      <c r="B674" t="s">
        <v>1063</v>
      </c>
    </row>
    <row r="675" spans="1:2" x14ac:dyDescent="0.25">
      <c r="A675">
        <v>674</v>
      </c>
      <c r="B675" t="s">
        <v>1064</v>
      </c>
    </row>
    <row r="676" spans="1:2" x14ac:dyDescent="0.25">
      <c r="A676">
        <v>675</v>
      </c>
      <c r="B676" t="s">
        <v>1065</v>
      </c>
    </row>
    <row r="677" spans="1:2" x14ac:dyDescent="0.25">
      <c r="A677">
        <v>676</v>
      </c>
      <c r="B677" t="s">
        <v>1066</v>
      </c>
    </row>
    <row r="678" spans="1:2" x14ac:dyDescent="0.25">
      <c r="A678">
        <v>677</v>
      </c>
      <c r="B678" t="s">
        <v>1067</v>
      </c>
    </row>
    <row r="679" spans="1:2" x14ac:dyDescent="0.25">
      <c r="A679">
        <v>678</v>
      </c>
      <c r="B679" t="s">
        <v>1068</v>
      </c>
    </row>
    <row r="680" spans="1:2" x14ac:dyDescent="0.25">
      <c r="A680">
        <v>679</v>
      </c>
      <c r="B680" t="s">
        <v>1069</v>
      </c>
    </row>
    <row r="681" spans="1:2" x14ac:dyDescent="0.25">
      <c r="A681">
        <v>680</v>
      </c>
      <c r="B681" t="s">
        <v>1070</v>
      </c>
    </row>
    <row r="682" spans="1:2" x14ac:dyDescent="0.25">
      <c r="A682">
        <v>681</v>
      </c>
      <c r="B682" t="s">
        <v>1071</v>
      </c>
    </row>
    <row r="683" spans="1:2" x14ac:dyDescent="0.25">
      <c r="A683">
        <v>682</v>
      </c>
      <c r="B683" t="s">
        <v>1072</v>
      </c>
    </row>
    <row r="684" spans="1:2" x14ac:dyDescent="0.25">
      <c r="A684">
        <v>683</v>
      </c>
      <c r="B684" t="s">
        <v>1073</v>
      </c>
    </row>
    <row r="685" spans="1:2" x14ac:dyDescent="0.25">
      <c r="A685">
        <v>684</v>
      </c>
      <c r="B685" t="s">
        <v>1074</v>
      </c>
    </row>
    <row r="686" spans="1:2" x14ac:dyDescent="0.25">
      <c r="A686">
        <v>685</v>
      </c>
      <c r="B686" t="s">
        <v>1075</v>
      </c>
    </row>
    <row r="687" spans="1:2" x14ac:dyDescent="0.25">
      <c r="A687">
        <v>686</v>
      </c>
      <c r="B687" t="s">
        <v>1076</v>
      </c>
    </row>
    <row r="688" spans="1:2" x14ac:dyDescent="0.25">
      <c r="A688">
        <v>687</v>
      </c>
      <c r="B688" t="s">
        <v>1077</v>
      </c>
    </row>
    <row r="689" spans="1:2" x14ac:dyDescent="0.25">
      <c r="A689">
        <v>688</v>
      </c>
      <c r="B689" t="s">
        <v>1078</v>
      </c>
    </row>
    <row r="690" spans="1:2" x14ac:dyDescent="0.25">
      <c r="A690">
        <v>689</v>
      </c>
      <c r="B690" t="s">
        <v>1079</v>
      </c>
    </row>
    <row r="691" spans="1:2" x14ac:dyDescent="0.25">
      <c r="A691">
        <v>690</v>
      </c>
      <c r="B691" t="s">
        <v>1080</v>
      </c>
    </row>
    <row r="692" spans="1:2" x14ac:dyDescent="0.25">
      <c r="A692">
        <v>691</v>
      </c>
      <c r="B692" t="s">
        <v>1081</v>
      </c>
    </row>
    <row r="693" spans="1:2" x14ac:dyDescent="0.25">
      <c r="A693">
        <v>692</v>
      </c>
      <c r="B693" t="s">
        <v>1082</v>
      </c>
    </row>
    <row r="694" spans="1:2" x14ac:dyDescent="0.25">
      <c r="A694">
        <v>693</v>
      </c>
      <c r="B694" t="s">
        <v>1083</v>
      </c>
    </row>
    <row r="695" spans="1:2" x14ac:dyDescent="0.25">
      <c r="A695">
        <v>694</v>
      </c>
      <c r="B695" t="s">
        <v>1084</v>
      </c>
    </row>
    <row r="696" spans="1:2" x14ac:dyDescent="0.25">
      <c r="A696">
        <v>695</v>
      </c>
      <c r="B696" t="s">
        <v>1085</v>
      </c>
    </row>
    <row r="697" spans="1:2" x14ac:dyDescent="0.25">
      <c r="A697">
        <v>696</v>
      </c>
      <c r="B697" t="s">
        <v>1086</v>
      </c>
    </row>
    <row r="698" spans="1:2" x14ac:dyDescent="0.25">
      <c r="A698">
        <v>697</v>
      </c>
      <c r="B698" t="s">
        <v>1087</v>
      </c>
    </row>
    <row r="699" spans="1:2" x14ac:dyDescent="0.25">
      <c r="A699">
        <v>698</v>
      </c>
      <c r="B699" t="s">
        <v>1088</v>
      </c>
    </row>
    <row r="700" spans="1:2" x14ac:dyDescent="0.25">
      <c r="A700">
        <v>699</v>
      </c>
      <c r="B700" t="s">
        <v>1089</v>
      </c>
    </row>
    <row r="701" spans="1:2" x14ac:dyDescent="0.25">
      <c r="A701">
        <v>700</v>
      </c>
      <c r="B701" t="s">
        <v>1090</v>
      </c>
    </row>
    <row r="702" spans="1:2" x14ac:dyDescent="0.25">
      <c r="A702">
        <v>701</v>
      </c>
      <c r="B702" t="s">
        <v>1091</v>
      </c>
    </row>
    <row r="703" spans="1:2" x14ac:dyDescent="0.25">
      <c r="A703">
        <v>702</v>
      </c>
      <c r="B703" t="s">
        <v>1092</v>
      </c>
    </row>
    <row r="704" spans="1:2" x14ac:dyDescent="0.25">
      <c r="A704">
        <v>703</v>
      </c>
      <c r="B704" t="s">
        <v>1093</v>
      </c>
    </row>
    <row r="705" spans="1:2" x14ac:dyDescent="0.25">
      <c r="A705">
        <v>704</v>
      </c>
      <c r="B705" t="s">
        <v>1094</v>
      </c>
    </row>
    <row r="706" spans="1:2" x14ac:dyDescent="0.25">
      <c r="A706">
        <v>705</v>
      </c>
      <c r="B706" t="s">
        <v>1095</v>
      </c>
    </row>
    <row r="707" spans="1:2" x14ac:dyDescent="0.25">
      <c r="A707">
        <v>706</v>
      </c>
      <c r="B707" t="s">
        <v>1096</v>
      </c>
    </row>
    <row r="708" spans="1:2" x14ac:dyDescent="0.25">
      <c r="A708">
        <v>707</v>
      </c>
      <c r="B708" t="s">
        <v>1097</v>
      </c>
    </row>
    <row r="709" spans="1:2" x14ac:dyDescent="0.25">
      <c r="A709">
        <v>708</v>
      </c>
      <c r="B709" t="s">
        <v>1098</v>
      </c>
    </row>
    <row r="710" spans="1:2" x14ac:dyDescent="0.25">
      <c r="A710">
        <v>709</v>
      </c>
      <c r="B710" t="s">
        <v>1099</v>
      </c>
    </row>
    <row r="711" spans="1:2" x14ac:dyDescent="0.25">
      <c r="A711">
        <v>710</v>
      </c>
      <c r="B711" t="s">
        <v>1100</v>
      </c>
    </row>
    <row r="712" spans="1:2" x14ac:dyDescent="0.25">
      <c r="A712">
        <v>711</v>
      </c>
      <c r="B712" t="s">
        <v>1101</v>
      </c>
    </row>
    <row r="713" spans="1:2" x14ac:dyDescent="0.25">
      <c r="A713">
        <v>712</v>
      </c>
      <c r="B713" t="s">
        <v>1102</v>
      </c>
    </row>
    <row r="714" spans="1:2" x14ac:dyDescent="0.25">
      <c r="A714">
        <v>713</v>
      </c>
      <c r="B714" t="s">
        <v>1103</v>
      </c>
    </row>
    <row r="715" spans="1:2" x14ac:dyDescent="0.25">
      <c r="A715">
        <v>714</v>
      </c>
      <c r="B715" t="s">
        <v>1104</v>
      </c>
    </row>
    <row r="716" spans="1:2" x14ac:dyDescent="0.25">
      <c r="A716">
        <v>715</v>
      </c>
      <c r="B716" t="s">
        <v>1105</v>
      </c>
    </row>
    <row r="717" spans="1:2" x14ac:dyDescent="0.25">
      <c r="A717">
        <v>716</v>
      </c>
      <c r="B717" t="s">
        <v>1106</v>
      </c>
    </row>
    <row r="718" spans="1:2" x14ac:dyDescent="0.25">
      <c r="A718">
        <v>717</v>
      </c>
      <c r="B718" t="s">
        <v>1107</v>
      </c>
    </row>
    <row r="719" spans="1:2" x14ac:dyDescent="0.25">
      <c r="A719">
        <v>718</v>
      </c>
      <c r="B719" t="s">
        <v>1108</v>
      </c>
    </row>
    <row r="720" spans="1:2" x14ac:dyDescent="0.25">
      <c r="A720">
        <v>719</v>
      </c>
      <c r="B720" t="s">
        <v>1109</v>
      </c>
    </row>
    <row r="721" spans="1:2" x14ac:dyDescent="0.25">
      <c r="A721">
        <v>720</v>
      </c>
      <c r="B721" t="s">
        <v>1110</v>
      </c>
    </row>
    <row r="722" spans="1:2" x14ac:dyDescent="0.25">
      <c r="A722">
        <v>721</v>
      </c>
      <c r="B722" t="s">
        <v>1111</v>
      </c>
    </row>
    <row r="723" spans="1:2" x14ac:dyDescent="0.25">
      <c r="A723">
        <v>722</v>
      </c>
      <c r="B723" t="s">
        <v>1112</v>
      </c>
    </row>
    <row r="724" spans="1:2" x14ac:dyDescent="0.25">
      <c r="A724">
        <v>723</v>
      </c>
      <c r="B724" t="s">
        <v>1113</v>
      </c>
    </row>
    <row r="725" spans="1:2" x14ac:dyDescent="0.25">
      <c r="A725">
        <v>724</v>
      </c>
      <c r="B725" t="s">
        <v>1114</v>
      </c>
    </row>
    <row r="726" spans="1:2" x14ac:dyDescent="0.25">
      <c r="A726">
        <v>725</v>
      </c>
      <c r="B726" t="s">
        <v>1115</v>
      </c>
    </row>
    <row r="727" spans="1:2" x14ac:dyDescent="0.25">
      <c r="A727">
        <v>726</v>
      </c>
      <c r="B727" t="s">
        <v>1116</v>
      </c>
    </row>
    <row r="728" spans="1:2" x14ac:dyDescent="0.25">
      <c r="A728">
        <v>727</v>
      </c>
      <c r="B728" t="s">
        <v>1117</v>
      </c>
    </row>
    <row r="729" spans="1:2" x14ac:dyDescent="0.25">
      <c r="A729">
        <v>728</v>
      </c>
      <c r="B729" t="s">
        <v>1118</v>
      </c>
    </row>
    <row r="730" spans="1:2" x14ac:dyDescent="0.25">
      <c r="A730">
        <v>729</v>
      </c>
      <c r="B730" t="s">
        <v>1119</v>
      </c>
    </row>
    <row r="731" spans="1:2" x14ac:dyDescent="0.25">
      <c r="A731">
        <v>730</v>
      </c>
      <c r="B731" t="s">
        <v>1120</v>
      </c>
    </row>
    <row r="732" spans="1:2" x14ac:dyDescent="0.25">
      <c r="A732">
        <v>731</v>
      </c>
      <c r="B732" t="s">
        <v>1121</v>
      </c>
    </row>
    <row r="733" spans="1:2" x14ac:dyDescent="0.25">
      <c r="A733">
        <v>732</v>
      </c>
      <c r="B733" t="s">
        <v>1122</v>
      </c>
    </row>
    <row r="734" spans="1:2" x14ac:dyDescent="0.25">
      <c r="A734">
        <v>733</v>
      </c>
      <c r="B734" t="s">
        <v>1123</v>
      </c>
    </row>
    <row r="735" spans="1:2" x14ac:dyDescent="0.25">
      <c r="A735">
        <v>734</v>
      </c>
      <c r="B735" t="s">
        <v>1124</v>
      </c>
    </row>
    <row r="736" spans="1:2" x14ac:dyDescent="0.25">
      <c r="A736">
        <v>735</v>
      </c>
      <c r="B736" t="s">
        <v>1125</v>
      </c>
    </row>
    <row r="737" spans="1:2" x14ac:dyDescent="0.25">
      <c r="A737">
        <v>736</v>
      </c>
      <c r="B737" t="s">
        <v>1126</v>
      </c>
    </row>
    <row r="738" spans="1:2" x14ac:dyDescent="0.25">
      <c r="A738">
        <v>737</v>
      </c>
      <c r="B738" t="s">
        <v>1127</v>
      </c>
    </row>
    <row r="739" spans="1:2" x14ac:dyDescent="0.25">
      <c r="A739">
        <v>738</v>
      </c>
      <c r="B739" t="s">
        <v>1128</v>
      </c>
    </row>
    <row r="740" spans="1:2" x14ac:dyDescent="0.25">
      <c r="A740">
        <v>739</v>
      </c>
      <c r="B740" t="s">
        <v>1129</v>
      </c>
    </row>
    <row r="741" spans="1:2" x14ac:dyDescent="0.25">
      <c r="A741">
        <v>740</v>
      </c>
      <c r="B741" t="s">
        <v>1130</v>
      </c>
    </row>
    <row r="742" spans="1:2" x14ac:dyDescent="0.25">
      <c r="A742">
        <v>741</v>
      </c>
      <c r="B742" t="s">
        <v>1131</v>
      </c>
    </row>
    <row r="743" spans="1:2" x14ac:dyDescent="0.25">
      <c r="A743">
        <v>742</v>
      </c>
      <c r="B743" t="s">
        <v>1132</v>
      </c>
    </row>
    <row r="744" spans="1:2" x14ac:dyDescent="0.25">
      <c r="A744">
        <v>743</v>
      </c>
      <c r="B744" t="s">
        <v>1133</v>
      </c>
    </row>
    <row r="745" spans="1:2" x14ac:dyDescent="0.25">
      <c r="A745">
        <v>744</v>
      </c>
      <c r="B745" t="s">
        <v>1134</v>
      </c>
    </row>
    <row r="746" spans="1:2" x14ac:dyDescent="0.25">
      <c r="A746">
        <v>745</v>
      </c>
      <c r="B746" t="s">
        <v>1135</v>
      </c>
    </row>
    <row r="747" spans="1:2" x14ac:dyDescent="0.25">
      <c r="A747">
        <v>746</v>
      </c>
      <c r="B747" t="s">
        <v>1136</v>
      </c>
    </row>
    <row r="748" spans="1:2" x14ac:dyDescent="0.25">
      <c r="A748">
        <v>747</v>
      </c>
      <c r="B748" t="s">
        <v>1137</v>
      </c>
    </row>
    <row r="749" spans="1:2" x14ac:dyDescent="0.25">
      <c r="A749">
        <v>748</v>
      </c>
      <c r="B749" t="s">
        <v>1138</v>
      </c>
    </row>
    <row r="750" spans="1:2" x14ac:dyDescent="0.25">
      <c r="A750">
        <v>749</v>
      </c>
      <c r="B750" t="s">
        <v>1139</v>
      </c>
    </row>
    <row r="751" spans="1:2" x14ac:dyDescent="0.25">
      <c r="A751">
        <v>750</v>
      </c>
      <c r="B751" t="s">
        <v>1140</v>
      </c>
    </row>
    <row r="752" spans="1:2" x14ac:dyDescent="0.25">
      <c r="A752">
        <v>751</v>
      </c>
      <c r="B752" t="s">
        <v>1141</v>
      </c>
    </row>
    <row r="753" spans="1:2" x14ac:dyDescent="0.25">
      <c r="A753">
        <v>752</v>
      </c>
      <c r="B753" t="s">
        <v>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aws_services</vt:lpstr>
      <vt:lpstr>aws_cli_commands</vt:lpstr>
      <vt:lpstr>aws_cli_commands_recursive</vt:lpstr>
      <vt:lpstr>postgresql_reserved_words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Hackney</dc:creator>
  <cp:lastModifiedBy>Douglas Hackney</cp:lastModifiedBy>
  <dcterms:created xsi:type="dcterms:W3CDTF">2018-02-01T22:17:15Z</dcterms:created>
  <dcterms:modified xsi:type="dcterms:W3CDTF">2018-03-14T22:00:37Z</dcterms:modified>
</cp:coreProperties>
</file>