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3" i="1" l="1"/>
  <c r="D33" i="1"/>
  <c r="E33" i="1"/>
  <c r="F33" i="1"/>
  <c r="G33" i="1"/>
  <c r="H33" i="1"/>
  <c r="I33" i="1"/>
  <c r="B33" i="1"/>
  <c r="C32" i="1"/>
  <c r="D32" i="1"/>
  <c r="E32" i="1"/>
  <c r="F32" i="1"/>
  <c r="G32" i="1"/>
  <c r="H32" i="1"/>
  <c r="I32" i="1"/>
  <c r="B32" i="1"/>
  <c r="B21" i="1"/>
  <c r="B23" i="1" s="1"/>
  <c r="B27" i="1"/>
  <c r="B29" i="1"/>
  <c r="C30" i="1"/>
  <c r="D30" i="1"/>
  <c r="E30" i="1"/>
  <c r="F30" i="1"/>
  <c r="G30" i="1"/>
  <c r="H30" i="1"/>
  <c r="I30" i="1"/>
  <c r="D17" i="1"/>
  <c r="E17" i="1"/>
  <c r="F17" i="1"/>
  <c r="G17" i="1"/>
  <c r="H17" i="1"/>
  <c r="I17" i="1"/>
  <c r="C17" i="1"/>
  <c r="I21" i="1"/>
  <c r="I23" i="1" s="1"/>
  <c r="I10" i="1"/>
  <c r="I11" i="1" s="1"/>
  <c r="I12" i="1" s="1"/>
  <c r="I13" i="1" s="1"/>
  <c r="I14" i="1" s="1"/>
  <c r="H21" i="1"/>
  <c r="H23" i="1" s="1"/>
  <c r="H10" i="1"/>
  <c r="H11" i="1" s="1"/>
  <c r="H12" i="1" s="1"/>
  <c r="H13" i="1" s="1"/>
  <c r="H14" i="1" s="1"/>
  <c r="G21" i="1"/>
  <c r="G23" i="1" s="1"/>
  <c r="G10" i="1"/>
  <c r="G11" i="1" s="1"/>
  <c r="G12" i="1" s="1"/>
  <c r="G13" i="1" s="1"/>
  <c r="G14" i="1" s="1"/>
  <c r="F21" i="1"/>
  <c r="F23" i="1" s="1"/>
  <c r="F10" i="1"/>
  <c r="F11" i="1" s="1"/>
  <c r="F12" i="1" s="1"/>
  <c r="F13" i="1" s="1"/>
  <c r="F14" i="1" s="1"/>
  <c r="E21" i="1"/>
  <c r="E23" i="1" s="1"/>
  <c r="E10" i="1"/>
  <c r="E11" i="1" s="1"/>
  <c r="E12" i="1" s="1"/>
  <c r="E13" i="1" s="1"/>
  <c r="E14" i="1" s="1"/>
  <c r="D21" i="1"/>
  <c r="D23" i="1" s="1"/>
  <c r="D10" i="1"/>
  <c r="D11" i="1" s="1"/>
  <c r="D12" i="1" s="1"/>
  <c r="D13" i="1" s="1"/>
  <c r="D14" i="1" s="1"/>
  <c r="C21" i="1"/>
  <c r="C23" i="1" s="1"/>
  <c r="C10" i="1"/>
  <c r="C11" i="1" s="1"/>
  <c r="C12" i="1" s="1"/>
  <c r="C13" i="1" s="1"/>
  <c r="C14" i="1" s="1"/>
  <c r="C18" i="1" s="1"/>
  <c r="C20" i="1" s="1"/>
  <c r="C27" i="1" s="1"/>
  <c r="C28" i="1" s="1"/>
  <c r="C29" i="1" s="1"/>
  <c r="B10" i="1"/>
  <c r="B11" i="1" s="1"/>
  <c r="B12" i="1" s="1"/>
  <c r="B13" i="1" s="1"/>
  <c r="B14" i="1" s="1"/>
  <c r="B24" i="1" l="1"/>
  <c r="B30" i="1"/>
  <c r="B18" i="1"/>
  <c r="C24" i="1"/>
  <c r="I18" i="1"/>
  <c r="I20" i="1" s="1"/>
  <c r="H18" i="1"/>
  <c r="H20" i="1" s="1"/>
  <c r="G18" i="1"/>
  <c r="G20" i="1" s="1"/>
  <c r="F18" i="1"/>
  <c r="F20" i="1" s="1"/>
  <c r="E18" i="1"/>
  <c r="E20" i="1" s="1"/>
  <c r="D18" i="1"/>
  <c r="D20" i="1" s="1"/>
  <c r="I24" i="1" l="1"/>
  <c r="I27" i="1"/>
  <c r="I28" i="1" s="1"/>
  <c r="I29" i="1" s="1"/>
  <c r="D24" i="1"/>
  <c r="D27" i="1"/>
  <c r="D28" i="1" s="1"/>
  <c r="D29" i="1" s="1"/>
  <c r="E24" i="1"/>
  <c r="E27" i="1"/>
  <c r="E28" i="1" s="1"/>
  <c r="E29" i="1" s="1"/>
  <c r="F24" i="1"/>
  <c r="F27" i="1"/>
  <c r="F28" i="1" s="1"/>
  <c r="F29" i="1" s="1"/>
  <c r="G24" i="1"/>
  <c r="G27" i="1"/>
  <c r="G28" i="1" s="1"/>
  <c r="G29" i="1" s="1"/>
  <c r="H24" i="1"/>
  <c r="H27" i="1"/>
  <c r="H28" i="1" s="1"/>
  <c r="H29" i="1" s="1"/>
</calcChain>
</file>

<file path=xl/sharedStrings.xml><?xml version="1.0" encoding="utf-8"?>
<sst xmlns="http://schemas.openxmlformats.org/spreadsheetml/2006/main" count="32" uniqueCount="32">
  <si>
    <t>LEO加油然后TLI</t>
    <phoneticPr fontId="1" type="noConversion"/>
  </si>
  <si>
    <t>月球制动dV</t>
    <phoneticPr fontId="1" type="noConversion"/>
  </si>
  <si>
    <t>月球着陆dV</t>
    <phoneticPr fontId="1" type="noConversion"/>
  </si>
  <si>
    <t>月球起飞dV</t>
    <phoneticPr fontId="1" type="noConversion"/>
  </si>
  <si>
    <t>避障悬停dV</t>
    <phoneticPr fontId="1" type="noConversion"/>
  </si>
  <si>
    <t>交会对接dV</t>
    <phoneticPr fontId="1" type="noConversion"/>
  </si>
  <si>
    <t>TLI后的dV合计</t>
    <phoneticPr fontId="1" type="noConversion"/>
  </si>
  <si>
    <t>到达GTO的重量</t>
    <phoneticPr fontId="1" type="noConversion"/>
  </si>
  <si>
    <t>第二次机动前的重量</t>
    <phoneticPr fontId="1" type="noConversion"/>
  </si>
  <si>
    <t>第一次机动前的重量</t>
    <phoneticPr fontId="1" type="noConversion"/>
  </si>
  <si>
    <t>TLI后的总重量</t>
    <phoneticPr fontId="1" type="noConversion"/>
  </si>
  <si>
    <t>TLI后的燃料余量</t>
    <phoneticPr fontId="1" type="noConversion"/>
  </si>
  <si>
    <t xml:space="preserve">燃料冗余10% </t>
    <phoneticPr fontId="1" type="noConversion"/>
  </si>
  <si>
    <t>TLI后的总重量含冗余</t>
    <phoneticPr fontId="1" type="noConversion"/>
  </si>
  <si>
    <t>干重含载荷</t>
    <phoneticPr fontId="1" type="noConversion"/>
  </si>
  <si>
    <t>入轨LEO总重量</t>
    <phoneticPr fontId="1" type="noConversion"/>
  </si>
  <si>
    <t>GTO加油站干重</t>
    <phoneticPr fontId="1" type="noConversion"/>
  </si>
  <si>
    <t>GTO加油站在GTO的重量 燃料冗余10%</t>
    <phoneticPr fontId="1" type="noConversion"/>
  </si>
  <si>
    <t>HLS总在轨加注量</t>
    <phoneticPr fontId="1" type="noConversion"/>
  </si>
  <si>
    <t>HLS在GTO加注量</t>
    <phoneticPr fontId="1" type="noConversion"/>
  </si>
  <si>
    <t>HLS在LEO加注量</t>
    <phoneticPr fontId="1" type="noConversion"/>
  </si>
  <si>
    <t>GTO加油站在LEO的重量</t>
    <phoneticPr fontId="1" type="noConversion"/>
  </si>
  <si>
    <t>加油站在LEO累计加油量</t>
    <phoneticPr fontId="1" type="noConversion"/>
  </si>
  <si>
    <t>LEO加油站给HLS的燃料量</t>
    <phoneticPr fontId="1" type="noConversion"/>
  </si>
  <si>
    <t>GTO加油站在LEO的燃料量</t>
    <phoneticPr fontId="1" type="noConversion"/>
  </si>
  <si>
    <t>星舰给GTO加油站在LEO加油，随后GTO加油站升到GTO；HLS在LEO加油站和GTO加油站分别加油。</t>
    <phoneticPr fontId="1" type="noConversion"/>
  </si>
  <si>
    <t>LEO加油，升到GTO再加油，再TLI</t>
    <phoneticPr fontId="1" type="noConversion"/>
  </si>
  <si>
    <t>载荷</t>
    <phoneticPr fontId="1" type="noConversion"/>
  </si>
  <si>
    <t>升轨dV1</t>
    <phoneticPr fontId="1" type="noConversion"/>
  </si>
  <si>
    <t>升轨dV2</t>
    <phoneticPr fontId="1" type="noConversion"/>
  </si>
  <si>
    <t>加油站发射进入LEO后的剩余燃料</t>
    <phoneticPr fontId="1" type="noConversion"/>
  </si>
  <si>
    <t>两个加油站在LEO的加注所需发射次数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</si>
</sst>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541907261592303"/>
          <c:y val="5.1400554097404488E-2"/>
          <c:w val="0.60010870516185477"/>
          <c:h val="0.730767716535433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Sheet1!$B$24:$I$24</c:f>
              <c:numCache>
                <c:formatCode>General</c:formatCode>
                <c:ptCount val="8"/>
                <c:pt idx="0">
                  <c:v>1021.7128857586147</c:v>
                </c:pt>
                <c:pt idx="1">
                  <c:v>935.03117238688947</c:v>
                </c:pt>
                <c:pt idx="2">
                  <c:v>888.49504650731285</c:v>
                </c:pt>
                <c:pt idx="3">
                  <c:v>841.95892062773612</c:v>
                </c:pt>
                <c:pt idx="4">
                  <c:v>795.42279474815939</c:v>
                </c:pt>
                <c:pt idx="5">
                  <c:v>748.88666886858266</c:v>
                </c:pt>
                <c:pt idx="6">
                  <c:v>702.35054298900593</c:v>
                </c:pt>
                <c:pt idx="7">
                  <c:v>655.81441710942931</c:v>
                </c:pt>
              </c:numCache>
            </c:numRef>
          </c:xVal>
          <c:yVal>
            <c:numRef>
              <c:f>Sheet1!$B$33:$I$33</c:f>
              <c:numCache>
                <c:formatCode>General</c:formatCode>
                <c:ptCount val="8"/>
                <c:pt idx="0">
                  <c:v>8.2171288575861468</c:v>
                </c:pt>
                <c:pt idx="1">
                  <c:v>9.793028135056721</c:v>
                </c:pt>
                <c:pt idx="2">
                  <c:v>9.8895642609363001</c:v>
                </c:pt>
                <c:pt idx="3">
                  <c:v>9.986100386815874</c:v>
                </c:pt>
                <c:pt idx="4">
                  <c:v>10.082636512695451</c:v>
                </c:pt>
                <c:pt idx="5">
                  <c:v>10.179172638575029</c:v>
                </c:pt>
                <c:pt idx="6">
                  <c:v>10.275708764454604</c:v>
                </c:pt>
                <c:pt idx="7">
                  <c:v>10.372244890334182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81088"/>
        <c:axId val="134002944"/>
      </c:scatterChart>
      <c:valAx>
        <c:axId val="135881088"/>
        <c:scaling>
          <c:orientation val="minMax"/>
          <c:min val="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HLS</a:t>
                </a:r>
                <a:r>
                  <a:rPr lang="zh-CN" altLang="en-US"/>
                  <a:t>在轨加注总量 </a:t>
                </a:r>
                <a:r>
                  <a:rPr lang="en-US" altLang="zh-CN"/>
                  <a:t>LEO+GEO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002944"/>
        <c:crosses val="autoZero"/>
        <c:crossBetween val="midCat"/>
      </c:valAx>
      <c:valAx>
        <c:axId val="134002944"/>
        <c:scaling>
          <c:orientation val="minMax"/>
          <c:min val="7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zh-CN" altLang="en-US"/>
                  <a:t>加油星舰发射次数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881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541907261592303"/>
          <c:y val="5.1400554097404488E-2"/>
          <c:w val="0.60010870516185477"/>
          <c:h val="0.73076771653543304"/>
        </c:manualLayout>
      </c:layout>
      <c:scatterChart>
        <c:scatterStyle val="lineMarker"/>
        <c:varyColors val="0"/>
        <c:ser>
          <c:idx val="1"/>
          <c:order val="1"/>
          <c:tx>
            <c:v>HLS在LEO加注量</c:v>
          </c:tx>
          <c:xVal>
            <c:numRef>
              <c:f>Sheet1!$B$24:$I$24</c:f>
              <c:numCache>
                <c:formatCode>General</c:formatCode>
                <c:ptCount val="8"/>
                <c:pt idx="0">
                  <c:v>1021.7128857586147</c:v>
                </c:pt>
                <c:pt idx="1">
                  <c:v>935.03117238688947</c:v>
                </c:pt>
                <c:pt idx="2">
                  <c:v>888.49504650731285</c:v>
                </c:pt>
                <c:pt idx="3">
                  <c:v>841.95892062773612</c:v>
                </c:pt>
                <c:pt idx="4">
                  <c:v>795.42279474815939</c:v>
                </c:pt>
                <c:pt idx="5">
                  <c:v>748.88666886858266</c:v>
                </c:pt>
                <c:pt idx="6">
                  <c:v>702.35054298900593</c:v>
                </c:pt>
                <c:pt idx="7">
                  <c:v>655.81441710942931</c:v>
                </c:pt>
              </c:numCache>
            </c:numRef>
          </c:xVal>
          <c:yVal>
            <c:numRef>
              <c:f>Sheet1!$B$23:$I$23</c:f>
              <c:numCache>
                <c:formatCode>General</c:formatCode>
                <c:ptCount val="8"/>
                <c:pt idx="0">
                  <c:v>1021.7128857586147</c:v>
                </c:pt>
                <c:pt idx="1">
                  <c:v>841.8973846753438</c:v>
                </c:pt>
                <c:pt idx="2">
                  <c:v>745.36125879576718</c:v>
                </c:pt>
                <c:pt idx="3">
                  <c:v>648.82513291619046</c:v>
                </c:pt>
                <c:pt idx="4">
                  <c:v>552.28900703661373</c:v>
                </c:pt>
                <c:pt idx="5">
                  <c:v>455.752881157037</c:v>
                </c:pt>
                <c:pt idx="6">
                  <c:v>359.21675527746027</c:v>
                </c:pt>
                <c:pt idx="7">
                  <c:v>262.68062939788359</c:v>
                </c:pt>
              </c:numCache>
            </c:numRef>
          </c:yVal>
          <c:smooth val="0"/>
        </c:ser>
        <c:ser>
          <c:idx val="0"/>
          <c:order val="0"/>
          <c:tx>
            <c:v>HLS在GTO加注量</c:v>
          </c:tx>
          <c:xVal>
            <c:numRef>
              <c:f>Sheet1!$B$24:$I$24</c:f>
              <c:numCache>
                <c:formatCode>General</c:formatCode>
                <c:ptCount val="8"/>
                <c:pt idx="0">
                  <c:v>1021.7128857586147</c:v>
                </c:pt>
                <c:pt idx="1">
                  <c:v>935.03117238688947</c:v>
                </c:pt>
                <c:pt idx="2">
                  <c:v>888.49504650731285</c:v>
                </c:pt>
                <c:pt idx="3">
                  <c:v>841.95892062773612</c:v>
                </c:pt>
                <c:pt idx="4">
                  <c:v>795.42279474815939</c:v>
                </c:pt>
                <c:pt idx="5">
                  <c:v>748.88666886858266</c:v>
                </c:pt>
                <c:pt idx="6">
                  <c:v>702.35054298900593</c:v>
                </c:pt>
                <c:pt idx="7">
                  <c:v>655.81441710942931</c:v>
                </c:pt>
              </c:numCache>
            </c:numRef>
          </c:xVal>
          <c:yVal>
            <c:numRef>
              <c:f>Sheet1!$B$20:$I$20</c:f>
              <c:numCache>
                <c:formatCode>General</c:formatCode>
                <c:ptCount val="8"/>
                <c:pt idx="0">
                  <c:v>0</c:v>
                </c:pt>
                <c:pt idx="1">
                  <c:v>93.133787711545665</c:v>
                </c:pt>
                <c:pt idx="2">
                  <c:v>143.13378771154566</c:v>
                </c:pt>
                <c:pt idx="3">
                  <c:v>193.13378771154566</c:v>
                </c:pt>
                <c:pt idx="4">
                  <c:v>243.13378771154566</c:v>
                </c:pt>
                <c:pt idx="5">
                  <c:v>293.13378771154566</c:v>
                </c:pt>
                <c:pt idx="6">
                  <c:v>343.13378771154566</c:v>
                </c:pt>
                <c:pt idx="7">
                  <c:v>393.13378771154566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32448"/>
        <c:axId val="192167936"/>
      </c:scatterChart>
      <c:valAx>
        <c:axId val="190232448"/>
        <c:scaling>
          <c:orientation val="minMax"/>
          <c:min val="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HLS</a:t>
                </a:r>
                <a:r>
                  <a:rPr lang="zh-CN" altLang="en-US"/>
                  <a:t>在轨加注总量 </a:t>
                </a:r>
                <a:r>
                  <a:rPr lang="en-US" altLang="zh-CN"/>
                  <a:t>LEO+GEO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167936"/>
        <c:crosses val="autoZero"/>
        <c:crossBetween val="midCat"/>
      </c:valAx>
      <c:valAx>
        <c:axId val="19216793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CN"/>
                  <a:t>HLS</a:t>
                </a:r>
                <a:r>
                  <a:rPr lang="zh-CN" altLang="en-US"/>
                  <a:t>在</a:t>
                </a:r>
                <a:r>
                  <a:rPr lang="en-US" altLang="zh-CN"/>
                  <a:t>LEO</a:t>
                </a:r>
                <a:r>
                  <a:rPr lang="zh-CN" altLang="en-US"/>
                  <a:t>和</a:t>
                </a:r>
                <a:r>
                  <a:rPr lang="en-US" altLang="zh-CN"/>
                  <a:t>GTO</a:t>
                </a:r>
                <a:r>
                  <a:rPr lang="zh-CN" altLang="en-US"/>
                  <a:t>加油站的加注量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232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341273</xdr:colOff>
      <xdr:row>1</xdr:row>
      <xdr:rowOff>90715</xdr:rowOff>
    </xdr:from>
    <xdr:to>
      <xdr:col>17</xdr:col>
      <xdr:colOff>362856</xdr:colOff>
      <xdr:row>17</xdr:row>
      <xdr:rowOff>36286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335642</xdr:colOff>
      <xdr:row>17</xdr:row>
      <xdr:rowOff>145142</xdr:rowOff>
    </xdr:from>
    <xdr:to>
      <xdr:col>17</xdr:col>
      <xdr:colOff>357225</xdr:colOff>
      <xdr:row>33</xdr:row>
      <xdr:rowOff>90713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70" zoomScaleNormal="70" workbookViewId="0">
      <selection activeCell="T22" sqref="T22"/>
    </sheetView>
  </sheetViews>
  <sheetFormatPr defaultRowHeight="14" x14ac:dyDescent="0.25"/>
  <cols>
    <col min="1" max="1" width="34.1796875" customWidth="1"/>
    <col min="2" max="2" width="14.54296875" customWidth="1"/>
    <col min="3" max="3" width="15.453125" customWidth="1"/>
    <col min="4" max="4" width="15.08984375" customWidth="1"/>
    <col min="5" max="5" width="11.36328125" customWidth="1"/>
    <col min="6" max="9" width="11" customWidth="1"/>
  </cols>
  <sheetData>
    <row r="1" spans="1:9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B2" t="s">
        <v>0</v>
      </c>
      <c r="C2" s="2" t="s">
        <v>26</v>
      </c>
      <c r="D2" s="2"/>
      <c r="E2" s="2"/>
      <c r="F2" s="2"/>
      <c r="G2" s="2"/>
      <c r="H2" s="2"/>
      <c r="I2" s="2"/>
    </row>
    <row r="3" spans="1:9" x14ac:dyDescent="0.25">
      <c r="A3" t="s">
        <v>14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  <c r="H3">
        <v>130</v>
      </c>
      <c r="I3">
        <v>130</v>
      </c>
    </row>
    <row r="4" spans="1:9" x14ac:dyDescent="0.25">
      <c r="A4" t="s">
        <v>27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 x14ac:dyDescent="0.25">
      <c r="A5" t="s">
        <v>1</v>
      </c>
      <c r="B5">
        <v>640</v>
      </c>
      <c r="C5">
        <v>640</v>
      </c>
      <c r="D5">
        <v>640</v>
      </c>
      <c r="E5">
        <v>640</v>
      </c>
      <c r="F5">
        <v>640</v>
      </c>
      <c r="G5">
        <v>640</v>
      </c>
      <c r="H5">
        <v>640</v>
      </c>
      <c r="I5">
        <v>640</v>
      </c>
    </row>
    <row r="6" spans="1:9" x14ac:dyDescent="0.25">
      <c r="A6" t="s">
        <v>2</v>
      </c>
      <c r="B6">
        <v>1900</v>
      </c>
      <c r="C6">
        <v>1900</v>
      </c>
      <c r="D6">
        <v>1900</v>
      </c>
      <c r="E6">
        <v>1900</v>
      </c>
      <c r="F6">
        <v>1900</v>
      </c>
      <c r="G6">
        <v>1900</v>
      </c>
      <c r="H6">
        <v>1900</v>
      </c>
      <c r="I6">
        <v>1900</v>
      </c>
    </row>
    <row r="7" spans="1:9" x14ac:dyDescent="0.25">
      <c r="A7" t="s">
        <v>3</v>
      </c>
      <c r="B7">
        <v>1900</v>
      </c>
      <c r="C7">
        <v>1900</v>
      </c>
      <c r="D7">
        <v>1900</v>
      </c>
      <c r="E7">
        <v>1900</v>
      </c>
      <c r="F7">
        <v>1900</v>
      </c>
      <c r="G7">
        <v>1900</v>
      </c>
      <c r="H7">
        <v>1900</v>
      </c>
      <c r="I7">
        <v>1900</v>
      </c>
    </row>
    <row r="8" spans="1:9" x14ac:dyDescent="0.25">
      <c r="A8" t="s">
        <v>4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</row>
    <row r="9" spans="1:9" x14ac:dyDescent="0.25">
      <c r="A9" t="s">
        <v>5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5">
      <c r="A10" t="s">
        <v>6</v>
      </c>
      <c r="B10">
        <f>SUM(B5:B9)</f>
        <v>4940</v>
      </c>
      <c r="C10">
        <f>SUM(C5:C9)</f>
        <v>4940</v>
      </c>
      <c r="D10">
        <f>SUM(D5:D9)</f>
        <v>4940</v>
      </c>
      <c r="E10">
        <f>SUM(E5:E9)</f>
        <v>4940</v>
      </c>
      <c r="F10">
        <f>SUM(F5:F9)</f>
        <v>4940</v>
      </c>
      <c r="G10">
        <f>SUM(G5:G9)</f>
        <v>4940</v>
      </c>
      <c r="H10">
        <f>SUM(H5:H9)</f>
        <v>4940</v>
      </c>
      <c r="I10">
        <f>SUM(I5:I9)</f>
        <v>4940</v>
      </c>
    </row>
    <row r="11" spans="1:9" x14ac:dyDescent="0.25">
      <c r="A11" t="s">
        <v>10</v>
      </c>
      <c r="B11">
        <f>2.71829^(B10/380/9.8)*B3</f>
        <v>489.83522078378627</v>
      </c>
      <c r="C11">
        <f>2.71829^(C10/380/9.8)*C3</f>
        <v>489.83522078378627</v>
      </c>
      <c r="D11">
        <f>2.71829^(D10/380/9.8)*D3</f>
        <v>489.83522078378627</v>
      </c>
      <c r="E11">
        <f>2.71829^(E10/380/9.8)*E3</f>
        <v>489.83522078378627</v>
      </c>
      <c r="F11">
        <f>2.71829^(F10/380/9.8)*F3</f>
        <v>489.83522078378627</v>
      </c>
      <c r="G11">
        <f>2.71829^(G10/380/9.8)*G3</f>
        <v>489.83522078378627</v>
      </c>
      <c r="H11">
        <f>2.71829^(H10/380/9.8)*H3</f>
        <v>489.83522078378627</v>
      </c>
      <c r="I11">
        <f>2.71829^(I10/380/9.8)*I3</f>
        <v>489.83522078378627</v>
      </c>
    </row>
    <row r="12" spans="1:9" x14ac:dyDescent="0.25">
      <c r="A12" t="s">
        <v>11</v>
      </c>
      <c r="B12">
        <f>B11-B3</f>
        <v>359.83522078378627</v>
      </c>
      <c r="C12">
        <f>C11-C3</f>
        <v>359.83522078378627</v>
      </c>
      <c r="D12">
        <f>D11-D3</f>
        <v>359.83522078378627</v>
      </c>
      <c r="E12">
        <f>E11-E3</f>
        <v>359.83522078378627</v>
      </c>
      <c r="F12">
        <f>F11-F3</f>
        <v>359.83522078378627</v>
      </c>
      <c r="G12">
        <f>G11-G3</f>
        <v>359.83522078378627</v>
      </c>
      <c r="H12">
        <f>H11-H3</f>
        <v>359.83522078378627</v>
      </c>
      <c r="I12">
        <f>I11-I3</f>
        <v>359.83522078378627</v>
      </c>
    </row>
    <row r="13" spans="1:9" x14ac:dyDescent="0.25">
      <c r="A13" t="s">
        <v>12</v>
      </c>
      <c r="B13">
        <f>B12*1.1</f>
        <v>395.81874286216492</v>
      </c>
      <c r="C13">
        <f>C12*1.1</f>
        <v>395.81874286216492</v>
      </c>
      <c r="D13">
        <f>D12*1.1</f>
        <v>395.81874286216492</v>
      </c>
      <c r="E13">
        <f>E12*1.1</f>
        <v>395.81874286216492</v>
      </c>
      <c r="F13">
        <f>F12*1.1</f>
        <v>395.81874286216492</v>
      </c>
      <c r="G13">
        <f>G12*1.1</f>
        <v>395.81874286216492</v>
      </c>
      <c r="H13">
        <f>H12*1.1</f>
        <v>395.81874286216492</v>
      </c>
      <c r="I13">
        <f>I12*1.1</f>
        <v>395.81874286216492</v>
      </c>
    </row>
    <row r="14" spans="1:9" x14ac:dyDescent="0.25">
      <c r="A14" t="s">
        <v>13</v>
      </c>
      <c r="B14">
        <f>B13+B3</f>
        <v>525.81874286216498</v>
      </c>
      <c r="C14">
        <f>C13+C3</f>
        <v>525.81874286216498</v>
      </c>
      <c r="D14">
        <f>D13+D3</f>
        <v>525.81874286216498</v>
      </c>
      <c r="E14">
        <f>E13+E3</f>
        <v>525.81874286216498</v>
      </c>
      <c r="F14">
        <f>F13+F3</f>
        <v>525.81874286216498</v>
      </c>
      <c r="G14">
        <f>G13+G3</f>
        <v>525.81874286216498</v>
      </c>
      <c r="H14">
        <f>H13+H3</f>
        <v>525.81874286216498</v>
      </c>
      <c r="I14">
        <f>I13+I3</f>
        <v>525.81874286216498</v>
      </c>
    </row>
    <row r="16" spans="1:9" x14ac:dyDescent="0.25">
      <c r="A16" t="s">
        <v>28</v>
      </c>
      <c r="B16">
        <v>3200</v>
      </c>
      <c r="C16">
        <v>2450</v>
      </c>
      <c r="D16">
        <v>2450</v>
      </c>
      <c r="E16">
        <v>2450</v>
      </c>
      <c r="F16">
        <v>2450</v>
      </c>
      <c r="G16">
        <v>2450</v>
      </c>
      <c r="H16">
        <v>2450</v>
      </c>
      <c r="I16">
        <v>2450</v>
      </c>
    </row>
    <row r="17" spans="1:9" x14ac:dyDescent="0.25">
      <c r="A17" t="s">
        <v>29</v>
      </c>
      <c r="B17">
        <v>0</v>
      </c>
      <c r="C17">
        <f>$B$16-C16</f>
        <v>750</v>
      </c>
      <c r="D17">
        <f t="shared" ref="D17:I17" si="0">$B$16-D16</f>
        <v>750</v>
      </c>
      <c r="E17">
        <f t="shared" si="0"/>
        <v>750</v>
      </c>
      <c r="F17">
        <f t="shared" si="0"/>
        <v>750</v>
      </c>
      <c r="G17">
        <f t="shared" si="0"/>
        <v>750</v>
      </c>
      <c r="H17">
        <f t="shared" si="0"/>
        <v>750</v>
      </c>
      <c r="I17">
        <f t="shared" si="0"/>
        <v>750</v>
      </c>
    </row>
    <row r="18" spans="1:9" x14ac:dyDescent="0.25">
      <c r="A18" t="s">
        <v>8</v>
      </c>
      <c r="B18">
        <f>B14</f>
        <v>525.81874286216498</v>
      </c>
      <c r="C18">
        <f>2.71828^(C17/380/9.8)*C14</f>
        <v>643.13378771154566</v>
      </c>
      <c r="D18">
        <f>2.71828^(D17/380/9.8)*D14</f>
        <v>643.13378771154566</v>
      </c>
      <c r="E18">
        <f>2.71828^(E17/380/9.8)*E14</f>
        <v>643.13378771154566</v>
      </c>
      <c r="F18">
        <f>2.71828^(F17/380/9.8)*F14</f>
        <v>643.13378771154566</v>
      </c>
      <c r="G18">
        <f>2.71828^(G17/380/9.8)*G14</f>
        <v>643.13378771154566</v>
      </c>
      <c r="H18">
        <f>2.71828^(H17/380/9.8)*H14</f>
        <v>643.13378771154566</v>
      </c>
      <c r="I18">
        <f>2.71828^(I17/380/9.8)*I14</f>
        <v>643.13378771154566</v>
      </c>
    </row>
    <row r="19" spans="1:9" x14ac:dyDescent="0.25">
      <c r="A19" t="s">
        <v>7</v>
      </c>
      <c r="C19">
        <v>550</v>
      </c>
      <c r="D19">
        <v>500</v>
      </c>
      <c r="E19">
        <v>450</v>
      </c>
      <c r="F19">
        <v>400</v>
      </c>
      <c r="G19">
        <v>350</v>
      </c>
      <c r="H19">
        <v>300</v>
      </c>
      <c r="I19">
        <v>250</v>
      </c>
    </row>
    <row r="20" spans="1:9" x14ac:dyDescent="0.25">
      <c r="A20" s="1" t="s">
        <v>19</v>
      </c>
      <c r="B20" s="1">
        <v>0</v>
      </c>
      <c r="C20" s="1">
        <f>C18-C19</f>
        <v>93.133787711545665</v>
      </c>
      <c r="D20" s="1">
        <f>D18-D19</f>
        <v>143.13378771154566</v>
      </c>
      <c r="E20" s="1">
        <f>E18-E19</f>
        <v>193.13378771154566</v>
      </c>
      <c r="F20" s="1">
        <f>F18-F19</f>
        <v>243.13378771154566</v>
      </c>
      <c r="G20" s="1">
        <f>G18-G19</f>
        <v>293.13378771154566</v>
      </c>
      <c r="H20" s="1">
        <f>H18-H19</f>
        <v>343.13378771154566</v>
      </c>
      <c r="I20" s="1">
        <f>I18-I19</f>
        <v>393.13378771154566</v>
      </c>
    </row>
    <row r="21" spans="1:9" x14ac:dyDescent="0.25">
      <c r="A21" t="s">
        <v>9</v>
      </c>
      <c r="B21">
        <f>2.71828^(B16/380/9.8)*B14</f>
        <v>1241.7128857586147</v>
      </c>
      <c r="C21">
        <f>2.71828^(C16/380/9.8)*C19</f>
        <v>1061.8973846753438</v>
      </c>
      <c r="D21">
        <f>2.71828^(D16/380/9.8)*D19</f>
        <v>965.36125879576718</v>
      </c>
      <c r="E21">
        <f>2.71828^(E16/380/9.8)*E19</f>
        <v>868.82513291619046</v>
      </c>
      <c r="F21">
        <f>2.71828^(F16/380/9.8)*F19</f>
        <v>772.28900703661373</v>
      </c>
      <c r="G21">
        <f>2.71828^(G16/380/9.8)*G19</f>
        <v>675.752881157037</v>
      </c>
      <c r="H21">
        <f>2.71828^(H16/380/9.8)*H19</f>
        <v>579.21675527746027</v>
      </c>
      <c r="I21">
        <f>2.71828^(I16/380/9.8)*I19</f>
        <v>482.68062939788359</v>
      </c>
    </row>
    <row r="22" spans="1:9" x14ac:dyDescent="0.25">
      <c r="A22" t="s">
        <v>15</v>
      </c>
      <c r="B22">
        <v>220</v>
      </c>
      <c r="C22">
        <v>220</v>
      </c>
      <c r="D22">
        <v>220</v>
      </c>
      <c r="E22">
        <v>220</v>
      </c>
      <c r="F22">
        <v>220</v>
      </c>
      <c r="G22">
        <v>220</v>
      </c>
      <c r="H22">
        <v>220</v>
      </c>
      <c r="I22">
        <v>220</v>
      </c>
    </row>
    <row r="23" spans="1:9" x14ac:dyDescent="0.25">
      <c r="A23" s="1" t="s">
        <v>20</v>
      </c>
      <c r="B23" s="1">
        <f>B21-B22</f>
        <v>1021.7128857586147</v>
      </c>
      <c r="C23" s="1">
        <f>C21-C22</f>
        <v>841.8973846753438</v>
      </c>
      <c r="D23" s="1">
        <f>D21-D22</f>
        <v>745.36125879576718</v>
      </c>
      <c r="E23" s="1">
        <f>E21-E22</f>
        <v>648.82513291619046</v>
      </c>
      <c r="F23" s="1">
        <f>F21-F22</f>
        <v>552.28900703661373</v>
      </c>
      <c r="G23" s="1">
        <f>G21-G22</f>
        <v>455.752881157037</v>
      </c>
      <c r="H23" s="1">
        <f>H21-H22</f>
        <v>359.21675527746027</v>
      </c>
      <c r="I23" s="1">
        <f>I21-I22</f>
        <v>262.68062939788359</v>
      </c>
    </row>
    <row r="24" spans="1:9" x14ac:dyDescent="0.25">
      <c r="A24" s="1" t="s">
        <v>18</v>
      </c>
      <c r="B24" s="1">
        <f>B23+B20</f>
        <v>1021.7128857586147</v>
      </c>
      <c r="C24" s="1">
        <f>C23+C20</f>
        <v>935.03117238688947</v>
      </c>
      <c r="D24" s="1">
        <f>D23+D20</f>
        <v>888.49504650731285</v>
      </c>
      <c r="E24" s="1">
        <f>E23+E20</f>
        <v>841.95892062773612</v>
      </c>
      <c r="F24" s="1">
        <f>F23+F20</f>
        <v>795.42279474815939</v>
      </c>
      <c r="G24" s="1">
        <f>G23+G20</f>
        <v>748.88666886858266</v>
      </c>
      <c r="H24" s="1">
        <f>H23+H20</f>
        <v>702.35054298900593</v>
      </c>
      <c r="I24" s="1">
        <f>I23+I20</f>
        <v>655.81441710942931</v>
      </c>
    </row>
    <row r="26" spans="1:9" x14ac:dyDescent="0.25">
      <c r="A26" t="s">
        <v>16</v>
      </c>
      <c r="B26">
        <v>150</v>
      </c>
      <c r="C26">
        <v>150</v>
      </c>
      <c r="D26">
        <v>150</v>
      </c>
      <c r="E26">
        <v>150</v>
      </c>
      <c r="F26">
        <v>150</v>
      </c>
      <c r="G26">
        <v>150</v>
      </c>
      <c r="H26">
        <v>150</v>
      </c>
      <c r="I26">
        <v>150</v>
      </c>
    </row>
    <row r="27" spans="1:9" x14ac:dyDescent="0.25">
      <c r="A27" t="s">
        <v>17</v>
      </c>
      <c r="B27">
        <f>B20*1.1+B26</f>
        <v>150</v>
      </c>
      <c r="C27">
        <f t="shared" ref="B27:I27" si="1">C20*1.1+C26</f>
        <v>252.44716648270025</v>
      </c>
      <c r="D27">
        <f t="shared" si="1"/>
        <v>307.44716648270025</v>
      </c>
      <c r="E27">
        <f t="shared" si="1"/>
        <v>362.44716648270025</v>
      </c>
      <c r="F27">
        <f t="shared" si="1"/>
        <v>417.44716648270025</v>
      </c>
      <c r="G27">
        <f t="shared" si="1"/>
        <v>472.44716648270025</v>
      </c>
      <c r="H27">
        <f t="shared" si="1"/>
        <v>527.44716648270025</v>
      </c>
      <c r="I27">
        <f t="shared" si="1"/>
        <v>582.44716648270025</v>
      </c>
    </row>
    <row r="28" spans="1:9" ht="14.5" customHeight="1" x14ac:dyDescent="0.25">
      <c r="A28" t="s">
        <v>21</v>
      </c>
      <c r="B28">
        <v>150</v>
      </c>
      <c r="C28">
        <f t="shared" ref="B28:I28" si="2">2.71828^(2450/380/9.8)*C27</f>
        <v>487.40542883032822</v>
      </c>
      <c r="D28">
        <f t="shared" si="2"/>
        <v>593.59516729786264</v>
      </c>
      <c r="E28">
        <f t="shared" si="2"/>
        <v>699.78490576539707</v>
      </c>
      <c r="F28">
        <f t="shared" si="2"/>
        <v>805.97464423293138</v>
      </c>
      <c r="G28">
        <f t="shared" si="2"/>
        <v>912.16438270046581</v>
      </c>
      <c r="H28">
        <f t="shared" si="2"/>
        <v>1018.3541211680002</v>
      </c>
      <c r="I28">
        <f t="shared" si="2"/>
        <v>1124.5438596355345</v>
      </c>
    </row>
    <row r="29" spans="1:9" x14ac:dyDescent="0.25">
      <c r="A29" s="1" t="s">
        <v>24</v>
      </c>
      <c r="B29" s="1">
        <f>B28-B26</f>
        <v>0</v>
      </c>
      <c r="C29" s="1">
        <f t="shared" ref="B29:I29" si="3">C28-C26</f>
        <v>337.40542883032822</v>
      </c>
      <c r="D29" s="1">
        <f t="shared" si="3"/>
        <v>443.59516729786264</v>
      </c>
      <c r="E29" s="1">
        <f t="shared" si="3"/>
        <v>549.78490576539707</v>
      </c>
      <c r="F29" s="1">
        <f t="shared" si="3"/>
        <v>655.97464423293138</v>
      </c>
      <c r="G29" s="1">
        <f t="shared" si="3"/>
        <v>762.16438270046581</v>
      </c>
      <c r="H29" s="1">
        <f t="shared" si="3"/>
        <v>868.35412116800023</v>
      </c>
      <c r="I29" s="1">
        <f t="shared" si="3"/>
        <v>974.54385963553455</v>
      </c>
    </row>
    <row r="30" spans="1:9" x14ac:dyDescent="0.25">
      <c r="A30" s="1" t="s">
        <v>23</v>
      </c>
      <c r="B30" s="1">
        <f>B23</f>
        <v>1021.7128857586147</v>
      </c>
      <c r="C30" s="1">
        <f t="shared" ref="C30:I30" si="4">C23</f>
        <v>841.8973846753438</v>
      </c>
      <c r="D30" s="1">
        <f t="shared" si="4"/>
        <v>745.36125879576718</v>
      </c>
      <c r="E30" s="1">
        <f t="shared" si="4"/>
        <v>648.82513291619046</v>
      </c>
      <c r="F30" s="1">
        <f t="shared" si="4"/>
        <v>552.28900703661373</v>
      </c>
      <c r="G30" s="1">
        <f t="shared" si="4"/>
        <v>455.752881157037</v>
      </c>
      <c r="H30" s="1">
        <f t="shared" si="4"/>
        <v>359.21675527746027</v>
      </c>
      <c r="I30" s="1">
        <f t="shared" si="4"/>
        <v>262.68062939788359</v>
      </c>
    </row>
    <row r="31" spans="1:9" x14ac:dyDescent="0.25">
      <c r="A31" s="4" t="s">
        <v>30</v>
      </c>
      <c r="B31" s="4">
        <v>100</v>
      </c>
      <c r="C31" s="4">
        <v>100</v>
      </c>
      <c r="D31" s="4">
        <v>100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</row>
    <row r="32" spans="1:9" x14ac:dyDescent="0.25">
      <c r="A32" s="1" t="s">
        <v>22</v>
      </c>
      <c r="B32" s="1">
        <f>B30+B29-B31-B31</f>
        <v>821.71288575861468</v>
      </c>
      <c r="C32" s="1">
        <f t="shared" ref="C32:I32" si="5">C30+C29-C31-C31</f>
        <v>979.30281350567202</v>
      </c>
      <c r="D32" s="1">
        <f t="shared" si="5"/>
        <v>988.95642609362994</v>
      </c>
      <c r="E32" s="1">
        <f t="shared" si="5"/>
        <v>998.61003868158741</v>
      </c>
      <c r="F32" s="1">
        <f t="shared" si="5"/>
        <v>1008.2636512695451</v>
      </c>
      <c r="G32" s="1">
        <f t="shared" si="5"/>
        <v>1017.9172638575028</v>
      </c>
      <c r="H32" s="1">
        <f t="shared" si="5"/>
        <v>1027.5708764454605</v>
      </c>
      <c r="I32" s="1">
        <f t="shared" si="5"/>
        <v>1037.2244890334182</v>
      </c>
    </row>
    <row r="33" spans="1:9" x14ac:dyDescent="0.25">
      <c r="A33" s="3" t="s">
        <v>31</v>
      </c>
      <c r="B33" s="3">
        <f>B32/100</f>
        <v>8.2171288575861468</v>
      </c>
      <c r="C33" s="3">
        <f t="shared" ref="C33:I33" si="6">C32/100</f>
        <v>9.793028135056721</v>
      </c>
      <c r="D33" s="3">
        <f t="shared" si="6"/>
        <v>9.8895642609363001</v>
      </c>
      <c r="E33" s="3">
        <f t="shared" si="6"/>
        <v>9.986100386815874</v>
      </c>
      <c r="F33" s="3">
        <f t="shared" si="6"/>
        <v>10.082636512695451</v>
      </c>
      <c r="G33" s="3">
        <f t="shared" si="6"/>
        <v>10.179172638575029</v>
      </c>
      <c r="H33" s="3">
        <f t="shared" si="6"/>
        <v>10.275708764454604</v>
      </c>
      <c r="I33" s="3">
        <f t="shared" si="6"/>
        <v>10.372244890334182</v>
      </c>
    </row>
  </sheetData>
  <mergeCells count="2">
    <mergeCell ref="C2:I2"/>
    <mergeCell ref="A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2024-12-27T14:32:50Z</dcterms:modified>
</cp:coreProperties>
</file>