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19420" windowHeight="11020"/>
  </bookViews>
  <sheets>
    <sheet name="Variables Template" sheetId="11" r:id="rId1"/>
    <sheet name="Calculations " sheetId="21" r:id="rId2"/>
    <sheet name="Male" sheetId="12" r:id="rId3"/>
    <sheet name="Female" sheetId="13" r:id="rId4"/>
  </sheets>
  <definedNames>
    <definedName name="_xlnm.Print_Area" localSheetId="1">'Calculations '!$B$2:$F$61</definedName>
    <definedName name="_xlnm.Print_Area" localSheetId="0">'Variables Template'!$B$1:$C$34</definedName>
    <definedName name="solver_adj" localSheetId="1" hidden="1">'Calculations '!$N$19:$P$19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'Calculations '!$O$19</definedName>
    <definedName name="solver_lhs2" localSheetId="1" hidden="1">'Calculations '!$O$19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'Calculations '!$Q$19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hs1" localSheetId="1" hidden="1">'Calculations '!$P$19</definedName>
    <definedName name="solver_rhs2" localSheetId="1" hidden="1">'Calculations '!$P$19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5.6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0" i="21" l="1"/>
  <c r="E497" i="21" s="1"/>
  <c r="C457" i="21"/>
  <c r="E474" i="21" s="1"/>
  <c r="C434" i="21"/>
  <c r="E451" i="21" s="1"/>
  <c r="C411" i="21"/>
  <c r="E486" i="21" s="1"/>
  <c r="F487" i="21" s="1"/>
  <c r="C388" i="21"/>
  <c r="C365" i="21"/>
  <c r="C342" i="21"/>
  <c r="C319" i="21"/>
  <c r="C296" i="21"/>
  <c r="C273" i="21"/>
  <c r="C250" i="21"/>
  <c r="C227" i="21"/>
  <c r="C204" i="21"/>
  <c r="C181" i="21"/>
  <c r="C158" i="21"/>
  <c r="C135" i="21"/>
  <c r="C112" i="21"/>
  <c r="C89" i="21"/>
  <c r="C66" i="21"/>
  <c r="C43" i="21"/>
  <c r="C20" i="21"/>
  <c r="C22" i="11"/>
  <c r="E417" i="21" l="1"/>
  <c r="F418" i="21" s="1"/>
  <c r="E418" i="21"/>
  <c r="F419" i="21" s="1"/>
  <c r="E419" i="21"/>
  <c r="E420" i="21"/>
  <c r="E421" i="21"/>
  <c r="E422" i="21"/>
  <c r="E423" i="21"/>
  <c r="E424" i="21"/>
  <c r="E425" i="21"/>
  <c r="E426" i="21"/>
  <c r="E427" i="21"/>
  <c r="E428" i="21"/>
  <c r="E440" i="21"/>
  <c r="F441" i="21" s="1"/>
  <c r="E441" i="21"/>
  <c r="E442" i="21"/>
  <c r="E443" i="21"/>
  <c r="E444" i="21"/>
  <c r="E445" i="21"/>
  <c r="E446" i="21"/>
  <c r="E447" i="21"/>
  <c r="E448" i="21"/>
  <c r="E449" i="21"/>
  <c r="E450" i="21"/>
  <c r="E463" i="21"/>
  <c r="F464" i="21" s="1"/>
  <c r="F465" i="21" s="1"/>
  <c r="E464" i="21"/>
  <c r="E465" i="21"/>
  <c r="E466" i="21"/>
  <c r="E467" i="21"/>
  <c r="E468" i="21"/>
  <c r="E469" i="21"/>
  <c r="E470" i="21"/>
  <c r="E471" i="21"/>
  <c r="E472" i="21"/>
  <c r="E473" i="21"/>
  <c r="E487" i="21"/>
  <c r="F488" i="21" s="1"/>
  <c r="E488" i="21"/>
  <c r="E489" i="21"/>
  <c r="E490" i="21"/>
  <c r="E491" i="21"/>
  <c r="E492" i="21"/>
  <c r="E493" i="21"/>
  <c r="E494" i="21"/>
  <c r="E495" i="21"/>
  <c r="E496" i="21"/>
  <c r="F442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F395" i="21" s="1"/>
  <c r="C16" i="11"/>
  <c r="C26" i="11"/>
  <c r="F489" i="21" l="1"/>
  <c r="F466" i="21"/>
  <c r="F443" i="21"/>
  <c r="F420" i="21"/>
  <c r="F396" i="21"/>
  <c r="C13" i="21"/>
  <c r="C8" i="21"/>
  <c r="C7" i="21"/>
  <c r="C6" i="21"/>
  <c r="B13" i="21"/>
  <c r="F490" i="21" l="1"/>
  <c r="F467" i="21"/>
  <c r="F444" i="21"/>
  <c r="F421" i="21"/>
  <c r="F397" i="21"/>
  <c r="E382" i="21"/>
  <c r="E359" i="21"/>
  <c r="E336" i="21"/>
  <c r="E313" i="21"/>
  <c r="B296" i="21"/>
  <c r="B319" i="21" s="1"/>
  <c r="B342" i="21" s="1"/>
  <c r="B365" i="21" s="1"/>
  <c r="B388" i="21" s="1"/>
  <c r="B411" i="21" s="1"/>
  <c r="B434" i="21" s="1"/>
  <c r="B457" i="21" s="1"/>
  <c r="B480" i="21" s="1"/>
  <c r="E290" i="21"/>
  <c r="B43" i="21"/>
  <c r="B66" i="21" s="1"/>
  <c r="B89" i="21" s="1"/>
  <c r="B112" i="21" s="1"/>
  <c r="B135" i="21" s="1"/>
  <c r="B158" i="21" s="1"/>
  <c r="B181" i="21" s="1"/>
  <c r="B204" i="21" s="1"/>
  <c r="B227" i="21" s="1"/>
  <c r="B250" i="21" s="1"/>
  <c r="E106" i="21"/>
  <c r="E83" i="21"/>
  <c r="E60" i="21"/>
  <c r="E37" i="21"/>
  <c r="F491" i="21" l="1"/>
  <c r="F468" i="21"/>
  <c r="F445" i="21"/>
  <c r="F422" i="21"/>
  <c r="F398" i="21"/>
  <c r="E279" i="21"/>
  <c r="F280" i="21" s="1"/>
  <c r="E280" i="21"/>
  <c r="E281" i="21"/>
  <c r="E282" i="21"/>
  <c r="E283" i="21"/>
  <c r="E284" i="21"/>
  <c r="E285" i="21"/>
  <c r="E286" i="21"/>
  <c r="E287" i="21"/>
  <c r="E288" i="21"/>
  <c r="E289" i="21"/>
  <c r="E302" i="21"/>
  <c r="E303" i="21"/>
  <c r="E304" i="21"/>
  <c r="E305" i="21"/>
  <c r="E306" i="21"/>
  <c r="E307" i="21"/>
  <c r="E308" i="21"/>
  <c r="E309" i="21"/>
  <c r="E310" i="21"/>
  <c r="E311" i="21"/>
  <c r="E312" i="21"/>
  <c r="E325" i="21"/>
  <c r="F326" i="21" s="1"/>
  <c r="F327" i="21" s="1"/>
  <c r="E326" i="21"/>
  <c r="E327" i="21"/>
  <c r="E328" i="21"/>
  <c r="E329" i="21"/>
  <c r="E330" i="21"/>
  <c r="E331" i="21"/>
  <c r="E332" i="21"/>
  <c r="E333" i="21"/>
  <c r="E334" i="21"/>
  <c r="E335" i="21"/>
  <c r="E371" i="21"/>
  <c r="F372" i="21" s="1"/>
  <c r="E372" i="21"/>
  <c r="E373" i="21"/>
  <c r="E374" i="21"/>
  <c r="E375" i="21"/>
  <c r="E376" i="21"/>
  <c r="E377" i="21"/>
  <c r="E378" i="21"/>
  <c r="E379" i="21"/>
  <c r="E380" i="21"/>
  <c r="E381" i="21"/>
  <c r="E348" i="21"/>
  <c r="E349" i="21"/>
  <c r="E350" i="21"/>
  <c r="E351" i="21"/>
  <c r="E352" i="21"/>
  <c r="E353" i="21"/>
  <c r="E354" i="21"/>
  <c r="E355" i="21"/>
  <c r="E356" i="21"/>
  <c r="E357" i="21"/>
  <c r="E358" i="21"/>
  <c r="F349" i="21"/>
  <c r="F303" i="21"/>
  <c r="E129" i="21"/>
  <c r="E26" i="21"/>
  <c r="F27" i="21" s="1"/>
  <c r="E27" i="21"/>
  <c r="E28" i="21"/>
  <c r="E29" i="21"/>
  <c r="E30" i="21"/>
  <c r="E31" i="21"/>
  <c r="E32" i="21"/>
  <c r="E33" i="21"/>
  <c r="E34" i="21"/>
  <c r="E35" i="21"/>
  <c r="E36" i="21"/>
  <c r="E49" i="21"/>
  <c r="F50" i="21" s="1"/>
  <c r="E50" i="21"/>
  <c r="E51" i="21"/>
  <c r="E52" i="21"/>
  <c r="E53" i="21"/>
  <c r="E54" i="21"/>
  <c r="E55" i="21"/>
  <c r="E56" i="21"/>
  <c r="E57" i="21"/>
  <c r="E58" i="21"/>
  <c r="E59" i="21"/>
  <c r="E72" i="21"/>
  <c r="F73" i="21" s="1"/>
  <c r="E73" i="21"/>
  <c r="E74" i="21"/>
  <c r="E75" i="21"/>
  <c r="E76" i="21"/>
  <c r="E77" i="21"/>
  <c r="E78" i="21"/>
  <c r="E79" i="21"/>
  <c r="E80" i="21"/>
  <c r="E81" i="21"/>
  <c r="E82" i="21"/>
  <c r="E95" i="21"/>
  <c r="F96" i="21" s="1"/>
  <c r="E96" i="21"/>
  <c r="E97" i="21"/>
  <c r="E98" i="21"/>
  <c r="E99" i="21"/>
  <c r="E100" i="21"/>
  <c r="E101" i="21"/>
  <c r="E102" i="21"/>
  <c r="E103" i="21"/>
  <c r="E104" i="21"/>
  <c r="E105" i="21"/>
  <c r="E118" i="21"/>
  <c r="F119" i="21" s="1"/>
  <c r="E119" i="21"/>
  <c r="E120" i="21"/>
  <c r="E121" i="21"/>
  <c r="E122" i="21"/>
  <c r="E123" i="21"/>
  <c r="E124" i="21"/>
  <c r="E125" i="21"/>
  <c r="E126" i="21"/>
  <c r="E127" i="21"/>
  <c r="E128" i="21"/>
  <c r="E141" i="21"/>
  <c r="F142" i="21" s="1"/>
  <c r="E142" i="21"/>
  <c r="E143" i="21"/>
  <c r="E144" i="21"/>
  <c r="E145" i="21"/>
  <c r="E146" i="21"/>
  <c r="E147" i="21"/>
  <c r="E148" i="21"/>
  <c r="E149" i="21"/>
  <c r="E150" i="21"/>
  <c r="E151" i="21"/>
  <c r="B8" i="13"/>
  <c r="B9" i="13" s="1"/>
  <c r="F7" i="13"/>
  <c r="E7" i="13"/>
  <c r="D8" i="13" s="1"/>
  <c r="B8" i="12"/>
  <c r="B9" i="12" s="1"/>
  <c r="F7" i="12"/>
  <c r="E7" i="12"/>
  <c r="D8" i="12" s="1"/>
  <c r="F350" i="21" l="1"/>
  <c r="F281" i="21"/>
  <c r="F282" i="21" s="1"/>
  <c r="F373" i="21"/>
  <c r="F374" i="21" s="1"/>
  <c r="F304" i="21"/>
  <c r="F305" i="21" s="1"/>
  <c r="F492" i="21"/>
  <c r="F469" i="21"/>
  <c r="F446" i="21"/>
  <c r="F423" i="21"/>
  <c r="F399" i="21"/>
  <c r="F351" i="21"/>
  <c r="F328" i="21"/>
  <c r="E152" i="21"/>
  <c r="F143" i="21"/>
  <c r="F144" i="21" s="1"/>
  <c r="F145" i="21" s="1"/>
  <c r="F146" i="21" s="1"/>
  <c r="F147" i="21" s="1"/>
  <c r="F148" i="21" s="1"/>
  <c r="F149" i="21" s="1"/>
  <c r="F150" i="21" s="1"/>
  <c r="F151" i="21" s="1"/>
  <c r="F152" i="21" s="1"/>
  <c r="F120" i="21"/>
  <c r="F121" i="21" s="1"/>
  <c r="F122" i="21" s="1"/>
  <c r="F123" i="21" s="1"/>
  <c r="F124" i="21" s="1"/>
  <c r="F125" i="21" s="1"/>
  <c r="F126" i="21" s="1"/>
  <c r="F127" i="21" s="1"/>
  <c r="F128" i="21" s="1"/>
  <c r="F129" i="21" s="1"/>
  <c r="F97" i="21"/>
  <c r="F98" i="21" s="1"/>
  <c r="F99" i="21" s="1"/>
  <c r="F100" i="21" s="1"/>
  <c r="F101" i="21" s="1"/>
  <c r="F102" i="21" s="1"/>
  <c r="F103" i="21" s="1"/>
  <c r="F104" i="21" s="1"/>
  <c r="F105" i="21" s="1"/>
  <c r="F106" i="21" s="1"/>
  <c r="F74" i="21"/>
  <c r="F75" i="21" s="1"/>
  <c r="F76" i="21" s="1"/>
  <c r="F77" i="21" s="1"/>
  <c r="F78" i="21" s="1"/>
  <c r="F79" i="21" s="1"/>
  <c r="F80" i="21" s="1"/>
  <c r="F81" i="21" s="1"/>
  <c r="F82" i="21" s="1"/>
  <c r="F83" i="21" s="1"/>
  <c r="F51" i="21"/>
  <c r="F52" i="21" s="1"/>
  <c r="F53" i="21" s="1"/>
  <c r="F54" i="21" s="1"/>
  <c r="F55" i="21" s="1"/>
  <c r="F56" i="21" s="1"/>
  <c r="F57" i="21" s="1"/>
  <c r="F58" i="21" s="1"/>
  <c r="F59" i="21" s="1"/>
  <c r="F60" i="21" s="1"/>
  <c r="F28" i="21"/>
  <c r="F29" i="21" s="1"/>
  <c r="F30" i="21" s="1"/>
  <c r="F31" i="21" s="1"/>
  <c r="F32" i="21" s="1"/>
  <c r="F33" i="21" s="1"/>
  <c r="F34" i="21" s="1"/>
  <c r="F35" i="21" s="1"/>
  <c r="F36" i="21" s="1"/>
  <c r="F37" i="21" s="1"/>
  <c r="E8" i="13"/>
  <c r="D9" i="13" s="1"/>
  <c r="B10" i="13"/>
  <c r="I7" i="13"/>
  <c r="F8" i="13"/>
  <c r="I8" i="13"/>
  <c r="E8" i="12"/>
  <c r="D9" i="12" s="1"/>
  <c r="B10" i="12"/>
  <c r="I7" i="12"/>
  <c r="F8" i="12"/>
  <c r="I8" i="12"/>
  <c r="F493" i="21" l="1"/>
  <c r="F470" i="21"/>
  <c r="F447" i="21"/>
  <c r="F424" i="21"/>
  <c r="F400" i="21"/>
  <c r="F283" i="21"/>
  <c r="F306" i="21"/>
  <c r="F329" i="21"/>
  <c r="F352" i="21"/>
  <c r="F375" i="21"/>
  <c r="E175" i="21"/>
  <c r="E164" i="21"/>
  <c r="F165" i="21" s="1"/>
  <c r="E165" i="21"/>
  <c r="E166" i="21"/>
  <c r="E167" i="21"/>
  <c r="E168" i="21"/>
  <c r="E169" i="21"/>
  <c r="E170" i="21"/>
  <c r="E171" i="21"/>
  <c r="E172" i="21"/>
  <c r="E173" i="21"/>
  <c r="E174" i="21"/>
  <c r="E9" i="13"/>
  <c r="I9" i="13" s="1"/>
  <c r="F9" i="13"/>
  <c r="B11" i="13"/>
  <c r="E9" i="12"/>
  <c r="I9" i="12" s="1"/>
  <c r="F9" i="12"/>
  <c r="B11" i="12"/>
  <c r="F494" i="21" l="1"/>
  <c r="F471" i="21"/>
  <c r="F448" i="21"/>
  <c r="F425" i="21"/>
  <c r="F401" i="21"/>
  <c r="F376" i="21"/>
  <c r="F353" i="21"/>
  <c r="F330" i="21"/>
  <c r="F307" i="21"/>
  <c r="F284" i="21"/>
  <c r="E198" i="21"/>
  <c r="E187" i="21"/>
  <c r="F188" i="21" s="1"/>
  <c r="E188" i="21"/>
  <c r="E189" i="21"/>
  <c r="E190" i="21"/>
  <c r="E191" i="21"/>
  <c r="E192" i="21"/>
  <c r="E193" i="21"/>
  <c r="E194" i="21"/>
  <c r="E195" i="21"/>
  <c r="E196" i="21"/>
  <c r="E197" i="21"/>
  <c r="F166" i="21"/>
  <c r="F167" i="21" s="1"/>
  <c r="F168" i="21" s="1"/>
  <c r="F169" i="21" s="1"/>
  <c r="F170" i="21" s="1"/>
  <c r="F171" i="21" s="1"/>
  <c r="F172" i="21" s="1"/>
  <c r="F173" i="21" s="1"/>
  <c r="F174" i="21" s="1"/>
  <c r="F175" i="21" s="1"/>
  <c r="B12" i="13"/>
  <c r="D10" i="13"/>
  <c r="B12" i="12"/>
  <c r="D10" i="12"/>
  <c r="F495" i="21" l="1"/>
  <c r="F472" i="21"/>
  <c r="F449" i="21"/>
  <c r="F426" i="21"/>
  <c r="F402" i="21"/>
  <c r="F285" i="21"/>
  <c r="F308" i="21"/>
  <c r="F331" i="21"/>
  <c r="F354" i="21"/>
  <c r="F377" i="21"/>
  <c r="E256" i="21"/>
  <c r="E257" i="21"/>
  <c r="E258" i="21"/>
  <c r="E259" i="21"/>
  <c r="E260" i="21"/>
  <c r="E261" i="21"/>
  <c r="E262" i="21"/>
  <c r="E263" i="21"/>
  <c r="E264" i="21"/>
  <c r="E265" i="21"/>
  <c r="E266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F211" i="21" s="1"/>
  <c r="F189" i="21"/>
  <c r="F190" i="21" s="1"/>
  <c r="F191" i="21" s="1"/>
  <c r="F192" i="21" s="1"/>
  <c r="F193" i="21" s="1"/>
  <c r="F194" i="21" s="1"/>
  <c r="F195" i="21" s="1"/>
  <c r="F196" i="21" s="1"/>
  <c r="F197" i="21" s="1"/>
  <c r="F198" i="21" s="1"/>
  <c r="E10" i="13"/>
  <c r="I10" i="13" s="1"/>
  <c r="F10" i="13"/>
  <c r="B13" i="13"/>
  <c r="E10" i="12"/>
  <c r="I10" i="12" s="1"/>
  <c r="F10" i="12"/>
  <c r="B13" i="12"/>
  <c r="F212" i="21" l="1"/>
  <c r="F213" i="21" s="1"/>
  <c r="F214" i="21" s="1"/>
  <c r="F215" i="21" s="1"/>
  <c r="F216" i="21" s="1"/>
  <c r="F217" i="21" s="1"/>
  <c r="F218" i="21" s="1"/>
  <c r="F219" i="21" s="1"/>
  <c r="F220" i="21" s="1"/>
  <c r="F221" i="21" s="1"/>
  <c r="F496" i="21"/>
  <c r="F473" i="21"/>
  <c r="F450" i="21"/>
  <c r="F427" i="21"/>
  <c r="F403" i="21"/>
  <c r="F378" i="21"/>
  <c r="F355" i="21"/>
  <c r="F332" i="21"/>
  <c r="F309" i="21"/>
  <c r="F286" i="21"/>
  <c r="E267" i="21"/>
  <c r="E233" i="21"/>
  <c r="F234" i="21" s="1"/>
  <c r="E234" i="21"/>
  <c r="E235" i="21"/>
  <c r="E236" i="21"/>
  <c r="E237" i="21"/>
  <c r="E238" i="21"/>
  <c r="E239" i="21"/>
  <c r="E240" i="21"/>
  <c r="E241" i="21"/>
  <c r="E242" i="21"/>
  <c r="E243" i="21"/>
  <c r="E244" i="21"/>
  <c r="F257" i="21"/>
  <c r="B14" i="13"/>
  <c r="D11" i="13"/>
  <c r="B14" i="12"/>
  <c r="D11" i="12"/>
  <c r="F497" i="21" l="1"/>
  <c r="F474" i="21"/>
  <c r="F451" i="21"/>
  <c r="F428" i="21"/>
  <c r="F404" i="21"/>
  <c r="F287" i="21"/>
  <c r="F310" i="21"/>
  <c r="F333" i="21"/>
  <c r="F356" i="21"/>
  <c r="F379" i="21"/>
  <c r="F258" i="21"/>
  <c r="F259" i="21" s="1"/>
  <c r="F260" i="21" s="1"/>
  <c r="F261" i="21" s="1"/>
  <c r="F262" i="21" s="1"/>
  <c r="F263" i="21" s="1"/>
  <c r="F264" i="21" s="1"/>
  <c r="F265" i="21" s="1"/>
  <c r="F266" i="21" s="1"/>
  <c r="F267" i="21" s="1"/>
  <c r="F235" i="21"/>
  <c r="F236" i="21" s="1"/>
  <c r="F237" i="21" s="1"/>
  <c r="F238" i="21" s="1"/>
  <c r="F239" i="21" s="1"/>
  <c r="F240" i="21" s="1"/>
  <c r="F241" i="21" s="1"/>
  <c r="F242" i="21" s="1"/>
  <c r="F243" i="21" s="1"/>
  <c r="F244" i="21" s="1"/>
  <c r="E11" i="13"/>
  <c r="I11" i="13" s="1"/>
  <c r="F11" i="13"/>
  <c r="B15" i="13"/>
  <c r="E11" i="12"/>
  <c r="I11" i="12" s="1"/>
  <c r="F11" i="12"/>
  <c r="B15" i="12"/>
  <c r="F405" i="21" l="1"/>
  <c r="F380" i="21"/>
  <c r="F357" i="21"/>
  <c r="F334" i="21"/>
  <c r="F311" i="21"/>
  <c r="F288" i="21"/>
  <c r="B16" i="13"/>
  <c r="D12" i="13"/>
  <c r="B16" i="12"/>
  <c r="D12" i="12"/>
  <c r="F289" i="21" l="1"/>
  <c r="F312" i="21"/>
  <c r="F335" i="21"/>
  <c r="F358" i="21"/>
  <c r="F381" i="21"/>
  <c r="E12" i="13"/>
  <c r="I12" i="13" s="1"/>
  <c r="F12" i="13"/>
  <c r="B17" i="13"/>
  <c r="E12" i="12"/>
  <c r="I12" i="12" s="1"/>
  <c r="F12" i="12"/>
  <c r="B17" i="12"/>
  <c r="F382" i="21" l="1"/>
  <c r="F359" i="21"/>
  <c r="F336" i="21"/>
  <c r="F313" i="21"/>
  <c r="F290" i="21"/>
  <c r="B18" i="13"/>
  <c r="D13" i="13"/>
  <c r="B18" i="12"/>
  <c r="D13" i="12"/>
  <c r="E13" i="13" l="1"/>
  <c r="I13" i="13" s="1"/>
  <c r="F13" i="13"/>
  <c r="B19" i="13"/>
  <c r="E13" i="12"/>
  <c r="I13" i="12" s="1"/>
  <c r="F13" i="12"/>
  <c r="B19" i="12"/>
  <c r="B20" i="13" l="1"/>
  <c r="D14" i="13"/>
  <c r="B20" i="12"/>
  <c r="D14" i="12"/>
  <c r="E14" i="13" l="1"/>
  <c r="I14" i="13" s="1"/>
  <c r="F14" i="13"/>
  <c r="B21" i="13"/>
  <c r="E14" i="12"/>
  <c r="I14" i="12" s="1"/>
  <c r="F14" i="12"/>
  <c r="B21" i="12"/>
  <c r="B22" i="13" l="1"/>
  <c r="D15" i="13"/>
  <c r="B22" i="12"/>
  <c r="D15" i="12"/>
  <c r="E15" i="13" l="1"/>
  <c r="I15" i="13" s="1"/>
  <c r="F15" i="13"/>
  <c r="B23" i="13"/>
  <c r="E15" i="12"/>
  <c r="I15" i="12" s="1"/>
  <c r="F15" i="12"/>
  <c r="B23" i="12"/>
  <c r="B24" i="13" l="1"/>
  <c r="D16" i="13"/>
  <c r="B24" i="12"/>
  <c r="D16" i="12"/>
  <c r="E16" i="13" l="1"/>
  <c r="I16" i="13" s="1"/>
  <c r="F16" i="13"/>
  <c r="B25" i="13"/>
  <c r="E16" i="12"/>
  <c r="I16" i="12" s="1"/>
  <c r="F16" i="12"/>
  <c r="B25" i="12"/>
  <c r="B26" i="13" l="1"/>
  <c r="D17" i="13"/>
  <c r="B26" i="12"/>
  <c r="D17" i="12"/>
  <c r="E17" i="13" l="1"/>
  <c r="I17" i="13" s="1"/>
  <c r="F17" i="13"/>
  <c r="B27" i="13"/>
  <c r="E17" i="12"/>
  <c r="I17" i="12" s="1"/>
  <c r="F17" i="12"/>
  <c r="B27" i="12"/>
  <c r="B28" i="13" l="1"/>
  <c r="D18" i="13"/>
  <c r="B28" i="12"/>
  <c r="D18" i="12"/>
  <c r="E18" i="13" l="1"/>
  <c r="I18" i="13" s="1"/>
  <c r="F18" i="13"/>
  <c r="B29" i="13"/>
  <c r="E18" i="12"/>
  <c r="I18" i="12" s="1"/>
  <c r="F18" i="12"/>
  <c r="B29" i="12"/>
  <c r="B30" i="13" l="1"/>
  <c r="D19" i="13"/>
  <c r="B30" i="12"/>
  <c r="D19" i="12"/>
  <c r="E19" i="13" l="1"/>
  <c r="I19" i="13" s="1"/>
  <c r="F19" i="13"/>
  <c r="B31" i="13"/>
  <c r="E19" i="12"/>
  <c r="I19" i="12" s="1"/>
  <c r="F19" i="12"/>
  <c r="B31" i="12"/>
  <c r="B32" i="13" l="1"/>
  <c r="D20" i="13"/>
  <c r="B32" i="12"/>
  <c r="D20" i="12"/>
  <c r="E20" i="13" l="1"/>
  <c r="I20" i="13" s="1"/>
  <c r="F20" i="13"/>
  <c r="B33" i="13"/>
  <c r="E20" i="12"/>
  <c r="I20" i="12" s="1"/>
  <c r="F20" i="12"/>
  <c r="B33" i="12"/>
  <c r="B34" i="13" l="1"/>
  <c r="D21" i="13"/>
  <c r="B34" i="12"/>
  <c r="D21" i="12"/>
  <c r="E21" i="13" l="1"/>
  <c r="I21" i="13" s="1"/>
  <c r="F21" i="13"/>
  <c r="B35" i="13"/>
  <c r="E21" i="12"/>
  <c r="I21" i="12" s="1"/>
  <c r="F21" i="12"/>
  <c r="B35" i="12"/>
  <c r="B36" i="13" l="1"/>
  <c r="D22" i="13"/>
  <c r="B36" i="12"/>
  <c r="D22" i="12"/>
  <c r="E22" i="13" l="1"/>
  <c r="I22" i="13" s="1"/>
  <c r="F22" i="13"/>
  <c r="B37" i="13"/>
  <c r="E22" i="12"/>
  <c r="I22" i="12" s="1"/>
  <c r="F22" i="12"/>
  <c r="B37" i="12"/>
  <c r="B38" i="13" l="1"/>
  <c r="D23" i="13"/>
  <c r="B38" i="12"/>
  <c r="D23" i="12"/>
  <c r="E23" i="13" l="1"/>
  <c r="I23" i="13" s="1"/>
  <c r="F23" i="13"/>
  <c r="B39" i="13"/>
  <c r="E23" i="12"/>
  <c r="I23" i="12" s="1"/>
  <c r="F23" i="12"/>
  <c r="B39" i="12"/>
  <c r="B40" i="13" l="1"/>
  <c r="D24" i="13"/>
  <c r="B40" i="12"/>
  <c r="D24" i="12"/>
  <c r="E24" i="13" l="1"/>
  <c r="I24" i="13" s="1"/>
  <c r="F24" i="13"/>
  <c r="B41" i="13"/>
  <c r="E24" i="12"/>
  <c r="I24" i="12" s="1"/>
  <c r="F24" i="12"/>
  <c r="B41" i="12"/>
  <c r="B42" i="13" l="1"/>
  <c r="D25" i="13"/>
  <c r="B42" i="12"/>
  <c r="D25" i="12"/>
  <c r="E25" i="13" l="1"/>
  <c r="I25" i="13" s="1"/>
  <c r="F25" i="13"/>
  <c r="B43" i="13"/>
  <c r="E25" i="12"/>
  <c r="I25" i="12" s="1"/>
  <c r="F25" i="12"/>
  <c r="B43" i="12"/>
  <c r="B44" i="13" l="1"/>
  <c r="D26" i="13"/>
  <c r="B44" i="12"/>
  <c r="D26" i="12"/>
  <c r="E26" i="13" l="1"/>
  <c r="I26" i="13" s="1"/>
  <c r="F26" i="13"/>
  <c r="B45" i="13"/>
  <c r="E26" i="12"/>
  <c r="I26" i="12" s="1"/>
  <c r="F26" i="12"/>
  <c r="B45" i="12"/>
  <c r="B46" i="13" l="1"/>
  <c r="D27" i="13"/>
  <c r="B46" i="12"/>
  <c r="D27" i="12"/>
  <c r="E27" i="13" l="1"/>
  <c r="I27" i="13" s="1"/>
  <c r="F27" i="13"/>
  <c r="B47" i="13"/>
  <c r="E27" i="12"/>
  <c r="I27" i="12" s="1"/>
  <c r="F27" i="12"/>
  <c r="B47" i="12"/>
  <c r="B48" i="13" l="1"/>
  <c r="D28" i="13"/>
  <c r="B48" i="12"/>
  <c r="D28" i="12"/>
  <c r="E28" i="13" l="1"/>
  <c r="I28" i="13" s="1"/>
  <c r="F28" i="13"/>
  <c r="B49" i="13"/>
  <c r="E28" i="12"/>
  <c r="I28" i="12" s="1"/>
  <c r="F28" i="12"/>
  <c r="B49" i="12"/>
  <c r="B50" i="13" l="1"/>
  <c r="D29" i="13"/>
  <c r="B50" i="12"/>
  <c r="D29" i="12"/>
  <c r="E29" i="13" l="1"/>
  <c r="I29" i="13" s="1"/>
  <c r="F29" i="13"/>
  <c r="B51" i="13"/>
  <c r="E29" i="12"/>
  <c r="I29" i="12" s="1"/>
  <c r="F29" i="12"/>
  <c r="B51" i="12"/>
  <c r="B52" i="13" l="1"/>
  <c r="D30" i="13"/>
  <c r="B52" i="12"/>
  <c r="D30" i="12"/>
  <c r="E30" i="13" l="1"/>
  <c r="I30" i="13" s="1"/>
  <c r="F30" i="13"/>
  <c r="B53" i="13"/>
  <c r="E30" i="12"/>
  <c r="I30" i="12" s="1"/>
  <c r="F30" i="12"/>
  <c r="B53" i="12"/>
  <c r="B54" i="13" l="1"/>
  <c r="D31" i="13"/>
  <c r="B54" i="12"/>
  <c r="D31" i="12"/>
  <c r="E31" i="13" l="1"/>
  <c r="I31" i="13" s="1"/>
  <c r="F31" i="13"/>
  <c r="B55" i="13"/>
  <c r="E31" i="12"/>
  <c r="I31" i="12" s="1"/>
  <c r="F31" i="12"/>
  <c r="B55" i="12"/>
  <c r="B56" i="13" l="1"/>
  <c r="D32" i="13"/>
  <c r="B56" i="12"/>
  <c r="D32" i="12"/>
  <c r="E32" i="13" l="1"/>
  <c r="I32" i="13" s="1"/>
  <c r="F32" i="13"/>
  <c r="B57" i="13"/>
  <c r="E32" i="12"/>
  <c r="I32" i="12" s="1"/>
  <c r="F32" i="12"/>
  <c r="B57" i="12"/>
  <c r="B58" i="13" l="1"/>
  <c r="D33" i="13"/>
  <c r="B58" i="12"/>
  <c r="D33" i="12"/>
  <c r="E33" i="13" l="1"/>
  <c r="I33" i="13" s="1"/>
  <c r="F33" i="13"/>
  <c r="B59" i="13"/>
  <c r="E33" i="12"/>
  <c r="I33" i="12" s="1"/>
  <c r="F33" i="12"/>
  <c r="B59" i="12"/>
  <c r="B60" i="13" l="1"/>
  <c r="D34" i="13"/>
  <c r="B60" i="12"/>
  <c r="D34" i="12"/>
  <c r="E34" i="13" l="1"/>
  <c r="I34" i="13" s="1"/>
  <c r="F34" i="13"/>
  <c r="B61" i="13"/>
  <c r="E34" i="12"/>
  <c r="I34" i="12" s="1"/>
  <c r="F34" i="12"/>
  <c r="B61" i="12"/>
  <c r="B62" i="13" l="1"/>
  <c r="D35" i="13"/>
  <c r="B62" i="12"/>
  <c r="D35" i="12"/>
  <c r="E35" i="13" l="1"/>
  <c r="I35" i="13" s="1"/>
  <c r="F35" i="13"/>
  <c r="B63" i="13"/>
  <c r="E35" i="12"/>
  <c r="I35" i="12" s="1"/>
  <c r="F35" i="12"/>
  <c r="B63" i="12"/>
  <c r="B64" i="13" l="1"/>
  <c r="D36" i="13"/>
  <c r="B64" i="12"/>
  <c r="D36" i="12"/>
  <c r="E36" i="13" l="1"/>
  <c r="I36" i="13" s="1"/>
  <c r="F36" i="13"/>
  <c r="B65" i="13"/>
  <c r="E36" i="12"/>
  <c r="I36" i="12" s="1"/>
  <c r="F36" i="12"/>
  <c r="B65" i="12"/>
  <c r="B66" i="13" l="1"/>
  <c r="D37" i="13"/>
  <c r="B66" i="12"/>
  <c r="D37" i="12"/>
  <c r="E37" i="13" l="1"/>
  <c r="I37" i="13" s="1"/>
  <c r="F37" i="13"/>
  <c r="B67" i="13"/>
  <c r="E37" i="12"/>
  <c r="I37" i="12" s="1"/>
  <c r="F37" i="12"/>
  <c r="B67" i="12"/>
  <c r="B68" i="13" l="1"/>
  <c r="D38" i="13"/>
  <c r="B68" i="12"/>
  <c r="D38" i="12"/>
  <c r="E38" i="13" l="1"/>
  <c r="I38" i="13" s="1"/>
  <c r="F38" i="13"/>
  <c r="B69" i="13"/>
  <c r="E38" i="12"/>
  <c r="I38" i="12" s="1"/>
  <c r="F38" i="12"/>
  <c r="B69" i="12"/>
  <c r="B70" i="13" l="1"/>
  <c r="D39" i="13"/>
  <c r="B70" i="12"/>
  <c r="D39" i="12"/>
  <c r="E39" i="13" l="1"/>
  <c r="I39" i="13" s="1"/>
  <c r="F39" i="13"/>
  <c r="B71" i="13"/>
  <c r="E39" i="12"/>
  <c r="I39" i="12" s="1"/>
  <c r="F39" i="12"/>
  <c r="B71" i="12"/>
  <c r="B72" i="13" l="1"/>
  <c r="D40" i="13"/>
  <c r="B72" i="12"/>
  <c r="D40" i="12"/>
  <c r="E40" i="13" l="1"/>
  <c r="I40" i="13" s="1"/>
  <c r="F40" i="13"/>
  <c r="B73" i="13"/>
  <c r="E40" i="12"/>
  <c r="I40" i="12" s="1"/>
  <c r="F40" i="12"/>
  <c r="B73" i="12"/>
  <c r="B74" i="13" l="1"/>
  <c r="D41" i="13"/>
  <c r="B74" i="12"/>
  <c r="D41" i="12"/>
  <c r="E41" i="13" l="1"/>
  <c r="I41" i="13" s="1"/>
  <c r="F41" i="13"/>
  <c r="B75" i="13"/>
  <c r="E41" i="12"/>
  <c r="I41" i="12" s="1"/>
  <c r="F41" i="12"/>
  <c r="B75" i="12"/>
  <c r="B76" i="13" l="1"/>
  <c r="D42" i="13"/>
  <c r="B76" i="12"/>
  <c r="D42" i="12"/>
  <c r="E42" i="13" l="1"/>
  <c r="I42" i="13" s="1"/>
  <c r="F42" i="13"/>
  <c r="B77" i="13"/>
  <c r="E42" i="12"/>
  <c r="I42" i="12" s="1"/>
  <c r="F42" i="12"/>
  <c r="B77" i="12"/>
  <c r="B78" i="13" l="1"/>
  <c r="D43" i="13"/>
  <c r="B78" i="12"/>
  <c r="D43" i="12"/>
  <c r="E43" i="13" l="1"/>
  <c r="I43" i="13" s="1"/>
  <c r="F43" i="13"/>
  <c r="B79" i="13"/>
  <c r="E43" i="12"/>
  <c r="I43" i="12" s="1"/>
  <c r="F43" i="12"/>
  <c r="B79" i="12"/>
  <c r="B80" i="13" l="1"/>
  <c r="D44" i="13"/>
  <c r="B80" i="12"/>
  <c r="D44" i="12"/>
  <c r="E44" i="13" l="1"/>
  <c r="I44" i="13" s="1"/>
  <c r="F44" i="13"/>
  <c r="B81" i="13"/>
  <c r="E44" i="12"/>
  <c r="I44" i="12" s="1"/>
  <c r="F44" i="12"/>
  <c r="B81" i="12"/>
  <c r="B82" i="13" l="1"/>
  <c r="D45" i="13"/>
  <c r="B82" i="12"/>
  <c r="D45" i="12"/>
  <c r="E45" i="13" l="1"/>
  <c r="I45" i="13" s="1"/>
  <c r="F45" i="13"/>
  <c r="B83" i="13"/>
  <c r="E45" i="12"/>
  <c r="I45" i="12" s="1"/>
  <c r="F45" i="12"/>
  <c r="B83" i="12"/>
  <c r="B84" i="13" l="1"/>
  <c r="D46" i="13"/>
  <c r="B84" i="12"/>
  <c r="D46" i="12"/>
  <c r="E46" i="13" l="1"/>
  <c r="I46" i="13" s="1"/>
  <c r="F46" i="13"/>
  <c r="B85" i="13"/>
  <c r="E46" i="12"/>
  <c r="I46" i="12" s="1"/>
  <c r="F46" i="12"/>
  <c r="B85" i="12"/>
  <c r="B86" i="13" l="1"/>
  <c r="D47" i="13"/>
  <c r="B86" i="12"/>
  <c r="D47" i="12"/>
  <c r="E47" i="13" l="1"/>
  <c r="I47" i="13" s="1"/>
  <c r="F47" i="13"/>
  <c r="B87" i="13"/>
  <c r="E47" i="12"/>
  <c r="I47" i="12" s="1"/>
  <c r="F47" i="12"/>
  <c r="B87" i="12"/>
  <c r="B88" i="13" l="1"/>
  <c r="D48" i="13"/>
  <c r="B88" i="12"/>
  <c r="D48" i="12"/>
  <c r="E48" i="13" l="1"/>
  <c r="I48" i="13" s="1"/>
  <c r="F48" i="13"/>
  <c r="B89" i="13"/>
  <c r="E48" i="12"/>
  <c r="I48" i="12" s="1"/>
  <c r="F48" i="12"/>
  <c r="B89" i="12"/>
  <c r="B90" i="13" l="1"/>
  <c r="D49" i="13"/>
  <c r="B90" i="12"/>
  <c r="D49" i="12"/>
  <c r="E49" i="13" l="1"/>
  <c r="I49" i="13" s="1"/>
  <c r="F49" i="13"/>
  <c r="B91" i="13"/>
  <c r="E49" i="12"/>
  <c r="I49" i="12" s="1"/>
  <c r="F49" i="12"/>
  <c r="B91" i="12"/>
  <c r="B92" i="13" l="1"/>
  <c r="D50" i="13"/>
  <c r="B92" i="12"/>
  <c r="D50" i="12"/>
  <c r="E50" i="13" l="1"/>
  <c r="I50" i="13" s="1"/>
  <c r="F50" i="13"/>
  <c r="B93" i="13"/>
  <c r="E50" i="12"/>
  <c r="I50" i="12" s="1"/>
  <c r="F50" i="12"/>
  <c r="B93" i="12"/>
  <c r="B94" i="13" l="1"/>
  <c r="D51" i="13"/>
  <c r="B94" i="12"/>
  <c r="D51" i="12"/>
  <c r="E51" i="13" l="1"/>
  <c r="I51" i="13" s="1"/>
  <c r="F51" i="13"/>
  <c r="B95" i="13"/>
  <c r="E51" i="12"/>
  <c r="I51" i="12" s="1"/>
  <c r="F51" i="12"/>
  <c r="B95" i="12"/>
  <c r="B96" i="13" l="1"/>
  <c r="D52" i="13"/>
  <c r="B96" i="12"/>
  <c r="D52" i="12"/>
  <c r="E52" i="13" l="1"/>
  <c r="I52" i="13" s="1"/>
  <c r="F52" i="13"/>
  <c r="B97" i="13"/>
  <c r="E52" i="12"/>
  <c r="I52" i="12" s="1"/>
  <c r="F52" i="12"/>
  <c r="B97" i="12"/>
  <c r="B98" i="13" l="1"/>
  <c r="D53" i="13"/>
  <c r="B98" i="12"/>
  <c r="D53" i="12"/>
  <c r="E53" i="13" l="1"/>
  <c r="I53" i="13" s="1"/>
  <c r="F53" i="13"/>
  <c r="B99" i="13"/>
  <c r="E53" i="12"/>
  <c r="I53" i="12" s="1"/>
  <c r="F53" i="12"/>
  <c r="B99" i="12"/>
  <c r="B100" i="13" l="1"/>
  <c r="D54" i="13"/>
  <c r="B100" i="12"/>
  <c r="D54" i="12"/>
  <c r="E54" i="13" l="1"/>
  <c r="I54" i="13" s="1"/>
  <c r="F54" i="13"/>
  <c r="B101" i="13"/>
  <c r="E54" i="12"/>
  <c r="I54" i="12" s="1"/>
  <c r="F54" i="12"/>
  <c r="B101" i="12"/>
  <c r="B102" i="13" l="1"/>
  <c r="D55" i="13"/>
  <c r="B102" i="12"/>
  <c r="D55" i="12"/>
  <c r="E55" i="13" l="1"/>
  <c r="I55" i="13" s="1"/>
  <c r="F55" i="13"/>
  <c r="B103" i="13"/>
  <c r="E55" i="12"/>
  <c r="I55" i="12" s="1"/>
  <c r="F55" i="12"/>
  <c r="B103" i="12"/>
  <c r="B104" i="13" l="1"/>
  <c r="D56" i="13"/>
  <c r="B104" i="12"/>
  <c r="D56" i="12"/>
  <c r="E56" i="13" l="1"/>
  <c r="I56" i="13" s="1"/>
  <c r="F56" i="13"/>
  <c r="B105" i="13"/>
  <c r="E56" i="12"/>
  <c r="I56" i="12" s="1"/>
  <c r="F56" i="12"/>
  <c r="B105" i="12"/>
  <c r="B106" i="13" l="1"/>
  <c r="D57" i="13"/>
  <c r="B106" i="12"/>
  <c r="D57" i="12"/>
  <c r="E57" i="13" l="1"/>
  <c r="I57" i="13" s="1"/>
  <c r="F57" i="13"/>
  <c r="B107" i="13"/>
  <c r="E57" i="12"/>
  <c r="I57" i="12" s="1"/>
  <c r="F57" i="12"/>
  <c r="B107" i="12"/>
  <c r="B108" i="13" l="1"/>
  <c r="D58" i="13"/>
  <c r="B108" i="12"/>
  <c r="D58" i="12"/>
  <c r="E58" i="13" l="1"/>
  <c r="I58" i="13" s="1"/>
  <c r="F58" i="13"/>
  <c r="B109" i="13"/>
  <c r="E58" i="12"/>
  <c r="I58" i="12" s="1"/>
  <c r="F58" i="12"/>
  <c r="B109" i="12"/>
  <c r="B110" i="13" l="1"/>
  <c r="D59" i="13"/>
  <c r="B110" i="12"/>
  <c r="D59" i="12"/>
  <c r="E59" i="13" l="1"/>
  <c r="I59" i="13" s="1"/>
  <c r="F59" i="13"/>
  <c r="B111" i="13"/>
  <c r="E59" i="12"/>
  <c r="I59" i="12" s="1"/>
  <c r="F59" i="12"/>
  <c r="B111" i="12"/>
  <c r="D60" i="13" l="1"/>
  <c r="D60" i="12"/>
  <c r="E60" i="13" l="1"/>
  <c r="I60" i="13" s="1"/>
  <c r="F60" i="13"/>
  <c r="E60" i="12"/>
  <c r="I60" i="12" s="1"/>
  <c r="F60" i="12"/>
  <c r="D61" i="13" l="1"/>
  <c r="D61" i="12"/>
  <c r="E61" i="13" l="1"/>
  <c r="I61" i="13" s="1"/>
  <c r="F61" i="13"/>
  <c r="E61" i="12"/>
  <c r="I61" i="12" s="1"/>
  <c r="F61" i="12"/>
  <c r="D62" i="13" l="1"/>
  <c r="D62" i="12"/>
  <c r="E62" i="13" l="1"/>
  <c r="I62" i="13" s="1"/>
  <c r="F62" i="13"/>
  <c r="E62" i="12"/>
  <c r="I62" i="12" s="1"/>
  <c r="F62" i="12"/>
  <c r="D63" i="13" l="1"/>
  <c r="D63" i="12"/>
  <c r="E63" i="13" l="1"/>
  <c r="I63" i="13" s="1"/>
  <c r="F63" i="13"/>
  <c r="E63" i="12"/>
  <c r="I63" i="12" s="1"/>
  <c r="F63" i="12"/>
  <c r="D64" i="13" l="1"/>
  <c r="D64" i="12"/>
  <c r="E64" i="13" l="1"/>
  <c r="I64" i="13" s="1"/>
  <c r="F64" i="13"/>
  <c r="E64" i="12"/>
  <c r="I64" i="12" s="1"/>
  <c r="F64" i="12"/>
  <c r="D65" i="13" l="1"/>
  <c r="D65" i="12"/>
  <c r="E65" i="13" l="1"/>
  <c r="I65" i="13" s="1"/>
  <c r="F65" i="13"/>
  <c r="E65" i="12"/>
  <c r="I65" i="12" s="1"/>
  <c r="F65" i="12"/>
  <c r="D66" i="13" l="1"/>
  <c r="D66" i="12"/>
  <c r="E66" i="13" l="1"/>
  <c r="I66" i="13" s="1"/>
  <c r="F66" i="13"/>
  <c r="E66" i="12"/>
  <c r="I66" i="12" s="1"/>
  <c r="F66" i="12"/>
  <c r="D67" i="13" l="1"/>
  <c r="D67" i="12"/>
  <c r="E67" i="13" l="1"/>
  <c r="I67" i="13" s="1"/>
  <c r="F67" i="13"/>
  <c r="E67" i="12"/>
  <c r="I67" i="12" s="1"/>
  <c r="F67" i="12"/>
  <c r="D68" i="13" l="1"/>
  <c r="D68" i="12"/>
  <c r="E68" i="13" l="1"/>
  <c r="I68" i="13" s="1"/>
  <c r="F68" i="13"/>
  <c r="E68" i="12"/>
  <c r="I68" i="12" s="1"/>
  <c r="F68" i="12"/>
  <c r="D69" i="13" l="1"/>
  <c r="D69" i="12"/>
  <c r="E69" i="13" l="1"/>
  <c r="I69" i="13" s="1"/>
  <c r="F69" i="13"/>
  <c r="E69" i="12"/>
  <c r="I69" i="12" s="1"/>
  <c r="F69" i="12"/>
  <c r="D70" i="13" l="1"/>
  <c r="D70" i="12"/>
  <c r="E70" i="13" l="1"/>
  <c r="I70" i="13" s="1"/>
  <c r="F70" i="13"/>
  <c r="E70" i="12"/>
  <c r="I70" i="12" s="1"/>
  <c r="F70" i="12"/>
  <c r="D71" i="13" l="1"/>
  <c r="D71" i="12"/>
  <c r="E71" i="13" l="1"/>
  <c r="I71" i="13" s="1"/>
  <c r="F71" i="13"/>
  <c r="E71" i="12"/>
  <c r="I71" i="12" s="1"/>
  <c r="F71" i="12"/>
  <c r="D72" i="13" l="1"/>
  <c r="D72" i="12"/>
  <c r="E72" i="13" l="1"/>
  <c r="I72" i="13" s="1"/>
  <c r="F72" i="13"/>
  <c r="E72" i="12"/>
  <c r="I72" i="12" s="1"/>
  <c r="F72" i="12"/>
  <c r="D73" i="13" l="1"/>
  <c r="D73" i="12"/>
  <c r="E73" i="13" l="1"/>
  <c r="I73" i="13" s="1"/>
  <c r="F73" i="13"/>
  <c r="E73" i="12"/>
  <c r="I73" i="12" s="1"/>
  <c r="F73" i="12"/>
  <c r="D74" i="13" l="1"/>
  <c r="D74" i="12"/>
  <c r="E74" i="13" l="1"/>
  <c r="I74" i="13" s="1"/>
  <c r="F74" i="13"/>
  <c r="E74" i="12"/>
  <c r="I74" i="12" s="1"/>
  <c r="F74" i="12"/>
  <c r="D75" i="13" l="1"/>
  <c r="D75" i="12"/>
  <c r="E75" i="13" l="1"/>
  <c r="I75" i="13" s="1"/>
  <c r="F75" i="13"/>
  <c r="E75" i="12"/>
  <c r="I75" i="12" s="1"/>
  <c r="F75" i="12"/>
  <c r="D76" i="13" l="1"/>
  <c r="D76" i="12"/>
  <c r="E76" i="13" l="1"/>
  <c r="I76" i="13" s="1"/>
  <c r="F76" i="13"/>
  <c r="E76" i="12"/>
  <c r="I76" i="12" s="1"/>
  <c r="F76" i="12"/>
  <c r="D77" i="13" l="1"/>
  <c r="D77" i="12"/>
  <c r="E77" i="13" l="1"/>
  <c r="I77" i="13" s="1"/>
  <c r="F77" i="13"/>
  <c r="E77" i="12"/>
  <c r="I77" i="12" s="1"/>
  <c r="F77" i="12"/>
  <c r="D78" i="13" l="1"/>
  <c r="D78" i="12"/>
  <c r="E78" i="13" l="1"/>
  <c r="I78" i="13" s="1"/>
  <c r="F78" i="13"/>
  <c r="E78" i="12"/>
  <c r="I78" i="12" s="1"/>
  <c r="F78" i="12"/>
  <c r="D79" i="13" l="1"/>
  <c r="D79" i="12"/>
  <c r="E79" i="13" l="1"/>
  <c r="I79" i="13" s="1"/>
  <c r="F79" i="13"/>
  <c r="E79" i="12"/>
  <c r="I79" i="12" s="1"/>
  <c r="F79" i="12"/>
  <c r="D80" i="13" l="1"/>
  <c r="D80" i="12"/>
  <c r="E80" i="13" l="1"/>
  <c r="I80" i="13" s="1"/>
  <c r="F80" i="13"/>
  <c r="E80" i="12"/>
  <c r="I80" i="12" s="1"/>
  <c r="F80" i="12"/>
  <c r="D81" i="13" l="1"/>
  <c r="D81" i="12"/>
  <c r="E81" i="13" l="1"/>
  <c r="I81" i="13" s="1"/>
  <c r="F81" i="13"/>
  <c r="E81" i="12"/>
  <c r="I81" i="12" s="1"/>
  <c r="F81" i="12"/>
  <c r="D82" i="13" l="1"/>
  <c r="D82" i="12"/>
  <c r="E82" i="13" l="1"/>
  <c r="I82" i="13" s="1"/>
  <c r="F82" i="13"/>
  <c r="E82" i="12"/>
  <c r="I82" i="12" s="1"/>
  <c r="F82" i="12"/>
  <c r="D83" i="13" l="1"/>
  <c r="D83" i="12"/>
  <c r="E83" i="13" l="1"/>
  <c r="I83" i="13" s="1"/>
  <c r="F83" i="13"/>
  <c r="E83" i="12"/>
  <c r="I83" i="12" s="1"/>
  <c r="F83" i="12"/>
  <c r="D84" i="13" l="1"/>
  <c r="D84" i="12"/>
  <c r="E84" i="13" l="1"/>
  <c r="I84" i="13" s="1"/>
  <c r="F84" i="13"/>
  <c r="E84" i="12"/>
  <c r="I84" i="12" s="1"/>
  <c r="F84" i="12"/>
  <c r="D85" i="13" l="1"/>
  <c r="D85" i="12"/>
  <c r="E85" i="13" l="1"/>
  <c r="I85" i="13" s="1"/>
  <c r="F85" i="13"/>
  <c r="E85" i="12"/>
  <c r="I85" i="12" s="1"/>
  <c r="F85" i="12"/>
  <c r="D86" i="13" l="1"/>
  <c r="D86" i="12"/>
  <c r="E86" i="13" l="1"/>
  <c r="I86" i="13" s="1"/>
  <c r="F86" i="13"/>
  <c r="E86" i="12"/>
  <c r="I86" i="12" s="1"/>
  <c r="F86" i="12"/>
  <c r="D87" i="13" l="1"/>
  <c r="D87" i="12"/>
  <c r="E87" i="13" l="1"/>
  <c r="I87" i="13" s="1"/>
  <c r="F87" i="13"/>
  <c r="E87" i="12"/>
  <c r="I87" i="12" s="1"/>
  <c r="F87" i="12"/>
  <c r="D88" i="13" l="1"/>
  <c r="D88" i="12"/>
  <c r="E88" i="13" l="1"/>
  <c r="I88" i="13" s="1"/>
  <c r="F88" i="13"/>
  <c r="E88" i="12"/>
  <c r="I88" i="12" s="1"/>
  <c r="F88" i="12"/>
  <c r="D89" i="13" l="1"/>
  <c r="D89" i="12"/>
  <c r="E89" i="13" l="1"/>
  <c r="I89" i="13" s="1"/>
  <c r="F89" i="13"/>
  <c r="E89" i="12"/>
  <c r="I89" i="12" s="1"/>
  <c r="F89" i="12"/>
  <c r="D90" i="13" l="1"/>
  <c r="D90" i="12"/>
  <c r="E90" i="13" l="1"/>
  <c r="I90" i="13" s="1"/>
  <c r="F90" i="13"/>
  <c r="E90" i="12"/>
  <c r="I90" i="12" s="1"/>
  <c r="F90" i="12"/>
  <c r="D91" i="13" l="1"/>
  <c r="D91" i="12"/>
  <c r="E91" i="13" l="1"/>
  <c r="I91" i="13" s="1"/>
  <c r="F91" i="13"/>
  <c r="E91" i="12"/>
  <c r="I91" i="12" s="1"/>
  <c r="F91" i="12"/>
  <c r="D92" i="13" l="1"/>
  <c r="D92" i="12"/>
  <c r="E92" i="13" l="1"/>
  <c r="I92" i="13" s="1"/>
  <c r="F92" i="13"/>
  <c r="E92" i="12"/>
  <c r="I92" i="12" s="1"/>
  <c r="F92" i="12"/>
  <c r="D93" i="13" l="1"/>
  <c r="D93" i="12"/>
  <c r="E93" i="13" l="1"/>
  <c r="I93" i="13" s="1"/>
  <c r="F93" i="13"/>
  <c r="E93" i="12"/>
  <c r="I93" i="12" s="1"/>
  <c r="F93" i="12"/>
  <c r="D94" i="13" l="1"/>
  <c r="D94" i="12"/>
  <c r="E94" i="13" l="1"/>
  <c r="I94" i="13" s="1"/>
  <c r="F94" i="13"/>
  <c r="E94" i="12"/>
  <c r="I94" i="12" s="1"/>
  <c r="F94" i="12"/>
  <c r="D95" i="13" l="1"/>
  <c r="D95" i="12"/>
  <c r="E95" i="13" l="1"/>
  <c r="I95" i="13" s="1"/>
  <c r="F95" i="13"/>
  <c r="E95" i="12"/>
  <c r="I95" i="12" s="1"/>
  <c r="F95" i="12"/>
  <c r="D96" i="13" l="1"/>
  <c r="D96" i="12"/>
  <c r="E96" i="13" l="1"/>
  <c r="I96" i="13" s="1"/>
  <c r="F96" i="13"/>
  <c r="E96" i="12"/>
  <c r="I96" i="12" s="1"/>
  <c r="F96" i="12"/>
  <c r="D97" i="13" l="1"/>
  <c r="D97" i="12"/>
  <c r="E97" i="13" l="1"/>
  <c r="I97" i="13" s="1"/>
  <c r="F97" i="13"/>
  <c r="E97" i="12"/>
  <c r="I97" i="12" s="1"/>
  <c r="F97" i="12"/>
  <c r="D98" i="13" l="1"/>
  <c r="D98" i="12"/>
  <c r="E98" i="13" l="1"/>
  <c r="I98" i="13" s="1"/>
  <c r="F98" i="13"/>
  <c r="E98" i="12"/>
  <c r="I98" i="12" s="1"/>
  <c r="F98" i="12"/>
  <c r="D99" i="13" l="1"/>
  <c r="D99" i="12"/>
  <c r="E99" i="13" l="1"/>
  <c r="I99" i="13" s="1"/>
  <c r="F99" i="13"/>
  <c r="E99" i="12"/>
  <c r="I99" i="12" s="1"/>
  <c r="F99" i="12"/>
  <c r="D100" i="13" l="1"/>
  <c r="D100" i="12"/>
  <c r="E100" i="13" l="1"/>
  <c r="I100" i="13" s="1"/>
  <c r="F100" i="13"/>
  <c r="E100" i="12"/>
  <c r="I100" i="12" s="1"/>
  <c r="F100" i="12"/>
  <c r="D101" i="13" l="1"/>
  <c r="D101" i="12"/>
  <c r="E101" i="13" l="1"/>
  <c r="I101" i="13" s="1"/>
  <c r="F101" i="13"/>
  <c r="E101" i="12"/>
  <c r="I101" i="12" s="1"/>
  <c r="F101" i="12"/>
  <c r="D102" i="13" l="1"/>
  <c r="D102" i="12"/>
  <c r="E102" i="13" l="1"/>
  <c r="I102" i="13" s="1"/>
  <c r="F102" i="13"/>
  <c r="E102" i="12"/>
  <c r="I102" i="12" s="1"/>
  <c r="F102" i="12"/>
  <c r="D103" i="13" l="1"/>
  <c r="D103" i="12"/>
  <c r="E103" i="13" l="1"/>
  <c r="I103" i="13" s="1"/>
  <c r="F103" i="13"/>
  <c r="E103" i="12"/>
  <c r="I103" i="12" s="1"/>
  <c r="F103" i="12"/>
  <c r="D104" i="13" l="1"/>
  <c r="D104" i="12"/>
  <c r="E104" i="13" l="1"/>
  <c r="I104" i="13" s="1"/>
  <c r="F104" i="13"/>
  <c r="E104" i="12"/>
  <c r="I104" i="12" s="1"/>
  <c r="F104" i="12"/>
  <c r="D105" i="13" l="1"/>
  <c r="D105" i="12"/>
  <c r="E105" i="13" l="1"/>
  <c r="I105" i="13" s="1"/>
  <c r="F105" i="13"/>
  <c r="E105" i="12"/>
  <c r="I105" i="12" s="1"/>
  <c r="F105" i="12"/>
  <c r="D106" i="13" l="1"/>
  <c r="D106" i="12"/>
  <c r="E106" i="13" l="1"/>
  <c r="I106" i="13" s="1"/>
  <c r="F106" i="13"/>
  <c r="E106" i="12"/>
  <c r="I106" i="12" s="1"/>
  <c r="F106" i="12"/>
  <c r="D107" i="13" l="1"/>
  <c r="D107" i="12"/>
  <c r="E107" i="13" l="1"/>
  <c r="I107" i="13" s="1"/>
  <c r="F107" i="13"/>
  <c r="E107" i="12"/>
  <c r="I107" i="12" s="1"/>
  <c r="F107" i="12"/>
  <c r="D108" i="13" l="1"/>
  <c r="D108" i="12"/>
  <c r="E108" i="13" l="1"/>
  <c r="I108" i="13" s="1"/>
  <c r="F108" i="13"/>
  <c r="E108" i="12"/>
  <c r="I108" i="12" s="1"/>
  <c r="F108" i="12"/>
  <c r="D109" i="13" l="1"/>
  <c r="D109" i="12"/>
  <c r="E109" i="13" l="1"/>
  <c r="I109" i="13" s="1"/>
  <c r="F109" i="13"/>
  <c r="E109" i="12"/>
  <c r="I109" i="12" s="1"/>
  <c r="F109" i="12"/>
  <c r="D110" i="13" l="1"/>
  <c r="D110" i="12"/>
  <c r="E110" i="13" l="1"/>
  <c r="I110" i="13" s="1"/>
  <c r="F110" i="13"/>
  <c r="E110" i="12"/>
  <c r="I110" i="12" s="1"/>
  <c r="F110" i="12"/>
  <c r="D111" i="13" l="1"/>
  <c r="D111" i="12"/>
  <c r="E111" i="13" l="1"/>
  <c r="I111" i="13" s="1"/>
  <c r="F111" i="13"/>
  <c r="E111" i="12"/>
  <c r="I111" i="12" s="1"/>
  <c r="F111" i="12"/>
  <c r="G111" i="13" l="1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10" i="13"/>
  <c r="G109" i="13"/>
  <c r="G108" i="13"/>
  <c r="G107" i="13"/>
  <c r="G106" i="13"/>
  <c r="J111" i="13"/>
  <c r="K111" i="13" s="1"/>
  <c r="J8" i="13"/>
  <c r="J7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10" i="13"/>
  <c r="K110" i="13" s="1"/>
  <c r="J109" i="13"/>
  <c r="J108" i="13"/>
  <c r="J107" i="13"/>
  <c r="J106" i="13"/>
  <c r="G111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10" i="12"/>
  <c r="G109" i="12"/>
  <c r="G108" i="12"/>
  <c r="G107" i="12"/>
  <c r="G106" i="12"/>
  <c r="J111" i="12"/>
  <c r="K111" i="12" s="1"/>
  <c r="J8" i="12"/>
  <c r="J7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10" i="12"/>
  <c r="K110" i="12" s="1"/>
  <c r="J109" i="12"/>
  <c r="J108" i="12"/>
  <c r="J107" i="12"/>
  <c r="J106" i="12"/>
  <c r="K106" i="13" l="1"/>
  <c r="K109" i="12"/>
  <c r="K107" i="13"/>
  <c r="K107" i="12"/>
  <c r="K109" i="13"/>
  <c r="K108" i="12"/>
  <c r="K106" i="12"/>
  <c r="K108" i="13"/>
  <c r="L106" i="13"/>
  <c r="H106" i="13"/>
  <c r="N101" i="13"/>
  <c r="M101" i="13"/>
  <c r="L107" i="13"/>
  <c r="H107" i="13"/>
  <c r="N102" i="13"/>
  <c r="M102" i="13"/>
  <c r="L108" i="13"/>
  <c r="H108" i="13"/>
  <c r="N103" i="13"/>
  <c r="M103" i="13"/>
  <c r="L109" i="13"/>
  <c r="H109" i="13"/>
  <c r="N104" i="13"/>
  <c r="M104" i="13"/>
  <c r="L110" i="13"/>
  <c r="H110" i="13"/>
  <c r="N105" i="13"/>
  <c r="M105" i="13"/>
  <c r="L105" i="13"/>
  <c r="H105" i="13"/>
  <c r="N100" i="13"/>
  <c r="M100" i="13"/>
  <c r="L104" i="13"/>
  <c r="H104" i="13"/>
  <c r="N99" i="13"/>
  <c r="M99" i="13"/>
  <c r="L103" i="13"/>
  <c r="H103" i="13"/>
  <c r="N98" i="13"/>
  <c r="M98" i="13"/>
  <c r="L102" i="13"/>
  <c r="H102" i="13"/>
  <c r="N97" i="13"/>
  <c r="M97" i="13"/>
  <c r="L101" i="13"/>
  <c r="H101" i="13"/>
  <c r="N96" i="13"/>
  <c r="M96" i="13"/>
  <c r="L100" i="13"/>
  <c r="H100" i="13"/>
  <c r="N95" i="13"/>
  <c r="M95" i="13"/>
  <c r="L99" i="13"/>
  <c r="H99" i="13"/>
  <c r="N94" i="13"/>
  <c r="M94" i="13"/>
  <c r="L98" i="13"/>
  <c r="H98" i="13"/>
  <c r="N93" i="13"/>
  <c r="M93" i="13"/>
  <c r="L97" i="13"/>
  <c r="H97" i="13"/>
  <c r="N92" i="13"/>
  <c r="M92" i="13"/>
  <c r="L96" i="13"/>
  <c r="H96" i="13"/>
  <c r="N91" i="13"/>
  <c r="M91" i="13"/>
  <c r="L95" i="13"/>
  <c r="H95" i="13"/>
  <c r="N90" i="13"/>
  <c r="M90" i="13"/>
  <c r="L94" i="13"/>
  <c r="H94" i="13"/>
  <c r="N89" i="13"/>
  <c r="M89" i="13"/>
  <c r="L93" i="13"/>
  <c r="H93" i="13"/>
  <c r="N88" i="13"/>
  <c r="M88" i="13"/>
  <c r="L92" i="13"/>
  <c r="H92" i="13"/>
  <c r="N87" i="13"/>
  <c r="M87" i="13"/>
  <c r="L91" i="13"/>
  <c r="H91" i="13"/>
  <c r="N86" i="13"/>
  <c r="M86" i="13"/>
  <c r="L90" i="13"/>
  <c r="H90" i="13"/>
  <c r="N85" i="13"/>
  <c r="M85" i="13"/>
  <c r="L89" i="13"/>
  <c r="H89" i="13"/>
  <c r="N84" i="13"/>
  <c r="M84" i="13"/>
  <c r="L88" i="13"/>
  <c r="H88" i="13"/>
  <c r="N83" i="13"/>
  <c r="M83" i="13"/>
  <c r="L87" i="13"/>
  <c r="H87" i="13"/>
  <c r="N82" i="13"/>
  <c r="M82" i="13"/>
  <c r="L86" i="13"/>
  <c r="H86" i="13"/>
  <c r="N81" i="13"/>
  <c r="M81" i="13"/>
  <c r="L85" i="13"/>
  <c r="H85" i="13"/>
  <c r="N80" i="13"/>
  <c r="M80" i="13"/>
  <c r="L84" i="13"/>
  <c r="H84" i="13"/>
  <c r="N79" i="13"/>
  <c r="M79" i="13"/>
  <c r="L83" i="13"/>
  <c r="H83" i="13"/>
  <c r="N78" i="13"/>
  <c r="M78" i="13"/>
  <c r="L82" i="13"/>
  <c r="H82" i="13"/>
  <c r="N77" i="13"/>
  <c r="M77" i="13"/>
  <c r="L81" i="13"/>
  <c r="H81" i="13"/>
  <c r="N76" i="13"/>
  <c r="M76" i="13"/>
  <c r="L80" i="13"/>
  <c r="H80" i="13"/>
  <c r="N75" i="13"/>
  <c r="M75" i="13"/>
  <c r="L79" i="13"/>
  <c r="H79" i="13"/>
  <c r="N74" i="13"/>
  <c r="M74" i="13"/>
  <c r="L78" i="13"/>
  <c r="H78" i="13"/>
  <c r="N73" i="13"/>
  <c r="M73" i="13"/>
  <c r="L77" i="13"/>
  <c r="H77" i="13"/>
  <c r="N72" i="13"/>
  <c r="M72" i="13"/>
  <c r="L76" i="13"/>
  <c r="H76" i="13"/>
  <c r="N71" i="13"/>
  <c r="M71" i="13"/>
  <c r="L75" i="13"/>
  <c r="H75" i="13"/>
  <c r="N70" i="13"/>
  <c r="M70" i="13"/>
  <c r="L74" i="13"/>
  <c r="H74" i="13"/>
  <c r="N69" i="13"/>
  <c r="M69" i="13"/>
  <c r="L73" i="13"/>
  <c r="H73" i="13"/>
  <c r="N68" i="13"/>
  <c r="M68" i="13"/>
  <c r="L72" i="13"/>
  <c r="H72" i="13"/>
  <c r="N67" i="13"/>
  <c r="M67" i="13"/>
  <c r="L71" i="13"/>
  <c r="H71" i="13"/>
  <c r="N66" i="13"/>
  <c r="M66" i="13"/>
  <c r="L70" i="13"/>
  <c r="H70" i="13"/>
  <c r="N65" i="13"/>
  <c r="M65" i="13"/>
  <c r="L69" i="13"/>
  <c r="H69" i="13"/>
  <c r="N64" i="13"/>
  <c r="M64" i="13"/>
  <c r="L68" i="13"/>
  <c r="H68" i="13"/>
  <c r="N63" i="13"/>
  <c r="M63" i="13"/>
  <c r="L67" i="13"/>
  <c r="H67" i="13"/>
  <c r="N62" i="13"/>
  <c r="M62" i="13"/>
  <c r="L66" i="13"/>
  <c r="H66" i="13"/>
  <c r="N61" i="13"/>
  <c r="M61" i="13"/>
  <c r="L65" i="13"/>
  <c r="H65" i="13"/>
  <c r="N60" i="13"/>
  <c r="M60" i="13"/>
  <c r="L64" i="13"/>
  <c r="H64" i="13"/>
  <c r="N59" i="13"/>
  <c r="M59" i="13"/>
  <c r="L63" i="13"/>
  <c r="H63" i="13"/>
  <c r="N58" i="13"/>
  <c r="M58" i="13"/>
  <c r="L62" i="13"/>
  <c r="H62" i="13"/>
  <c r="N57" i="13"/>
  <c r="M57" i="13"/>
  <c r="L61" i="13"/>
  <c r="H61" i="13"/>
  <c r="N56" i="13"/>
  <c r="M56" i="13"/>
  <c r="L60" i="13"/>
  <c r="H60" i="13"/>
  <c r="N55" i="13"/>
  <c r="M55" i="13"/>
  <c r="L59" i="13"/>
  <c r="H59" i="13"/>
  <c r="N54" i="13"/>
  <c r="M54" i="13"/>
  <c r="L58" i="13"/>
  <c r="H58" i="13"/>
  <c r="N53" i="13"/>
  <c r="M53" i="13"/>
  <c r="L57" i="13"/>
  <c r="H57" i="13"/>
  <c r="N52" i="13"/>
  <c r="M52" i="13"/>
  <c r="L56" i="13"/>
  <c r="H56" i="13"/>
  <c r="N51" i="13"/>
  <c r="M51" i="13"/>
  <c r="L55" i="13"/>
  <c r="H55" i="13"/>
  <c r="N50" i="13"/>
  <c r="M50" i="13"/>
  <c r="L54" i="13"/>
  <c r="H54" i="13"/>
  <c r="N49" i="13"/>
  <c r="M49" i="13"/>
  <c r="L53" i="13"/>
  <c r="H53" i="13"/>
  <c r="N48" i="13"/>
  <c r="M48" i="13"/>
  <c r="L52" i="13"/>
  <c r="H52" i="13"/>
  <c r="N47" i="13"/>
  <c r="M47" i="13"/>
  <c r="L51" i="13"/>
  <c r="H51" i="13"/>
  <c r="N46" i="13"/>
  <c r="M46" i="13"/>
  <c r="L50" i="13"/>
  <c r="H50" i="13"/>
  <c r="N45" i="13"/>
  <c r="M45" i="13"/>
  <c r="L49" i="13"/>
  <c r="H49" i="13"/>
  <c r="N44" i="13"/>
  <c r="M44" i="13"/>
  <c r="L48" i="13"/>
  <c r="H48" i="13"/>
  <c r="N43" i="13"/>
  <c r="M43" i="13"/>
  <c r="L47" i="13"/>
  <c r="H47" i="13"/>
  <c r="N42" i="13"/>
  <c r="M42" i="13"/>
  <c r="L46" i="13"/>
  <c r="H46" i="13"/>
  <c r="N41" i="13"/>
  <c r="M41" i="13"/>
  <c r="L45" i="13"/>
  <c r="H45" i="13"/>
  <c r="N40" i="13"/>
  <c r="M40" i="13"/>
  <c r="L44" i="13"/>
  <c r="H44" i="13"/>
  <c r="N39" i="13"/>
  <c r="M39" i="13"/>
  <c r="L43" i="13"/>
  <c r="H43" i="13"/>
  <c r="N38" i="13"/>
  <c r="M38" i="13"/>
  <c r="L42" i="13"/>
  <c r="H42" i="13"/>
  <c r="N37" i="13"/>
  <c r="M37" i="13"/>
  <c r="L41" i="13"/>
  <c r="H41" i="13"/>
  <c r="N36" i="13"/>
  <c r="M36" i="13"/>
  <c r="L40" i="13"/>
  <c r="H40" i="13"/>
  <c r="N35" i="13"/>
  <c r="M35" i="13"/>
  <c r="L39" i="13"/>
  <c r="H39" i="13"/>
  <c r="N34" i="13"/>
  <c r="M34" i="13"/>
  <c r="L38" i="13"/>
  <c r="H38" i="13"/>
  <c r="N33" i="13"/>
  <c r="M33" i="13"/>
  <c r="L37" i="13"/>
  <c r="H37" i="13"/>
  <c r="N32" i="13"/>
  <c r="M32" i="13"/>
  <c r="L36" i="13"/>
  <c r="H36" i="13"/>
  <c r="N31" i="13"/>
  <c r="M31" i="13"/>
  <c r="L35" i="13"/>
  <c r="H35" i="13"/>
  <c r="N30" i="13"/>
  <c r="M30" i="13"/>
  <c r="L34" i="13"/>
  <c r="H34" i="13"/>
  <c r="N29" i="13"/>
  <c r="M29" i="13"/>
  <c r="L33" i="13"/>
  <c r="H33" i="13"/>
  <c r="N28" i="13"/>
  <c r="M28" i="13"/>
  <c r="L32" i="13"/>
  <c r="H32" i="13"/>
  <c r="N27" i="13"/>
  <c r="M27" i="13"/>
  <c r="L31" i="13"/>
  <c r="H31" i="13"/>
  <c r="N26" i="13"/>
  <c r="M26" i="13"/>
  <c r="L30" i="13"/>
  <c r="H30" i="13"/>
  <c r="N25" i="13"/>
  <c r="M25" i="13"/>
  <c r="L29" i="13"/>
  <c r="H29" i="13"/>
  <c r="N24" i="13"/>
  <c r="M24" i="13"/>
  <c r="L28" i="13"/>
  <c r="H28" i="13"/>
  <c r="N23" i="13"/>
  <c r="M23" i="13"/>
  <c r="L27" i="13"/>
  <c r="H27" i="13"/>
  <c r="N22" i="13"/>
  <c r="M22" i="13"/>
  <c r="L26" i="13"/>
  <c r="H26" i="13"/>
  <c r="N21" i="13"/>
  <c r="M21" i="13"/>
  <c r="L25" i="13"/>
  <c r="H25" i="13"/>
  <c r="N20" i="13"/>
  <c r="M20" i="13"/>
  <c r="L24" i="13"/>
  <c r="H24" i="13"/>
  <c r="N19" i="13"/>
  <c r="M19" i="13"/>
  <c r="L23" i="13"/>
  <c r="H23" i="13"/>
  <c r="N18" i="13"/>
  <c r="M18" i="13"/>
  <c r="L22" i="13"/>
  <c r="H22" i="13"/>
  <c r="N17" i="13"/>
  <c r="M17" i="13"/>
  <c r="L21" i="13"/>
  <c r="H21" i="13"/>
  <c r="N16" i="13"/>
  <c r="M16" i="13"/>
  <c r="L20" i="13"/>
  <c r="H20" i="13"/>
  <c r="N15" i="13"/>
  <c r="M15" i="13"/>
  <c r="L19" i="13"/>
  <c r="H19" i="13"/>
  <c r="N14" i="13"/>
  <c r="M14" i="13"/>
  <c r="L18" i="13"/>
  <c r="H18" i="13"/>
  <c r="N13" i="13"/>
  <c r="M13" i="13"/>
  <c r="L17" i="13"/>
  <c r="H17" i="13"/>
  <c r="N12" i="13"/>
  <c r="M12" i="13"/>
  <c r="L16" i="13"/>
  <c r="H16" i="13"/>
  <c r="N11" i="13"/>
  <c r="M11" i="13"/>
  <c r="L15" i="13"/>
  <c r="H15" i="13"/>
  <c r="N10" i="13"/>
  <c r="M10" i="13"/>
  <c r="L14" i="13"/>
  <c r="H14" i="13"/>
  <c r="N9" i="13"/>
  <c r="M9" i="13"/>
  <c r="L13" i="13"/>
  <c r="H13" i="13"/>
  <c r="M8" i="13"/>
  <c r="N8" i="13"/>
  <c r="L12" i="13"/>
  <c r="H12" i="13"/>
  <c r="N7" i="13"/>
  <c r="M7" i="13"/>
  <c r="L11" i="13"/>
  <c r="H11" i="13"/>
  <c r="L10" i="13"/>
  <c r="H10" i="13"/>
  <c r="L9" i="13"/>
  <c r="H9" i="13"/>
  <c r="L8" i="13"/>
  <c r="H8" i="13"/>
  <c r="L7" i="13"/>
  <c r="H7" i="13"/>
  <c r="L111" i="13"/>
  <c r="H111" i="13"/>
  <c r="N110" i="13"/>
  <c r="M110" i="13"/>
  <c r="N107" i="13"/>
  <c r="M107" i="13"/>
  <c r="N108" i="13"/>
  <c r="M108" i="13"/>
  <c r="N106" i="13"/>
  <c r="M106" i="13"/>
  <c r="N111" i="13"/>
  <c r="M111" i="13"/>
  <c r="N109" i="13"/>
  <c r="M109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7" i="13"/>
  <c r="K8" i="13"/>
  <c r="L106" i="12"/>
  <c r="H106" i="12"/>
  <c r="N101" i="12"/>
  <c r="M101" i="12"/>
  <c r="L107" i="12"/>
  <c r="H107" i="12"/>
  <c r="N102" i="12"/>
  <c r="M102" i="12"/>
  <c r="L108" i="12"/>
  <c r="H108" i="12"/>
  <c r="N103" i="12"/>
  <c r="M103" i="12"/>
  <c r="L109" i="12"/>
  <c r="H109" i="12"/>
  <c r="N104" i="12"/>
  <c r="M104" i="12"/>
  <c r="L110" i="12"/>
  <c r="H110" i="12"/>
  <c r="N105" i="12"/>
  <c r="M105" i="12"/>
  <c r="L105" i="12"/>
  <c r="H105" i="12"/>
  <c r="N100" i="12"/>
  <c r="M100" i="12"/>
  <c r="L104" i="12"/>
  <c r="H104" i="12"/>
  <c r="N99" i="12"/>
  <c r="M99" i="12"/>
  <c r="L103" i="12"/>
  <c r="H103" i="12"/>
  <c r="N98" i="12"/>
  <c r="M98" i="12"/>
  <c r="L102" i="12"/>
  <c r="H102" i="12"/>
  <c r="N97" i="12"/>
  <c r="M97" i="12"/>
  <c r="L101" i="12"/>
  <c r="H101" i="12"/>
  <c r="N96" i="12"/>
  <c r="M96" i="12"/>
  <c r="L100" i="12"/>
  <c r="H100" i="12"/>
  <c r="N95" i="12"/>
  <c r="M95" i="12"/>
  <c r="L99" i="12"/>
  <c r="H99" i="12"/>
  <c r="N94" i="12"/>
  <c r="M94" i="12"/>
  <c r="L98" i="12"/>
  <c r="H98" i="12"/>
  <c r="N93" i="12"/>
  <c r="M93" i="12"/>
  <c r="L97" i="12"/>
  <c r="H97" i="12"/>
  <c r="N92" i="12"/>
  <c r="M92" i="12"/>
  <c r="L96" i="12"/>
  <c r="H96" i="12"/>
  <c r="N91" i="12"/>
  <c r="M91" i="12"/>
  <c r="L95" i="12"/>
  <c r="H95" i="12"/>
  <c r="N90" i="12"/>
  <c r="M90" i="12"/>
  <c r="L94" i="12"/>
  <c r="H94" i="12"/>
  <c r="N89" i="12"/>
  <c r="M89" i="12"/>
  <c r="L93" i="12"/>
  <c r="H93" i="12"/>
  <c r="N88" i="12"/>
  <c r="M88" i="12"/>
  <c r="L92" i="12"/>
  <c r="H92" i="12"/>
  <c r="N87" i="12"/>
  <c r="M87" i="12"/>
  <c r="L91" i="12"/>
  <c r="H91" i="12"/>
  <c r="N86" i="12"/>
  <c r="M86" i="12"/>
  <c r="L90" i="12"/>
  <c r="H90" i="12"/>
  <c r="N85" i="12"/>
  <c r="M85" i="12"/>
  <c r="L89" i="12"/>
  <c r="H89" i="12"/>
  <c r="N84" i="12"/>
  <c r="M84" i="12"/>
  <c r="L88" i="12"/>
  <c r="H88" i="12"/>
  <c r="N83" i="12"/>
  <c r="M83" i="12"/>
  <c r="L87" i="12"/>
  <c r="H87" i="12"/>
  <c r="N82" i="12"/>
  <c r="M82" i="12"/>
  <c r="L86" i="12"/>
  <c r="H86" i="12"/>
  <c r="N81" i="12"/>
  <c r="M81" i="12"/>
  <c r="L85" i="12"/>
  <c r="H85" i="12"/>
  <c r="N80" i="12"/>
  <c r="M80" i="12"/>
  <c r="L84" i="12"/>
  <c r="H84" i="12"/>
  <c r="N79" i="12"/>
  <c r="M79" i="12"/>
  <c r="L83" i="12"/>
  <c r="H83" i="12"/>
  <c r="N78" i="12"/>
  <c r="M78" i="12"/>
  <c r="L82" i="12"/>
  <c r="H82" i="12"/>
  <c r="N77" i="12"/>
  <c r="M77" i="12"/>
  <c r="L81" i="12"/>
  <c r="H81" i="12"/>
  <c r="N76" i="12"/>
  <c r="M76" i="12"/>
  <c r="L80" i="12"/>
  <c r="H80" i="12"/>
  <c r="N75" i="12"/>
  <c r="M75" i="12"/>
  <c r="L79" i="12"/>
  <c r="H79" i="12"/>
  <c r="N74" i="12"/>
  <c r="M74" i="12"/>
  <c r="L78" i="12"/>
  <c r="H78" i="12"/>
  <c r="N73" i="12"/>
  <c r="M73" i="12"/>
  <c r="L77" i="12"/>
  <c r="H77" i="12"/>
  <c r="N72" i="12"/>
  <c r="M72" i="12"/>
  <c r="L76" i="12"/>
  <c r="H76" i="12"/>
  <c r="N71" i="12"/>
  <c r="M71" i="12"/>
  <c r="L75" i="12"/>
  <c r="H75" i="12"/>
  <c r="N70" i="12"/>
  <c r="M70" i="12"/>
  <c r="L74" i="12"/>
  <c r="H74" i="12"/>
  <c r="N69" i="12"/>
  <c r="M69" i="12"/>
  <c r="L73" i="12"/>
  <c r="H73" i="12"/>
  <c r="N68" i="12"/>
  <c r="M68" i="12"/>
  <c r="L72" i="12"/>
  <c r="H72" i="12"/>
  <c r="N67" i="12"/>
  <c r="M67" i="12"/>
  <c r="L71" i="12"/>
  <c r="H71" i="12"/>
  <c r="N66" i="12"/>
  <c r="M66" i="12"/>
  <c r="L70" i="12"/>
  <c r="H70" i="12"/>
  <c r="N65" i="12"/>
  <c r="M65" i="12"/>
  <c r="L69" i="12"/>
  <c r="H69" i="12"/>
  <c r="N64" i="12"/>
  <c r="M64" i="12"/>
  <c r="L68" i="12"/>
  <c r="H68" i="12"/>
  <c r="N63" i="12"/>
  <c r="M63" i="12"/>
  <c r="L67" i="12"/>
  <c r="H67" i="12"/>
  <c r="N62" i="12"/>
  <c r="M62" i="12"/>
  <c r="L66" i="12"/>
  <c r="H66" i="12"/>
  <c r="N61" i="12"/>
  <c r="M61" i="12"/>
  <c r="L65" i="12"/>
  <c r="H65" i="12"/>
  <c r="N60" i="12"/>
  <c r="M60" i="12"/>
  <c r="L64" i="12"/>
  <c r="H64" i="12"/>
  <c r="N59" i="12"/>
  <c r="M59" i="12"/>
  <c r="L63" i="12"/>
  <c r="H63" i="12"/>
  <c r="N58" i="12"/>
  <c r="M58" i="12"/>
  <c r="L62" i="12"/>
  <c r="H62" i="12"/>
  <c r="N57" i="12"/>
  <c r="M57" i="12"/>
  <c r="L61" i="12"/>
  <c r="H61" i="12"/>
  <c r="N56" i="12"/>
  <c r="M56" i="12"/>
  <c r="L60" i="12"/>
  <c r="H60" i="12"/>
  <c r="N55" i="12"/>
  <c r="M55" i="12"/>
  <c r="L59" i="12"/>
  <c r="H59" i="12"/>
  <c r="N54" i="12"/>
  <c r="M54" i="12"/>
  <c r="L58" i="12"/>
  <c r="H58" i="12"/>
  <c r="N53" i="12"/>
  <c r="M53" i="12"/>
  <c r="L57" i="12"/>
  <c r="H57" i="12"/>
  <c r="N52" i="12"/>
  <c r="M52" i="12"/>
  <c r="L56" i="12"/>
  <c r="C23" i="11" s="1"/>
  <c r="H56" i="12"/>
  <c r="N51" i="12"/>
  <c r="M51" i="12"/>
  <c r="L55" i="12"/>
  <c r="H55" i="12"/>
  <c r="N50" i="12"/>
  <c r="M50" i="12"/>
  <c r="L54" i="12"/>
  <c r="H54" i="12"/>
  <c r="N49" i="12"/>
  <c r="M49" i="12"/>
  <c r="L53" i="12"/>
  <c r="H53" i="12"/>
  <c r="N48" i="12"/>
  <c r="M48" i="12"/>
  <c r="L52" i="12"/>
  <c r="H52" i="12"/>
  <c r="N47" i="12"/>
  <c r="M47" i="12"/>
  <c r="L51" i="12"/>
  <c r="H51" i="12"/>
  <c r="N46" i="12"/>
  <c r="M46" i="12"/>
  <c r="L50" i="12"/>
  <c r="H50" i="12"/>
  <c r="N45" i="12"/>
  <c r="M45" i="12"/>
  <c r="L49" i="12"/>
  <c r="H49" i="12"/>
  <c r="N44" i="12"/>
  <c r="M44" i="12"/>
  <c r="L48" i="12"/>
  <c r="H48" i="12"/>
  <c r="N43" i="12"/>
  <c r="M43" i="12"/>
  <c r="L47" i="12"/>
  <c r="H47" i="12"/>
  <c r="N42" i="12"/>
  <c r="M42" i="12"/>
  <c r="L46" i="12"/>
  <c r="H46" i="12"/>
  <c r="N41" i="12"/>
  <c r="M41" i="12"/>
  <c r="L45" i="12"/>
  <c r="H45" i="12"/>
  <c r="N40" i="12"/>
  <c r="M40" i="12"/>
  <c r="L44" i="12"/>
  <c r="H44" i="12"/>
  <c r="N39" i="12"/>
  <c r="M39" i="12"/>
  <c r="L43" i="12"/>
  <c r="H43" i="12"/>
  <c r="N38" i="12"/>
  <c r="M38" i="12"/>
  <c r="L42" i="12"/>
  <c r="H42" i="12"/>
  <c r="N37" i="12"/>
  <c r="M37" i="12"/>
  <c r="L41" i="12"/>
  <c r="H41" i="12"/>
  <c r="N36" i="12"/>
  <c r="M36" i="12"/>
  <c r="L40" i="12"/>
  <c r="H40" i="12"/>
  <c r="N35" i="12"/>
  <c r="M35" i="12"/>
  <c r="L39" i="12"/>
  <c r="H39" i="12"/>
  <c r="N34" i="12"/>
  <c r="M34" i="12"/>
  <c r="L38" i="12"/>
  <c r="H38" i="12"/>
  <c r="N33" i="12"/>
  <c r="M33" i="12"/>
  <c r="L37" i="12"/>
  <c r="H37" i="12"/>
  <c r="N32" i="12"/>
  <c r="M32" i="12"/>
  <c r="L36" i="12"/>
  <c r="H36" i="12"/>
  <c r="N31" i="12"/>
  <c r="M31" i="12"/>
  <c r="L35" i="12"/>
  <c r="H35" i="12"/>
  <c r="N30" i="12"/>
  <c r="M30" i="12"/>
  <c r="L34" i="12"/>
  <c r="H34" i="12"/>
  <c r="N29" i="12"/>
  <c r="M29" i="12"/>
  <c r="L33" i="12"/>
  <c r="H33" i="12"/>
  <c r="N28" i="12"/>
  <c r="M28" i="12"/>
  <c r="L32" i="12"/>
  <c r="H32" i="12"/>
  <c r="N27" i="12"/>
  <c r="M27" i="12"/>
  <c r="L31" i="12"/>
  <c r="H31" i="12"/>
  <c r="N26" i="12"/>
  <c r="M26" i="12"/>
  <c r="L30" i="12"/>
  <c r="H30" i="12"/>
  <c r="N25" i="12"/>
  <c r="M25" i="12"/>
  <c r="L29" i="12"/>
  <c r="H29" i="12"/>
  <c r="N24" i="12"/>
  <c r="M24" i="12"/>
  <c r="L28" i="12"/>
  <c r="H28" i="12"/>
  <c r="N23" i="12"/>
  <c r="M23" i="12"/>
  <c r="L27" i="12"/>
  <c r="H27" i="12"/>
  <c r="N22" i="12"/>
  <c r="M22" i="12"/>
  <c r="L26" i="12"/>
  <c r="H26" i="12"/>
  <c r="N21" i="12"/>
  <c r="M21" i="12"/>
  <c r="L25" i="12"/>
  <c r="H25" i="12"/>
  <c r="N20" i="12"/>
  <c r="M20" i="12"/>
  <c r="L24" i="12"/>
  <c r="H24" i="12"/>
  <c r="N19" i="12"/>
  <c r="M19" i="12"/>
  <c r="L23" i="12"/>
  <c r="H23" i="12"/>
  <c r="N18" i="12"/>
  <c r="M18" i="12"/>
  <c r="L22" i="12"/>
  <c r="H22" i="12"/>
  <c r="N17" i="12"/>
  <c r="M17" i="12"/>
  <c r="L21" i="12"/>
  <c r="H21" i="12"/>
  <c r="N16" i="12"/>
  <c r="M16" i="12"/>
  <c r="L20" i="12"/>
  <c r="H20" i="12"/>
  <c r="N15" i="12"/>
  <c r="M15" i="12"/>
  <c r="L19" i="12"/>
  <c r="H19" i="12"/>
  <c r="N14" i="12"/>
  <c r="M14" i="12"/>
  <c r="L18" i="12"/>
  <c r="H18" i="12"/>
  <c r="N13" i="12"/>
  <c r="M13" i="12"/>
  <c r="L17" i="12"/>
  <c r="H17" i="12"/>
  <c r="N12" i="12"/>
  <c r="M12" i="12"/>
  <c r="L16" i="12"/>
  <c r="H16" i="12"/>
  <c r="N11" i="12"/>
  <c r="M11" i="12"/>
  <c r="L15" i="12"/>
  <c r="H15" i="12"/>
  <c r="N10" i="12"/>
  <c r="M10" i="12"/>
  <c r="L14" i="12"/>
  <c r="H14" i="12"/>
  <c r="N9" i="12"/>
  <c r="M9" i="12"/>
  <c r="L13" i="12"/>
  <c r="H13" i="12"/>
  <c r="M8" i="12"/>
  <c r="N8" i="12"/>
  <c r="L12" i="12"/>
  <c r="H12" i="12"/>
  <c r="N7" i="12"/>
  <c r="M7" i="12"/>
  <c r="L11" i="12"/>
  <c r="H11" i="12"/>
  <c r="L10" i="12"/>
  <c r="H10" i="12"/>
  <c r="L9" i="12"/>
  <c r="H9" i="12"/>
  <c r="L8" i="12"/>
  <c r="H8" i="12"/>
  <c r="L7" i="12"/>
  <c r="H7" i="12"/>
  <c r="L111" i="12"/>
  <c r="H111" i="12"/>
  <c r="N110" i="12"/>
  <c r="M110" i="12"/>
  <c r="N107" i="12"/>
  <c r="M107" i="12"/>
  <c r="N108" i="12"/>
  <c r="M108" i="12"/>
  <c r="N106" i="12"/>
  <c r="M106" i="12"/>
  <c r="N111" i="12"/>
  <c r="M111" i="12"/>
  <c r="N109" i="12"/>
  <c r="M109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7" i="12"/>
  <c r="K8" i="12"/>
  <c r="C24" i="11" l="1"/>
  <c r="C17" i="11" s="1"/>
  <c r="C14" i="21"/>
  <c r="C27" i="11" l="1"/>
  <c r="C15" i="21"/>
  <c r="C28" i="11" l="1"/>
  <c r="C21" i="21" s="1"/>
  <c r="C44" i="21" s="1"/>
  <c r="C67" i="21" s="1"/>
  <c r="C90" i="21" s="1"/>
  <c r="C113" i="21" s="1"/>
  <c r="C136" i="21" s="1"/>
  <c r="C159" i="21" s="1"/>
  <c r="C182" i="21" s="1"/>
  <c r="C205" i="21" s="1"/>
  <c r="C228" i="21" s="1"/>
  <c r="C251" i="21" s="1"/>
  <c r="C274" i="21" s="1"/>
  <c r="C297" i="21" s="1"/>
  <c r="C320" i="21" s="1"/>
  <c r="C343" i="21" s="1"/>
  <c r="C366" i="21" s="1"/>
  <c r="C389" i="21" s="1"/>
  <c r="C412" i="21" s="1"/>
  <c r="C435" i="21" s="1"/>
  <c r="C458" i="21" s="1"/>
  <c r="C481" i="21" s="1"/>
  <c r="C9" i="21" l="1"/>
  <c r="D25" i="21" s="1"/>
  <c r="D28" i="21" l="1"/>
  <c r="D32" i="21"/>
  <c r="D30" i="21"/>
  <c r="D31" i="21"/>
  <c r="D34" i="21"/>
  <c r="D36" i="21"/>
  <c r="D27" i="21"/>
  <c r="D33" i="21"/>
  <c r="D29" i="21"/>
  <c r="D37" i="21"/>
  <c r="D48" i="21" s="1"/>
  <c r="D35" i="21"/>
  <c r="D26" i="21"/>
  <c r="D58" i="21" l="1"/>
  <c r="D56" i="21"/>
  <c r="D49" i="21"/>
  <c r="D50" i="21"/>
  <c r="D51" i="21"/>
  <c r="D52" i="21"/>
  <c r="D60" i="21"/>
  <c r="D71" i="21" s="1"/>
  <c r="D53" i="21"/>
  <c r="D57" i="21"/>
  <c r="D59" i="21"/>
  <c r="D55" i="21"/>
  <c r="D54" i="21"/>
  <c r="D81" i="21" l="1"/>
  <c r="D76" i="21"/>
  <c r="D77" i="21"/>
  <c r="D83" i="21"/>
  <c r="D94" i="21" s="1"/>
  <c r="D75" i="21"/>
  <c r="D80" i="21"/>
  <c r="D72" i="21"/>
  <c r="D79" i="21"/>
  <c r="D82" i="21"/>
  <c r="D73" i="21"/>
  <c r="D74" i="21"/>
  <c r="D78" i="21"/>
  <c r="D104" i="21" l="1"/>
  <c r="D96" i="21"/>
  <c r="D97" i="21"/>
  <c r="D102" i="21"/>
  <c r="D103" i="21"/>
  <c r="D99" i="21"/>
  <c r="D101" i="21"/>
  <c r="D105" i="21"/>
  <c r="D95" i="21"/>
  <c r="D106" i="21"/>
  <c r="D117" i="21" s="1"/>
  <c r="D100" i="21"/>
  <c r="D98" i="21"/>
  <c r="D125" i="21" l="1"/>
  <c r="D126" i="21"/>
  <c r="D118" i="21"/>
  <c r="D127" i="21"/>
  <c r="D124" i="21"/>
  <c r="D123" i="21"/>
  <c r="D128" i="21"/>
  <c r="D120" i="21"/>
  <c r="D129" i="21"/>
  <c r="D140" i="21" s="1"/>
  <c r="D121" i="21"/>
  <c r="D122" i="21"/>
  <c r="D119" i="21"/>
  <c r="D148" i="21" l="1"/>
  <c r="D149" i="21"/>
  <c r="D141" i="21"/>
  <c r="D146" i="21"/>
  <c r="D143" i="21"/>
  <c r="D142" i="21"/>
  <c r="D145" i="21"/>
  <c r="D147" i="21"/>
  <c r="D151" i="21"/>
  <c r="D152" i="21"/>
  <c r="D163" i="21" s="1"/>
  <c r="D144" i="21"/>
  <c r="D150" i="21"/>
  <c r="D171" i="21" l="1"/>
  <c r="D172" i="21"/>
  <c r="D164" i="21"/>
  <c r="D173" i="21"/>
  <c r="D170" i="21"/>
  <c r="D165" i="21"/>
  <c r="D168" i="21"/>
  <c r="D169" i="21"/>
  <c r="D175" i="21"/>
  <c r="D186" i="21" s="1"/>
  <c r="D167" i="21"/>
  <c r="D174" i="21"/>
  <c r="D166" i="21"/>
  <c r="D193" i="21" l="1"/>
  <c r="D196" i="21"/>
  <c r="D188" i="21"/>
  <c r="D194" i="21"/>
  <c r="D198" i="21"/>
  <c r="D209" i="21" s="1"/>
  <c r="D197" i="21"/>
  <c r="D192" i="21"/>
  <c r="D190" i="21"/>
  <c r="D187" i="21"/>
  <c r="D189" i="21"/>
  <c r="D191" i="21"/>
  <c r="D195" i="21"/>
  <c r="D216" i="21" l="1"/>
  <c r="D219" i="21"/>
  <c r="D211" i="21"/>
  <c r="D210" i="21"/>
  <c r="D220" i="21"/>
  <c r="D213" i="21"/>
  <c r="D212" i="21"/>
  <c r="D218" i="21"/>
  <c r="D214" i="21"/>
  <c r="D221" i="21"/>
  <c r="D232" i="21" s="1"/>
  <c r="D215" i="21"/>
  <c r="D217" i="21"/>
  <c r="D239" i="21" l="1"/>
  <c r="D242" i="21"/>
  <c r="D234" i="21"/>
  <c r="D233" i="21"/>
  <c r="D243" i="21"/>
  <c r="D236" i="21"/>
  <c r="D235" i="21"/>
  <c r="D241" i="21"/>
  <c r="D237" i="21"/>
  <c r="D244" i="21"/>
  <c r="D255" i="21" s="1"/>
  <c r="D238" i="21"/>
  <c r="D240" i="21"/>
  <c r="D262" i="21" l="1"/>
  <c r="D265" i="21"/>
  <c r="D257" i="21"/>
  <c r="D263" i="21"/>
  <c r="D266" i="21"/>
  <c r="D256" i="21"/>
  <c r="D260" i="21"/>
  <c r="D264" i="21"/>
  <c r="D267" i="21"/>
  <c r="D278" i="21" s="1"/>
  <c r="D258" i="21"/>
  <c r="D261" i="21"/>
  <c r="D259" i="21"/>
  <c r="D284" i="21" l="1"/>
  <c r="D281" i="21"/>
  <c r="D289" i="21"/>
  <c r="D286" i="21"/>
  <c r="D287" i="21"/>
  <c r="D279" i="21"/>
  <c r="D285" i="21"/>
  <c r="D283" i="21"/>
  <c r="D290" i="21"/>
  <c r="D301" i="21" s="1"/>
  <c r="D288" i="21"/>
  <c r="D282" i="21"/>
  <c r="D280" i="21"/>
  <c r="D307" i="21" l="1"/>
  <c r="D304" i="21"/>
  <c r="D312" i="21"/>
  <c r="D302" i="21"/>
  <c r="D303" i="21"/>
  <c r="D310" i="21"/>
  <c r="D311" i="21"/>
  <c r="D305" i="21"/>
  <c r="D309" i="21"/>
  <c r="D313" i="21"/>
  <c r="D324" i="21" s="1"/>
  <c r="D308" i="21"/>
  <c r="D306" i="21"/>
  <c r="D330" i="21" l="1"/>
  <c r="D327" i="21"/>
  <c r="D335" i="21"/>
  <c r="D325" i="21"/>
  <c r="D326" i="21"/>
  <c r="D329" i="21"/>
  <c r="D334" i="21"/>
  <c r="D332" i="21"/>
  <c r="D328" i="21"/>
  <c r="D336" i="21"/>
  <c r="D347" i="21" s="1"/>
  <c r="D331" i="21"/>
  <c r="D333" i="21"/>
  <c r="D353" i="21" l="1"/>
  <c r="D350" i="21"/>
  <c r="D358" i="21"/>
  <c r="D355" i="21"/>
  <c r="D356" i="21"/>
  <c r="D348" i="21"/>
  <c r="D351" i="21"/>
  <c r="D349" i="21"/>
  <c r="D359" i="21"/>
  <c r="D370" i="21" s="1"/>
  <c r="D357" i="21"/>
  <c r="D354" i="21"/>
  <c r="D352" i="21"/>
  <c r="D376" i="21" l="1"/>
  <c r="D373" i="21"/>
  <c r="D381" i="21"/>
  <c r="D375" i="21"/>
  <c r="D374" i="21"/>
  <c r="D379" i="21"/>
  <c r="D382" i="21"/>
  <c r="D393" i="21" s="1"/>
  <c r="D372" i="21"/>
  <c r="D380" i="21"/>
  <c r="D377" i="21"/>
  <c r="D378" i="21"/>
  <c r="D371" i="21"/>
  <c r="D401" i="21" l="1"/>
  <c r="D398" i="21"/>
  <c r="D394" i="21"/>
  <c r="D404" i="21"/>
  <c r="D399" i="21"/>
  <c r="D400" i="21"/>
  <c r="D397" i="21"/>
  <c r="D405" i="21"/>
  <c r="D402" i="21"/>
  <c r="D396" i="21"/>
  <c r="D395" i="21"/>
  <c r="D403" i="21"/>
  <c r="I394" i="21" l="1"/>
  <c r="I395" i="21" s="1"/>
  <c r="D416" i="21"/>
  <c r="D420" i="21" l="1"/>
  <c r="D424" i="21"/>
  <c r="D428" i="21"/>
  <c r="D439" i="21" s="1"/>
  <c r="D423" i="21"/>
  <c r="D417" i="21"/>
  <c r="D427" i="21"/>
  <c r="D426" i="21"/>
  <c r="D425" i="21"/>
  <c r="D418" i="21"/>
  <c r="D422" i="21"/>
  <c r="D419" i="21"/>
  <c r="D421" i="21"/>
  <c r="D443" i="21" l="1"/>
  <c r="D447" i="21"/>
  <c r="D451" i="21"/>
  <c r="D462" i="21" s="1"/>
  <c r="D448" i="21"/>
  <c r="D442" i="21"/>
  <c r="D450" i="21"/>
  <c r="D449" i="21"/>
  <c r="D440" i="21"/>
  <c r="D441" i="21"/>
  <c r="D445" i="21"/>
  <c r="D446" i="21"/>
  <c r="D444" i="21"/>
  <c r="D466" i="21" l="1"/>
  <c r="D470" i="21"/>
  <c r="D463" i="21"/>
  <c r="D467" i="21"/>
  <c r="D471" i="21"/>
  <c r="D474" i="21"/>
  <c r="D485" i="21" s="1"/>
  <c r="D472" i="21"/>
  <c r="D469" i="21"/>
  <c r="D464" i="21"/>
  <c r="D468" i="21"/>
  <c r="D465" i="21"/>
  <c r="D473" i="21"/>
  <c r="D489" i="21" l="1"/>
  <c r="D493" i="21"/>
  <c r="D497" i="21"/>
  <c r="D487" i="21"/>
  <c r="D490" i="21"/>
  <c r="D494" i="21"/>
  <c r="D491" i="21"/>
  <c r="D496" i="21"/>
  <c r="D492" i="21"/>
  <c r="D486" i="21"/>
  <c r="D495" i="21"/>
  <c r="D488" i="21"/>
</calcChain>
</file>

<file path=xl/sharedStrings.xml><?xml version="1.0" encoding="utf-8"?>
<sst xmlns="http://schemas.openxmlformats.org/spreadsheetml/2006/main" count="457" uniqueCount="97">
  <si>
    <t>Basis</t>
  </si>
  <si>
    <t>RSA Balance</t>
  </si>
  <si>
    <t>Final Salary</t>
  </si>
  <si>
    <t>Age at Retirement</t>
  </si>
  <si>
    <t>Lump Sum Withdrawal</t>
  </si>
  <si>
    <t>Regulatory Charges</t>
  </si>
  <si>
    <t>Investment Returns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</si>
  <si>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</si>
  <si>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</si>
  <si>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</si>
  <si>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</si>
  <si>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</si>
  <si>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</si>
  <si>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</si>
  <si>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</si>
  <si>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</si>
  <si>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</si>
  <si>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</si>
  <si>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</si>
  <si>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</si>
  <si>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1</t>
  </si>
  <si>
    <t>Monthly Draw down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</si>
  <si>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</si>
  <si>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</si>
  <si>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</si>
  <si>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</si>
  <si>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</si>
  <si>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</si>
  <si>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</si>
  <si>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</si>
  <si>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</si>
  <si>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Charge on investment return</t>
  </si>
  <si>
    <t>Management Charges</t>
  </si>
  <si>
    <t>YEAR 11</t>
  </si>
  <si>
    <t>Nx/Dx</t>
  </si>
  <si>
    <t>nc</t>
  </si>
  <si>
    <t>Interest Rate</t>
  </si>
  <si>
    <t>Template for Calculating Lump Sum Amount</t>
  </si>
  <si>
    <t>a(55)male</t>
  </si>
  <si>
    <r>
      <t xml:space="preserve">frequency, </t>
    </r>
    <r>
      <rPr>
        <sz val="10"/>
        <color indexed="12"/>
        <rFont val="Arial"/>
        <family val="2"/>
      </rPr>
      <t>m</t>
    </r>
  </si>
  <si>
    <t xml:space="preserve">interest: </t>
  </si>
  <si>
    <r>
      <t xml:space="preserve">gtee period, </t>
    </r>
    <r>
      <rPr>
        <sz val="10"/>
        <color indexed="12"/>
        <rFont val="Arial"/>
        <family val="2"/>
      </rPr>
      <t>n</t>
    </r>
  </si>
  <si>
    <t>death rate</t>
  </si>
  <si>
    <t>no of lives</t>
  </si>
  <si>
    <t>no of deaths</t>
  </si>
  <si>
    <r>
      <t>v</t>
    </r>
    <r>
      <rPr>
        <vertAlign val="superscript"/>
        <sz val="11"/>
        <rFont val="Arial"/>
        <family val="2"/>
      </rPr>
      <t>x</t>
    </r>
    <r>
      <rPr>
        <sz val="11"/>
        <color theme="1"/>
        <rFont val="Calibri"/>
        <family val="2"/>
        <scheme val="minor"/>
      </rPr>
      <t xml:space="preserve"> * l</t>
    </r>
    <r>
      <rPr>
        <vertAlign val="subscript"/>
        <sz val="11"/>
        <rFont val="Arial"/>
        <family val="2"/>
      </rPr>
      <t>x</t>
    </r>
  </si>
  <si>
    <r>
      <t xml:space="preserve">å </t>
    </r>
    <r>
      <rPr>
        <sz val="10"/>
        <rFont val="Arial"/>
        <family val="2"/>
      </rPr>
      <t>D</t>
    </r>
    <r>
      <rPr>
        <vertAlign val="subscript"/>
        <sz val="11"/>
        <rFont val="Arial"/>
        <family val="2"/>
      </rPr>
      <t>x</t>
    </r>
  </si>
  <si>
    <r>
      <t xml:space="preserve">å </t>
    </r>
    <r>
      <rPr>
        <sz val="10"/>
        <rFont val="Arial"/>
        <family val="2"/>
      </rPr>
      <t>N</t>
    </r>
    <r>
      <rPr>
        <vertAlign val="subscript"/>
        <sz val="11"/>
        <rFont val="Arial"/>
        <family val="2"/>
      </rPr>
      <t>x</t>
    </r>
  </si>
  <si>
    <r>
      <t>v</t>
    </r>
    <r>
      <rPr>
        <vertAlign val="superscript"/>
        <sz val="11"/>
        <rFont val="Arial"/>
        <family val="2"/>
      </rPr>
      <t>x+1</t>
    </r>
    <r>
      <rPr>
        <sz val="11"/>
        <color theme="1"/>
        <rFont val="Calibri"/>
        <family val="2"/>
        <scheme val="minor"/>
      </rPr>
      <t xml:space="preserve"> * d</t>
    </r>
    <r>
      <rPr>
        <vertAlign val="subscript"/>
        <sz val="11"/>
        <rFont val="Arial"/>
        <family val="2"/>
      </rPr>
      <t>x</t>
    </r>
  </si>
  <si>
    <r>
      <t xml:space="preserve">å </t>
    </r>
    <r>
      <rPr>
        <sz val="10"/>
        <rFont val="Arial"/>
        <family val="2"/>
      </rPr>
      <t>C</t>
    </r>
    <r>
      <rPr>
        <vertAlign val="subscript"/>
        <sz val="11"/>
        <rFont val="Arial"/>
        <family val="2"/>
      </rPr>
      <t>x</t>
    </r>
  </si>
  <si>
    <r>
      <t xml:space="preserve">å </t>
    </r>
    <r>
      <rPr>
        <sz val="10"/>
        <rFont val="Arial"/>
        <family val="2"/>
      </rPr>
      <t>M</t>
    </r>
    <r>
      <rPr>
        <vertAlign val="subscript"/>
        <sz val="11"/>
        <rFont val="Arial"/>
        <family val="2"/>
      </rPr>
      <t>x</t>
    </r>
  </si>
  <si>
    <r>
      <t>N</t>
    </r>
    <r>
      <rPr>
        <vertAlign val="subscript"/>
        <sz val="11"/>
        <rFont val="Arial"/>
        <family val="2"/>
      </rPr>
      <t>x</t>
    </r>
    <r>
      <rPr>
        <sz val="10"/>
        <rFont val="Arial"/>
        <family val="2"/>
      </rPr>
      <t xml:space="preserve"> / D</t>
    </r>
    <r>
      <rPr>
        <vertAlign val="subscript"/>
        <sz val="11"/>
        <rFont val="Arial"/>
        <family val="2"/>
      </rPr>
      <t>x</t>
    </r>
  </si>
  <si>
    <r>
      <t>m</t>
    </r>
    <r>
      <rPr>
        <sz val="11"/>
        <color theme="1"/>
        <rFont val="Calibri"/>
        <family val="2"/>
        <scheme val="minor"/>
      </rPr>
      <t xml:space="preserve"> times p.a.</t>
    </r>
  </si>
  <si>
    <t>continuous</t>
  </si>
  <si>
    <t>age</t>
  </si>
  <si>
    <r>
      <t>q</t>
    </r>
    <r>
      <rPr>
        <vertAlign val="subscript"/>
        <sz val="11"/>
        <rFont val="Arial"/>
        <family val="2"/>
      </rPr>
      <t>x</t>
    </r>
  </si>
  <si>
    <r>
      <t>l</t>
    </r>
    <r>
      <rPr>
        <vertAlign val="subscript"/>
        <sz val="11"/>
        <rFont val="Arial"/>
        <family val="2"/>
      </rPr>
      <t>x</t>
    </r>
  </si>
  <si>
    <r>
      <t>d</t>
    </r>
    <r>
      <rPr>
        <vertAlign val="subscript"/>
        <sz val="11"/>
        <rFont val="Arial"/>
        <family val="2"/>
      </rPr>
      <t>x</t>
    </r>
  </si>
  <si>
    <r>
      <t>D</t>
    </r>
    <r>
      <rPr>
        <vertAlign val="subscript"/>
        <sz val="11"/>
        <rFont val="Arial"/>
        <family val="2"/>
      </rPr>
      <t>x</t>
    </r>
  </si>
  <si>
    <r>
      <t>N</t>
    </r>
    <r>
      <rPr>
        <vertAlign val="subscript"/>
        <sz val="11"/>
        <rFont val="Arial"/>
        <family val="2"/>
      </rPr>
      <t>x</t>
    </r>
  </si>
  <si>
    <r>
      <t>S</t>
    </r>
    <r>
      <rPr>
        <vertAlign val="subscript"/>
        <sz val="11"/>
        <rFont val="Arial"/>
        <family val="2"/>
      </rPr>
      <t>x</t>
    </r>
  </si>
  <si>
    <r>
      <t>C</t>
    </r>
    <r>
      <rPr>
        <vertAlign val="subscript"/>
        <sz val="11"/>
        <rFont val="Arial"/>
        <family val="2"/>
      </rPr>
      <t>x</t>
    </r>
  </si>
  <si>
    <r>
      <t>M</t>
    </r>
    <r>
      <rPr>
        <vertAlign val="subscript"/>
        <sz val="11"/>
        <rFont val="Arial"/>
        <family val="2"/>
      </rPr>
      <t>x</t>
    </r>
  </si>
  <si>
    <r>
      <t>R</t>
    </r>
    <r>
      <rPr>
        <vertAlign val="subscript"/>
        <sz val="11"/>
        <rFont val="Arial"/>
        <family val="2"/>
      </rPr>
      <t>x</t>
    </r>
  </si>
  <si>
    <r>
      <t>a</t>
    </r>
    <r>
      <rPr>
        <vertAlign val="subscript"/>
        <sz val="11"/>
        <rFont val="Arial"/>
        <family val="2"/>
      </rPr>
      <t>x</t>
    </r>
  </si>
  <si>
    <r>
      <t>a</t>
    </r>
    <r>
      <rPr>
        <vertAlign val="subscript"/>
        <sz val="11"/>
        <rFont val="Arial"/>
        <family val="2"/>
      </rPr>
      <t>x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12"/>
        <rFont val="Arial"/>
        <family val="2"/>
      </rPr>
      <t>n</t>
    </r>
    <r>
      <rPr>
        <sz val="11"/>
        <color theme="1"/>
        <rFont val="Calibri"/>
        <family val="2"/>
        <scheme val="minor"/>
      </rPr>
      <t xml:space="preserve"> year gtee)</t>
    </r>
  </si>
  <si>
    <t>a(55)female</t>
  </si>
  <si>
    <t>Note: Please enter 1 for Male retiree and 0 for Female retiree</t>
  </si>
  <si>
    <t>Male (1)/Female (0)</t>
  </si>
  <si>
    <t>Charges on Investment Return</t>
  </si>
  <si>
    <t>Total Charge (5.6% of 8%)</t>
  </si>
  <si>
    <t>YEAR 12</t>
  </si>
  <si>
    <t>YEAR 13</t>
  </si>
  <si>
    <t>YEAR 14</t>
  </si>
  <si>
    <t>YEAR 15</t>
  </si>
  <si>
    <t>YEAR 16</t>
  </si>
  <si>
    <t>Min. Lump Sum Withdrawal</t>
  </si>
  <si>
    <t>Max. Monthly Draw Down</t>
  </si>
  <si>
    <t xml:space="preserve"> Programmed Withdrawal Model (charges on investment returns)</t>
  </si>
  <si>
    <t>Frequency of Withdrawal/Annum</t>
  </si>
  <si>
    <t>Recommended Lump Sum Withdrawal Amount</t>
  </si>
  <si>
    <t>Recommended Monthly Draw Down Amount</t>
  </si>
  <si>
    <t>Interest Rate Net of Charges</t>
  </si>
  <si>
    <t>25% Lump Sum</t>
  </si>
  <si>
    <t>YEAR 17</t>
  </si>
  <si>
    <t>Min. Statutory Monthly Draw down</t>
  </si>
  <si>
    <t>Max. Statutory Lump Sum Withdrawal</t>
  </si>
  <si>
    <t>YEAR 18</t>
  </si>
  <si>
    <t>YEAR 19</t>
  </si>
  <si>
    <t>YEAR 21</t>
  </si>
  <si>
    <t>YEAR 20</t>
  </si>
  <si>
    <t>NAME:</t>
  </si>
  <si>
    <t>PIN:</t>
  </si>
  <si>
    <t>Signature…………………………………………………..</t>
  </si>
  <si>
    <t>Official Stamp………………………</t>
  </si>
  <si>
    <t>Date…………………………………..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</si>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</sst>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%"/>
    <numFmt numFmtId="165" formatCode="0.0"/>
    <numFmt numFmtId="166" formatCode="0.000000"/>
    <numFmt numFmtId="167" formatCode="0.0000%"/>
    <numFmt numFmtId="168" formatCode="0.00000000"/>
    <numFmt numFmtId="169" formatCode="#,##0.00_ ;[Red]\-#,##0.00\ "/>
    <numFmt numFmtId="170" formatCode="0.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indexed="9"/>
      <name val="Arial"/>
      <family val="2"/>
    </font>
    <font>
      <vertAlign val="superscript"/>
      <sz val="11"/>
      <name val="Arial"/>
      <family val="2"/>
    </font>
    <font>
      <vertAlign val="subscript"/>
      <sz val="11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3"/>
      <color rgb="FF323130"/>
      <name val="Cambria"/>
      <family val="1"/>
      <scheme val="major"/>
    </font>
    <font>
      <b/>
      <sz val="12"/>
      <color rgb="FF00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164" fontId="6" fillId="3" borderId="0" xfId="0" applyNumberFormat="1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166" fontId="0" fillId="0" borderId="0" xfId="0" applyNumberFormat="1"/>
    <xf numFmtId="10" fontId="0" fillId="4" borderId="0" xfId="0" applyNumberFormat="1" applyFill="1"/>
    <xf numFmtId="0" fontId="0" fillId="2" borderId="0" xfId="0" applyFill="1"/>
    <xf numFmtId="9" fontId="0" fillId="0" borderId="0" xfId="0" applyNumberFormat="1"/>
    <xf numFmtId="167" fontId="0" fillId="0" borderId="0" xfId="0" applyNumberFormat="1"/>
    <xf numFmtId="3" fontId="13" fillId="2" borderId="0" xfId="0" applyNumberFormat="1" applyFont="1" applyFill="1"/>
    <xf numFmtId="1" fontId="0" fillId="0" borderId="0" xfId="0" applyNumberFormat="1" applyAlignment="1">
      <alignment horizontal="right" indent="1"/>
    </xf>
    <xf numFmtId="1" fontId="0" fillId="0" borderId="0" xfId="0" applyNumberFormat="1"/>
    <xf numFmtId="169" fontId="0" fillId="0" borderId="0" xfId="0" applyNumberFormat="1"/>
    <xf numFmtId="168" fontId="0" fillId="0" borderId="0" xfId="0" applyNumberFormat="1" applyAlignment="1">
      <alignment horizontal="right"/>
    </xf>
    <xf numFmtId="0" fontId="1" fillId="5" borderId="0" xfId="0" applyFont="1" applyFill="1"/>
    <xf numFmtId="4" fontId="1" fillId="5" borderId="0" xfId="0" applyNumberFormat="1" applyFont="1" applyFill="1" applyAlignment="1">
      <alignment horizontal="right"/>
    </xf>
    <xf numFmtId="170" fontId="0" fillId="0" borderId="0" xfId="0" applyNumberFormat="1"/>
    <xf numFmtId="168" fontId="0" fillId="0" borderId="0" xfId="0" applyNumberFormat="1"/>
    <xf numFmtId="169" fontId="1" fillId="5" borderId="0" xfId="0" applyNumberFormat="1" applyFont="1" applyFill="1" applyAlignment="1">
      <alignment horizontal="right"/>
    </xf>
    <xf numFmtId="43" fontId="0" fillId="0" borderId="0" xfId="1" applyFont="1"/>
    <xf numFmtId="43" fontId="1" fillId="0" borderId="0" xfId="1" applyFont="1"/>
    <xf numFmtId="43" fontId="15" fillId="0" borderId="0" xfId="1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22</xdr:row>
      <xdr:rowOff>0</xdr:rowOff>
    </xdr:from>
    <xdr:to>
      <xdr:col>4</xdr:col>
      <xdr:colOff>1066800</xdr:colOff>
      <xdr:row>23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4267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21</xdr:row>
      <xdr:rowOff>19050</xdr:rowOff>
    </xdr:from>
    <xdr:to>
      <xdr:col>5</xdr:col>
      <xdr:colOff>1209675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4095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23</xdr:row>
      <xdr:rowOff>180975</xdr:rowOff>
    </xdr:from>
    <xdr:to>
      <xdr:col>2</xdr:col>
      <xdr:colOff>381000</xdr:colOff>
      <xdr:row>25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4638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23</xdr:row>
      <xdr:rowOff>9525</xdr:rowOff>
    </xdr:from>
    <xdr:to>
      <xdr:col>3</xdr:col>
      <xdr:colOff>590550</xdr:colOff>
      <xdr:row>24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4467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45</xdr:row>
      <xdr:rowOff>0</xdr:rowOff>
    </xdr:from>
    <xdr:to>
      <xdr:col>4</xdr:col>
      <xdr:colOff>1066800</xdr:colOff>
      <xdr:row>46</xdr:row>
      <xdr:rowOff>142875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8648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44</xdr:row>
      <xdr:rowOff>19050</xdr:rowOff>
    </xdr:from>
    <xdr:to>
      <xdr:col>5</xdr:col>
      <xdr:colOff>1209675</xdr:colOff>
      <xdr:row>47</xdr:row>
      <xdr:rowOff>28575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8477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46</xdr:row>
      <xdr:rowOff>180975</xdr:rowOff>
    </xdr:from>
    <xdr:to>
      <xdr:col>2</xdr:col>
      <xdr:colOff>381000</xdr:colOff>
      <xdr:row>48</xdr:row>
      <xdr:rowOff>19050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9020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46</xdr:row>
      <xdr:rowOff>9525</xdr:rowOff>
    </xdr:from>
    <xdr:to>
      <xdr:col>3</xdr:col>
      <xdr:colOff>590550</xdr:colOff>
      <xdr:row>47</xdr:row>
      <xdr:rowOff>38100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8848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68</xdr:row>
      <xdr:rowOff>0</xdr:rowOff>
    </xdr:from>
    <xdr:to>
      <xdr:col>4</xdr:col>
      <xdr:colOff>1066800</xdr:colOff>
      <xdr:row>69</xdr:row>
      <xdr:rowOff>142875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13030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67</xdr:row>
      <xdr:rowOff>19050</xdr:rowOff>
    </xdr:from>
    <xdr:to>
      <xdr:col>5</xdr:col>
      <xdr:colOff>1209675</xdr:colOff>
      <xdr:row>70</xdr:row>
      <xdr:rowOff>28575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12858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69</xdr:row>
      <xdr:rowOff>180975</xdr:rowOff>
    </xdr:from>
    <xdr:to>
      <xdr:col>2</xdr:col>
      <xdr:colOff>381000</xdr:colOff>
      <xdr:row>71</xdr:row>
      <xdr:rowOff>19050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13401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69</xdr:row>
      <xdr:rowOff>9525</xdr:rowOff>
    </xdr:from>
    <xdr:to>
      <xdr:col>3</xdr:col>
      <xdr:colOff>590550</xdr:colOff>
      <xdr:row>70</xdr:row>
      <xdr:rowOff>38100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13230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91</xdr:row>
      <xdr:rowOff>0</xdr:rowOff>
    </xdr:from>
    <xdr:to>
      <xdr:col>4</xdr:col>
      <xdr:colOff>1066800</xdr:colOff>
      <xdr:row>92</xdr:row>
      <xdr:rowOff>142875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17411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90</xdr:row>
      <xdr:rowOff>19050</xdr:rowOff>
    </xdr:from>
    <xdr:to>
      <xdr:col>5</xdr:col>
      <xdr:colOff>1209675</xdr:colOff>
      <xdr:row>93</xdr:row>
      <xdr:rowOff>28575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17240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92</xdr:row>
      <xdr:rowOff>180975</xdr:rowOff>
    </xdr:from>
    <xdr:to>
      <xdr:col>2</xdr:col>
      <xdr:colOff>381000</xdr:colOff>
      <xdr:row>94</xdr:row>
      <xdr:rowOff>19050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17783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92</xdr:row>
      <xdr:rowOff>9525</xdr:rowOff>
    </xdr:from>
    <xdr:to>
      <xdr:col>3</xdr:col>
      <xdr:colOff>590550</xdr:colOff>
      <xdr:row>93</xdr:row>
      <xdr:rowOff>38100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17611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114</xdr:row>
      <xdr:rowOff>0</xdr:rowOff>
    </xdr:from>
    <xdr:to>
      <xdr:col>4</xdr:col>
      <xdr:colOff>1066800</xdr:colOff>
      <xdr:row>115</xdr:row>
      <xdr:rowOff>142875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21793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113</xdr:row>
      <xdr:rowOff>19050</xdr:rowOff>
    </xdr:from>
    <xdr:to>
      <xdr:col>5</xdr:col>
      <xdr:colOff>1209675</xdr:colOff>
      <xdr:row>116</xdr:row>
      <xdr:rowOff>28575</xdr:rowOff>
    </xdr:to>
    <xdr:pic>
      <xdr:nvPicPr>
        <xdr:cNvPr id="19" name="Picture 2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21621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115</xdr:row>
      <xdr:rowOff>180975</xdr:rowOff>
    </xdr:from>
    <xdr:to>
      <xdr:col>2</xdr:col>
      <xdr:colOff>381000</xdr:colOff>
      <xdr:row>117</xdr:row>
      <xdr:rowOff>19050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22164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115</xdr:row>
      <xdr:rowOff>9525</xdr:rowOff>
    </xdr:from>
    <xdr:to>
      <xdr:col>3</xdr:col>
      <xdr:colOff>590550</xdr:colOff>
      <xdr:row>116</xdr:row>
      <xdr:rowOff>38100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21993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137</xdr:row>
      <xdr:rowOff>0</xdr:rowOff>
    </xdr:from>
    <xdr:to>
      <xdr:col>4</xdr:col>
      <xdr:colOff>1066800</xdr:colOff>
      <xdr:row>138</xdr:row>
      <xdr:rowOff>142875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26174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136</xdr:row>
      <xdr:rowOff>19050</xdr:rowOff>
    </xdr:from>
    <xdr:to>
      <xdr:col>5</xdr:col>
      <xdr:colOff>1209675</xdr:colOff>
      <xdr:row>139</xdr:row>
      <xdr:rowOff>28575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26003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138</xdr:row>
      <xdr:rowOff>180975</xdr:rowOff>
    </xdr:from>
    <xdr:to>
      <xdr:col>2</xdr:col>
      <xdr:colOff>381000</xdr:colOff>
      <xdr:row>140</xdr:row>
      <xdr:rowOff>19050</xdr:rowOff>
    </xdr:to>
    <xdr:pic>
      <xdr:nvPicPr>
        <xdr:cNvPr id="24" name="Picture 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26546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138</xdr:row>
      <xdr:rowOff>9525</xdr:rowOff>
    </xdr:from>
    <xdr:to>
      <xdr:col>3</xdr:col>
      <xdr:colOff>590550</xdr:colOff>
      <xdr:row>139</xdr:row>
      <xdr:rowOff>38100</xdr:rowOff>
    </xdr:to>
    <xdr:pic>
      <xdr:nvPicPr>
        <xdr:cNvPr id="25" name="Picture 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26374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160</xdr:row>
      <xdr:rowOff>0</xdr:rowOff>
    </xdr:from>
    <xdr:to>
      <xdr:col>4</xdr:col>
      <xdr:colOff>1066800</xdr:colOff>
      <xdr:row>161</xdr:row>
      <xdr:rowOff>142875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30556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159</xdr:row>
      <xdr:rowOff>19050</xdr:rowOff>
    </xdr:from>
    <xdr:to>
      <xdr:col>5</xdr:col>
      <xdr:colOff>1209675</xdr:colOff>
      <xdr:row>162</xdr:row>
      <xdr:rowOff>28575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0384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161</xdr:row>
      <xdr:rowOff>180975</xdr:rowOff>
    </xdr:from>
    <xdr:to>
      <xdr:col>2</xdr:col>
      <xdr:colOff>381000</xdr:colOff>
      <xdr:row>163</xdr:row>
      <xdr:rowOff>19050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30927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161</xdr:row>
      <xdr:rowOff>9525</xdr:rowOff>
    </xdr:from>
    <xdr:to>
      <xdr:col>3</xdr:col>
      <xdr:colOff>590550</xdr:colOff>
      <xdr:row>162</xdr:row>
      <xdr:rowOff>38100</xdr:rowOff>
    </xdr:to>
    <xdr:pic>
      <xdr:nvPicPr>
        <xdr:cNvPr id="29" name="Picture 4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30756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183</xdr:row>
      <xdr:rowOff>0</xdr:rowOff>
    </xdr:from>
    <xdr:to>
      <xdr:col>4</xdr:col>
      <xdr:colOff>1066800</xdr:colOff>
      <xdr:row>184</xdr:row>
      <xdr:rowOff>142875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34937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182</xdr:row>
      <xdr:rowOff>19050</xdr:rowOff>
    </xdr:from>
    <xdr:to>
      <xdr:col>5</xdr:col>
      <xdr:colOff>1209675</xdr:colOff>
      <xdr:row>185</xdr:row>
      <xdr:rowOff>28575</xdr:rowOff>
    </xdr:to>
    <xdr:pic>
      <xdr:nvPicPr>
        <xdr:cNvPr id="31" name="Picture 2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4766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184</xdr:row>
      <xdr:rowOff>180975</xdr:rowOff>
    </xdr:from>
    <xdr:to>
      <xdr:col>2</xdr:col>
      <xdr:colOff>381000</xdr:colOff>
      <xdr:row>186</xdr:row>
      <xdr:rowOff>19050</xdr:rowOff>
    </xdr:to>
    <xdr:pic>
      <xdr:nvPicPr>
        <xdr:cNvPr id="32" name="Picture 3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35309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184</xdr:row>
      <xdr:rowOff>9525</xdr:rowOff>
    </xdr:from>
    <xdr:to>
      <xdr:col>3</xdr:col>
      <xdr:colOff>590550</xdr:colOff>
      <xdr:row>185</xdr:row>
      <xdr:rowOff>38100</xdr:rowOff>
    </xdr:to>
    <xdr:pic>
      <xdr:nvPicPr>
        <xdr:cNvPr id="33" name="Picture 4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35137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206</xdr:row>
      <xdr:rowOff>0</xdr:rowOff>
    </xdr:from>
    <xdr:to>
      <xdr:col>4</xdr:col>
      <xdr:colOff>1066800</xdr:colOff>
      <xdr:row>207</xdr:row>
      <xdr:rowOff>142875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39319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205</xdr:row>
      <xdr:rowOff>19050</xdr:rowOff>
    </xdr:from>
    <xdr:to>
      <xdr:col>5</xdr:col>
      <xdr:colOff>1209675</xdr:colOff>
      <xdr:row>208</xdr:row>
      <xdr:rowOff>28575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9147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207</xdr:row>
      <xdr:rowOff>180975</xdr:rowOff>
    </xdr:from>
    <xdr:to>
      <xdr:col>2</xdr:col>
      <xdr:colOff>381000</xdr:colOff>
      <xdr:row>209</xdr:row>
      <xdr:rowOff>19050</xdr:rowOff>
    </xdr:to>
    <xdr:pic>
      <xdr:nvPicPr>
        <xdr:cNvPr id="36" name="Picture 3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39690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207</xdr:row>
      <xdr:rowOff>9525</xdr:rowOff>
    </xdr:from>
    <xdr:to>
      <xdr:col>3</xdr:col>
      <xdr:colOff>590550</xdr:colOff>
      <xdr:row>208</xdr:row>
      <xdr:rowOff>38100</xdr:rowOff>
    </xdr:to>
    <xdr:pic>
      <xdr:nvPicPr>
        <xdr:cNvPr id="37" name="Picture 4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39519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229</xdr:row>
      <xdr:rowOff>0</xdr:rowOff>
    </xdr:from>
    <xdr:to>
      <xdr:col>4</xdr:col>
      <xdr:colOff>1066800</xdr:colOff>
      <xdr:row>230</xdr:row>
      <xdr:rowOff>142875</xdr:rowOff>
    </xdr:to>
    <xdr:pic>
      <xdr:nvPicPr>
        <xdr:cNvPr id="38" name="Picture 1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43700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228</xdr:row>
      <xdr:rowOff>19050</xdr:rowOff>
    </xdr:from>
    <xdr:to>
      <xdr:col>5</xdr:col>
      <xdr:colOff>1209675</xdr:colOff>
      <xdr:row>231</xdr:row>
      <xdr:rowOff>28575</xdr:rowOff>
    </xdr:to>
    <xdr:pic>
      <xdr:nvPicPr>
        <xdr:cNvPr id="39" name="Picture 2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43529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230</xdr:row>
      <xdr:rowOff>180975</xdr:rowOff>
    </xdr:from>
    <xdr:to>
      <xdr:col>2</xdr:col>
      <xdr:colOff>381000</xdr:colOff>
      <xdr:row>232</xdr:row>
      <xdr:rowOff>19050</xdr:rowOff>
    </xdr:to>
    <xdr:pic>
      <xdr:nvPicPr>
        <xdr:cNvPr id="40" name="Picture 3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44072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230</xdr:row>
      <xdr:rowOff>9525</xdr:rowOff>
    </xdr:from>
    <xdr:to>
      <xdr:col>3</xdr:col>
      <xdr:colOff>590550</xdr:colOff>
      <xdr:row>231</xdr:row>
      <xdr:rowOff>38100</xdr:rowOff>
    </xdr:to>
    <xdr:pic>
      <xdr:nvPicPr>
        <xdr:cNvPr id="41" name="Picture 4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43900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252</xdr:row>
      <xdr:rowOff>0</xdr:rowOff>
    </xdr:from>
    <xdr:to>
      <xdr:col>4</xdr:col>
      <xdr:colOff>1066800</xdr:colOff>
      <xdr:row>253</xdr:row>
      <xdr:rowOff>142875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48082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251</xdr:row>
      <xdr:rowOff>19050</xdr:rowOff>
    </xdr:from>
    <xdr:to>
      <xdr:col>5</xdr:col>
      <xdr:colOff>1209675</xdr:colOff>
      <xdr:row>254</xdr:row>
      <xdr:rowOff>28575</xdr:rowOff>
    </xdr:to>
    <xdr:pic>
      <xdr:nvPicPr>
        <xdr:cNvPr id="43" name="Picture 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47910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253</xdr:row>
      <xdr:rowOff>180975</xdr:rowOff>
    </xdr:from>
    <xdr:to>
      <xdr:col>2</xdr:col>
      <xdr:colOff>381000</xdr:colOff>
      <xdr:row>255</xdr:row>
      <xdr:rowOff>19050</xdr:rowOff>
    </xdr:to>
    <xdr:pic>
      <xdr:nvPicPr>
        <xdr:cNvPr id="44" name="Picture 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48453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253</xdr:row>
      <xdr:rowOff>9525</xdr:rowOff>
    </xdr:from>
    <xdr:to>
      <xdr:col>3</xdr:col>
      <xdr:colOff>590550</xdr:colOff>
      <xdr:row>254</xdr:row>
      <xdr:rowOff>38100</xdr:rowOff>
    </xdr:to>
    <xdr:pic>
      <xdr:nvPicPr>
        <xdr:cNvPr id="45" name="Picture 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48282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275</xdr:row>
      <xdr:rowOff>0</xdr:rowOff>
    </xdr:from>
    <xdr:to>
      <xdr:col>4</xdr:col>
      <xdr:colOff>1066800</xdr:colOff>
      <xdr:row>276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4267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274</xdr:row>
      <xdr:rowOff>19050</xdr:rowOff>
    </xdr:from>
    <xdr:to>
      <xdr:col>5</xdr:col>
      <xdr:colOff>1209675</xdr:colOff>
      <xdr:row>277</xdr:row>
      <xdr:rowOff>28575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4095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276</xdr:row>
      <xdr:rowOff>180975</xdr:rowOff>
    </xdr:from>
    <xdr:to>
      <xdr:col>2</xdr:col>
      <xdr:colOff>381000</xdr:colOff>
      <xdr:row>278</xdr:row>
      <xdr:rowOff>19050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4638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276</xdr:row>
      <xdr:rowOff>9525</xdr:rowOff>
    </xdr:from>
    <xdr:to>
      <xdr:col>3</xdr:col>
      <xdr:colOff>590550</xdr:colOff>
      <xdr:row>277</xdr:row>
      <xdr:rowOff>38100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4467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298</xdr:row>
      <xdr:rowOff>0</xdr:rowOff>
    </xdr:from>
    <xdr:to>
      <xdr:col>4</xdr:col>
      <xdr:colOff>1066800</xdr:colOff>
      <xdr:row>299</xdr:row>
      <xdr:rowOff>142875</xdr:rowOff>
    </xdr:to>
    <xdr:pic>
      <xdr:nvPicPr>
        <xdr:cNvPr id="94" name="Picture 1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8648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297</xdr:row>
      <xdr:rowOff>19050</xdr:rowOff>
    </xdr:from>
    <xdr:to>
      <xdr:col>5</xdr:col>
      <xdr:colOff>1209675</xdr:colOff>
      <xdr:row>300</xdr:row>
      <xdr:rowOff>28575</xdr:rowOff>
    </xdr:to>
    <xdr:pic>
      <xdr:nvPicPr>
        <xdr:cNvPr id="95" name="Picture 2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8477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299</xdr:row>
      <xdr:rowOff>180975</xdr:rowOff>
    </xdr:from>
    <xdr:to>
      <xdr:col>2</xdr:col>
      <xdr:colOff>381000</xdr:colOff>
      <xdr:row>301</xdr:row>
      <xdr:rowOff>19050</xdr:rowOff>
    </xdr:to>
    <xdr:pic>
      <xdr:nvPicPr>
        <xdr:cNvPr id="96" name="Picture 3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9020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299</xdr:row>
      <xdr:rowOff>9525</xdr:rowOff>
    </xdr:from>
    <xdr:to>
      <xdr:col>3</xdr:col>
      <xdr:colOff>590550</xdr:colOff>
      <xdr:row>300</xdr:row>
      <xdr:rowOff>38100</xdr:rowOff>
    </xdr:to>
    <xdr:pic>
      <xdr:nvPicPr>
        <xdr:cNvPr id="97" name="Picture 4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8848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321</xdr:row>
      <xdr:rowOff>0</xdr:rowOff>
    </xdr:from>
    <xdr:to>
      <xdr:col>4</xdr:col>
      <xdr:colOff>1066800</xdr:colOff>
      <xdr:row>322</xdr:row>
      <xdr:rowOff>142875</xdr:rowOff>
    </xdr:to>
    <xdr:pic>
      <xdr:nvPicPr>
        <xdr:cNvPr id="98" name="Picture 1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13030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320</xdr:row>
      <xdr:rowOff>19050</xdr:rowOff>
    </xdr:from>
    <xdr:to>
      <xdr:col>5</xdr:col>
      <xdr:colOff>1209675</xdr:colOff>
      <xdr:row>323</xdr:row>
      <xdr:rowOff>28575</xdr:rowOff>
    </xdr:to>
    <xdr:pic>
      <xdr:nvPicPr>
        <xdr:cNvPr id="99" name="Picture 2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12858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322</xdr:row>
      <xdr:rowOff>180975</xdr:rowOff>
    </xdr:from>
    <xdr:to>
      <xdr:col>2</xdr:col>
      <xdr:colOff>381000</xdr:colOff>
      <xdr:row>324</xdr:row>
      <xdr:rowOff>19050</xdr:rowOff>
    </xdr:to>
    <xdr:pic>
      <xdr:nvPicPr>
        <xdr:cNvPr id="100" name="Picture 3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13401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322</xdr:row>
      <xdr:rowOff>9525</xdr:rowOff>
    </xdr:from>
    <xdr:to>
      <xdr:col>3</xdr:col>
      <xdr:colOff>590550</xdr:colOff>
      <xdr:row>323</xdr:row>
      <xdr:rowOff>38100</xdr:rowOff>
    </xdr:to>
    <xdr:pic>
      <xdr:nvPicPr>
        <xdr:cNvPr id="101" name="Picture 4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13230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344</xdr:row>
      <xdr:rowOff>0</xdr:rowOff>
    </xdr:from>
    <xdr:to>
      <xdr:col>4</xdr:col>
      <xdr:colOff>1066800</xdr:colOff>
      <xdr:row>345</xdr:row>
      <xdr:rowOff>142875</xdr:rowOff>
    </xdr:to>
    <xdr:pic>
      <xdr:nvPicPr>
        <xdr:cNvPr id="102" name="Picture 1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17411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343</xdr:row>
      <xdr:rowOff>19050</xdr:rowOff>
    </xdr:from>
    <xdr:to>
      <xdr:col>5</xdr:col>
      <xdr:colOff>1209675</xdr:colOff>
      <xdr:row>346</xdr:row>
      <xdr:rowOff>28575</xdr:rowOff>
    </xdr:to>
    <xdr:pic>
      <xdr:nvPicPr>
        <xdr:cNvPr id="103" name="Picture 2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17240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345</xdr:row>
      <xdr:rowOff>180975</xdr:rowOff>
    </xdr:from>
    <xdr:to>
      <xdr:col>2</xdr:col>
      <xdr:colOff>381000</xdr:colOff>
      <xdr:row>347</xdr:row>
      <xdr:rowOff>19050</xdr:rowOff>
    </xdr:to>
    <xdr:pic>
      <xdr:nvPicPr>
        <xdr:cNvPr id="104" name="Picture 3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17783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345</xdr:row>
      <xdr:rowOff>9525</xdr:rowOff>
    </xdr:from>
    <xdr:to>
      <xdr:col>3</xdr:col>
      <xdr:colOff>590550</xdr:colOff>
      <xdr:row>346</xdr:row>
      <xdr:rowOff>38100</xdr:rowOff>
    </xdr:to>
    <xdr:pic>
      <xdr:nvPicPr>
        <xdr:cNvPr id="105" name="Picture 4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17611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367</xdr:row>
      <xdr:rowOff>0</xdr:rowOff>
    </xdr:from>
    <xdr:to>
      <xdr:col>4</xdr:col>
      <xdr:colOff>1066800</xdr:colOff>
      <xdr:row>368</xdr:row>
      <xdr:rowOff>142875</xdr:rowOff>
    </xdr:to>
    <xdr:pic>
      <xdr:nvPicPr>
        <xdr:cNvPr id="106" name="Picture 1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21793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366</xdr:row>
      <xdr:rowOff>19050</xdr:rowOff>
    </xdr:from>
    <xdr:to>
      <xdr:col>5</xdr:col>
      <xdr:colOff>1209675</xdr:colOff>
      <xdr:row>369</xdr:row>
      <xdr:rowOff>28575</xdr:rowOff>
    </xdr:to>
    <xdr:pic>
      <xdr:nvPicPr>
        <xdr:cNvPr id="107" name="Picture 2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21621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368</xdr:row>
      <xdr:rowOff>180975</xdr:rowOff>
    </xdr:from>
    <xdr:to>
      <xdr:col>2</xdr:col>
      <xdr:colOff>381000</xdr:colOff>
      <xdr:row>370</xdr:row>
      <xdr:rowOff>19050</xdr:rowOff>
    </xdr:to>
    <xdr:pic>
      <xdr:nvPicPr>
        <xdr:cNvPr id="108" name="Picture 3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22164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368</xdr:row>
      <xdr:rowOff>9525</xdr:rowOff>
    </xdr:from>
    <xdr:to>
      <xdr:col>3</xdr:col>
      <xdr:colOff>590550</xdr:colOff>
      <xdr:row>369</xdr:row>
      <xdr:rowOff>38100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21993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390</xdr:row>
      <xdr:rowOff>0</xdr:rowOff>
    </xdr:from>
    <xdr:to>
      <xdr:col>4</xdr:col>
      <xdr:colOff>1066800</xdr:colOff>
      <xdr:row>391</xdr:row>
      <xdr:rowOff>142875</xdr:rowOff>
    </xdr:to>
    <xdr:pic>
      <xdr:nvPicPr>
        <xdr:cNvPr id="66" name="Picture 1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70180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389</xdr:row>
      <xdr:rowOff>19050</xdr:rowOff>
    </xdr:from>
    <xdr:to>
      <xdr:col>5</xdr:col>
      <xdr:colOff>1209675</xdr:colOff>
      <xdr:row>392</xdr:row>
      <xdr:rowOff>28575</xdr:rowOff>
    </xdr:to>
    <xdr:pic>
      <xdr:nvPicPr>
        <xdr:cNvPr id="67" name="Picture 2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70008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391</xdr:row>
      <xdr:rowOff>180975</xdr:rowOff>
    </xdr:from>
    <xdr:to>
      <xdr:col>2</xdr:col>
      <xdr:colOff>381000</xdr:colOff>
      <xdr:row>393</xdr:row>
      <xdr:rowOff>19050</xdr:rowOff>
    </xdr:to>
    <xdr:pic>
      <xdr:nvPicPr>
        <xdr:cNvPr id="68" name="Picture 3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70551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391</xdr:row>
      <xdr:rowOff>9525</xdr:rowOff>
    </xdr:from>
    <xdr:to>
      <xdr:col>3</xdr:col>
      <xdr:colOff>590550</xdr:colOff>
      <xdr:row>392</xdr:row>
      <xdr:rowOff>38100</xdr:rowOff>
    </xdr:to>
    <xdr:pic>
      <xdr:nvPicPr>
        <xdr:cNvPr id="69" name="Picture 4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70380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413</xdr:row>
      <xdr:rowOff>0</xdr:rowOff>
    </xdr:from>
    <xdr:to>
      <xdr:col>4</xdr:col>
      <xdr:colOff>1066800</xdr:colOff>
      <xdr:row>414</xdr:row>
      <xdr:rowOff>142875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745617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412</xdr:row>
      <xdr:rowOff>19050</xdr:rowOff>
    </xdr:from>
    <xdr:to>
      <xdr:col>5</xdr:col>
      <xdr:colOff>1209675</xdr:colOff>
      <xdr:row>415</xdr:row>
      <xdr:rowOff>28575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743902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414</xdr:row>
      <xdr:rowOff>180975</xdr:rowOff>
    </xdr:from>
    <xdr:to>
      <xdr:col>2</xdr:col>
      <xdr:colOff>381000</xdr:colOff>
      <xdr:row>416</xdr:row>
      <xdr:rowOff>19050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749331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414</xdr:row>
      <xdr:rowOff>9525</xdr:rowOff>
    </xdr:from>
    <xdr:to>
      <xdr:col>3</xdr:col>
      <xdr:colOff>590550</xdr:colOff>
      <xdr:row>415</xdr:row>
      <xdr:rowOff>38100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747617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436</xdr:row>
      <xdr:rowOff>0</xdr:rowOff>
    </xdr:from>
    <xdr:to>
      <xdr:col>4</xdr:col>
      <xdr:colOff>1066800</xdr:colOff>
      <xdr:row>437</xdr:row>
      <xdr:rowOff>142875</xdr:rowOff>
    </xdr:to>
    <xdr:pic>
      <xdr:nvPicPr>
        <xdr:cNvPr id="74" name="Picture 1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78943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435</xdr:row>
      <xdr:rowOff>19050</xdr:rowOff>
    </xdr:from>
    <xdr:to>
      <xdr:col>5</xdr:col>
      <xdr:colOff>1209675</xdr:colOff>
      <xdr:row>438</xdr:row>
      <xdr:rowOff>28575</xdr:rowOff>
    </xdr:to>
    <xdr:pic>
      <xdr:nvPicPr>
        <xdr:cNvPr id="75" name="Picture 2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78771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437</xdr:row>
      <xdr:rowOff>180975</xdr:rowOff>
    </xdr:from>
    <xdr:to>
      <xdr:col>2</xdr:col>
      <xdr:colOff>381000</xdr:colOff>
      <xdr:row>439</xdr:row>
      <xdr:rowOff>19050</xdr:rowOff>
    </xdr:to>
    <xdr:pic>
      <xdr:nvPicPr>
        <xdr:cNvPr id="76" name="Picture 3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79314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437</xdr:row>
      <xdr:rowOff>9525</xdr:rowOff>
    </xdr:from>
    <xdr:to>
      <xdr:col>3</xdr:col>
      <xdr:colOff>590550</xdr:colOff>
      <xdr:row>438</xdr:row>
      <xdr:rowOff>38100</xdr:rowOff>
    </xdr:to>
    <xdr:pic>
      <xdr:nvPicPr>
        <xdr:cNvPr id="77" name="Picture 4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79143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459</xdr:row>
      <xdr:rowOff>0</xdr:rowOff>
    </xdr:from>
    <xdr:to>
      <xdr:col>4</xdr:col>
      <xdr:colOff>1066800</xdr:colOff>
      <xdr:row>460</xdr:row>
      <xdr:rowOff>142875</xdr:rowOff>
    </xdr:to>
    <xdr:pic>
      <xdr:nvPicPr>
        <xdr:cNvPr id="78" name="Picture 1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78943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458</xdr:row>
      <xdr:rowOff>19050</xdr:rowOff>
    </xdr:from>
    <xdr:to>
      <xdr:col>5</xdr:col>
      <xdr:colOff>1209675</xdr:colOff>
      <xdr:row>461</xdr:row>
      <xdr:rowOff>28575</xdr:rowOff>
    </xdr:to>
    <xdr:pic>
      <xdr:nvPicPr>
        <xdr:cNvPr id="79" name="Picture 2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78771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460</xdr:row>
      <xdr:rowOff>180975</xdr:rowOff>
    </xdr:from>
    <xdr:to>
      <xdr:col>2</xdr:col>
      <xdr:colOff>381000</xdr:colOff>
      <xdr:row>462</xdr:row>
      <xdr:rowOff>19050</xdr:rowOff>
    </xdr:to>
    <xdr:pic>
      <xdr:nvPicPr>
        <xdr:cNvPr id="80" name="Picture 3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79314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460</xdr:row>
      <xdr:rowOff>9525</xdr:rowOff>
    </xdr:from>
    <xdr:to>
      <xdr:col>3</xdr:col>
      <xdr:colOff>590550</xdr:colOff>
      <xdr:row>461</xdr:row>
      <xdr:rowOff>38100</xdr:rowOff>
    </xdr:to>
    <xdr:pic>
      <xdr:nvPicPr>
        <xdr:cNvPr id="81" name="Picture 4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79143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19050</xdr:colOff>
      <xdr:row>482</xdr:row>
      <xdr:rowOff>0</xdr:rowOff>
    </xdr:from>
    <xdr:to>
      <xdr:col>4</xdr:col>
      <xdr:colOff>1066800</xdr:colOff>
      <xdr:row>483</xdr:row>
      <xdr:rowOff>142875</xdr:rowOff>
    </xdr:to>
    <xdr:pic>
      <xdr:nvPicPr>
        <xdr:cNvPr id="82" name="Picture 1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71975" y="78943200"/>
          <a:ext cx="10477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</xdr:colOff>
      <xdr:row>481</xdr:row>
      <xdr:rowOff>19050</xdr:rowOff>
    </xdr:from>
    <xdr:to>
      <xdr:col>5</xdr:col>
      <xdr:colOff>1209675</xdr:colOff>
      <xdr:row>484</xdr:row>
      <xdr:rowOff>28575</xdr:rowOff>
    </xdr:to>
    <xdr:pic>
      <xdr:nvPicPr>
        <xdr:cNvPr id="83" name="Picture 2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78771750"/>
          <a:ext cx="11620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228600</xdr:colOff>
      <xdr:row>483</xdr:row>
      <xdr:rowOff>180975</xdr:rowOff>
    </xdr:from>
    <xdr:to>
      <xdr:col>2</xdr:col>
      <xdr:colOff>381000</xdr:colOff>
      <xdr:row>485</xdr:row>
      <xdr:rowOff>19050</xdr:rowOff>
    </xdr:to>
    <xdr:pic>
      <xdr:nvPicPr>
        <xdr:cNvPr id="84" name="Picture 3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79314675"/>
          <a:ext cx="1524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314325</xdr:colOff>
      <xdr:row>483</xdr:row>
      <xdr:rowOff>9525</xdr:rowOff>
    </xdr:from>
    <xdr:to>
      <xdr:col>3</xdr:col>
      <xdr:colOff>590550</xdr:colOff>
      <xdr:row>484</xdr:row>
      <xdr:rowOff>38100</xdr:rowOff>
    </xdr:to>
    <xdr:pic>
      <xdr:nvPicPr>
        <xdr:cNvPr id="85" name="Picture 4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24275" y="79143225"/>
          <a:ext cx="2762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4"/>
  <sheetViews>
    <sheetView tabSelected="1" zoomScale="80" zoomScaleNormal="80" workbookViewId="0">
      <selection activeCell="C4" sqref="C4"/>
    </sheetView>
  </sheetViews>
  <sheetFormatPr defaultRowHeight="14.5" x14ac:dyDescent="0.35"/>
  <cols>
    <col min="2" max="2" width="54.453125" customWidth="1"/>
    <col min="3" max="3" width="33.26953125" customWidth="1"/>
    <col min="4" max="4" width="16.26953125" bestFit="1" customWidth="1"/>
    <col min="5" max="5" width="16.54296875" bestFit="1" customWidth="1"/>
    <col min="6" max="6" width="16.26953125" customWidth="1"/>
    <col min="7" max="7" width="9.26953125" bestFit="1" customWidth="1"/>
  </cols>
  <sheetData>
    <row r="2" spans="2:7" ht="99" customHeight="1" x14ac:dyDescent="0.35"/>
    <row r="4" spans="2:7" ht="16.5" x14ac:dyDescent="0.35">
      <c r="B4" s="43" t="s">
        <v>91</v>
      </c>
      <c r="C4" s="44"/>
    </row>
    <row r="5" spans="2:7" ht="15.5" x14ac:dyDescent="0.35">
      <c r="B5" s="43" t="s">
        <v>92</v>
      </c>
      <c r="C5" s="45"/>
      <c r="F5" s="31"/>
    </row>
    <row r="6" spans="2:7" x14ac:dyDescent="0.35">
      <c r="E6" s="40"/>
    </row>
    <row r="7" spans="2:7" ht="18.5" x14ac:dyDescent="0.45">
      <c r="B7" s="13" t="s">
        <v>37</v>
      </c>
      <c r="C7" s="4"/>
      <c r="D7" s="42"/>
      <c r="E7" s="2"/>
      <c r="F7" s="9"/>
    </row>
    <row r="8" spans="2:7" x14ac:dyDescent="0.35">
      <c r="B8" s="4" t="s">
        <v>67</v>
      </c>
      <c r="E8" s="40"/>
      <c r="F8" s="9"/>
    </row>
    <row r="9" spans="2:7" x14ac:dyDescent="0.35">
      <c r="B9" s="4"/>
      <c r="E9" s="40"/>
      <c r="F9" s="9"/>
      <c r="G9" s="28"/>
    </row>
    <row r="10" spans="2:7" x14ac:dyDescent="0.35">
      <c r="B10" s="8" t="s">
        <v>0</v>
      </c>
      <c r="E10" s="41"/>
      <c r="F10" s="2"/>
      <c r="G10" s="9"/>
    </row>
    <row r="11" spans="2:7" x14ac:dyDescent="0.35">
      <c r="B11" t="s">
        <v>68</v>
      </c>
      <c r="C11" s="27">
        <v>0</v>
      </c>
      <c r="E11" s="41"/>
      <c r="F11" s="2"/>
      <c r="G11" s="9"/>
    </row>
    <row r="12" spans="2:7" x14ac:dyDescent="0.35">
      <c r="B12" t="s">
        <v>1</v>
      </c>
      <c r="C12" s="30">
        <v>0</v>
      </c>
      <c r="E12" s="2"/>
      <c r="G12" s="9"/>
    </row>
    <row r="13" spans="2:7" x14ac:dyDescent="0.35">
      <c r="B13" t="s">
        <v>2</v>
      </c>
      <c r="C13" s="30">
        <v>0</v>
      </c>
      <c r="E13" s="40"/>
      <c r="G13" s="28"/>
    </row>
    <row r="14" spans="2:7" x14ac:dyDescent="0.35">
      <c r="B14" t="s">
        <v>3</v>
      </c>
      <c r="C14" s="12">
        <v>55</v>
      </c>
      <c r="F14" s="5"/>
    </row>
    <row r="15" spans="2:7" x14ac:dyDescent="0.35">
      <c r="B15" t="s">
        <v>76</v>
      </c>
      <c r="C15">
        <v>0</v>
      </c>
    </row>
    <row r="16" spans="2:7" x14ac:dyDescent="0.35">
      <c r="B16" t="s">
        <v>83</v>
      </c>
      <c r="C16" s="2">
        <f>0.25*C12</f>
        <v>0</v>
      </c>
      <c r="E16" s="5"/>
    </row>
    <row r="17" spans="2:6" x14ac:dyDescent="0.35">
      <c r="B17" t="s">
        <v>86</v>
      </c>
      <c r="C17" s="2">
        <f>MAX(0,($C$12+PV($C$22/12,2*$C$24*$C$25,$C$26,0,1)))</f>
        <v>0</v>
      </c>
      <c r="F17" s="40"/>
    </row>
    <row r="18" spans="2:6" x14ac:dyDescent="0.35">
      <c r="B18" s="35" t="s">
        <v>80</v>
      </c>
      <c r="C18" s="36">
        <v>3011611.25</v>
      </c>
      <c r="E18" s="5"/>
      <c r="F18" s="33"/>
    </row>
    <row r="19" spans="2:6" ht="14.25" customHeight="1" x14ac:dyDescent="0.35">
      <c r="B19" t="s">
        <v>32</v>
      </c>
      <c r="C19" s="26">
        <v>0.05</v>
      </c>
    </row>
    <row r="20" spans="2:6" x14ac:dyDescent="0.35">
      <c r="B20" t="s">
        <v>5</v>
      </c>
      <c r="C20" s="26">
        <v>3.0000000000000001E-3</v>
      </c>
    </row>
    <row r="21" spans="2:6" x14ac:dyDescent="0.35">
      <c r="B21" t="s">
        <v>36</v>
      </c>
      <c r="C21" s="26">
        <v>0.08</v>
      </c>
    </row>
    <row r="22" spans="2:6" x14ac:dyDescent="0.35">
      <c r="B22" t="s">
        <v>82</v>
      </c>
      <c r="C22" s="26">
        <f>C21*(1-(C19+C20))</f>
        <v>7.5759999999999994E-2</v>
      </c>
    </row>
    <row r="23" spans="2:6" x14ac:dyDescent="0.35">
      <c r="B23" t="s">
        <v>34</v>
      </c>
      <c r="C23" s="34">
        <f>IF(AND($C11=1,$C$14=Male!B37),Male!L37,IF(AND($C11=1,$C$14=Male!B38),Male!L38,IF(AND($C11=1,$C$14=Male!B39),Male!L39,IF(AND($C11=1,$C$14=Male!B40),Male!L40,IF(AND($C11=1,$C$14=Male!B41),Male!L41,IF(AND($C11=1,$C$14=Male!B42),Male!L42,IF(AND($C11=1,$C$14=Male!B43),Male!L43,IF(AND($C11=1,$C$14=Male!B44),Male!L44,IF(AND($C11=1,$C$14=Male!B45),Male!L45,IF(AND($C11=1,$C$14=Male!B46),Male!L46,IF(AND($C11=1,$C$14=Male!B47),Male!L47,IF(AND($C$11=1,$C$14=Male!B48),Male!L48,IF(AND($C$11=1,$C$14=Male!B49),Male!L49,IF(AND($C$11=1,$C$14=Male!B50),Male!L50,IF(AND($C$11=1,$C$14=Male!B51),Male!L51,IF(AND($C$11=1,$C$14=Male!B52),Male!L52,IF(AND($C$11=1,$C$14=Male!B53),Male!L53,IF(AND($C$11=1,$C$14=Male!B54),Male!L54,IF(AND($C$11=1,$C$14=Male!B55),Male!L55,IF(AND($C$11=1,$C$14=Male!B56),Male!L56,IF(AND($C$11=1,$C$14=Male!B57),Male!L57,IF(AND($C$11=1,$C$14=Male!B58),Male!L58,IF(AND($C$11=1,$C$14=Male!B59),Male!L59,IF(AND($C$11=1,$C$14=Male!B60),Male!L60,IF(AND($C$11=1,$C$14=Male!B61),Male!L61,IF(AND($C$11=1,$C$14=Male!B62),Male!L62,IF(AND($C11=0,$C$14=Female!B37),Female!L37,IF(AND($C11=0,$C$14=Female!B38),Female!L38,IF(AND($C11=0,$C$14=Female!B39),Female!L39,IF(AND($C11=0,$C$14=Female!B40),Female!L40,IF(AND($C11=0,$C$14=Female!B41),Female!L41,IF(AND($C11=0,$C$14=Female!B42),Female!L42,IF(AND($C11=0,$C$14=Female!B43),Female!L43,IF(AND($C11=0,$C$14=Female!B44),Female!L44,IF(AND($C11=0,$C$14=Female!B45),Female!L45,IF(AND($C11=0,$C$14=Female!B46),Female!L46,IF(AND($C11=0,$C$14=Female!B47),Female!L47,IF(AND($C$11=0,$C$14=Female!B48),Female!L48,IF(AND($C$11=0,$C$14=Female!B49),Female!L49,IF(AND($C$11=0,$C$14=Female!B50),Female!L50,IF(AND($C$11=0,$C$14=Female!B51),Female!L51,IF(AND($C$11=0,$C$14=Female!B52),Female!L52,IF(AND($C$11=0,$C$14=Female!B53),Female!L53,IF(AND($C$11=0,$C$14=Female!B54),Female!L54,IF(AND($C$11=0,$C$14=Female!B55),Female!L55,IF(AND($C$11=0,$C$14=Female!B56),Female!L56,IF(AND($C$11=0,$C$14=Female!B57),Female!L57,IF(AND($C$11=0,$C$14=Female!B58),Female!L58,IF(AND($C$11=0,$C$14=Female!B59),Female!L59,IF(AND($C$11=0,$C$14=Female!B60),Female!L60,IF(AND($C$11=0,$C$14=Female!B61),Female!L61,IF(AND($C$11=0,$C$14=Female!B62),Female!L62))))))))))))))))))))))))))))))))))))))))))))))))))))</f>
        <v>11.042690068832982</v>
      </c>
      <c r="E23" t="s">
        <v>96</v>
      </c>
    </row>
    <row r="24" spans="2:6" x14ac:dyDescent="0.35">
      <c r="B24" t="s">
        <v>35</v>
      </c>
      <c r="C24" s="25">
        <f>C23-(11/24)</f>
        <v>10.584356735499648</v>
      </c>
    </row>
    <row r="25" spans="2:6" x14ac:dyDescent="0.35">
      <c r="B25" t="s">
        <v>79</v>
      </c>
      <c r="C25" s="32">
        <v>12</v>
      </c>
    </row>
    <row r="26" spans="2:6" x14ac:dyDescent="0.35">
      <c r="B26" t="s">
        <v>85</v>
      </c>
      <c r="C26" s="2">
        <f>C13/12*0.5</f>
        <v>0</v>
      </c>
    </row>
    <row r="27" spans="2:6" x14ac:dyDescent="0.35">
      <c r="B27" t="s">
        <v>77</v>
      </c>
      <c r="C27" s="33">
        <f>-1*PMT($C$22/12,2*$C$24*$C$25,$C$12-C15,0,1)</f>
        <v>0</v>
      </c>
    </row>
    <row r="28" spans="2:6" x14ac:dyDescent="0.35">
      <c r="B28" s="35" t="s">
        <v>81</v>
      </c>
      <c r="C28" s="39">
        <f>IF($C$18&lt;$C$15,"Error",IF(AND($C$17&gt;$C$16,$C$18&gt;$C$17),"Error",IF(AND($C$17&lt;$C$16,$C$18&gt;$C$16),"Error",-1*PMT($C$22/12,2*$C$24*$C$25,$C$12-$C$18,0,1))))</f>
        <v>-23681.43887969909</v>
      </c>
    </row>
    <row r="32" spans="2:6" x14ac:dyDescent="0.35">
      <c r="B32" t="s">
        <v>93</v>
      </c>
      <c r="C32" s="11" t="s">
        <v>94</v>
      </c>
    </row>
    <row r="34" spans="2:2" x14ac:dyDescent="0.35">
      <c r="B34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520"/>
  <sheetViews>
    <sheetView topLeftCell="A7" workbookViewId="0">
      <selection activeCell="B5" sqref="B5"/>
    </sheetView>
  </sheetViews>
  <sheetFormatPr defaultRowHeight="14.5" x14ac:dyDescent="0.35"/>
  <cols>
    <col min="2" max="2" width="30.26953125" customWidth="1"/>
    <col min="3" max="3" width="11.7265625" customWidth="1"/>
    <col min="4" max="4" width="14.1796875" customWidth="1"/>
    <col min="5" max="5" width="16.26953125" customWidth="1"/>
    <col min="6" max="6" width="18.26953125" customWidth="1"/>
    <col min="8" max="8" width="12" customWidth="1"/>
    <col min="9" max="9" width="13.81640625" customWidth="1"/>
    <col min="10" max="10" width="12.453125" bestFit="1" customWidth="1"/>
    <col min="13" max="13" width="9.1796875" customWidth="1"/>
  </cols>
  <sheetData>
    <row r="2" spans="2:10" ht="21" x14ac:dyDescent="0.5">
      <c r="B2" s="3" t="s">
        <v>78</v>
      </c>
    </row>
    <row r="3" spans="2:10" x14ac:dyDescent="0.35">
      <c r="B3" s="4"/>
    </row>
    <row r="5" spans="2:10" x14ac:dyDescent="0.35">
      <c r="B5" t="s">
        <v>0</v>
      </c>
    </row>
    <row r="6" spans="2:10" x14ac:dyDescent="0.35">
      <c r="B6" t="s">
        <v>1</v>
      </c>
      <c r="C6" s="12">
        <f>'Variables Template'!C12</f>
        <v>0</v>
      </c>
    </row>
    <row r="7" spans="2:10" x14ac:dyDescent="0.35">
      <c r="B7" t="s">
        <v>2</v>
      </c>
      <c r="C7" s="12">
        <f>'Variables Template'!C13</f>
        <v>0</v>
      </c>
    </row>
    <row r="8" spans="2:10" x14ac:dyDescent="0.35">
      <c r="B8" t="s">
        <v>3</v>
      </c>
      <c r="C8" s="12">
        <f>'Variables Template'!C14</f>
        <v>55</v>
      </c>
    </row>
    <row r="9" spans="2:10" x14ac:dyDescent="0.35">
      <c r="B9" t="s">
        <v>4</v>
      </c>
      <c r="C9" s="5">
        <f>'Variables Template'!C18</f>
        <v>3011611.25</v>
      </c>
    </row>
    <row r="10" spans="2:10" x14ac:dyDescent="0.35">
      <c r="B10" t="s">
        <v>36</v>
      </c>
      <c r="C10" s="6">
        <v>0.08</v>
      </c>
    </row>
    <row r="11" spans="2:10" x14ac:dyDescent="0.35">
      <c r="B11" t="s">
        <v>69</v>
      </c>
      <c r="C11" s="6">
        <v>5.2999999999999999E-2</v>
      </c>
    </row>
    <row r="12" spans="2:10" x14ac:dyDescent="0.35">
      <c r="B12" t="s">
        <v>70</v>
      </c>
      <c r="C12" s="9">
        <v>4.1999999999999997E-3</v>
      </c>
    </row>
    <row r="13" spans="2:10" x14ac:dyDescent="0.35">
      <c r="B13" t="e">
        <f>#REF!</f>
        <v>#REF!</v>
      </c>
      <c r="C13" s="9">
        <f>$C$10-($C$10*$C$11)</f>
        <v>7.5760000000000008E-2</v>
      </c>
    </row>
    <row r="14" spans="2:10" x14ac:dyDescent="0.35">
      <c r="B14" t="s">
        <v>34</v>
      </c>
      <c r="C14" s="38">
        <f>'Variables Template'!C23</f>
        <v>11.042690068832982</v>
      </c>
    </row>
    <row r="15" spans="2:10" x14ac:dyDescent="0.35">
      <c r="B15" t="s">
        <v>35</v>
      </c>
      <c r="C15" s="37">
        <f>'Variables Template'!C24</f>
        <v>10.584356735499648</v>
      </c>
      <c r="D15" s="6"/>
      <c r="J15" s="2"/>
    </row>
    <row r="16" spans="2:10" x14ac:dyDescent="0.35">
      <c r="C16" s="32"/>
      <c r="D16" s="6"/>
    </row>
    <row r="17" spans="2:17" x14ac:dyDescent="0.35">
      <c r="D17" s="7" t="s">
        <v>20</v>
      </c>
    </row>
    <row r="18" spans="2:17" x14ac:dyDescent="0.35">
      <c r="B18" t="s">
        <v>36</v>
      </c>
      <c r="C18" s="6">
        <v>0.08</v>
      </c>
      <c r="D18" s="7"/>
      <c r="M18" s="9"/>
    </row>
    <row r="19" spans="2:17" x14ac:dyDescent="0.35">
      <c r="B19" t="s">
        <v>31</v>
      </c>
      <c r="C19" s="6">
        <v>5.2999999999999999E-2</v>
      </c>
      <c r="D19" s="7"/>
      <c r="M19" s="6"/>
      <c r="N19" s="28"/>
      <c r="O19" s="28"/>
      <c r="P19" s="6"/>
      <c r="Q19" s="6"/>
    </row>
    <row r="20" spans="2:17" x14ac:dyDescent="0.35">
      <c r="B20" t="s">
        <v>70</v>
      </c>
      <c r="C20" s="9">
        <f>C18*C19</f>
        <v>4.2399999999999998E-3</v>
      </c>
      <c r="D20" s="7"/>
      <c r="M20" s="9"/>
      <c r="N20" s="29"/>
      <c r="O20" s="29"/>
      <c r="P20" s="29"/>
    </row>
    <row r="21" spans="2:17" x14ac:dyDescent="0.35">
      <c r="B21" t="s">
        <v>21</v>
      </c>
      <c r="C21" s="2">
        <f>'Variables Template'!C28</f>
        <v>-23681.43887969909</v>
      </c>
    </row>
    <row r="22" spans="2:17" x14ac:dyDescent="0.35">
      <c r="D22" s="6"/>
      <c r="E22" s="46"/>
      <c r="F22" s="46"/>
    </row>
    <row r="23" spans="2:17" x14ac:dyDescent="0.35">
      <c r="E23" s="46"/>
      <c r="F23" s="46"/>
    </row>
    <row r="24" spans="2:17" x14ac:dyDescent="0.35">
      <c r="C24" t="s">
        <v>7</v>
      </c>
      <c r="D24" s="1"/>
      <c r="E24" s="46"/>
      <c r="F24" s="46"/>
    </row>
    <row r="25" spans="2:17" x14ac:dyDescent="0.35">
      <c r="D25" s="2">
        <f>C6-C9</f>
        <v>-3011611.25</v>
      </c>
      <c r="H25" s="2"/>
    </row>
    <row r="26" spans="2:17" x14ac:dyDescent="0.35">
      <c r="C26" t="s">
        <v>8</v>
      </c>
      <c r="D26" s="2">
        <f>$D$25*E26-$C$21*(F26)</f>
        <v>-3006943.116811967</v>
      </c>
      <c r="E26">
        <f>(1+($C$18/12)-($C$20)/12)</f>
        <v>1.0063133333333332</v>
      </c>
      <c r="F26">
        <v>1</v>
      </c>
      <c r="H26" s="2"/>
    </row>
    <row r="27" spans="2:17" x14ac:dyDescent="0.35">
      <c r="C27" t="s">
        <v>9</v>
      </c>
      <c r="D27" s="2">
        <f t="shared" ref="D27:D37" si="0">$D$25*E27-$C$21*F27</f>
        <v>-3002245.5121430736</v>
      </c>
      <c r="E27">
        <f>(1+($C$18/12)-($C$20)/12)^2</f>
        <v>1.0126665248444442</v>
      </c>
      <c r="F27">
        <f>E26+F26</f>
        <v>2.0063133333333329</v>
      </c>
      <c r="H27" s="2"/>
    </row>
    <row r="28" spans="2:17" x14ac:dyDescent="0.35">
      <c r="C28" t="s">
        <v>10</v>
      </c>
      <c r="D28" s="2">
        <f t="shared" si="0"/>
        <v>-2997518.2499300377</v>
      </c>
      <c r="E28">
        <f>(1+($C$18/12)-($C$20)/12)^3</f>
        <v>1.0190598261712953</v>
      </c>
      <c r="F28">
        <f t="shared" ref="F28:F37" si="1">F27+E27</f>
        <v>3.0189798581777771</v>
      </c>
      <c r="H28" s="2"/>
    </row>
    <row r="29" spans="2:17" x14ac:dyDescent="0.35">
      <c r="C29" t="s">
        <v>11</v>
      </c>
      <c r="D29" s="2">
        <f t="shared" si="0"/>
        <v>-2992761.1429348965</v>
      </c>
      <c r="E29">
        <f>(1+($C$18/12)-($C$20)/12)^4</f>
        <v>1.0254934905405233</v>
      </c>
      <c r="F29">
        <f t="shared" si="1"/>
        <v>4.0380396843490729</v>
      </c>
      <c r="H29" s="2"/>
    </row>
    <row r="30" spans="2:17" x14ac:dyDescent="0.35">
      <c r="C30" t="s">
        <v>12</v>
      </c>
      <c r="D30" s="2">
        <f t="shared" si="0"/>
        <v>-2987974.0027375924</v>
      </c>
      <c r="E30">
        <f>(1+($C$18/12)-($C$20)/12)^5</f>
        <v>1.031967772777469</v>
      </c>
      <c r="F30">
        <f t="shared" si="1"/>
        <v>5.0635331748895958</v>
      </c>
      <c r="H30" s="2"/>
    </row>
    <row r="31" spans="2:17" x14ac:dyDescent="0.35">
      <c r="C31" t="s">
        <v>13</v>
      </c>
      <c r="D31" s="2">
        <f t="shared" si="0"/>
        <v>-2983156.6397285103</v>
      </c>
      <c r="E31">
        <f>(1+($C$18/12)-($C$20)/12)^6</f>
        <v>1.0384829293162707</v>
      </c>
      <c r="F31">
        <f t="shared" si="1"/>
        <v>6.0955009476670643</v>
      </c>
      <c r="H31" s="2"/>
    </row>
    <row r="32" spans="2:17" x14ac:dyDescent="0.35">
      <c r="C32" t="s">
        <v>14</v>
      </c>
      <c r="D32" s="2">
        <f t="shared" si="0"/>
        <v>-2978308.8631009632</v>
      </c>
      <c r="E32">
        <f>(1+($C$18/12)-($C$20)/12)^7</f>
        <v>1.0450392182100205</v>
      </c>
      <c r="F32">
        <f t="shared" si="1"/>
        <v>7.1339838769833346</v>
      </c>
      <c r="H32" s="2"/>
    </row>
    <row r="33" spans="2:8" x14ac:dyDescent="0.35">
      <c r="C33" t="s">
        <v>15</v>
      </c>
      <c r="D33" s="2">
        <f t="shared" si="0"/>
        <v>-2973430.4808436409</v>
      </c>
      <c r="E33">
        <f>(1+($C$18/12)-($C$20)/12)^8</f>
        <v>1.0516368991409863</v>
      </c>
      <c r="F33">
        <f t="shared" si="1"/>
        <v>8.1790230951933545</v>
      </c>
      <c r="H33" s="2"/>
    </row>
    <row r="34" spans="2:8" x14ac:dyDescent="0.35">
      <c r="C34" t="s">
        <v>16</v>
      </c>
      <c r="D34" s="2">
        <f t="shared" si="0"/>
        <v>-2968521.2997330008</v>
      </c>
      <c r="E34">
        <f>(1+($C$18/12)-($C$20)/12)^9</f>
        <v>1.0582762334308962</v>
      </c>
      <c r="F34">
        <f t="shared" si="1"/>
        <v>9.2306599943343404</v>
      </c>
      <c r="H34" s="2"/>
    </row>
    <row r="35" spans="2:8" x14ac:dyDescent="0.35">
      <c r="C35" t="s">
        <v>17</v>
      </c>
      <c r="D35" s="2">
        <f t="shared" si="0"/>
        <v>-2963581.125325616</v>
      </c>
      <c r="E35">
        <f>(1+($C$18/12)-($C$20)/12)^10</f>
        <v>1.0649574840512899</v>
      </c>
      <c r="F35">
        <f t="shared" si="1"/>
        <v>10.288936227765237</v>
      </c>
      <c r="H35" s="2"/>
    </row>
    <row r="36" spans="2:8" x14ac:dyDescent="0.35">
      <c r="C36" t="s">
        <v>18</v>
      </c>
      <c r="D36" s="2">
        <f t="shared" si="0"/>
        <v>-2958609.7619504724</v>
      </c>
      <c r="E36">
        <f>(1+($C$18/12)-($C$20)/12)^11</f>
        <v>1.0716809156339335</v>
      </c>
      <c r="F36">
        <f t="shared" si="1"/>
        <v>11.353893711816527</v>
      </c>
      <c r="H36" s="2"/>
    </row>
    <row r="37" spans="2:8" x14ac:dyDescent="0.35">
      <c r="C37" t="s">
        <v>19</v>
      </c>
      <c r="D37" s="2">
        <f t="shared" si="0"/>
        <v>-2953607.0127012199</v>
      </c>
      <c r="E37">
        <f>(1+($C$18/12)-($C$20)/12)^12</f>
        <v>1.0784467944813023</v>
      </c>
      <c r="F37">
        <f t="shared" si="1"/>
        <v>12.425574627450461</v>
      </c>
    </row>
    <row r="40" spans="2:8" x14ac:dyDescent="0.35">
      <c r="D40" s="7" t="s">
        <v>22</v>
      </c>
    </row>
    <row r="41" spans="2:8" x14ac:dyDescent="0.35">
      <c r="B41" t="s">
        <v>6</v>
      </c>
      <c r="C41" s="6">
        <v>0.08</v>
      </c>
      <c r="D41" s="7"/>
    </row>
    <row r="42" spans="2:8" x14ac:dyDescent="0.35">
      <c r="B42" t="s">
        <v>31</v>
      </c>
      <c r="C42" s="6">
        <v>5.2999999999999999E-2</v>
      </c>
      <c r="D42" s="7"/>
    </row>
    <row r="43" spans="2:8" x14ac:dyDescent="0.35">
      <c r="B43" t="str">
        <f>B20</f>
        <v>Total Charge (5.6% of 8%)</v>
      </c>
      <c r="C43" s="9">
        <f>C41*C42</f>
        <v>4.2399999999999998E-3</v>
      </c>
      <c r="D43" s="7"/>
    </row>
    <row r="44" spans="2:8" x14ac:dyDescent="0.35">
      <c r="B44" t="s">
        <v>21</v>
      </c>
      <c r="C44" s="2">
        <f>C21</f>
        <v>-23681.43887969909</v>
      </c>
    </row>
    <row r="45" spans="2:8" x14ac:dyDescent="0.35">
      <c r="D45" s="6"/>
      <c r="E45" s="46"/>
      <c r="F45" s="46"/>
    </row>
    <row r="46" spans="2:8" x14ac:dyDescent="0.35">
      <c r="E46" s="46"/>
      <c r="F46" s="46"/>
    </row>
    <row r="47" spans="2:8" x14ac:dyDescent="0.35">
      <c r="C47" t="s">
        <v>7</v>
      </c>
      <c r="D47" s="1"/>
      <c r="E47" s="46"/>
      <c r="F47" s="46"/>
    </row>
    <row r="48" spans="2:8" x14ac:dyDescent="0.35">
      <c r="D48" s="2">
        <f>D37</f>
        <v>-2953607.0127012199</v>
      </c>
    </row>
    <row r="49" spans="2:6" x14ac:dyDescent="0.35">
      <c r="C49" t="s">
        <v>8</v>
      </c>
      <c r="D49" s="2">
        <f>$D$48*E49-$C$44*(F49)</f>
        <v>-2948572.6794283739</v>
      </c>
      <c r="E49">
        <f>(1+($C$41/12)-($C$43)/12)</f>
        <v>1.0063133333333332</v>
      </c>
      <c r="F49">
        <v>1</v>
      </c>
    </row>
    <row r="50" spans="2:6" x14ac:dyDescent="0.35">
      <c r="C50" t="s">
        <v>9</v>
      </c>
      <c r="D50" s="2">
        <f t="shared" ref="D50:D60" si="2">$D$48*E50-$C$44*(F50)</f>
        <v>-2943506.5627314658</v>
      </c>
      <c r="E50">
        <f>(1+($C$41/12)-($C$43)/12)^2</f>
        <v>1.0126665248444442</v>
      </c>
      <c r="F50">
        <f>E49+F49</f>
        <v>2.0063133333333329</v>
      </c>
    </row>
    <row r="51" spans="2:6" x14ac:dyDescent="0.35">
      <c r="C51" t="s">
        <v>10</v>
      </c>
      <c r="D51" s="2">
        <f t="shared" si="2"/>
        <v>-2938408.4619511445</v>
      </c>
      <c r="E51">
        <f>(1+($C$41/12)-($C$43)/12)^3</f>
        <v>1.0190598261712953</v>
      </c>
      <c r="F51">
        <f t="shared" ref="F51:F60" si="3">F50+E50</f>
        <v>3.0189798581777771</v>
      </c>
    </row>
    <row r="52" spans="2:6" x14ac:dyDescent="0.35">
      <c r="C52" t="s">
        <v>11</v>
      </c>
      <c r="D52" s="2">
        <f t="shared" si="2"/>
        <v>-2933278.1751612294</v>
      </c>
      <c r="E52">
        <f>(1+($C$41/12)-($C$43)/12)^4</f>
        <v>1.0254934905405233</v>
      </c>
      <c r="F52">
        <f t="shared" si="3"/>
        <v>4.0380396843490729</v>
      </c>
    </row>
    <row r="53" spans="2:6" x14ac:dyDescent="0.35">
      <c r="C53" t="s">
        <v>12</v>
      </c>
      <c r="D53" s="2">
        <f t="shared" si="2"/>
        <v>-2928115.4991607144</v>
      </c>
      <c r="E53">
        <f>(1+($C$41/12)-($C$43)/12)^5</f>
        <v>1.031967772777469</v>
      </c>
      <c r="F53">
        <f t="shared" si="3"/>
        <v>5.0635331748895958</v>
      </c>
    </row>
    <row r="54" spans="2:6" x14ac:dyDescent="0.35">
      <c r="C54" t="s">
        <v>13</v>
      </c>
      <c r="D54" s="2">
        <f t="shared" si="2"/>
        <v>-2922920.229465717</v>
      </c>
      <c r="E54">
        <f>(1+($C$41/12)-($C$43)/12)^6</f>
        <v>1.0384829293162707</v>
      </c>
      <c r="F54">
        <f t="shared" si="3"/>
        <v>6.0955009476670643</v>
      </c>
    </row>
    <row r="55" spans="2:6" x14ac:dyDescent="0.35">
      <c r="C55" t="s">
        <v>14</v>
      </c>
      <c r="D55" s="2">
        <f t="shared" si="2"/>
        <v>-2917692.1603013775</v>
      </c>
      <c r="E55">
        <f>(1+($C$41/12)-($C$43)/12)^7</f>
        <v>1.0450392182100205</v>
      </c>
      <c r="F55">
        <f t="shared" si="3"/>
        <v>7.1339838769833346</v>
      </c>
    </row>
    <row r="56" spans="2:6" x14ac:dyDescent="0.35">
      <c r="C56" t="s">
        <v>15</v>
      </c>
      <c r="D56" s="2">
        <f t="shared" si="2"/>
        <v>-2912431.0845937137</v>
      </c>
      <c r="E56">
        <f>(1+($C$41/12)-($C$43)/12)^8</f>
        <v>1.0516368991409863</v>
      </c>
      <c r="F56">
        <f t="shared" si="3"/>
        <v>8.1790230951933545</v>
      </c>
    </row>
    <row r="57" spans="2:6" x14ac:dyDescent="0.35">
      <c r="C57" t="s">
        <v>16</v>
      </c>
      <c r="D57" s="2">
        <f t="shared" si="2"/>
        <v>-2907136.7939614155</v>
      </c>
      <c r="E57">
        <f>(1+($C$41/12)-($C$43)/12)^9</f>
        <v>1.0582762334308962</v>
      </c>
      <c r="F57">
        <f t="shared" si="3"/>
        <v>9.2306599943343404</v>
      </c>
    </row>
    <row r="58" spans="2:6" x14ac:dyDescent="0.35">
      <c r="C58" t="s">
        <v>17</v>
      </c>
      <c r="D58" s="2">
        <f t="shared" si="2"/>
        <v>-2901809.078707593</v>
      </c>
      <c r="E58">
        <f>(1+($C$41/12)-($C$43)/12)^10</f>
        <v>1.0649574840512899</v>
      </c>
      <c r="F58">
        <f t="shared" si="3"/>
        <v>10.288936227765237</v>
      </c>
    </row>
    <row r="59" spans="2:6" x14ac:dyDescent="0.35">
      <c r="C59" t="s">
        <v>18</v>
      </c>
      <c r="D59" s="2">
        <f t="shared" si="2"/>
        <v>-2896447.7278114674</v>
      </c>
      <c r="E59">
        <f>(1+($C$41/12)-($C$43)/12)^11</f>
        <v>1.0716809156339335</v>
      </c>
      <c r="F59">
        <f t="shared" si="3"/>
        <v>11.353893711816527</v>
      </c>
    </row>
    <row r="60" spans="2:6" x14ac:dyDescent="0.35">
      <c r="C60" t="s">
        <v>19</v>
      </c>
      <c r="D60" s="2">
        <f t="shared" si="2"/>
        <v>-2891052.5289200176</v>
      </c>
      <c r="E60">
        <f>(1+($C$41/12)-($C$43)/12)^12</f>
        <v>1.0784467944813023</v>
      </c>
      <c r="F60">
        <f t="shared" si="3"/>
        <v>12.425574627450461</v>
      </c>
    </row>
    <row r="63" spans="2:6" x14ac:dyDescent="0.35">
      <c r="D63" s="7" t="s">
        <v>23</v>
      </c>
    </row>
    <row r="64" spans="2:6" x14ac:dyDescent="0.35">
      <c r="B64" t="s">
        <v>6</v>
      </c>
      <c r="C64" s="6">
        <v>0.08</v>
      </c>
      <c r="D64" s="7"/>
    </row>
    <row r="65" spans="2:6" x14ac:dyDescent="0.35">
      <c r="B65" t="s">
        <v>31</v>
      </c>
      <c r="C65" s="6">
        <v>5.2999999999999999E-2</v>
      </c>
      <c r="D65" s="7"/>
    </row>
    <row r="66" spans="2:6" x14ac:dyDescent="0.35">
      <c r="B66" t="str">
        <f>B43</f>
        <v>Total Charge (5.6% of 8%)</v>
      </c>
      <c r="C66" s="9">
        <f>C64*C65</f>
        <v>4.2399999999999998E-3</v>
      </c>
      <c r="D66" s="7"/>
    </row>
    <row r="67" spans="2:6" x14ac:dyDescent="0.35">
      <c r="B67" t="s">
        <v>21</v>
      </c>
      <c r="C67" s="2">
        <f>C44</f>
        <v>-23681.43887969909</v>
      </c>
    </row>
    <row r="68" spans="2:6" x14ac:dyDescent="0.35">
      <c r="D68" s="6"/>
      <c r="E68" s="46"/>
      <c r="F68" s="46"/>
    </row>
    <row r="69" spans="2:6" x14ac:dyDescent="0.35">
      <c r="E69" s="46"/>
      <c r="F69" s="46"/>
    </row>
    <row r="70" spans="2:6" x14ac:dyDescent="0.35">
      <c r="C70" t="s">
        <v>7</v>
      </c>
      <c r="D70" s="1"/>
      <c r="E70" s="46"/>
      <c r="F70" s="46"/>
    </row>
    <row r="71" spans="2:6" x14ac:dyDescent="0.35">
      <c r="D71" s="2">
        <f>D60</f>
        <v>-2891052.5289200176</v>
      </c>
    </row>
    <row r="72" spans="2:6" x14ac:dyDescent="0.35">
      <c r="C72" t="s">
        <v>8</v>
      </c>
      <c r="D72" s="2">
        <f>$D$71*E72-$C$67*(F72)</f>
        <v>-2885623.2683395664</v>
      </c>
      <c r="E72">
        <f>(1+($C$64/12)-($C$66)/12)</f>
        <v>1.0063133333333332</v>
      </c>
      <c r="F72">
        <v>1</v>
      </c>
    </row>
    <row r="73" spans="2:6" x14ac:dyDescent="0.35">
      <c r="C73" t="s">
        <v>9</v>
      </c>
      <c r="D73" s="2">
        <f t="shared" ref="D73:D83" si="4">$D$71*E73-$C$67*(F73)</f>
        <v>-2880159.7310273172</v>
      </c>
      <c r="E73">
        <f>(1+($C$64/12)-($C$66)/12)^2</f>
        <v>1.0126665248444442</v>
      </c>
      <c r="F73">
        <f>E72+F72</f>
        <v>2.0063133333333329</v>
      </c>
    </row>
    <row r="74" spans="2:6" x14ac:dyDescent="0.35">
      <c r="C74" t="s">
        <v>10</v>
      </c>
      <c r="D74" s="2">
        <f t="shared" si="4"/>
        <v>-2874661.7005828372</v>
      </c>
      <c r="E74">
        <f>(1+($C$64/12)-($C$66)/12)^3</f>
        <v>1.0190598261712953</v>
      </c>
      <c r="F74">
        <f t="shared" ref="F74:F83" si="5">F73+E73</f>
        <v>3.0189798581777771</v>
      </c>
    </row>
    <row r="75" spans="2:6" x14ac:dyDescent="0.35">
      <c r="C75" t="s">
        <v>11</v>
      </c>
      <c r="D75" s="2">
        <f t="shared" si="4"/>
        <v>-2869128.9592394838</v>
      </c>
      <c r="E75">
        <f>(1+($C$64/12)-($C$66)/12)^4</f>
        <v>1.0254934905405233</v>
      </c>
      <c r="F75">
        <f t="shared" si="5"/>
        <v>4.0380396843490729</v>
      </c>
    </row>
    <row r="76" spans="2:6" x14ac:dyDescent="0.35">
      <c r="C76" t="s">
        <v>12</v>
      </c>
      <c r="D76" s="2">
        <f t="shared" si="4"/>
        <v>-2863561.287855783</v>
      </c>
      <c r="E76">
        <f>(1+($C$64/12)-($C$66)/12)^5</f>
        <v>1.031967772777469</v>
      </c>
      <c r="F76">
        <f t="shared" si="5"/>
        <v>5.0635331748895958</v>
      </c>
    </row>
    <row r="77" spans="2:6" x14ac:dyDescent="0.35">
      <c r="C77" t="s">
        <v>13</v>
      </c>
      <c r="D77" s="2">
        <f t="shared" si="4"/>
        <v>-2857958.4659067472</v>
      </c>
      <c r="E77">
        <f>(1+($C$64/12)-($C$66)/12)^6</f>
        <v>1.0384829293162707</v>
      </c>
      <c r="F77">
        <f t="shared" si="5"/>
        <v>6.0955009476670643</v>
      </c>
    </row>
    <row r="78" spans="2:6" x14ac:dyDescent="0.35">
      <c r="C78" t="s">
        <v>14</v>
      </c>
      <c r="D78" s="2">
        <f t="shared" si="4"/>
        <v>-2852320.2714751381</v>
      </c>
      <c r="E78">
        <f>(1+($C$64/12)-($C$66)/12)^7</f>
        <v>1.0450392182100205</v>
      </c>
      <c r="F78">
        <f t="shared" si="5"/>
        <v>7.1339838769833346</v>
      </c>
    </row>
    <row r="79" spans="2:6" x14ac:dyDescent="0.35">
      <c r="C79" t="s">
        <v>15</v>
      </c>
      <c r="D79" s="2">
        <f t="shared" si="4"/>
        <v>-2846646.4812426851</v>
      </c>
      <c r="E79">
        <f>(1+($C$64/12)-($C$66)/12)^8</f>
        <v>1.0516368991409863</v>
      </c>
      <c r="F79">
        <f t="shared" si="5"/>
        <v>8.1790230951933545</v>
      </c>
    </row>
    <row r="80" spans="2:6" x14ac:dyDescent="0.35">
      <c r="C80" t="s">
        <v>16</v>
      </c>
      <c r="D80" s="2">
        <f t="shared" si="4"/>
        <v>-2840936.8704812308</v>
      </c>
      <c r="E80">
        <f>(1+($C$64/12)-($C$66)/12)^9</f>
        <v>1.0582762334308962</v>
      </c>
      <c r="F80">
        <f t="shared" si="5"/>
        <v>9.2306599943343404</v>
      </c>
    </row>
    <row r="81" spans="2:6" x14ac:dyDescent="0.35">
      <c r="C81" t="s">
        <v>17</v>
      </c>
      <c r="D81" s="2">
        <f t="shared" si="4"/>
        <v>-2835191.2130438369</v>
      </c>
      <c r="E81">
        <f>(1+($C$64/12)-($C$66)/12)^10</f>
        <v>1.0649574840512899</v>
      </c>
      <c r="F81">
        <f t="shared" si="5"/>
        <v>10.288936227765237</v>
      </c>
    </row>
    <row r="82" spans="2:6" x14ac:dyDescent="0.35">
      <c r="C82" t="s">
        <v>18</v>
      </c>
      <c r="D82" s="2">
        <f t="shared" si="4"/>
        <v>-2829409.2813558206</v>
      </c>
      <c r="E82">
        <f>(1+($C$64/12)-($C$66)/12)^11</f>
        <v>1.0716809156339335</v>
      </c>
      <c r="F82">
        <f t="shared" si="5"/>
        <v>11.353893711816527</v>
      </c>
    </row>
    <row r="83" spans="2:6" x14ac:dyDescent="0.35">
      <c r="C83" t="s">
        <v>19</v>
      </c>
      <c r="D83" s="2">
        <f t="shared" si="4"/>
        <v>-2823590.8464057478</v>
      </c>
      <c r="E83">
        <f>(1+($C$64/12)-($C$66)/12)^12</f>
        <v>1.0784467944813023</v>
      </c>
      <c r="F83">
        <f t="shared" si="5"/>
        <v>12.425574627450461</v>
      </c>
    </row>
    <row r="86" spans="2:6" x14ac:dyDescent="0.35">
      <c r="D86" s="7" t="s">
        <v>24</v>
      </c>
    </row>
    <row r="87" spans="2:6" x14ac:dyDescent="0.35">
      <c r="B87" t="s">
        <v>6</v>
      </c>
      <c r="C87" s="6">
        <v>0.08</v>
      </c>
      <c r="D87" s="7"/>
    </row>
    <row r="88" spans="2:6" x14ac:dyDescent="0.35">
      <c r="B88" t="s">
        <v>31</v>
      </c>
      <c r="C88" s="6">
        <v>5.2999999999999999E-2</v>
      </c>
      <c r="D88" s="7"/>
    </row>
    <row r="89" spans="2:6" x14ac:dyDescent="0.35">
      <c r="B89" t="str">
        <f>B66</f>
        <v>Total Charge (5.6% of 8%)</v>
      </c>
      <c r="C89" s="9">
        <f>C87*C88</f>
        <v>4.2399999999999998E-3</v>
      </c>
      <c r="D89" s="7"/>
    </row>
    <row r="90" spans="2:6" x14ac:dyDescent="0.35">
      <c r="B90" t="s">
        <v>21</v>
      </c>
      <c r="C90" s="2">
        <f>C67</f>
        <v>-23681.43887969909</v>
      </c>
    </row>
    <row r="91" spans="2:6" x14ac:dyDescent="0.35">
      <c r="D91" s="6"/>
      <c r="E91" s="46"/>
      <c r="F91" s="46"/>
    </row>
    <row r="92" spans="2:6" x14ac:dyDescent="0.35">
      <c r="E92" s="46"/>
      <c r="F92" s="46"/>
    </row>
    <row r="93" spans="2:6" x14ac:dyDescent="0.35">
      <c r="C93" t="s">
        <v>7</v>
      </c>
      <c r="D93" s="1"/>
      <c r="E93" s="46"/>
      <c r="F93" s="46"/>
    </row>
    <row r="94" spans="2:6" x14ac:dyDescent="0.35">
      <c r="D94" s="2">
        <f>D83</f>
        <v>-2823590.8464057478</v>
      </c>
    </row>
    <row r="95" spans="2:6" x14ac:dyDescent="0.35">
      <c r="C95" t="s">
        <v>8</v>
      </c>
      <c r="D95" s="2">
        <f>$D$94*E95-$C$90*(F95)</f>
        <v>-2817735.6777363569</v>
      </c>
      <c r="E95">
        <f>(1+($C$87/12)-($C$89)/12)</f>
        <v>1.0063133333333332</v>
      </c>
      <c r="F95">
        <v>1</v>
      </c>
    </row>
    <row r="96" spans="2:6" x14ac:dyDescent="0.35">
      <c r="C96" t="s">
        <v>9</v>
      </c>
      <c r="D96" s="2">
        <f t="shared" ref="D96:D106" si="6">$D$94*E96-$C$90*(F96)</f>
        <v>-2811843.5434354325</v>
      </c>
      <c r="E96">
        <f>(1+($C$87/12)-($C$89)/12)^2</f>
        <v>1.0126665248444442</v>
      </c>
      <c r="F96">
        <f>E95+F95</f>
        <v>2.0063133333333329</v>
      </c>
    </row>
    <row r="97" spans="2:6" x14ac:dyDescent="0.35">
      <c r="C97" t="s">
        <v>10</v>
      </c>
      <c r="D97" s="2">
        <f t="shared" si="6"/>
        <v>-2805914.2101266226</v>
      </c>
      <c r="E97">
        <f>(1+($C$87/12)-($C$89)/12)^3</f>
        <v>1.0190598261712953</v>
      </c>
      <c r="F97">
        <f t="shared" ref="F97:F106" si="7">F96+E96</f>
        <v>3.0189798581777771</v>
      </c>
    </row>
    <row r="98" spans="2:6" x14ac:dyDescent="0.35">
      <c r="C98" t="s">
        <v>11</v>
      </c>
      <c r="D98" s="2">
        <f t="shared" si="6"/>
        <v>-2799947.4429601887</v>
      </c>
      <c r="E98">
        <f>(1+($C$87/12)-($C$89)/12)^4</f>
        <v>1.0254934905405233</v>
      </c>
      <c r="F98">
        <f t="shared" si="7"/>
        <v>4.0380396843490729</v>
      </c>
    </row>
    <row r="99" spans="2:6" x14ac:dyDescent="0.35">
      <c r="C99" t="s">
        <v>12</v>
      </c>
      <c r="D99" s="2">
        <f t="shared" si="6"/>
        <v>-2793943.0056037111</v>
      </c>
      <c r="E99">
        <f>(1+($C$87/12)-($C$89)/12)^5</f>
        <v>1.031967772777469</v>
      </c>
      <c r="F99">
        <f t="shared" si="7"/>
        <v>5.0635331748895958</v>
      </c>
    </row>
    <row r="100" spans="2:6" x14ac:dyDescent="0.35">
      <c r="C100" t="s">
        <v>13</v>
      </c>
      <c r="D100" s="2">
        <f t="shared" si="6"/>
        <v>-2787900.6602327237</v>
      </c>
      <c r="E100">
        <f>(1+($C$87/12)-($C$89)/12)^6</f>
        <v>1.0384829293162707</v>
      </c>
      <c r="F100">
        <f t="shared" si="7"/>
        <v>6.0955009476670643</v>
      </c>
    </row>
    <row r="101" spans="2:6" x14ac:dyDescent="0.35">
      <c r="C101" t="s">
        <v>14</v>
      </c>
      <c r="D101" s="2">
        <f t="shared" si="6"/>
        <v>-2781820.1675212933</v>
      </c>
      <c r="E101">
        <f>(1+($C$87/12)-($C$89)/12)^7</f>
        <v>1.0450392182100205</v>
      </c>
      <c r="F101">
        <f t="shared" si="7"/>
        <v>7.1339838769833346</v>
      </c>
    </row>
    <row r="102" spans="2:6" x14ac:dyDescent="0.35">
      <c r="C102" t="s">
        <v>15</v>
      </c>
      <c r="D102" s="2">
        <f t="shared" si="6"/>
        <v>-2775701.2866325448</v>
      </c>
      <c r="E102">
        <f>(1+($C$87/12)-($C$89)/12)^8</f>
        <v>1.0516368991409863</v>
      </c>
      <c r="F102">
        <f t="shared" si="7"/>
        <v>8.1790230951933545</v>
      </c>
    </row>
    <row r="103" spans="2:6" x14ac:dyDescent="0.35">
      <c r="C103" t="s">
        <v>16</v>
      </c>
      <c r="D103" s="2">
        <f t="shared" si="6"/>
        <v>-2769543.7752091186</v>
      </c>
      <c r="E103">
        <f>(1+($C$87/12)-($C$89)/12)^9</f>
        <v>1.0582762334308962</v>
      </c>
      <c r="F103">
        <f t="shared" si="7"/>
        <v>9.2306599943343404</v>
      </c>
    </row>
    <row r="104" spans="2:6" x14ac:dyDescent="0.35">
      <c r="C104" t="s">
        <v>17</v>
      </c>
      <c r="D104" s="2">
        <f t="shared" si="6"/>
        <v>-2763347.3893635734</v>
      </c>
      <c r="E104">
        <f>(1+($C$87/12)-($C$89)/12)^10</f>
        <v>1.0649574840512899</v>
      </c>
      <c r="F104">
        <f t="shared" si="7"/>
        <v>10.288936227765237</v>
      </c>
    </row>
    <row r="105" spans="2:6" x14ac:dyDescent="0.35">
      <c r="C105" t="s">
        <v>18</v>
      </c>
      <c r="D105" s="2">
        <f t="shared" si="6"/>
        <v>-2757111.8836687221</v>
      </c>
      <c r="E105">
        <f>(1+($C$87/12)-($C$89)/12)^11</f>
        <v>1.0716809156339335</v>
      </c>
      <c r="F105">
        <f t="shared" si="7"/>
        <v>11.353893711816527</v>
      </c>
    </row>
    <row r="106" spans="2:6" x14ac:dyDescent="0.35">
      <c r="C106" t="s">
        <v>19</v>
      </c>
      <c r="D106" s="2">
        <f t="shared" si="6"/>
        <v>-2750837.0111479182</v>
      </c>
      <c r="E106">
        <f>(1+($C$87/12)-($C$89)/12)^12</f>
        <v>1.0784467944813023</v>
      </c>
      <c r="F106">
        <f t="shared" si="7"/>
        <v>12.425574627450461</v>
      </c>
    </row>
    <row r="109" spans="2:6" x14ac:dyDescent="0.35">
      <c r="D109" s="7" t="s">
        <v>25</v>
      </c>
    </row>
    <row r="110" spans="2:6" x14ac:dyDescent="0.35">
      <c r="B110" t="s">
        <v>6</v>
      </c>
      <c r="C110" s="6">
        <v>0.08</v>
      </c>
      <c r="D110" s="7"/>
    </row>
    <row r="111" spans="2:6" x14ac:dyDescent="0.35">
      <c r="B111" t="s">
        <v>31</v>
      </c>
      <c r="C111" s="6">
        <v>5.2999999999999999E-2</v>
      </c>
      <c r="D111" s="7"/>
    </row>
    <row r="112" spans="2:6" x14ac:dyDescent="0.35">
      <c r="B112" t="str">
        <f>B89</f>
        <v>Total Charge (5.6% of 8%)</v>
      </c>
      <c r="C112" s="9">
        <f>C110*C111</f>
        <v>4.2399999999999998E-3</v>
      </c>
      <c r="D112" s="7"/>
    </row>
    <row r="113" spans="2:6" x14ac:dyDescent="0.35">
      <c r="B113" t="s">
        <v>21</v>
      </c>
      <c r="C113" s="2">
        <f>C90</f>
        <v>-23681.43887969909</v>
      </c>
    </row>
    <row r="114" spans="2:6" x14ac:dyDescent="0.35">
      <c r="D114" s="6"/>
      <c r="E114" s="46"/>
      <c r="F114" s="46"/>
    </row>
    <row r="115" spans="2:6" x14ac:dyDescent="0.35">
      <c r="E115" s="46"/>
      <c r="F115" s="46"/>
    </row>
    <row r="116" spans="2:6" x14ac:dyDescent="0.35">
      <c r="C116" t="s">
        <v>7</v>
      </c>
      <c r="D116" s="1"/>
      <c r="E116" s="46"/>
      <c r="F116" s="46"/>
    </row>
    <row r="117" spans="2:6" x14ac:dyDescent="0.35">
      <c r="D117" s="2">
        <f>D106</f>
        <v>-2750837.0111479182</v>
      </c>
    </row>
    <row r="118" spans="2:6" x14ac:dyDescent="0.35">
      <c r="C118" t="s">
        <v>8</v>
      </c>
      <c r="D118" s="2">
        <f>$D$117*E118-$C$113*(F118)</f>
        <v>-2744522.5232652659</v>
      </c>
      <c r="E118">
        <f>(1+($C$110/12)-($C$112)/12)</f>
        <v>1.0063133333333332</v>
      </c>
      <c r="F118">
        <v>1</v>
      </c>
    </row>
    <row r="119" spans="2:6" x14ac:dyDescent="0.35">
      <c r="C119" t="s">
        <v>9</v>
      </c>
      <c r="D119" s="2">
        <f t="shared" ref="D119:D129" si="8">$D$117*E119-$C$113*(F119)</f>
        <v>-2738168.1699157809</v>
      </c>
      <c r="E119">
        <f>(1+($C$110/12)-($C$112)/12)^2</f>
        <v>1.0126665248444442</v>
      </c>
      <c r="F119">
        <f>E118+F118</f>
        <v>2.0063133333333329</v>
      </c>
    </row>
    <row r="120" spans="2:6" x14ac:dyDescent="0.35">
      <c r="C120" t="s">
        <v>10</v>
      </c>
      <c r="D120" s="2">
        <f t="shared" si="8"/>
        <v>-2731773.6994154835</v>
      </c>
      <c r="E120">
        <f>(1+($C$110/12)-($C$112)/12)^3</f>
        <v>1.0190598261712953</v>
      </c>
      <c r="F120">
        <f t="shared" ref="F120:F129" si="9">F119+E119</f>
        <v>3.0189798581777771</v>
      </c>
    </row>
    <row r="121" spans="2:6" x14ac:dyDescent="0.35">
      <c r="C121" t="s">
        <v>11</v>
      </c>
      <c r="D121" s="2">
        <f t="shared" si="8"/>
        <v>-2725338.8584914268</v>
      </c>
      <c r="E121">
        <f>(1+($C$110/12)-($C$112)/12)^4</f>
        <v>1.0254934905405233</v>
      </c>
      <c r="F121">
        <f t="shared" si="9"/>
        <v>4.0380396843490729</v>
      </c>
    </row>
    <row r="122" spans="2:6" x14ac:dyDescent="0.35">
      <c r="C122" t="s">
        <v>12</v>
      </c>
      <c r="D122" s="2">
        <f t="shared" si="8"/>
        <v>-2718863.39227167</v>
      </c>
      <c r="E122">
        <f>(1+($C$110/12)-($C$112)/12)^5</f>
        <v>1.031967772777469</v>
      </c>
      <c r="F122">
        <f t="shared" si="9"/>
        <v>5.0635331748895958</v>
      </c>
    </row>
    <row r="123" spans="2:6" x14ac:dyDescent="0.35">
      <c r="C123" t="s">
        <v>13</v>
      </c>
      <c r="D123" s="2">
        <f t="shared" si="8"/>
        <v>-2712347.0442751795</v>
      </c>
      <c r="E123">
        <f>(1+($C$110/12)-($C$112)/12)^6</f>
        <v>1.0384829293162707</v>
      </c>
      <c r="F123">
        <f t="shared" si="9"/>
        <v>6.0955009476670643</v>
      </c>
    </row>
    <row r="124" spans="2:6" x14ac:dyDescent="0.35">
      <c r="C124" t="s">
        <v>14</v>
      </c>
      <c r="D124" s="2">
        <f t="shared" si="8"/>
        <v>-2705789.5564016704</v>
      </c>
      <c r="E124">
        <f>(1+($C$110/12)-($C$112)/12)^7</f>
        <v>1.0450392182100205</v>
      </c>
      <c r="F124">
        <f t="shared" si="9"/>
        <v>7.1339838769833346</v>
      </c>
    </row>
    <row r="125" spans="2:6" x14ac:dyDescent="0.35">
      <c r="C125" t="s">
        <v>15</v>
      </c>
      <c r="D125" s="2">
        <f t="shared" si="8"/>
        <v>-2699190.6689213868</v>
      </c>
      <c r="E125">
        <f>(1+($C$110/12)-($C$112)/12)^8</f>
        <v>1.0516368991409863</v>
      </c>
      <c r="F125">
        <f t="shared" si="9"/>
        <v>8.1790230951933545</v>
      </c>
    </row>
    <row r="126" spans="2:6" x14ac:dyDescent="0.35">
      <c r="C126" t="s">
        <v>16</v>
      </c>
      <c r="D126" s="2">
        <f t="shared" si="8"/>
        <v>-2692550.1204648106</v>
      </c>
      <c r="E126">
        <f>(1+($C$110/12)-($C$112)/12)^9</f>
        <v>1.0582762334308962</v>
      </c>
      <c r="F126">
        <f t="shared" si="9"/>
        <v>9.2306599943343404</v>
      </c>
    </row>
    <row r="127" spans="2:6" x14ac:dyDescent="0.35">
      <c r="C127" t="s">
        <v>17</v>
      </c>
      <c r="D127" s="2">
        <f t="shared" si="8"/>
        <v>-2685867.6480123131</v>
      </c>
      <c r="E127">
        <f>(1+($C$110/12)-($C$112)/12)^10</f>
        <v>1.0649574840512899</v>
      </c>
      <c r="F127">
        <f t="shared" si="9"/>
        <v>10.288936227765237</v>
      </c>
    </row>
    <row r="128" spans="2:6" x14ac:dyDescent="0.35">
      <c r="C128" t="s">
        <v>18</v>
      </c>
      <c r="D128" s="2">
        <f t="shared" si="8"/>
        <v>-2679142.9868837311</v>
      </c>
      <c r="E128">
        <f>(1+($C$110/12)-($C$112)/12)^11</f>
        <v>1.0716809156339335</v>
      </c>
      <c r="F128">
        <f t="shared" si="9"/>
        <v>11.353893711816527</v>
      </c>
    </row>
    <row r="129" spans="2:6" x14ac:dyDescent="0.35">
      <c r="C129" t="s">
        <v>19</v>
      </c>
      <c r="D129" s="2">
        <f t="shared" si="8"/>
        <v>-2672375.8707278906</v>
      </c>
      <c r="E129">
        <f>(1+($C$110/12)-($C$112)/12)^12</f>
        <v>1.0784467944813023</v>
      </c>
      <c r="F129">
        <f t="shared" si="9"/>
        <v>12.425574627450461</v>
      </c>
    </row>
    <row r="132" spans="2:6" x14ac:dyDescent="0.35">
      <c r="D132" s="7" t="s">
        <v>26</v>
      </c>
    </row>
    <row r="133" spans="2:6" x14ac:dyDescent="0.35">
      <c r="B133" t="s">
        <v>6</v>
      </c>
      <c r="C133" s="6">
        <v>0.08</v>
      </c>
      <c r="D133" s="7"/>
    </row>
    <row r="134" spans="2:6" x14ac:dyDescent="0.35">
      <c r="B134" t="s">
        <v>31</v>
      </c>
      <c r="C134" s="6">
        <v>5.2999999999999999E-2</v>
      </c>
      <c r="D134" s="7"/>
    </row>
    <row r="135" spans="2:6" x14ac:dyDescent="0.35">
      <c r="B135" t="str">
        <f>B112</f>
        <v>Total Charge (5.6% of 8%)</v>
      </c>
      <c r="C135" s="9">
        <f>C133*C134</f>
        <v>4.2399999999999998E-3</v>
      </c>
      <c r="D135" s="7"/>
    </row>
    <row r="136" spans="2:6" x14ac:dyDescent="0.35">
      <c r="B136" t="s">
        <v>21</v>
      </c>
      <c r="C136" s="2">
        <f>C113</f>
        <v>-23681.43887969909</v>
      </c>
    </row>
    <row r="137" spans="2:6" x14ac:dyDescent="0.35">
      <c r="D137" s="6"/>
      <c r="E137" s="46"/>
      <c r="F137" s="46"/>
    </row>
    <row r="138" spans="2:6" x14ac:dyDescent="0.35">
      <c r="E138" s="46"/>
      <c r="F138" s="46"/>
    </row>
    <row r="139" spans="2:6" x14ac:dyDescent="0.35">
      <c r="C139" t="s">
        <v>7</v>
      </c>
      <c r="D139" s="1"/>
      <c r="E139" s="46"/>
      <c r="F139" s="46"/>
    </row>
    <row r="140" spans="2:6" x14ac:dyDescent="0.35">
      <c r="D140" s="2">
        <f>D129</f>
        <v>-2672375.8707278906</v>
      </c>
    </row>
    <row r="141" spans="2:6" x14ac:dyDescent="0.35">
      <c r="C141" t="s">
        <v>8</v>
      </c>
      <c r="D141" s="2">
        <f>$D$140*E141-$C$136*(F141)</f>
        <v>-2665566.0315120532</v>
      </c>
      <c r="E141">
        <f>(1+($C$133/12)-($C$135)/12)</f>
        <v>1.0063133333333332</v>
      </c>
      <c r="F141">
        <v>1</v>
      </c>
    </row>
    <row r="142" spans="2:6" x14ac:dyDescent="0.35">
      <c r="C142" t="s">
        <v>9</v>
      </c>
      <c r="D142" s="2">
        <f t="shared" ref="D142:D152" si="10">$D$140*E142-$C$136*(F142)</f>
        <v>-2658713.1995112998</v>
      </c>
      <c r="E142">
        <f>(1+($C$133/12)-($C$135)/12)^2</f>
        <v>1.0126665248444442</v>
      </c>
      <c r="F142">
        <f>E141+F141</f>
        <v>2.0063133333333329</v>
      </c>
    </row>
    <row r="143" spans="2:6" x14ac:dyDescent="0.35">
      <c r="C143" t="s">
        <v>10</v>
      </c>
      <c r="D143" s="2">
        <f t="shared" si="10"/>
        <v>-2651817.1032978487</v>
      </c>
      <c r="E143">
        <f>(1+($C$133/12)-($C$135)/12)^3</f>
        <v>1.0190598261712953</v>
      </c>
      <c r="F143">
        <f t="shared" ref="F143:F152" si="11">F142+E142</f>
        <v>3.0189798581777771</v>
      </c>
    </row>
    <row r="144" spans="2:6" x14ac:dyDescent="0.35">
      <c r="C144" t="s">
        <v>11</v>
      </c>
      <c r="D144" s="2">
        <f t="shared" si="10"/>
        <v>-2644877.4697303027</v>
      </c>
      <c r="E144">
        <f>(1+($C$133/12)-($C$135)/12)^4</f>
        <v>1.0254934905405233</v>
      </c>
      <c r="F144">
        <f t="shared" si="11"/>
        <v>4.0380396843490729</v>
      </c>
    </row>
    <row r="145" spans="2:6" x14ac:dyDescent="0.35">
      <c r="C145" t="s">
        <v>12</v>
      </c>
      <c r="D145" s="2">
        <f t="shared" si="10"/>
        <v>-2637894.0239428338</v>
      </c>
      <c r="E145">
        <f>(1+($C$133/12)-($C$135)/12)^5</f>
        <v>1.031967772777469</v>
      </c>
      <c r="F145">
        <f t="shared" si="11"/>
        <v>5.0635331748895958</v>
      </c>
    </row>
    <row r="146" spans="2:6" x14ac:dyDescent="0.35">
      <c r="C146" t="s">
        <v>13</v>
      </c>
      <c r="D146" s="2">
        <f t="shared" si="10"/>
        <v>-2630866.4893342941</v>
      </c>
      <c r="E146">
        <f>(1+($C$133/12)-($C$135)/12)^6</f>
        <v>1.0384829293162707</v>
      </c>
      <c r="F146">
        <f t="shared" si="11"/>
        <v>6.0955009476670643</v>
      </c>
    </row>
    <row r="147" spans="2:6" x14ac:dyDescent="0.35">
      <c r="C147" t="s">
        <v>14</v>
      </c>
      <c r="D147" s="2">
        <f t="shared" si="10"/>
        <v>-2623794.5875572581</v>
      </c>
      <c r="E147">
        <f>(1+($C$133/12)-($C$135)/12)^7</f>
        <v>1.0450392182100205</v>
      </c>
      <c r="F147">
        <f t="shared" si="11"/>
        <v>7.1339838769833346</v>
      </c>
    </row>
    <row r="148" spans="2:6" x14ac:dyDescent="0.35">
      <c r="C148" t="s">
        <v>15</v>
      </c>
      <c r="D148" s="2">
        <f t="shared" si="10"/>
        <v>-2616678.0385070033</v>
      </c>
      <c r="E148">
        <f>(1+($C$133/12)-($C$135)/12)^8</f>
        <v>1.0516368991409863</v>
      </c>
      <c r="F148">
        <f t="shared" si="11"/>
        <v>8.1790230951933545</v>
      </c>
    </row>
    <row r="149" spans="2:6" x14ac:dyDescent="0.35">
      <c r="C149" t="s">
        <v>16</v>
      </c>
      <c r="D149" s="2">
        <f t="shared" si="10"/>
        <v>-2609516.5603104113</v>
      </c>
      <c r="E149">
        <f>(1+($C$133/12)-($C$135)/12)^9</f>
        <v>1.0582762334308962</v>
      </c>
      <c r="F149">
        <f t="shared" si="11"/>
        <v>9.2306599943343404</v>
      </c>
    </row>
    <row r="150" spans="2:6" x14ac:dyDescent="0.35">
      <c r="C150" t="s">
        <v>17</v>
      </c>
      <c r="D150" s="2">
        <f t="shared" si="10"/>
        <v>-2602309.8693148056</v>
      </c>
      <c r="E150">
        <f>(1+($C$133/12)-($C$135)/12)^10</f>
        <v>1.0649574840512899</v>
      </c>
      <c r="F150">
        <f t="shared" si="11"/>
        <v>10.288936227765237</v>
      </c>
    </row>
    <row r="151" spans="2:6" x14ac:dyDescent="0.35">
      <c r="C151" t="s">
        <v>18</v>
      </c>
      <c r="D151" s="2">
        <f t="shared" si="10"/>
        <v>-2595057.6800767132</v>
      </c>
      <c r="E151">
        <f>(1+($C$133/12)-($C$135)/12)^11</f>
        <v>1.0716809156339335</v>
      </c>
      <c r="F151">
        <f t="shared" si="11"/>
        <v>11.353893711816527</v>
      </c>
    </row>
    <row r="152" spans="2:6" x14ac:dyDescent="0.35">
      <c r="C152" t="s">
        <v>19</v>
      </c>
      <c r="D152" s="2">
        <f t="shared" si="10"/>
        <v>-2587759.7053505648</v>
      </c>
      <c r="E152">
        <f>(1+($C$133/12)-($C$135)/12)^12</f>
        <v>1.0784467944813023</v>
      </c>
      <c r="F152">
        <f t="shared" si="11"/>
        <v>12.425574627450461</v>
      </c>
    </row>
    <row r="155" spans="2:6" x14ac:dyDescent="0.35">
      <c r="D155" s="7" t="s">
        <v>27</v>
      </c>
    </row>
    <row r="156" spans="2:6" x14ac:dyDescent="0.35">
      <c r="B156" t="s">
        <v>6</v>
      </c>
      <c r="C156" s="6">
        <v>0.08</v>
      </c>
      <c r="D156" s="7"/>
    </row>
    <row r="157" spans="2:6" x14ac:dyDescent="0.35">
      <c r="B157" t="s">
        <v>31</v>
      </c>
      <c r="C157" s="6">
        <v>5.2999999999999999E-2</v>
      </c>
      <c r="D157" s="7"/>
    </row>
    <row r="158" spans="2:6" x14ac:dyDescent="0.35">
      <c r="B158" t="str">
        <f>B135</f>
        <v>Total Charge (5.6% of 8%)</v>
      </c>
      <c r="C158" s="9">
        <f>C156*C157</f>
        <v>4.2399999999999998E-3</v>
      </c>
      <c r="D158" s="7"/>
    </row>
    <row r="159" spans="2:6" x14ac:dyDescent="0.35">
      <c r="B159" t="s">
        <v>21</v>
      </c>
      <c r="C159" s="2">
        <f>C136</f>
        <v>-23681.43887969909</v>
      </c>
    </row>
    <row r="160" spans="2:6" x14ac:dyDescent="0.35">
      <c r="D160" s="6"/>
      <c r="E160" s="46"/>
      <c r="F160" s="46"/>
    </row>
    <row r="161" spans="3:6" x14ac:dyDescent="0.35">
      <c r="E161" s="46"/>
      <c r="F161" s="46"/>
    </row>
    <row r="162" spans="3:6" x14ac:dyDescent="0.35">
      <c r="C162" t="s">
        <v>7</v>
      </c>
      <c r="D162" s="1"/>
      <c r="E162" s="46"/>
      <c r="F162" s="46"/>
    </row>
    <row r="163" spans="3:6" x14ac:dyDescent="0.35">
      <c r="D163" s="2">
        <f>D152</f>
        <v>-2587759.7053505648</v>
      </c>
    </row>
    <row r="164" spans="3:6" x14ac:dyDescent="0.35">
      <c r="C164" t="s">
        <v>8</v>
      </c>
      <c r="D164" s="2">
        <f>$D$163*E164-$C$159*(F164)</f>
        <v>-2580415.6560773118</v>
      </c>
      <c r="E164">
        <f>(1+($C$156/12)-($C$158)/12)</f>
        <v>1.0063133333333332</v>
      </c>
      <c r="F164">
        <v>1</v>
      </c>
    </row>
    <row r="165" spans="3:6" x14ac:dyDescent="0.35">
      <c r="C165" t="s">
        <v>9</v>
      </c>
      <c r="D165" s="2">
        <f t="shared" ref="D165:D175" si="12">$D$163*E165-$C$159*(F165)</f>
        <v>-2573025.2413729806</v>
      </c>
      <c r="E165">
        <f>(1+($C$156/12)-($C$158)/12)^2</f>
        <v>1.0126665248444442</v>
      </c>
      <c r="F165">
        <f>E164+F164</f>
        <v>2.0063133333333329</v>
      </c>
    </row>
    <row r="166" spans="3:6" x14ac:dyDescent="0.35">
      <c r="C166" t="s">
        <v>10</v>
      </c>
      <c r="D166" s="2">
        <f t="shared" si="12"/>
        <v>-2565588.1685171495</v>
      </c>
      <c r="E166">
        <f>(1+($C$156/12)-($C$158)/12)^3</f>
        <v>1.0190598261712953</v>
      </c>
      <c r="F166">
        <f t="shared" ref="F166:F175" si="13">F165+E165</f>
        <v>3.0189798581777771</v>
      </c>
    </row>
    <row r="167" spans="3:6" x14ac:dyDescent="0.35">
      <c r="C167" t="s">
        <v>11</v>
      </c>
      <c r="D167" s="2">
        <f t="shared" si="12"/>
        <v>-2558104.1429413548</v>
      </c>
      <c r="E167">
        <f>(1+($C$156/12)-($C$158)/12)^4</f>
        <v>1.0254934905405233</v>
      </c>
      <c r="F167">
        <f t="shared" si="13"/>
        <v>4.0380396843490729</v>
      </c>
    </row>
    <row r="168" spans="3:6" x14ac:dyDescent="0.35">
      <c r="C168" t="s">
        <v>12</v>
      </c>
      <c r="D168" s="2">
        <f t="shared" si="12"/>
        <v>-2550572.868217425</v>
      </c>
      <c r="E168">
        <f>(1+($C$156/12)-($C$158)/12)^5</f>
        <v>1.031967772777469</v>
      </c>
      <c r="F168">
        <f t="shared" si="13"/>
        <v>5.0635331748895958</v>
      </c>
    </row>
    <row r="169" spans="3:6" x14ac:dyDescent="0.35">
      <c r="C169" t="s">
        <v>13</v>
      </c>
      <c r="D169" s="2">
        <f t="shared" si="12"/>
        <v>-2542994.0460457387</v>
      </c>
      <c r="E169">
        <f>(1+($C$156/12)-($C$158)/12)^6</f>
        <v>1.0384829293162707</v>
      </c>
      <c r="F169">
        <f t="shared" si="13"/>
        <v>6.0955009476670643</v>
      </c>
    </row>
    <row r="170" spans="3:6" x14ac:dyDescent="0.35">
      <c r="C170" t="s">
        <v>14</v>
      </c>
      <c r="D170" s="2">
        <f t="shared" si="12"/>
        <v>-2535367.3762434078</v>
      </c>
      <c r="E170">
        <f>(1+($C$156/12)-($C$158)/12)^7</f>
        <v>1.0450392182100205</v>
      </c>
      <c r="F170">
        <f t="shared" si="13"/>
        <v>7.1339838769833346</v>
      </c>
    </row>
    <row r="171" spans="3:6" x14ac:dyDescent="0.35">
      <c r="C171" t="s">
        <v>15</v>
      </c>
      <c r="D171" s="2">
        <f t="shared" si="12"/>
        <v>-2527692.5567323915</v>
      </c>
      <c r="E171">
        <f>(1+($C$156/12)-($C$158)/12)^8</f>
        <v>1.0516368991409863</v>
      </c>
      <c r="F171">
        <f t="shared" si="13"/>
        <v>8.1790230951933545</v>
      </c>
    </row>
    <row r="172" spans="3:6" x14ac:dyDescent="0.35">
      <c r="C172" t="s">
        <v>16</v>
      </c>
      <c r="D172" s="2">
        <f t="shared" si="12"/>
        <v>-2519969.2835275289</v>
      </c>
      <c r="E172">
        <f>(1+($C$156/12)-($C$158)/12)^9</f>
        <v>1.0582762334308962</v>
      </c>
      <c r="F172">
        <f t="shared" si="13"/>
        <v>9.2306599943343404</v>
      </c>
    </row>
    <row r="173" spans="3:6" x14ac:dyDescent="0.35">
      <c r="C173" t="s">
        <v>17</v>
      </c>
      <c r="D173" s="2">
        <f t="shared" si="12"/>
        <v>-2512197.2507245005</v>
      </c>
      <c r="E173">
        <f>(1+($C$156/12)-($C$158)/12)^10</f>
        <v>1.0649574840512899</v>
      </c>
      <c r="F173">
        <f t="shared" si="13"/>
        <v>10.288936227765237</v>
      </c>
    </row>
    <row r="174" spans="3:6" x14ac:dyDescent="0.35">
      <c r="C174" t="s">
        <v>18</v>
      </c>
      <c r="D174" s="2">
        <f t="shared" si="12"/>
        <v>-2504376.1504877084</v>
      </c>
      <c r="E174">
        <f>(1+($C$156/12)-($C$158)/12)^11</f>
        <v>1.0716809156339335</v>
      </c>
      <c r="F174">
        <f t="shared" si="13"/>
        <v>11.353893711816527</v>
      </c>
    </row>
    <row r="175" spans="3:6" x14ac:dyDescent="0.35">
      <c r="C175" t="s">
        <v>19</v>
      </c>
      <c r="D175" s="2">
        <f t="shared" si="12"/>
        <v>-2496505.6730380878</v>
      </c>
      <c r="E175">
        <f>(1+($C$156/12)-($C$158)/12)^12</f>
        <v>1.0784467944813023</v>
      </c>
      <c r="F175">
        <f t="shared" si="13"/>
        <v>12.425574627450461</v>
      </c>
    </row>
    <row r="178" spans="2:6" x14ac:dyDescent="0.35">
      <c r="D178" s="7" t="s">
        <v>28</v>
      </c>
    </row>
    <row r="179" spans="2:6" x14ac:dyDescent="0.35">
      <c r="B179" t="s">
        <v>6</v>
      </c>
      <c r="C179" s="6">
        <v>0.08</v>
      </c>
      <c r="D179" s="7"/>
    </row>
    <row r="180" spans="2:6" x14ac:dyDescent="0.35">
      <c r="B180" t="s">
        <v>31</v>
      </c>
      <c r="C180" s="6">
        <v>5.2999999999999999E-2</v>
      </c>
      <c r="D180" s="7"/>
    </row>
    <row r="181" spans="2:6" x14ac:dyDescent="0.35">
      <c r="B181" t="str">
        <f>B158</f>
        <v>Total Charge (5.6% of 8%)</v>
      </c>
      <c r="C181" s="9">
        <f>C179*C180</f>
        <v>4.2399999999999998E-3</v>
      </c>
      <c r="D181" s="7"/>
    </row>
    <row r="182" spans="2:6" x14ac:dyDescent="0.35">
      <c r="B182" t="s">
        <v>21</v>
      </c>
      <c r="C182" s="2">
        <f>C159</f>
        <v>-23681.43887969909</v>
      </c>
    </row>
    <row r="183" spans="2:6" x14ac:dyDescent="0.35">
      <c r="D183" s="6"/>
      <c r="E183" s="46"/>
      <c r="F183" s="46"/>
    </row>
    <row r="184" spans="2:6" x14ac:dyDescent="0.35">
      <c r="E184" s="46"/>
      <c r="F184" s="46"/>
    </row>
    <row r="185" spans="2:6" x14ac:dyDescent="0.35">
      <c r="C185" t="s">
        <v>7</v>
      </c>
      <c r="D185" s="1"/>
      <c r="E185" s="46"/>
      <c r="F185" s="46"/>
    </row>
    <row r="186" spans="2:6" x14ac:dyDescent="0.35">
      <c r="D186" s="2">
        <f>D175</f>
        <v>-2496505.6730380878</v>
      </c>
    </row>
    <row r="187" spans="2:6" x14ac:dyDescent="0.35">
      <c r="C187" t="s">
        <v>8</v>
      </c>
      <c r="D187" s="2">
        <f>$D$186*E187-$C$182*(F187)</f>
        <v>-2488585.5066408357</v>
      </c>
      <c r="E187">
        <f>(1+($C$179/12)-($C$181)/12)</f>
        <v>1.0063133333333332</v>
      </c>
      <c r="F187">
        <v>1</v>
      </c>
    </row>
    <row r="188" spans="2:6" x14ac:dyDescent="0.35">
      <c r="C188" t="s">
        <v>9</v>
      </c>
      <c r="D188" s="2">
        <f t="shared" ref="D188:D198" si="14">$D$186*E188-$C$182*(F188)</f>
        <v>-2480615.3375930618</v>
      </c>
      <c r="E188">
        <f>(1+($C$179/12)-($C$181)/12)^2</f>
        <v>1.0126665248444442</v>
      </c>
      <c r="F188">
        <f>E187+F187</f>
        <v>2.0063133333333329</v>
      </c>
    </row>
    <row r="189" spans="2:6" x14ac:dyDescent="0.35">
      <c r="C189" t="s">
        <v>10</v>
      </c>
      <c r="D189" s="2">
        <f t="shared" si="14"/>
        <v>-2472594.850211367</v>
      </c>
      <c r="E189">
        <f>(1+($C$179/12)-($C$181)/12)^3</f>
        <v>1.0190598261712953</v>
      </c>
      <c r="F189">
        <f t="shared" ref="F189:F198" si="15">F188+E188</f>
        <v>3.0189798581777771</v>
      </c>
    </row>
    <row r="190" spans="2:6" x14ac:dyDescent="0.35">
      <c r="C190" t="s">
        <v>11</v>
      </c>
      <c r="D190" s="2">
        <f t="shared" si="14"/>
        <v>-2464523.726819335</v>
      </c>
      <c r="E190">
        <f>(1+($C$179/12)-($C$181)/12)^4</f>
        <v>1.0254934905405233</v>
      </c>
      <c r="F190">
        <f t="shared" si="15"/>
        <v>4.0380396843490729</v>
      </c>
    </row>
    <row r="191" spans="2:6" x14ac:dyDescent="0.35">
      <c r="C191" t="s">
        <v>12</v>
      </c>
      <c r="D191" s="2">
        <f t="shared" si="14"/>
        <v>-2456401.647734955</v>
      </c>
      <c r="E191">
        <f>(1+($C$179/12)-($C$181)/12)^5</f>
        <v>1.031967772777469</v>
      </c>
      <c r="F191">
        <f t="shared" si="15"/>
        <v>5.0635331748895958</v>
      </c>
    </row>
    <row r="192" spans="2:6" x14ac:dyDescent="0.35">
      <c r="C192" t="s">
        <v>13</v>
      </c>
      <c r="D192" s="2">
        <f t="shared" si="14"/>
        <v>-2448228.2912579561</v>
      </c>
      <c r="E192">
        <f>(1+($C$179/12)-($C$181)/12)^6</f>
        <v>1.0384829293162707</v>
      </c>
      <c r="F192">
        <f t="shared" si="15"/>
        <v>6.0955009476670643</v>
      </c>
    </row>
    <row r="193" spans="2:6" x14ac:dyDescent="0.35">
      <c r="C193" t="s">
        <v>14</v>
      </c>
      <c r="D193" s="2">
        <f t="shared" si="14"/>
        <v>-2440003.3336570649</v>
      </c>
      <c r="E193">
        <f>(1+($C$179/12)-($C$181)/12)^7</f>
        <v>1.0450392182100205</v>
      </c>
      <c r="F193">
        <f t="shared" si="15"/>
        <v>7.1339838769833346</v>
      </c>
    </row>
    <row r="194" spans="2:6" x14ac:dyDescent="0.35">
      <c r="C194" t="s">
        <v>15</v>
      </c>
      <c r="D194" s="2">
        <f t="shared" si="14"/>
        <v>-2431726.4491571868</v>
      </c>
      <c r="E194">
        <f>(1+($C$179/12)-($C$181)/12)^8</f>
        <v>1.0516368991409863</v>
      </c>
      <c r="F194">
        <f t="shared" si="15"/>
        <v>8.1790230951933545</v>
      </c>
    </row>
    <row r="195" spans="2:6" x14ac:dyDescent="0.35">
      <c r="C195" t="s">
        <v>16</v>
      </c>
      <c r="D195" s="2">
        <f t="shared" si="14"/>
        <v>-2423397.3099264996</v>
      </c>
      <c r="E195">
        <f>(1+($C$179/12)-($C$181)/12)^9</f>
        <v>1.0582762334308962</v>
      </c>
      <c r="F195">
        <f t="shared" si="15"/>
        <v>9.2306599943343404</v>
      </c>
    </row>
    <row r="196" spans="2:6" x14ac:dyDescent="0.35">
      <c r="C196" t="s">
        <v>17</v>
      </c>
      <c r="D196" s="2">
        <f t="shared" si="14"/>
        <v>-2415015.5860634702</v>
      </c>
      <c r="E196">
        <f>(1+($C$179/12)-($C$181)/12)^10</f>
        <v>1.0649574840512899</v>
      </c>
      <c r="F196">
        <f t="shared" si="15"/>
        <v>10.288936227765237</v>
      </c>
    </row>
    <row r="197" spans="2:6" x14ac:dyDescent="0.35">
      <c r="C197" t="s">
        <v>18</v>
      </c>
      <c r="D197" s="2">
        <f t="shared" si="14"/>
        <v>-2406580.9455837845</v>
      </c>
      <c r="E197">
        <f>(1+($C$179/12)-($C$181)/12)^11</f>
        <v>1.0716809156339335</v>
      </c>
      <c r="F197">
        <f t="shared" si="15"/>
        <v>11.353893711816527</v>
      </c>
    </row>
    <row r="198" spans="2:6" x14ac:dyDescent="0.35">
      <c r="C198" t="s">
        <v>19</v>
      </c>
      <c r="D198" s="2">
        <f t="shared" si="14"/>
        <v>-2398093.054407204</v>
      </c>
      <c r="E198">
        <f>(1+($C$179/12)-($C$181)/12)^12</f>
        <v>1.0784467944813023</v>
      </c>
      <c r="F198">
        <f t="shared" si="15"/>
        <v>12.425574627450461</v>
      </c>
    </row>
    <row r="201" spans="2:6" x14ac:dyDescent="0.35">
      <c r="D201" s="7" t="s">
        <v>29</v>
      </c>
    </row>
    <row r="202" spans="2:6" x14ac:dyDescent="0.35">
      <c r="B202" t="s">
        <v>6</v>
      </c>
      <c r="C202" s="6">
        <v>0.08</v>
      </c>
      <c r="D202" s="7"/>
    </row>
    <row r="203" spans="2:6" x14ac:dyDescent="0.35">
      <c r="B203" t="s">
        <v>31</v>
      </c>
      <c r="C203" s="6">
        <v>5.2999999999999999E-2</v>
      </c>
      <c r="D203" s="7"/>
    </row>
    <row r="204" spans="2:6" x14ac:dyDescent="0.35">
      <c r="B204" t="str">
        <f>B181</f>
        <v>Total Charge (5.6% of 8%)</v>
      </c>
      <c r="C204" s="9">
        <f>C202*C203</f>
        <v>4.2399999999999998E-3</v>
      </c>
      <c r="D204" s="7"/>
    </row>
    <row r="205" spans="2:6" x14ac:dyDescent="0.35">
      <c r="B205" t="s">
        <v>21</v>
      </c>
      <c r="C205" s="2">
        <f>C182</f>
        <v>-23681.43887969909</v>
      </c>
    </row>
    <row r="206" spans="2:6" x14ac:dyDescent="0.35">
      <c r="D206" s="6"/>
      <c r="E206" s="46"/>
      <c r="F206" s="46"/>
    </row>
    <row r="207" spans="2:6" x14ac:dyDescent="0.35">
      <c r="E207" s="46"/>
      <c r="F207" s="46"/>
    </row>
    <row r="208" spans="2:6" x14ac:dyDescent="0.35">
      <c r="C208" t="s">
        <v>7</v>
      </c>
      <c r="D208" s="1"/>
      <c r="E208" s="46"/>
      <c r="F208" s="46"/>
    </row>
    <row r="209" spans="3:8" x14ac:dyDescent="0.35">
      <c r="D209" s="2">
        <f>D198</f>
        <v>-2398093.054407204</v>
      </c>
      <c r="H209" s="10"/>
    </row>
    <row r="210" spans="3:8" x14ac:dyDescent="0.35">
      <c r="C210" t="s">
        <v>8</v>
      </c>
      <c r="D210" s="2">
        <f>$D$209*E210-$C$205*(F210)</f>
        <v>-2389551.5763443289</v>
      </c>
      <c r="E210">
        <f>(1+($C$202/12)-($C$204)/12)</f>
        <v>1.0063133333333332</v>
      </c>
      <c r="F210">
        <v>1</v>
      </c>
      <c r="H210" s="10"/>
    </row>
    <row r="211" spans="3:8" x14ac:dyDescent="0.35">
      <c r="C211" t="s">
        <v>9</v>
      </c>
      <c r="D211" s="2">
        <f t="shared" ref="D211:D221" si="16">$D$209*E211-$C$205*(F211)</f>
        <v>-2380956.173083283</v>
      </c>
      <c r="E211">
        <f>(1+($C$202/12)-($C$204)/12)^2</f>
        <v>1.0126665248444442</v>
      </c>
      <c r="F211">
        <f>E210+F210</f>
        <v>2.0063133333333329</v>
      </c>
    </row>
    <row r="212" spans="3:8" x14ac:dyDescent="0.35">
      <c r="C212" t="s">
        <v>10</v>
      </c>
      <c r="D212" s="2">
        <f t="shared" si="16"/>
        <v>-2372306.5041763163</v>
      </c>
      <c r="E212">
        <f>(1+($C$202/12)-($C$204)/12)^3</f>
        <v>1.0190598261712953</v>
      </c>
      <c r="F212">
        <f t="shared" ref="F212:F221" si="17">F211+E211</f>
        <v>3.0189798581777771</v>
      </c>
    </row>
    <row r="213" spans="3:8" x14ac:dyDescent="0.35">
      <c r="C213" t="s">
        <v>11</v>
      </c>
      <c r="D213" s="2">
        <f t="shared" si="16"/>
        <v>-2363602.2270263168</v>
      </c>
      <c r="E213">
        <f>(1+($C$202/12)-($C$204)/12)^4</f>
        <v>1.0254934905405233</v>
      </c>
      <c r="F213">
        <f t="shared" si="17"/>
        <v>4.0380396843490729</v>
      </c>
    </row>
    <row r="214" spans="3:8" x14ac:dyDescent="0.35">
      <c r="C214" t="s">
        <v>12</v>
      </c>
      <c r="D214" s="2">
        <f t="shared" si="16"/>
        <v>-2354842.9968732432</v>
      </c>
      <c r="E214">
        <f>(1+($C$202/12)-($C$204)/12)^5</f>
        <v>1.031967772777469</v>
      </c>
      <c r="F214">
        <f t="shared" si="17"/>
        <v>5.0635331748895958</v>
      </c>
    </row>
    <row r="215" spans="3:8" x14ac:dyDescent="0.35">
      <c r="C215" t="s">
        <v>13</v>
      </c>
      <c r="D215" s="2">
        <f t="shared" si="16"/>
        <v>-2346028.4667804707</v>
      </c>
      <c r="E215">
        <f>(1+($C$202/12)-($C$204)/12)^6</f>
        <v>1.0384829293162707</v>
      </c>
      <c r="F215">
        <f t="shared" si="17"/>
        <v>6.0955009476670643</v>
      </c>
    </row>
    <row r="216" spans="3:8" x14ac:dyDescent="0.35">
      <c r="C216" t="s">
        <v>14</v>
      </c>
      <c r="D216" s="2">
        <f t="shared" si="16"/>
        <v>-2337158.287621045</v>
      </c>
      <c r="E216">
        <f>(1+($C$202/12)-($C$204)/12)^7</f>
        <v>1.0450392182100205</v>
      </c>
      <c r="F216">
        <f t="shared" si="17"/>
        <v>7.1339838769833346</v>
      </c>
    </row>
    <row r="217" spans="3:8" x14ac:dyDescent="0.35">
      <c r="C217" t="s">
        <v>15</v>
      </c>
      <c r="D217" s="2">
        <f t="shared" si="16"/>
        <v>-2328232.1080638599</v>
      </c>
      <c r="E217">
        <f>(1+($C$202/12)-($C$204)/12)^8</f>
        <v>1.0516368991409863</v>
      </c>
      <c r="F217">
        <f t="shared" si="17"/>
        <v>8.1790230951933545</v>
      </c>
    </row>
    <row r="218" spans="3:8" x14ac:dyDescent="0.35">
      <c r="C218" t="s">
        <v>16</v>
      </c>
      <c r="D218" s="2">
        <f t="shared" si="16"/>
        <v>-2319249.5745597365</v>
      </c>
      <c r="E218">
        <f>(1+($C$202/12)-($C$204)/12)^9</f>
        <v>1.0582762334308962</v>
      </c>
      <c r="F218">
        <f t="shared" si="17"/>
        <v>9.2306599943343404</v>
      </c>
    </row>
    <row r="219" spans="3:8" x14ac:dyDescent="0.35">
      <c r="C219" t="s">
        <v>17</v>
      </c>
      <c r="D219" s="2">
        <f t="shared" si="16"/>
        <v>-2310210.3313274249</v>
      </c>
      <c r="E219">
        <f>(1+($C$202/12)-($C$204)/12)^10</f>
        <v>1.0649574840512899</v>
      </c>
      <c r="F219">
        <f t="shared" si="17"/>
        <v>10.288936227765237</v>
      </c>
    </row>
    <row r="220" spans="3:8" x14ac:dyDescent="0.35">
      <c r="C220" t="s">
        <v>18</v>
      </c>
      <c r="D220" s="2">
        <f t="shared" si="16"/>
        <v>-2301114.0203395057</v>
      </c>
      <c r="E220">
        <f>(1+($C$202/12)-($C$204)/12)^11</f>
        <v>1.0716809156339335</v>
      </c>
      <c r="F220">
        <f t="shared" si="17"/>
        <v>11.353893711816527</v>
      </c>
    </row>
    <row r="221" spans="3:8" x14ac:dyDescent="0.35">
      <c r="C221" t="s">
        <v>19</v>
      </c>
      <c r="D221" s="2">
        <f t="shared" si="16"/>
        <v>-2291960.2813082165</v>
      </c>
      <c r="E221">
        <f>(1+($C$202/12)-($C$204)/12)^12</f>
        <v>1.0784467944813023</v>
      </c>
      <c r="F221">
        <f t="shared" si="17"/>
        <v>12.425574627450461</v>
      </c>
    </row>
    <row r="224" spans="3:8" x14ac:dyDescent="0.35">
      <c r="D224" s="7" t="s">
        <v>30</v>
      </c>
    </row>
    <row r="225" spans="2:6" x14ac:dyDescent="0.35">
      <c r="B225" t="s">
        <v>6</v>
      </c>
      <c r="C225" s="6">
        <v>0.08</v>
      </c>
      <c r="D225" s="7"/>
    </row>
    <row r="226" spans="2:6" x14ac:dyDescent="0.35">
      <c r="B226" t="s">
        <v>31</v>
      </c>
      <c r="C226" s="6">
        <v>5.2999999999999999E-2</v>
      </c>
      <c r="D226" s="7"/>
    </row>
    <row r="227" spans="2:6" x14ac:dyDescent="0.35">
      <c r="B227" t="str">
        <f>B204</f>
        <v>Total Charge (5.6% of 8%)</v>
      </c>
      <c r="C227" s="9">
        <f>C225*C226</f>
        <v>4.2399999999999998E-3</v>
      </c>
      <c r="D227" s="7"/>
    </row>
    <row r="228" spans="2:6" x14ac:dyDescent="0.35">
      <c r="B228" t="s">
        <v>21</v>
      </c>
      <c r="C228" s="2">
        <f>C205</f>
        <v>-23681.43887969909</v>
      </c>
    </row>
    <row r="229" spans="2:6" x14ac:dyDescent="0.35">
      <c r="D229" s="6"/>
      <c r="E229" s="46"/>
      <c r="F229" s="46"/>
    </row>
    <row r="230" spans="2:6" x14ac:dyDescent="0.35">
      <c r="E230" s="46"/>
      <c r="F230" s="46"/>
    </row>
    <row r="231" spans="2:6" x14ac:dyDescent="0.35">
      <c r="C231" t="s">
        <v>7</v>
      </c>
      <c r="D231" s="1"/>
      <c r="E231" s="46"/>
      <c r="F231" s="46"/>
    </row>
    <row r="232" spans="2:6" x14ac:dyDescent="0.35">
      <c r="D232" s="2">
        <f>D221</f>
        <v>-2291960.2813082165</v>
      </c>
    </row>
    <row r="233" spans="2:6" x14ac:dyDescent="0.35">
      <c r="C233" t="s">
        <v>8</v>
      </c>
      <c r="D233" s="2">
        <f>$D$232*E233-$C$228*(F233)</f>
        <v>-2282748.7516711764</v>
      </c>
      <c r="E233">
        <f>(1+($C$225/12)-($C$227)/12)</f>
        <v>1.0063133333333332</v>
      </c>
      <c r="F233">
        <v>1</v>
      </c>
    </row>
    <row r="234" spans="2:6" x14ac:dyDescent="0.35">
      <c r="C234" t="s">
        <v>9</v>
      </c>
      <c r="D234" s="2">
        <f t="shared" ref="D234:D244" si="18">$D$232*E234-$C$228*(F234)</f>
        <v>-2273479.0665770276</v>
      </c>
      <c r="E234">
        <f>(1+($C$225/12)-($C$227)/12)^2</f>
        <v>1.0126665248444442</v>
      </c>
      <c r="F234">
        <f>E233+F233</f>
        <v>2.0063133333333329</v>
      </c>
    </row>
    <row r="235" spans="2:6" x14ac:dyDescent="0.35">
      <c r="C235" t="s">
        <v>10</v>
      </c>
      <c r="D235" s="2">
        <f t="shared" si="18"/>
        <v>-2264150.8588709845</v>
      </c>
      <c r="E235">
        <f>(1+($C$225/12)-($C$227)/12)^3</f>
        <v>1.0190598261712953</v>
      </c>
      <c r="F235">
        <f t="shared" ref="F235:F244" si="19">F234+E234</f>
        <v>3.0189798581777771</v>
      </c>
    </row>
    <row r="236" spans="2:6" x14ac:dyDescent="0.35">
      <c r="C236" t="s">
        <v>11</v>
      </c>
      <c r="D236" s="2">
        <f t="shared" si="18"/>
        <v>-2254763.7590802903</v>
      </c>
      <c r="E236">
        <f>(1+($C$225/12)-($C$227)/12)^4</f>
        <v>1.0254934905405233</v>
      </c>
      <c r="F236">
        <f t="shared" si="19"/>
        <v>4.0380396843490729</v>
      </c>
    </row>
    <row r="237" spans="2:6" x14ac:dyDescent="0.35">
      <c r="C237" t="s">
        <v>12</v>
      </c>
      <c r="D237" s="2">
        <f t="shared" si="18"/>
        <v>-2245317.3953995849</v>
      </c>
      <c r="E237">
        <f>(1+($C$225/12)-($C$227)/12)^5</f>
        <v>1.031967772777469</v>
      </c>
      <c r="F237">
        <f t="shared" si="19"/>
        <v>5.0635331748895958</v>
      </c>
    </row>
    <row r="238" spans="2:6" x14ac:dyDescent="0.35">
      <c r="C238" t="s">
        <v>13</v>
      </c>
      <c r="D238" s="2">
        <f t="shared" si="18"/>
        <v>-2235811.3936761753</v>
      </c>
      <c r="E238">
        <f>(1+($C$225/12)-($C$227)/12)^6</f>
        <v>1.0384829293162707</v>
      </c>
      <c r="F238">
        <f t="shared" si="19"/>
        <v>6.0955009476670643</v>
      </c>
    </row>
    <row r="239" spans="2:6" x14ac:dyDescent="0.35">
      <c r="C239" t="s">
        <v>14</v>
      </c>
      <c r="D239" s="2">
        <f t="shared" si="18"/>
        <v>-2226245.3773952178</v>
      </c>
      <c r="E239">
        <f>(1+($C$225/12)-($C$227)/12)^7</f>
        <v>1.0450392182100205</v>
      </c>
      <c r="F239">
        <f t="shared" si="19"/>
        <v>7.1339838769833346</v>
      </c>
    </row>
    <row r="240" spans="2:6" x14ac:dyDescent="0.35">
      <c r="C240" t="s">
        <v>15</v>
      </c>
      <c r="D240" s="2">
        <f t="shared" si="18"/>
        <v>-2216618.9676648066</v>
      </c>
      <c r="E240">
        <f>(1+($C$225/12)-($C$227)/12)^8</f>
        <v>1.0516368991409863</v>
      </c>
      <c r="F240">
        <f t="shared" si="19"/>
        <v>8.1790230951933545</v>
      </c>
    </row>
    <row r="241" spans="2:6" x14ac:dyDescent="0.35">
      <c r="C241" t="s">
        <v>16</v>
      </c>
      <c r="D241" s="2">
        <f t="shared" si="18"/>
        <v>-2206931.7832009643</v>
      </c>
      <c r="E241">
        <f>(1+($C$225/12)-($C$227)/12)^9</f>
        <v>1.0582762334308962</v>
      </c>
      <c r="F241">
        <f t="shared" si="19"/>
        <v>9.2306599943343404</v>
      </c>
    </row>
    <row r="242" spans="2:6" x14ac:dyDescent="0.35">
      <c r="C242" t="s">
        <v>17</v>
      </c>
      <c r="D242" s="2">
        <f t="shared" si="18"/>
        <v>-2197183.4403125406</v>
      </c>
      <c r="E242">
        <f>(1+($C$225/12)-($C$227)/12)^10</f>
        <v>1.0649574840512899</v>
      </c>
      <c r="F242">
        <f t="shared" si="19"/>
        <v>10.288936227765237</v>
      </c>
    </row>
    <row r="243" spans="2:6" x14ac:dyDescent="0.35">
      <c r="C243" t="s">
        <v>18</v>
      </c>
      <c r="D243" s="2">
        <f t="shared" si="18"/>
        <v>-2187373.5528860143</v>
      </c>
      <c r="E243">
        <f>(1+($C$225/12)-($C$227)/12)^11</f>
        <v>1.0716809156339335</v>
      </c>
      <c r="F243">
        <f t="shared" si="19"/>
        <v>11.353893711816527</v>
      </c>
    </row>
    <row r="244" spans="2:6" x14ac:dyDescent="0.35">
      <c r="C244" t="s">
        <v>19</v>
      </c>
      <c r="D244" s="2">
        <f t="shared" si="18"/>
        <v>-2177501.732370202</v>
      </c>
      <c r="E244">
        <f>(1+($C$225/12)-($C$227)/12)^12</f>
        <v>1.0784467944813023</v>
      </c>
      <c r="F244">
        <f t="shared" si="19"/>
        <v>12.425574627450461</v>
      </c>
    </row>
    <row r="247" spans="2:6" x14ac:dyDescent="0.35">
      <c r="D247" s="7" t="s">
        <v>33</v>
      </c>
    </row>
    <row r="248" spans="2:6" x14ac:dyDescent="0.35">
      <c r="B248" t="s">
        <v>6</v>
      </c>
      <c r="C248" s="6">
        <v>0.08</v>
      </c>
      <c r="D248" s="7"/>
    </row>
    <row r="249" spans="2:6" x14ac:dyDescent="0.35">
      <c r="B249" t="s">
        <v>31</v>
      </c>
      <c r="C249" s="6">
        <v>5.2999999999999999E-2</v>
      </c>
      <c r="D249" s="7"/>
    </row>
    <row r="250" spans="2:6" x14ac:dyDescent="0.35">
      <c r="B250" t="str">
        <f>B227</f>
        <v>Total Charge (5.6% of 8%)</v>
      </c>
      <c r="C250" s="9">
        <f>C248*C249</f>
        <v>4.2399999999999998E-3</v>
      </c>
      <c r="D250" s="7"/>
    </row>
    <row r="251" spans="2:6" x14ac:dyDescent="0.35">
      <c r="B251" t="s">
        <v>21</v>
      </c>
      <c r="C251" s="2">
        <f>C228</f>
        <v>-23681.43887969909</v>
      </c>
    </row>
    <row r="252" spans="2:6" x14ac:dyDescent="0.35">
      <c r="D252" s="6"/>
      <c r="E252" s="46"/>
      <c r="F252" s="46"/>
    </row>
    <row r="253" spans="2:6" x14ac:dyDescent="0.35">
      <c r="E253" s="46"/>
      <c r="F253" s="46"/>
    </row>
    <row r="254" spans="2:6" x14ac:dyDescent="0.35">
      <c r="C254" t="s">
        <v>7</v>
      </c>
      <c r="D254" s="1"/>
      <c r="E254" s="46"/>
      <c r="F254" s="46"/>
    </row>
    <row r="255" spans="2:6" x14ac:dyDescent="0.35">
      <c r="D255" s="2">
        <f>D244</f>
        <v>-2177501.732370202</v>
      </c>
    </row>
    <row r="256" spans="2:6" x14ac:dyDescent="0.35">
      <c r="C256" t="s">
        <v>8</v>
      </c>
      <c r="D256" s="2">
        <f>$D$255*E256-$C$251*(F256)</f>
        <v>-2167567.5877608666</v>
      </c>
      <c r="E256">
        <f>(1+($C$248/12)-($C$250)/12)</f>
        <v>1.0063133333333332</v>
      </c>
      <c r="F256">
        <v>1</v>
      </c>
    </row>
    <row r="257" spans="2:6" x14ac:dyDescent="0.35">
      <c r="C257" t="s">
        <v>9</v>
      </c>
      <c r="D257" s="2">
        <f t="shared" ref="D257:D267" si="20">$D$255*E257-$C$251*(F257)</f>
        <v>-2157570.7255852306</v>
      </c>
      <c r="E257">
        <f>(1+($C$248/12)-($C$250)/12)^2</f>
        <v>1.0126665248444442</v>
      </c>
      <c r="F257">
        <f>E256+F256</f>
        <v>2.0063133333333329</v>
      </c>
    </row>
    <row r="258" spans="2:6" x14ac:dyDescent="0.35">
      <c r="C258" t="s">
        <v>10</v>
      </c>
      <c r="D258" s="2">
        <f t="shared" si="20"/>
        <v>-2147510.7498863931</v>
      </c>
      <c r="E258">
        <f>(1+($C$248/12)-($C$250)/12)^3</f>
        <v>1.0190598261712953</v>
      </c>
      <c r="F258">
        <f t="shared" ref="F258:F267" si="21">F257+E257</f>
        <v>3.0189798581777771</v>
      </c>
    </row>
    <row r="259" spans="2:6" x14ac:dyDescent="0.35">
      <c r="C259" t="s">
        <v>11</v>
      </c>
      <c r="D259" s="2">
        <f t="shared" si="20"/>
        <v>-2137387.2622076427</v>
      </c>
      <c r="E259">
        <f>(1+($C$248/12)-($C$250)/12)^4</f>
        <v>1.0254934905405233</v>
      </c>
      <c r="F259">
        <f t="shared" si="21"/>
        <v>4.0380396843490729</v>
      </c>
    </row>
    <row r="260" spans="2:6" x14ac:dyDescent="0.35">
      <c r="C260" t="s">
        <v>12</v>
      </c>
      <c r="D260" s="2">
        <f t="shared" si="20"/>
        <v>-2127199.861576681</v>
      </c>
      <c r="E260">
        <f>(1+($C$248/12)-($C$250)/12)^5</f>
        <v>1.031967772777469</v>
      </c>
      <c r="F260">
        <f t="shared" si="21"/>
        <v>5.0635331748895958</v>
      </c>
    </row>
    <row r="261" spans="2:6" x14ac:dyDescent="0.35">
      <c r="C261" t="s">
        <v>13</v>
      </c>
      <c r="D261" s="2">
        <f t="shared" si="20"/>
        <v>-2116948.1444897363</v>
      </c>
      <c r="E261">
        <f>(1+($C$248/12)-($C$250)/12)^6</f>
        <v>1.0384829293162707</v>
      </c>
      <c r="F261">
        <f t="shared" si="21"/>
        <v>6.0955009476670643</v>
      </c>
    </row>
    <row r="262" spans="2:6" x14ac:dyDescent="0.35">
      <c r="C262" t="s">
        <v>14</v>
      </c>
      <c r="D262" s="2">
        <f t="shared" si="20"/>
        <v>-2106631.7048955816</v>
      </c>
      <c r="E262">
        <f>(1+($C$248/12)-($C$250)/12)^7</f>
        <v>1.0450392182100205</v>
      </c>
      <c r="F262">
        <f t="shared" si="21"/>
        <v>7.1339838769833346</v>
      </c>
    </row>
    <row r="263" spans="2:6" x14ac:dyDescent="0.35">
      <c r="C263" t="s">
        <v>15</v>
      </c>
      <c r="D263" s="2">
        <f t="shared" si="20"/>
        <v>-2096250.1341794564</v>
      </c>
      <c r="E263">
        <f>(1+($C$248/12)-($C$250)/12)^8</f>
        <v>1.0516368991409863</v>
      </c>
      <c r="F263">
        <f t="shared" si="21"/>
        <v>8.1790230951933545</v>
      </c>
    </row>
    <row r="264" spans="2:6" x14ac:dyDescent="0.35">
      <c r="C264" t="s">
        <v>16</v>
      </c>
      <c r="D264" s="2">
        <f t="shared" si="20"/>
        <v>-2085803.0211468765</v>
      </c>
      <c r="E264">
        <f>(1+($C$248/12)-($C$250)/12)^9</f>
        <v>1.0582762334308962</v>
      </c>
      <c r="F264">
        <f t="shared" si="21"/>
        <v>9.2306599943343404</v>
      </c>
    </row>
    <row r="265" spans="2:6" x14ac:dyDescent="0.35">
      <c r="C265" t="s">
        <v>17</v>
      </c>
      <c r="D265" s="2">
        <f t="shared" si="20"/>
        <v>-2075289.9520073512</v>
      </c>
      <c r="E265">
        <f>(1+($C$248/12)-($C$250)/12)^10</f>
        <v>1.0649574840512899</v>
      </c>
      <c r="F265">
        <f t="shared" si="21"/>
        <v>10.288936227765237</v>
      </c>
    </row>
    <row r="266" spans="2:6" x14ac:dyDescent="0.35">
      <c r="C266" t="s">
        <v>18</v>
      </c>
      <c r="D266" s="2">
        <f t="shared" si="20"/>
        <v>-2064710.5103579918</v>
      </c>
      <c r="E266">
        <f>(1+($C$248/12)-($C$250)/12)^11</f>
        <v>1.0716809156339335</v>
      </c>
      <c r="F266">
        <f t="shared" si="21"/>
        <v>11.353893711816527</v>
      </c>
    </row>
    <row r="267" spans="2:6" x14ac:dyDescent="0.35">
      <c r="C267" t="s">
        <v>19</v>
      </c>
      <c r="D267" s="2">
        <f t="shared" si="20"/>
        <v>-2054064.2771670192</v>
      </c>
      <c r="E267">
        <f>(1+($C$248/12)-($C$250)/12)^12</f>
        <v>1.0784467944813023</v>
      </c>
      <c r="F267">
        <f t="shared" si="21"/>
        <v>12.425574627450461</v>
      </c>
    </row>
    <row r="270" spans="2:6" x14ac:dyDescent="0.35">
      <c r="D270" s="7" t="s">
        <v>71</v>
      </c>
    </row>
    <row r="271" spans="2:6" x14ac:dyDescent="0.35">
      <c r="B271" t="s">
        <v>36</v>
      </c>
      <c r="C271" s="6">
        <v>0.08</v>
      </c>
      <c r="D271" s="7"/>
    </row>
    <row r="272" spans="2:6" x14ac:dyDescent="0.35">
      <c r="B272" t="s">
        <v>31</v>
      </c>
      <c r="C272" s="6">
        <v>5.2999999999999999E-2</v>
      </c>
      <c r="D272" s="7"/>
    </row>
    <row r="273" spans="2:6" x14ac:dyDescent="0.35">
      <c r="B273" t="s">
        <v>70</v>
      </c>
      <c r="C273" s="9">
        <f>C271*C272</f>
        <v>4.2399999999999998E-3</v>
      </c>
      <c r="D273" s="7"/>
    </row>
    <row r="274" spans="2:6" x14ac:dyDescent="0.35">
      <c r="B274" t="s">
        <v>21</v>
      </c>
      <c r="C274" s="2">
        <f>C251</f>
        <v>-23681.43887969909</v>
      </c>
    </row>
    <row r="275" spans="2:6" x14ac:dyDescent="0.35">
      <c r="D275" s="6"/>
      <c r="E275" s="46"/>
      <c r="F275" s="46"/>
    </row>
    <row r="276" spans="2:6" x14ac:dyDescent="0.35">
      <c r="E276" s="46"/>
      <c r="F276" s="46"/>
    </row>
    <row r="277" spans="2:6" x14ac:dyDescent="0.35">
      <c r="C277" t="s">
        <v>7</v>
      </c>
      <c r="D277" s="1"/>
      <c r="E277" s="46"/>
      <c r="F277" s="46"/>
    </row>
    <row r="278" spans="2:6" x14ac:dyDescent="0.35">
      <c r="D278" s="2">
        <f>D267</f>
        <v>-2054064.2771670192</v>
      </c>
    </row>
    <row r="279" spans="2:6" x14ac:dyDescent="0.35">
      <c r="C279" t="s">
        <v>8</v>
      </c>
      <c r="D279" s="2">
        <f>$D$278*E279-$C$274*(F279)</f>
        <v>-2043350.8307571677</v>
      </c>
      <c r="E279">
        <f>(1+($C$271/12)-($C$273)/12)</f>
        <v>1.0063133333333332</v>
      </c>
      <c r="F279">
        <v>1</v>
      </c>
    </row>
    <row r="280" spans="2:6" x14ac:dyDescent="0.35">
      <c r="C280" t="s">
        <v>9</v>
      </c>
      <c r="D280" s="2">
        <f t="shared" ref="D280:D290" si="22">$D$278*E280-$C$274*(F280)</f>
        <v>-2032569.7467889821</v>
      </c>
      <c r="E280">
        <f>(1+($C$271/12)-($C$273)/12)^2</f>
        <v>1.0126665248444442</v>
      </c>
      <c r="F280">
        <f>E279+F279</f>
        <v>2.0063133333333329</v>
      </c>
    </row>
    <row r="281" spans="2:6" x14ac:dyDescent="0.35">
      <c r="C281" t="s">
        <v>10</v>
      </c>
      <c r="D281" s="2">
        <f t="shared" si="22"/>
        <v>-2021720.5982440105</v>
      </c>
      <c r="E281">
        <f>(1+($C$271/12)-($C$273)/12)^3</f>
        <v>1.0190598261712953</v>
      </c>
      <c r="F281">
        <f t="shared" ref="F281:F290" si="23">F280+E280</f>
        <v>3.0189798581777771</v>
      </c>
    </row>
    <row r="282" spans="2:6" x14ac:dyDescent="0.35">
      <c r="C282" t="s">
        <v>11</v>
      </c>
      <c r="D282" s="2">
        <f t="shared" si="22"/>
        <v>-2010802.9554078917</v>
      </c>
      <c r="E282">
        <f>(1+($C$271/12)-($C$273)/12)^4</f>
        <v>1.0254934905405233</v>
      </c>
      <c r="F282">
        <f t="shared" si="23"/>
        <v>4.0380396843490729</v>
      </c>
    </row>
    <row r="283" spans="2:6" x14ac:dyDescent="0.35">
      <c r="C283" t="s">
        <v>12</v>
      </c>
      <c r="D283" s="2">
        <f t="shared" si="22"/>
        <v>-1999816.3858533339</v>
      </c>
      <c r="E283">
        <f>(1+($C$271/12)-($C$273)/12)^5</f>
        <v>1.031967772777469</v>
      </c>
      <c r="F283">
        <f t="shared" si="23"/>
        <v>5.0635331748895958</v>
      </c>
    </row>
    <row r="284" spans="2:6" x14ac:dyDescent="0.35">
      <c r="C284" t="s">
        <v>13</v>
      </c>
      <c r="D284" s="2">
        <f t="shared" si="22"/>
        <v>-1988760.4544229889</v>
      </c>
      <c r="E284">
        <f>(1+($C$271/12)-($C$273)/12)^6</f>
        <v>1.0384829293162707</v>
      </c>
      <c r="F284">
        <f t="shared" si="23"/>
        <v>6.0955009476670643</v>
      </c>
    </row>
    <row r="285" spans="2:6" x14ac:dyDescent="0.35">
      <c r="C285" t="s">
        <v>14</v>
      </c>
      <c r="D285" s="2">
        <f t="shared" si="22"/>
        <v>-1977634.7232122128</v>
      </c>
      <c r="E285">
        <f>(1+($C$271/12)-($C$273)/12)^7</f>
        <v>1.0450392182100205</v>
      </c>
      <c r="F285">
        <f t="shared" si="23"/>
        <v>7.1339838769833346</v>
      </c>
    </row>
    <row r="286" spans="2:6" x14ac:dyDescent="0.35">
      <c r="C286" t="s">
        <v>15</v>
      </c>
      <c r="D286" s="2">
        <f t="shared" si="22"/>
        <v>-1966438.7515517271</v>
      </c>
      <c r="E286">
        <f>(1+($C$271/12)-($C$273)/12)^8</f>
        <v>1.0516368991409863</v>
      </c>
      <c r="F286">
        <f t="shared" si="23"/>
        <v>8.1790230951933545</v>
      </c>
    </row>
    <row r="287" spans="2:6" x14ac:dyDescent="0.35">
      <c r="C287" t="s">
        <v>16</v>
      </c>
      <c r="D287" s="2">
        <f t="shared" si="22"/>
        <v>-1955172.0959901575</v>
      </c>
      <c r="E287">
        <f>(1+($C$271/12)-($C$273)/12)^9</f>
        <v>1.0582762334308962</v>
      </c>
      <c r="F287">
        <f t="shared" si="23"/>
        <v>9.2306599943343404</v>
      </c>
    </row>
    <row r="288" spans="2:6" x14ac:dyDescent="0.35">
      <c r="C288" t="s">
        <v>17</v>
      </c>
      <c r="D288" s="2">
        <f t="shared" si="22"/>
        <v>-1943834.310276476</v>
      </c>
      <c r="E288">
        <f>(1+($C$271/12)-($C$273)/12)^10</f>
        <v>1.0649574840512899</v>
      </c>
      <c r="F288">
        <f t="shared" si="23"/>
        <v>10.288936227765237</v>
      </c>
    </row>
    <row r="289" spans="2:6" x14ac:dyDescent="0.35">
      <c r="C289" t="s">
        <v>18</v>
      </c>
      <c r="D289" s="2">
        <f t="shared" si="22"/>
        <v>-1932424.9453423219</v>
      </c>
      <c r="E289">
        <f>(1+($C$271/12)-($C$273)/12)^11</f>
        <v>1.0716809156339335</v>
      </c>
      <c r="F289">
        <f t="shared" si="23"/>
        <v>11.353893711816527</v>
      </c>
    </row>
    <row r="290" spans="2:6" x14ac:dyDescent="0.35">
      <c r="C290" t="s">
        <v>19</v>
      </c>
      <c r="D290" s="2">
        <f t="shared" si="22"/>
        <v>-1920943.5492842172</v>
      </c>
      <c r="E290">
        <f>(1+($C$271/12)-($C$273)/12)^12</f>
        <v>1.0784467944813023</v>
      </c>
      <c r="F290">
        <f t="shared" si="23"/>
        <v>12.425574627450461</v>
      </c>
    </row>
    <row r="293" spans="2:6" x14ac:dyDescent="0.35">
      <c r="D293" s="7" t="s">
        <v>72</v>
      </c>
    </row>
    <row r="294" spans="2:6" x14ac:dyDescent="0.35">
      <c r="B294" t="s">
        <v>6</v>
      </c>
      <c r="C294" s="6">
        <v>0.08</v>
      </c>
      <c r="D294" s="7"/>
    </row>
    <row r="295" spans="2:6" x14ac:dyDescent="0.35">
      <c r="B295" t="s">
        <v>31</v>
      </c>
      <c r="C295" s="6">
        <v>5.2999999999999999E-2</v>
      </c>
      <c r="D295" s="7"/>
    </row>
    <row r="296" spans="2:6" x14ac:dyDescent="0.35">
      <c r="B296" t="str">
        <f>B273</f>
        <v>Total Charge (5.6% of 8%)</v>
      </c>
      <c r="C296" s="9">
        <f>C294*C295</f>
        <v>4.2399999999999998E-3</v>
      </c>
      <c r="D296" s="7"/>
    </row>
    <row r="297" spans="2:6" x14ac:dyDescent="0.35">
      <c r="B297" t="s">
        <v>21</v>
      </c>
      <c r="C297" s="2">
        <f>C274</f>
        <v>-23681.43887969909</v>
      </c>
    </row>
    <row r="298" spans="2:6" x14ac:dyDescent="0.35">
      <c r="D298" s="6"/>
      <c r="E298" s="46"/>
      <c r="F298" s="46"/>
    </row>
    <row r="299" spans="2:6" x14ac:dyDescent="0.35">
      <c r="E299" s="46"/>
      <c r="F299" s="46"/>
    </row>
    <row r="300" spans="2:6" x14ac:dyDescent="0.35">
      <c r="C300" t="s">
        <v>7</v>
      </c>
      <c r="D300" s="1"/>
      <c r="E300" s="46"/>
      <c r="F300" s="46"/>
    </row>
    <row r="301" spans="2:6" x14ac:dyDescent="0.35">
      <c r="D301" s="2">
        <f>D290</f>
        <v>-1920943.5492842172</v>
      </c>
    </row>
    <row r="302" spans="2:6" x14ac:dyDescent="0.35">
      <c r="C302" t="s">
        <v>8</v>
      </c>
      <c r="D302" s="2">
        <f>$D$301*E302-$C$297*(F302)</f>
        <v>-1909389.6673456656</v>
      </c>
      <c r="E302">
        <f>(1+($C$294/12)-($C$296)/12)</f>
        <v>1.0063133333333332</v>
      </c>
      <c r="F302">
        <v>1</v>
      </c>
    </row>
    <row r="303" spans="2:6" x14ac:dyDescent="0.35">
      <c r="C303" t="s">
        <v>9</v>
      </c>
      <c r="D303" s="2">
        <f t="shared" ref="D303:D313" si="24">$D$301*E303-$C$297*(F303)</f>
        <v>-1897762.8418991419</v>
      </c>
      <c r="E303">
        <f>(1+($C$294/12)-($C$296)/12)^2</f>
        <v>1.0126665248444442</v>
      </c>
      <c r="F303">
        <f>E302+F302</f>
        <v>2.0063133333333329</v>
      </c>
    </row>
    <row r="304" spans="2:6" x14ac:dyDescent="0.35">
      <c r="C304" t="s">
        <v>10</v>
      </c>
      <c r="D304" s="2">
        <f t="shared" si="24"/>
        <v>-1886062.6124279657</v>
      </c>
      <c r="E304">
        <f>(1+($C$294/12)-($C$296)/12)^3</f>
        <v>1.0190598261712953</v>
      </c>
      <c r="F304">
        <f t="shared" ref="F304:F313" si="25">F303+E303</f>
        <v>3.0189798581777771</v>
      </c>
    </row>
    <row r="305" spans="2:6" x14ac:dyDescent="0.35">
      <c r="C305" t="s">
        <v>11</v>
      </c>
      <c r="D305" s="2">
        <f t="shared" si="24"/>
        <v>-1874288.5155080617</v>
      </c>
      <c r="E305">
        <f>(1+($C$294/12)-($C$296)/12)^4</f>
        <v>1.0254934905405233</v>
      </c>
      <c r="F305">
        <f t="shared" si="25"/>
        <v>4.0380396843490729</v>
      </c>
    </row>
    <row r="306" spans="2:6" x14ac:dyDescent="0.35">
      <c r="C306" t="s">
        <v>12</v>
      </c>
      <c r="D306" s="2">
        <f t="shared" si="24"/>
        <v>-1862440.084789603</v>
      </c>
      <c r="E306">
        <f>(1+($C$294/12)-($C$296)/12)^5</f>
        <v>1.031967772777469</v>
      </c>
      <c r="F306">
        <f t="shared" si="25"/>
        <v>5.0635331748895958</v>
      </c>
    </row>
    <row r="307" spans="2:6" x14ac:dyDescent="0.35">
      <c r="C307" t="s">
        <v>13</v>
      </c>
      <c r="D307" s="2">
        <f t="shared" si="24"/>
        <v>-1850516.8509785426</v>
      </c>
      <c r="E307">
        <f>(1+($C$294/12)-($C$296)/12)^6</f>
        <v>1.0384829293162707</v>
      </c>
      <c r="F307">
        <f t="shared" si="25"/>
        <v>6.0955009476670643</v>
      </c>
    </row>
    <row r="308" spans="2:6" x14ac:dyDescent="0.35">
      <c r="C308" t="s">
        <v>14</v>
      </c>
      <c r="D308" s="2">
        <f t="shared" si="24"/>
        <v>-1838518.3418180207</v>
      </c>
      <c r="E308">
        <f>(1+($C$294/12)-($C$296)/12)^7</f>
        <v>1.0450392182100205</v>
      </c>
      <c r="F308">
        <f t="shared" si="25"/>
        <v>7.1339838769833346</v>
      </c>
    </row>
    <row r="309" spans="2:6" x14ac:dyDescent="0.35">
      <c r="C309" t="s">
        <v>15</v>
      </c>
      <c r="D309" s="2">
        <f t="shared" si="24"/>
        <v>-1826444.0820696659</v>
      </c>
      <c r="E309">
        <f>(1+($C$294/12)-($C$296)/12)^8</f>
        <v>1.0516368991409863</v>
      </c>
      <c r="F309">
        <f t="shared" si="25"/>
        <v>8.1790230951933545</v>
      </c>
    </row>
    <row r="310" spans="2:6" x14ac:dyDescent="0.35">
      <c r="C310" t="s">
        <v>16</v>
      </c>
      <c r="D310" s="2">
        <f t="shared" si="24"/>
        <v>-1814293.5934947662</v>
      </c>
      <c r="E310">
        <f>(1+($C$294/12)-($C$296)/12)^9</f>
        <v>1.0582762334308962</v>
      </c>
      <c r="F310">
        <f t="shared" si="25"/>
        <v>9.2306599943343404</v>
      </c>
    </row>
    <row r="311" spans="2:6" x14ac:dyDescent="0.35">
      <c r="C311" t="s">
        <v>17</v>
      </c>
      <c r="D311" s="2">
        <f t="shared" si="24"/>
        <v>-1802066.3948353305</v>
      </c>
      <c r="E311">
        <f>(1+($C$294/12)-($C$296)/12)^10</f>
        <v>1.0649574840512899</v>
      </c>
      <c r="F311">
        <f t="shared" si="25"/>
        <v>10.288936227765237</v>
      </c>
    </row>
    <row r="312" spans="2:6" x14ac:dyDescent="0.35">
      <c r="C312" t="s">
        <v>18</v>
      </c>
      <c r="D312" s="2">
        <f t="shared" si="24"/>
        <v>-1789762.0017950251</v>
      </c>
      <c r="E312">
        <f>(1+($C$294/12)-($C$296)/12)^11</f>
        <v>1.0716809156339335</v>
      </c>
      <c r="F312">
        <f t="shared" si="25"/>
        <v>11.353893711816527</v>
      </c>
    </row>
    <row r="313" spans="2:6" x14ac:dyDescent="0.35">
      <c r="C313" t="s">
        <v>19</v>
      </c>
      <c r="D313" s="2">
        <f t="shared" si="24"/>
        <v>-1777379.9270199919</v>
      </c>
      <c r="E313">
        <f>(1+($C$294/12)-($C$296)/12)^12</f>
        <v>1.0784467944813023</v>
      </c>
      <c r="F313">
        <f t="shared" si="25"/>
        <v>12.425574627450461</v>
      </c>
    </row>
    <row r="316" spans="2:6" x14ac:dyDescent="0.35">
      <c r="D316" s="7" t="s">
        <v>73</v>
      </c>
    </row>
    <row r="317" spans="2:6" x14ac:dyDescent="0.35">
      <c r="B317" t="s">
        <v>6</v>
      </c>
      <c r="C317" s="6">
        <v>0.08</v>
      </c>
      <c r="D317" s="7"/>
    </row>
    <row r="318" spans="2:6" x14ac:dyDescent="0.35">
      <c r="B318" t="s">
        <v>31</v>
      </c>
      <c r="C318" s="6">
        <v>5.2999999999999999E-2</v>
      </c>
      <c r="D318" s="7"/>
    </row>
    <row r="319" spans="2:6" x14ac:dyDescent="0.35">
      <c r="B319" t="str">
        <f>B296</f>
        <v>Total Charge (5.6% of 8%)</v>
      </c>
      <c r="C319" s="9">
        <f>C317*C318</f>
        <v>4.2399999999999998E-3</v>
      </c>
      <c r="D319" s="7"/>
    </row>
    <row r="320" spans="2:6" x14ac:dyDescent="0.35">
      <c r="B320" t="s">
        <v>21</v>
      </c>
      <c r="C320" s="2">
        <f>C297</f>
        <v>-23681.43887969909</v>
      </c>
    </row>
    <row r="321" spans="3:6" x14ac:dyDescent="0.35">
      <c r="D321" s="6"/>
      <c r="E321" s="46"/>
      <c r="F321" s="46"/>
    </row>
    <row r="322" spans="3:6" x14ac:dyDescent="0.35">
      <c r="E322" s="46"/>
      <c r="F322" s="46"/>
    </row>
    <row r="323" spans="3:6" x14ac:dyDescent="0.35">
      <c r="C323" t="s">
        <v>7</v>
      </c>
      <c r="D323" s="1"/>
      <c r="E323" s="46"/>
      <c r="F323" s="46"/>
    </row>
    <row r="324" spans="3:6" x14ac:dyDescent="0.35">
      <c r="D324" s="2">
        <f>D313</f>
        <v>-1777379.9270199919</v>
      </c>
    </row>
    <row r="325" spans="3:6" x14ac:dyDescent="0.35">
      <c r="C325" t="s">
        <v>8</v>
      </c>
      <c r="D325" s="2">
        <f>$D$324*E325-$C$320*(F325)</f>
        <v>-1764919.6800795456</v>
      </c>
      <c r="E325">
        <f>(1+($C$317/12)-($C$319)/12)</f>
        <v>1.0063133333333332</v>
      </c>
      <c r="F325">
        <v>1</v>
      </c>
    </row>
    <row r="326" spans="3:6" x14ac:dyDescent="0.35">
      <c r="C326" t="s">
        <v>9</v>
      </c>
      <c r="D326" s="2">
        <f t="shared" ref="D326:D336" si="26">$D$324*E326-$C$320*(F326)</f>
        <v>-1752380.7674467484</v>
      </c>
      <c r="E326">
        <f>(1+($C$317/12)-($C$319)/12)^2</f>
        <v>1.0126665248444442</v>
      </c>
      <c r="F326">
        <f>E325+F325</f>
        <v>2.0063133333333329</v>
      </c>
    </row>
    <row r="327" spans="3:6" x14ac:dyDescent="0.35">
      <c r="C327" t="s">
        <v>10</v>
      </c>
      <c r="D327" s="2">
        <f t="shared" si="26"/>
        <v>-1739762.6924788631</v>
      </c>
      <c r="E327">
        <f>(1+($C$317/12)-($C$319)/12)^3</f>
        <v>1.0190598261712953</v>
      </c>
      <c r="F327">
        <f t="shared" ref="F327:F336" si="27">F326+E326</f>
        <v>3.0189798581777771</v>
      </c>
    </row>
    <row r="328" spans="3:6" x14ac:dyDescent="0.35">
      <c r="C328" t="s">
        <v>11</v>
      </c>
      <c r="D328" s="2">
        <f t="shared" si="26"/>
        <v>-1727064.9553976802</v>
      </c>
      <c r="E328">
        <f>(1+($C$317/12)-($C$319)/12)^4</f>
        <v>1.0254934905405233</v>
      </c>
      <c r="F328">
        <f t="shared" si="27"/>
        <v>4.0380396843490729</v>
      </c>
    </row>
    <row r="329" spans="3:6" x14ac:dyDescent="0.35">
      <c r="C329" t="s">
        <v>12</v>
      </c>
      <c r="D329" s="2">
        <f t="shared" si="26"/>
        <v>-1714287.0532697248</v>
      </c>
      <c r="E329">
        <f>(1+($C$317/12)-($C$319)/12)^5</f>
        <v>1.031967772777469</v>
      </c>
      <c r="F329">
        <f t="shared" si="27"/>
        <v>5.0635331748895958</v>
      </c>
    </row>
    <row r="330" spans="3:6" x14ac:dyDescent="0.35">
      <c r="C330" t="s">
        <v>13</v>
      </c>
      <c r="D330" s="2">
        <f t="shared" si="26"/>
        <v>-1701428.4799863352</v>
      </c>
      <c r="E330">
        <f>(1+($C$317/12)-($C$319)/12)^6</f>
        <v>1.0384829293162707</v>
      </c>
      <c r="F330">
        <f t="shared" si="27"/>
        <v>6.0955009476670643</v>
      </c>
    </row>
    <row r="331" spans="3:6" x14ac:dyDescent="0.35">
      <c r="C331" t="s">
        <v>14</v>
      </c>
      <c r="D331" s="2">
        <f t="shared" si="26"/>
        <v>-1688488.7262436161</v>
      </c>
      <c r="E331">
        <f>(1+($C$317/12)-($C$319)/12)^7</f>
        <v>1.0450392182100205</v>
      </c>
      <c r="F331">
        <f t="shared" si="27"/>
        <v>7.1339838769833346</v>
      </c>
    </row>
    <row r="332" spans="3:6" x14ac:dyDescent="0.35">
      <c r="C332" t="s">
        <v>15</v>
      </c>
      <c r="D332" s="2">
        <f t="shared" si="26"/>
        <v>-1675467.2795222683</v>
      </c>
      <c r="E332">
        <f>(1+($C$317/12)-($C$319)/12)^8</f>
        <v>1.0516368991409863</v>
      </c>
      <c r="F332">
        <f t="shared" si="27"/>
        <v>8.1790230951933545</v>
      </c>
    </row>
    <row r="333" spans="3:6" x14ac:dyDescent="0.35">
      <c r="C333" t="s">
        <v>16</v>
      </c>
      <c r="D333" s="2">
        <f t="shared" si="26"/>
        <v>-1662363.624067286</v>
      </c>
      <c r="E333">
        <f>(1+($C$317/12)-($C$319)/12)^9</f>
        <v>1.0582762334308962</v>
      </c>
      <c r="F333">
        <f t="shared" si="27"/>
        <v>9.2306599943343404</v>
      </c>
    </row>
    <row r="334" spans="3:6" x14ac:dyDescent="0.35">
      <c r="C334" t="s">
        <v>17</v>
      </c>
      <c r="D334" s="2">
        <f t="shared" si="26"/>
        <v>-1649177.2408675316</v>
      </c>
      <c r="E334">
        <f>(1+($C$317/12)-($C$319)/12)^10</f>
        <v>1.0649574840512899</v>
      </c>
      <c r="F334">
        <f t="shared" si="27"/>
        <v>10.288936227765237</v>
      </c>
    </row>
    <row r="335" spans="3:6" x14ac:dyDescent="0.35">
      <c r="C335" t="s">
        <v>18</v>
      </c>
      <c r="D335" s="2">
        <f t="shared" si="26"/>
        <v>-1635907.607635176</v>
      </c>
      <c r="E335">
        <f>(1+($C$317/12)-($C$319)/12)^11</f>
        <v>1.0716809156339335</v>
      </c>
      <c r="F335">
        <f t="shared" si="27"/>
        <v>11.353893711816527</v>
      </c>
    </row>
    <row r="336" spans="3:6" x14ac:dyDescent="0.35">
      <c r="C336" t="s">
        <v>19</v>
      </c>
      <c r="D336" s="2">
        <f t="shared" si="26"/>
        <v>-1622554.1987850135</v>
      </c>
      <c r="E336">
        <f>(1+($C$317/12)-($C$319)/12)^12</f>
        <v>1.0784467944813023</v>
      </c>
      <c r="F336">
        <f t="shared" si="27"/>
        <v>12.425574627450461</v>
      </c>
    </row>
    <row r="339" spans="2:6" x14ac:dyDescent="0.35">
      <c r="D339" s="7" t="s">
        <v>74</v>
      </c>
    </row>
    <row r="340" spans="2:6" x14ac:dyDescent="0.35">
      <c r="B340" t="s">
        <v>6</v>
      </c>
      <c r="C340" s="6">
        <v>0.08</v>
      </c>
      <c r="D340" s="7"/>
    </row>
    <row r="341" spans="2:6" x14ac:dyDescent="0.35">
      <c r="B341" t="s">
        <v>31</v>
      </c>
      <c r="C341" s="6">
        <v>5.2999999999999999E-2</v>
      </c>
      <c r="D341" s="7"/>
    </row>
    <row r="342" spans="2:6" x14ac:dyDescent="0.35">
      <c r="B342" t="str">
        <f>B319</f>
        <v>Total Charge (5.6% of 8%)</v>
      </c>
      <c r="C342" s="9">
        <f>C340*C341</f>
        <v>4.2399999999999998E-3</v>
      </c>
      <c r="D342" s="7"/>
    </row>
    <row r="343" spans="2:6" x14ac:dyDescent="0.35">
      <c r="B343" t="s">
        <v>21</v>
      </c>
      <c r="C343" s="2">
        <f>C320</f>
        <v>-23681.43887969909</v>
      </c>
    </row>
    <row r="344" spans="2:6" x14ac:dyDescent="0.35">
      <c r="D344" s="6"/>
      <c r="E344" s="46"/>
      <c r="F344" s="46"/>
    </row>
    <row r="345" spans="2:6" x14ac:dyDescent="0.35">
      <c r="E345" s="46"/>
      <c r="F345" s="46"/>
    </row>
    <row r="346" spans="2:6" x14ac:dyDescent="0.35">
      <c r="C346" t="s">
        <v>7</v>
      </c>
      <c r="D346" s="1"/>
      <c r="E346" s="46"/>
      <c r="F346" s="46"/>
    </row>
    <row r="347" spans="2:6" x14ac:dyDescent="0.35">
      <c r="D347" s="2">
        <f>D336</f>
        <v>-1622554.1987850135</v>
      </c>
    </row>
    <row r="348" spans="2:6" x14ac:dyDescent="0.35">
      <c r="C348" t="s">
        <v>8</v>
      </c>
      <c r="D348" s="2">
        <f>$D$347*E348-$C$343*(F348)</f>
        <v>-1609116.4854136438</v>
      </c>
      <c r="E348">
        <f>(1+($C$340/12)-($C$342)/12)</f>
        <v>1.0063133333333332</v>
      </c>
      <c r="F348">
        <v>1</v>
      </c>
    </row>
    <row r="349" spans="2:6" x14ac:dyDescent="0.35">
      <c r="C349" t="s">
        <v>9</v>
      </c>
      <c r="D349" s="2">
        <f t="shared" ref="D349:D359" si="28">$D$347*E349-$C$343*(F349)</f>
        <v>-1595593.9352785225</v>
      </c>
      <c r="E349">
        <f>(1+($C$340/12)-($C$342)/12)^2</f>
        <v>1.0126665248444442</v>
      </c>
      <c r="F349">
        <f>E348+F348</f>
        <v>2.0063133333333329</v>
      </c>
    </row>
    <row r="350" spans="2:6" x14ac:dyDescent="0.35">
      <c r="C350" t="s">
        <v>10</v>
      </c>
      <c r="D350" s="2">
        <f t="shared" si="28"/>
        <v>-1581986.0127768817</v>
      </c>
      <c r="E350">
        <f>(1+($C$340/12)-($C$342)/12)^3</f>
        <v>1.0190598261712953</v>
      </c>
      <c r="F350">
        <f t="shared" ref="F350:F359" si="29">F349+E349</f>
        <v>3.0189798581777771</v>
      </c>
    </row>
    <row r="351" spans="2:6" x14ac:dyDescent="0.35">
      <c r="C351" t="s">
        <v>11</v>
      </c>
      <c r="D351" s="2">
        <f t="shared" si="28"/>
        <v>-1568292.1789245137</v>
      </c>
      <c r="E351">
        <f>(1+($C$340/12)-($C$342)/12)^4</f>
        <v>1.0254934905405233</v>
      </c>
      <c r="F351">
        <f t="shared" si="29"/>
        <v>4.0380396843490729</v>
      </c>
    </row>
    <row r="352" spans="2:6" x14ac:dyDescent="0.35">
      <c r="C352" t="s">
        <v>12</v>
      </c>
      <c r="D352" s="2">
        <f t="shared" si="28"/>
        <v>-1554511.8913344243</v>
      </c>
      <c r="E352">
        <f>(1+($C$340/12)-($C$342)/12)^5</f>
        <v>1.031967772777469</v>
      </c>
      <c r="F352">
        <f t="shared" si="29"/>
        <v>5.0635331748895958</v>
      </c>
    </row>
    <row r="353" spans="2:6" x14ac:dyDescent="0.35">
      <c r="C353" t="s">
        <v>13</v>
      </c>
      <c r="D353" s="2">
        <f t="shared" si="28"/>
        <v>-1540644.6041953498</v>
      </c>
      <c r="E353">
        <f>(1+($C$340/12)-($C$342)/12)^6</f>
        <v>1.0384829293162707</v>
      </c>
      <c r="F353">
        <f t="shared" si="29"/>
        <v>6.0955009476670643</v>
      </c>
    </row>
    <row r="354" spans="2:6" x14ac:dyDescent="0.35">
      <c r="C354" t="s">
        <v>14</v>
      </c>
      <c r="D354" s="2">
        <f t="shared" si="28"/>
        <v>-1526689.7682501371</v>
      </c>
      <c r="E354">
        <f>(1+($C$340/12)-($C$342)/12)^7</f>
        <v>1.0450392182100205</v>
      </c>
      <c r="F354">
        <f t="shared" si="29"/>
        <v>7.1339838769833346</v>
      </c>
    </row>
    <row r="355" spans="2:6" x14ac:dyDescent="0.35">
      <c r="C355" t="s">
        <v>15</v>
      </c>
      <c r="D355" s="2">
        <f t="shared" si="28"/>
        <v>-1512646.8307739906</v>
      </c>
      <c r="E355">
        <f>(1+($C$340/12)-($C$342)/12)^8</f>
        <v>1.0516368991409863</v>
      </c>
      <c r="F355">
        <f t="shared" si="29"/>
        <v>8.1790230951933545</v>
      </c>
    </row>
    <row r="356" spans="2:6" x14ac:dyDescent="0.35">
      <c r="C356" t="s">
        <v>16</v>
      </c>
      <c r="D356" s="2">
        <f t="shared" si="28"/>
        <v>-1498515.2355525775</v>
      </c>
      <c r="E356">
        <f>(1+($C$340/12)-($C$342)/12)^9</f>
        <v>1.0582762334308962</v>
      </c>
      <c r="F356">
        <f t="shared" si="29"/>
        <v>9.2306599943343404</v>
      </c>
    </row>
    <row r="357" spans="2:6" x14ac:dyDescent="0.35">
      <c r="C357" t="s">
        <v>17</v>
      </c>
      <c r="D357" s="2">
        <f t="shared" si="28"/>
        <v>-1484294.4228600003</v>
      </c>
      <c r="E357">
        <f>(1+($C$340/12)-($C$342)/12)^10</f>
        <v>1.0649574840512899</v>
      </c>
      <c r="F357">
        <f t="shared" si="29"/>
        <v>10.288936227765237</v>
      </c>
    </row>
    <row r="358" spans="2:6" x14ac:dyDescent="0.35">
      <c r="C358" t="s">
        <v>18</v>
      </c>
      <c r="D358" s="2">
        <f t="shared" si="28"/>
        <v>-1469983.8294366237</v>
      </c>
      <c r="E358">
        <f>(1+($C$340/12)-($C$342)/12)^11</f>
        <v>1.0716809156339335</v>
      </c>
      <c r="F358">
        <f t="shared" si="29"/>
        <v>11.353893711816527</v>
      </c>
    </row>
    <row r="359" spans="2:6" x14ac:dyDescent="0.35">
      <c r="C359" t="s">
        <v>19</v>
      </c>
      <c r="D359" s="2">
        <f t="shared" si="28"/>
        <v>-1455582.8884667677</v>
      </c>
      <c r="E359">
        <f>(1+($C$340/12)-($C$342)/12)^12</f>
        <v>1.0784467944813023</v>
      </c>
      <c r="F359">
        <f t="shared" si="29"/>
        <v>12.425574627450461</v>
      </c>
    </row>
    <row r="362" spans="2:6" x14ac:dyDescent="0.35">
      <c r="D362" s="7" t="s">
        <v>75</v>
      </c>
    </row>
    <row r="363" spans="2:6" x14ac:dyDescent="0.35">
      <c r="B363" t="s">
        <v>6</v>
      </c>
      <c r="C363" s="6">
        <v>0.08</v>
      </c>
      <c r="D363" s="7"/>
    </row>
    <row r="364" spans="2:6" x14ac:dyDescent="0.35">
      <c r="B364" t="s">
        <v>31</v>
      </c>
      <c r="C364" s="6">
        <v>5.2999999999999999E-2</v>
      </c>
      <c r="D364" s="7"/>
    </row>
    <row r="365" spans="2:6" x14ac:dyDescent="0.35">
      <c r="B365" t="str">
        <f>B342</f>
        <v>Total Charge (5.6% of 8%)</v>
      </c>
      <c r="C365" s="9">
        <f>C363*C364</f>
        <v>4.2399999999999998E-3</v>
      </c>
      <c r="D365" s="7"/>
    </row>
    <row r="366" spans="2:6" x14ac:dyDescent="0.35">
      <c r="B366" t="s">
        <v>21</v>
      </c>
      <c r="C366" s="2">
        <f>C343</f>
        <v>-23681.43887969909</v>
      </c>
    </row>
    <row r="367" spans="2:6" x14ac:dyDescent="0.35">
      <c r="D367" s="6"/>
      <c r="E367" s="46"/>
      <c r="F367" s="46"/>
    </row>
    <row r="368" spans="2:6" x14ac:dyDescent="0.35">
      <c r="E368" s="46"/>
      <c r="F368" s="46"/>
    </row>
    <row r="369" spans="3:6" x14ac:dyDescent="0.35">
      <c r="C369" t="s">
        <v>7</v>
      </c>
      <c r="D369" s="1"/>
      <c r="E369" s="46"/>
      <c r="F369" s="46"/>
    </row>
    <row r="370" spans="3:6" x14ac:dyDescent="0.35">
      <c r="D370" s="2">
        <f>D359</f>
        <v>-1455582.8884667677</v>
      </c>
    </row>
    <row r="371" spans="3:6" x14ac:dyDescent="0.35">
      <c r="C371" t="s">
        <v>8</v>
      </c>
      <c r="D371" s="2">
        <f>$D$370*E371-$C$366*(F371)</f>
        <v>-1441091.0295562553</v>
      </c>
      <c r="E371">
        <f>(1+($C$363/12)-($C$365)/12)</f>
        <v>1.0063133333333332</v>
      </c>
      <c r="F371">
        <v>1</v>
      </c>
    </row>
    <row r="372" spans="3:6" x14ac:dyDescent="0.35">
      <c r="C372" t="s">
        <v>9</v>
      </c>
      <c r="D372" s="2">
        <f t="shared" ref="D372:D382" si="30">$D$370*E372-$C$366*(F372)</f>
        <v>-1426507.6787098213</v>
      </c>
      <c r="E372">
        <f>(1+($C$363/12)-($C$365)/12)^2</f>
        <v>1.0126665248444442</v>
      </c>
      <c r="F372">
        <f>E371+F371</f>
        <v>2.0063133333333329</v>
      </c>
    </row>
    <row r="373" spans="3:6" x14ac:dyDescent="0.35">
      <c r="C373" t="s">
        <v>10</v>
      </c>
      <c r="D373" s="2">
        <f t="shared" si="30"/>
        <v>-1411832.2583083767</v>
      </c>
      <c r="E373">
        <f>(1+($C$363/12)-($C$365)/12)^3</f>
        <v>1.0190598261712953</v>
      </c>
      <c r="F373">
        <f t="shared" ref="F373:F382" si="31">F372+E372</f>
        <v>3.0189798581777771</v>
      </c>
    </row>
    <row r="374" spans="3:6" x14ac:dyDescent="0.35">
      <c r="C374" t="s">
        <v>11</v>
      </c>
      <c r="D374" s="2">
        <f t="shared" si="30"/>
        <v>-1397064.187086131</v>
      </c>
      <c r="E374">
        <f>(1+($C$363/12)-($C$365)/12)^4</f>
        <v>1.0254934905405233</v>
      </c>
      <c r="F374">
        <f t="shared" si="31"/>
        <v>4.0380396843490729</v>
      </c>
    </row>
    <row r="375" spans="3:6" x14ac:dyDescent="0.35">
      <c r="C375" t="s">
        <v>12</v>
      </c>
      <c r="D375" s="2">
        <f t="shared" si="30"/>
        <v>-1382202.8801075686</v>
      </c>
      <c r="E375">
        <f>(1+($C$363/12)-($C$365)/12)^5</f>
        <v>1.031967772777469</v>
      </c>
      <c r="F375">
        <f t="shared" si="31"/>
        <v>5.0635331748895958</v>
      </c>
    </row>
    <row r="376" spans="3:6" x14ac:dyDescent="0.35">
      <c r="C376" t="s">
        <v>13</v>
      </c>
      <c r="D376" s="2">
        <f t="shared" si="30"/>
        <v>-1367247.7487442819</v>
      </c>
      <c r="E376">
        <f>(1+($C$363/12)-($C$365)/12)^6</f>
        <v>1.0384829293162707</v>
      </c>
      <c r="F376">
        <f t="shared" si="31"/>
        <v>6.0955009476670643</v>
      </c>
    </row>
    <row r="377" spans="3:6" x14ac:dyDescent="0.35">
      <c r="C377" t="s">
        <v>14</v>
      </c>
      <c r="D377" s="2">
        <f t="shared" si="30"/>
        <v>-1352198.200651655</v>
      </c>
      <c r="E377">
        <f>(1+($C$363/12)-($C$365)/12)^7</f>
        <v>1.0450392182100205</v>
      </c>
      <c r="F377">
        <f t="shared" si="31"/>
        <v>7.1339838769833346</v>
      </c>
    </row>
    <row r="378" spans="3:6" x14ac:dyDescent="0.35">
      <c r="C378" t="s">
        <v>15</v>
      </c>
      <c r="D378" s="2">
        <f t="shared" si="30"/>
        <v>-1337053.6397454031</v>
      </c>
      <c r="E378">
        <f>(1+($C$363/12)-($C$365)/12)^8</f>
        <v>1.0516368991409863</v>
      </c>
      <c r="F378">
        <f t="shared" si="31"/>
        <v>8.1790230951933545</v>
      </c>
    </row>
    <row r="379" spans="3:6" x14ac:dyDescent="0.35">
      <c r="C379" t="s">
        <v>16</v>
      </c>
      <c r="D379" s="2">
        <f t="shared" si="30"/>
        <v>-1321813.466177963</v>
      </c>
      <c r="E379">
        <f>(1+($C$363/12)-($C$365)/12)^9</f>
        <v>1.0582762334308962</v>
      </c>
      <c r="F379">
        <f t="shared" si="31"/>
        <v>9.2306599943343404</v>
      </c>
    </row>
    <row r="380" spans="3:6" x14ac:dyDescent="0.35">
      <c r="C380" t="s">
        <v>17</v>
      </c>
      <c r="D380" s="2">
        <f t="shared" si="30"/>
        <v>-1306477.0763147341</v>
      </c>
      <c r="E380">
        <f>(1+($C$363/12)-($C$365)/12)^10</f>
        <v>1.0649574840512899</v>
      </c>
      <c r="F380">
        <f t="shared" si="31"/>
        <v>10.288936227765237</v>
      </c>
    </row>
    <row r="381" spans="3:6" x14ac:dyDescent="0.35">
      <c r="C381" t="s">
        <v>18</v>
      </c>
      <c r="D381" s="2">
        <f t="shared" si="30"/>
        <v>-1291043.8627101686</v>
      </c>
      <c r="E381">
        <f>(1+($C$363/12)-($C$365)/12)^11</f>
        <v>1.0716809156339335</v>
      </c>
      <c r="F381">
        <f t="shared" si="31"/>
        <v>11.353893711816527</v>
      </c>
    </row>
    <row r="382" spans="3:6" x14ac:dyDescent="0.35">
      <c r="C382" t="s">
        <v>19</v>
      </c>
      <c r="D382" s="2">
        <f t="shared" si="30"/>
        <v>-1275513.2140837128</v>
      </c>
      <c r="E382">
        <f>(1+($C$363/12)-($C$365)/12)^12</f>
        <v>1.0784467944813023</v>
      </c>
      <c r="F382">
        <f t="shared" si="31"/>
        <v>12.425574627450461</v>
      </c>
    </row>
    <row r="385" spans="2:9" x14ac:dyDescent="0.35">
      <c r="D385" s="7" t="s">
        <v>84</v>
      </c>
    </row>
    <row r="386" spans="2:9" x14ac:dyDescent="0.35">
      <c r="B386" t="s">
        <v>6</v>
      </c>
      <c r="C386" s="6">
        <v>0.08</v>
      </c>
      <c r="D386" s="7"/>
    </row>
    <row r="387" spans="2:9" x14ac:dyDescent="0.35">
      <c r="B387" t="s">
        <v>31</v>
      </c>
      <c r="C387" s="6">
        <v>5.2999999999999999E-2</v>
      </c>
      <c r="D387" s="7"/>
    </row>
    <row r="388" spans="2:9" x14ac:dyDescent="0.35">
      <c r="B388" t="str">
        <f>B365</f>
        <v>Total Charge (5.6% of 8%)</v>
      </c>
      <c r="C388" s="9">
        <f>C386*C387</f>
        <v>4.2399999999999998E-3</v>
      </c>
      <c r="D388" s="7"/>
    </row>
    <row r="389" spans="2:9" x14ac:dyDescent="0.35">
      <c r="B389" t="s">
        <v>21</v>
      </c>
      <c r="C389" s="2">
        <f>C366</f>
        <v>-23681.43887969909</v>
      </c>
    </row>
    <row r="390" spans="2:9" x14ac:dyDescent="0.35">
      <c r="D390" s="6"/>
      <c r="E390" s="46"/>
      <c r="F390" s="46"/>
    </row>
    <row r="391" spans="2:9" x14ac:dyDescent="0.35">
      <c r="E391" s="46"/>
      <c r="F391" s="46"/>
    </row>
    <row r="392" spans="2:9" x14ac:dyDescent="0.35">
      <c r="C392" t="s">
        <v>7</v>
      </c>
      <c r="D392" s="1"/>
      <c r="E392" s="46"/>
      <c r="F392" s="46"/>
    </row>
    <row r="393" spans="2:9" x14ac:dyDescent="0.35">
      <c r="D393" s="2">
        <f>D382</f>
        <v>-1275513.2140837128</v>
      </c>
    </row>
    <row r="394" spans="2:9" x14ac:dyDescent="0.35">
      <c r="C394" t="s">
        <v>8</v>
      </c>
      <c r="D394" s="2">
        <f>$D$393*E394-$C$389*(F394)</f>
        <v>-1259884.5152955954</v>
      </c>
      <c r="E394">
        <f>(1+($C$363/12)-($C$365)/12)</f>
        <v>1.0063133333333332</v>
      </c>
      <c r="F394">
        <v>1</v>
      </c>
      <c r="I394">
        <f>D405/C389</f>
        <v>45.660977631261026</v>
      </c>
    </row>
    <row r="395" spans="2:9" x14ac:dyDescent="0.35">
      <c r="C395" t="s">
        <v>9</v>
      </c>
      <c r="D395" s="2">
        <f t="shared" ref="D395:D405" si="32">$D$393*E395-$C$389*(F395)</f>
        <v>-1244157.1473224624</v>
      </c>
      <c r="E395">
        <f>(1+($C$363/12)-($C$365)/12)^2</f>
        <v>1.0126665248444442</v>
      </c>
      <c r="F395">
        <f>E394+F394</f>
        <v>2.0063133333333329</v>
      </c>
      <c r="I395">
        <f>I394/12</f>
        <v>3.8050814692717521</v>
      </c>
    </row>
    <row r="396" spans="2:9" x14ac:dyDescent="0.35">
      <c r="C396" t="s">
        <v>10</v>
      </c>
      <c r="D396" s="2">
        <f t="shared" si="32"/>
        <v>-1228330.487232859</v>
      </c>
      <c r="E396">
        <f>(1+($C$363/12)-($C$365)/12)^3</f>
        <v>1.0190598261712953</v>
      </c>
      <c r="F396">
        <f t="shared" ref="F396:F405" si="33">F395+E395</f>
        <v>3.0189798581777771</v>
      </c>
    </row>
    <row r="397" spans="2:9" x14ac:dyDescent="0.35">
      <c r="C397" t="s">
        <v>11</v>
      </c>
      <c r="D397" s="2">
        <f t="shared" si="32"/>
        <v>-1212403.9081625564</v>
      </c>
      <c r="E397">
        <f>(1+($C$363/12)-($C$365)/12)^4</f>
        <v>1.0254934905405233</v>
      </c>
      <c r="F397">
        <f t="shared" si="33"/>
        <v>4.0380396843490729</v>
      </c>
    </row>
    <row r="398" spans="2:9" x14ac:dyDescent="0.35">
      <c r="C398" t="s">
        <v>12</v>
      </c>
      <c r="D398" s="2">
        <f t="shared" si="32"/>
        <v>-1196376.7792897234</v>
      </c>
      <c r="E398">
        <f>(1+($C$363/12)-($C$365)/12)^5</f>
        <v>1.031967772777469</v>
      </c>
      <c r="F398">
        <f t="shared" si="33"/>
        <v>5.0635331748895958</v>
      </c>
    </row>
    <row r="399" spans="2:9" x14ac:dyDescent="0.35">
      <c r="C399" t="s">
        <v>13</v>
      </c>
      <c r="D399" s="2">
        <f t="shared" si="32"/>
        <v>-1180248.4658099399</v>
      </c>
      <c r="E399">
        <f>(1+($C$363/12)-($C$365)/12)^6</f>
        <v>1.0384829293162707</v>
      </c>
      <c r="F399">
        <f t="shared" si="33"/>
        <v>6.0955009476670643</v>
      </c>
    </row>
    <row r="400" spans="2:9" x14ac:dyDescent="0.35">
      <c r="C400" t="s">
        <v>14</v>
      </c>
      <c r="D400" s="2">
        <f t="shared" si="32"/>
        <v>-1164018.3289110539</v>
      </c>
      <c r="E400">
        <f>(1+($C$363/12)-($C$365)/12)^7</f>
        <v>1.0450392182100205</v>
      </c>
      <c r="F400">
        <f t="shared" si="33"/>
        <v>7.1339838769833346</v>
      </c>
    </row>
    <row r="401" spans="2:6" x14ac:dyDescent="0.35">
      <c r="C401" t="s">
        <v>15</v>
      </c>
      <c r="D401" s="2">
        <f t="shared" si="32"/>
        <v>-1147685.7257478801</v>
      </c>
      <c r="E401">
        <f>(1+($C$363/12)-($C$365)/12)^8</f>
        <v>1.0516368991409863</v>
      </c>
      <c r="F401">
        <f t="shared" si="33"/>
        <v>8.1790230951933545</v>
      </c>
    </row>
    <row r="402" spans="2:6" x14ac:dyDescent="0.35">
      <c r="C402" t="s">
        <v>16</v>
      </c>
      <c r="D402" s="2">
        <f t="shared" si="32"/>
        <v>-1131250.0094167357</v>
      </c>
      <c r="E402">
        <f>(1+($C$363/12)-($C$365)/12)^9</f>
        <v>1.0582762334308962</v>
      </c>
      <c r="F402">
        <f t="shared" si="33"/>
        <v>9.2306599943343404</v>
      </c>
    </row>
    <row r="403" spans="2:6" x14ac:dyDescent="0.35">
      <c r="C403" t="s">
        <v>17</v>
      </c>
      <c r="D403" s="2">
        <f t="shared" si="32"/>
        <v>-1114710.5289298207</v>
      </c>
      <c r="E403">
        <f>(1+($C$363/12)-($C$365)/12)^10</f>
        <v>1.0649574840512899</v>
      </c>
      <c r="F403">
        <f t="shared" si="33"/>
        <v>10.288936227765237</v>
      </c>
    </row>
    <row r="404" spans="2:6" x14ac:dyDescent="0.35">
      <c r="C404" t="s">
        <v>18</v>
      </c>
      <c r="D404" s="2">
        <f t="shared" si="32"/>
        <v>-1098066.6291894319</v>
      </c>
      <c r="E404">
        <f>(1+($C$363/12)-($C$365)/12)^11</f>
        <v>1.0716809156339335</v>
      </c>
      <c r="F404">
        <f t="shared" si="33"/>
        <v>11.353893711816527</v>
      </c>
    </row>
    <row r="405" spans="2:6" x14ac:dyDescent="0.35">
      <c r="C405" t="s">
        <v>19</v>
      </c>
      <c r="D405" s="2">
        <f t="shared" si="32"/>
        <v>-1081317.6509620154</v>
      </c>
      <c r="E405">
        <f>(1+($C$363/12)-($C$365)/12)^12</f>
        <v>1.0784467944813023</v>
      </c>
      <c r="F405">
        <f t="shared" si="33"/>
        <v>12.425574627450461</v>
      </c>
    </row>
    <row r="408" spans="2:6" x14ac:dyDescent="0.35">
      <c r="D408" s="7" t="s">
        <v>87</v>
      </c>
    </row>
    <row r="409" spans="2:6" x14ac:dyDescent="0.35">
      <c r="B409" t="s">
        <v>6</v>
      </c>
      <c r="C409" s="6">
        <v>0.08</v>
      </c>
      <c r="D409" s="7"/>
    </row>
    <row r="410" spans="2:6" x14ac:dyDescent="0.35">
      <c r="B410" t="s">
        <v>31</v>
      </c>
      <c r="C410" s="6">
        <v>5.2999999999999999E-2</v>
      </c>
      <c r="D410" s="7"/>
    </row>
    <row r="411" spans="2:6" x14ac:dyDescent="0.35">
      <c r="B411" t="str">
        <f>B388</f>
        <v>Total Charge (5.6% of 8%)</v>
      </c>
      <c r="C411" s="9">
        <f>C409*C410</f>
        <v>4.2399999999999998E-3</v>
      </c>
      <c r="D411" s="7"/>
    </row>
    <row r="412" spans="2:6" x14ac:dyDescent="0.35">
      <c r="B412" t="s">
        <v>21</v>
      </c>
      <c r="C412" s="2">
        <f>C389</f>
        <v>-23681.43887969909</v>
      </c>
    </row>
    <row r="413" spans="2:6" x14ac:dyDescent="0.35">
      <c r="D413" s="6"/>
      <c r="E413" s="46"/>
      <c r="F413" s="46"/>
    </row>
    <row r="414" spans="2:6" x14ac:dyDescent="0.35">
      <c r="E414" s="46"/>
      <c r="F414" s="46"/>
    </row>
    <row r="415" spans="2:6" x14ac:dyDescent="0.35">
      <c r="C415" t="s">
        <v>7</v>
      </c>
      <c r="D415" s="1"/>
      <c r="E415" s="46"/>
      <c r="F415" s="46"/>
    </row>
    <row r="416" spans="2:6" x14ac:dyDescent="0.35">
      <c r="D416" s="2">
        <f>D405</f>
        <v>-1081317.6509620154</v>
      </c>
    </row>
    <row r="417" spans="2:6" x14ac:dyDescent="0.35">
      <c r="C417" t="s">
        <v>8</v>
      </c>
      <c r="D417" s="2">
        <f>$D$416*E417-$C$412*(F417)</f>
        <v>-1064462.9308520565</v>
      </c>
      <c r="E417">
        <f>(1+($C$409/12)-($C$411)/12)</f>
        <v>1.0063133333333332</v>
      </c>
      <c r="F417">
        <v>1</v>
      </c>
    </row>
    <row r="418" spans="2:6" x14ac:dyDescent="0.35">
      <c r="C418" t="s">
        <v>9</v>
      </c>
      <c r="D418" s="2">
        <f t="shared" ref="D418:D428" si="34">$D$416*E418-$C$412*(F418)</f>
        <v>-1047501.8012758031</v>
      </c>
      <c r="E418">
        <f>(1+($C$409/12)-($C$411)/12)^2</f>
        <v>1.0126665248444442</v>
      </c>
      <c r="F418">
        <f>E417+F417</f>
        <v>2.0063133333333329</v>
      </c>
    </row>
    <row r="419" spans="2:6" x14ac:dyDescent="0.35">
      <c r="C419" t="s">
        <v>10</v>
      </c>
      <c r="D419" s="2">
        <f t="shared" si="34"/>
        <v>-1030433.5904348252</v>
      </c>
      <c r="E419">
        <f>(1+($C$409/12)-($C$411)/12)^3</f>
        <v>1.0190598261712953</v>
      </c>
      <c r="F419">
        <f t="shared" ref="F419:F428" si="35">F418+E418</f>
        <v>3.0189798581777771</v>
      </c>
    </row>
    <row r="420" spans="2:6" x14ac:dyDescent="0.35">
      <c r="C420" t="s">
        <v>11</v>
      </c>
      <c r="D420" s="2">
        <f t="shared" si="34"/>
        <v>-1013257.6222894045</v>
      </c>
      <c r="E420">
        <f>(1+($C$409/12)-($C$411)/12)^4</f>
        <v>1.0254934905405233</v>
      </c>
      <c r="F420">
        <f t="shared" si="35"/>
        <v>4.0380396843490729</v>
      </c>
    </row>
    <row r="421" spans="2:6" x14ac:dyDescent="0.35">
      <c r="C421" t="s">
        <v>12</v>
      </c>
      <c r="D421" s="2">
        <f t="shared" si="34"/>
        <v>-995973.21653175901</v>
      </c>
      <c r="E421">
        <f>(1+($C$409/12)-($C$411)/12)^5</f>
        <v>1.031967772777469</v>
      </c>
      <c r="F421">
        <f t="shared" si="35"/>
        <v>5.0635331748895958</v>
      </c>
    </row>
    <row r="422" spans="2:6" x14ac:dyDescent="0.35">
      <c r="C422" t="s">
        <v>13</v>
      </c>
      <c r="D422" s="2">
        <f t="shared" si="34"/>
        <v>-978579.68855909712</v>
      </c>
      <c r="E422">
        <f>(1+($C$409/12)-($C$411)/12)^6</f>
        <v>1.0384829293162707</v>
      </c>
      <c r="F422">
        <f t="shared" si="35"/>
        <v>6.0955009476670643</v>
      </c>
    </row>
    <row r="423" spans="2:6" x14ac:dyDescent="0.35">
      <c r="C423" t="s">
        <v>14</v>
      </c>
      <c r="D423" s="2">
        <f t="shared" si="34"/>
        <v>-961076.34944650077</v>
      </c>
      <c r="E423">
        <f>(1+($C$409/12)-($C$411)/12)^7</f>
        <v>1.0450392182100205</v>
      </c>
      <c r="F423">
        <f t="shared" si="35"/>
        <v>7.1339838769833346</v>
      </c>
    </row>
    <row r="424" spans="2:6" x14ac:dyDescent="0.35">
      <c r="C424" t="s">
        <v>15</v>
      </c>
      <c r="D424" s="2">
        <f t="shared" si="34"/>
        <v>-943462.50591964065</v>
      </c>
      <c r="E424">
        <f>(1+($C$409/12)-($C$411)/12)^8</f>
        <v>1.0516368991409863</v>
      </c>
      <c r="F424">
        <f t="shared" si="35"/>
        <v>8.1790230951933545</v>
      </c>
    </row>
    <row r="425" spans="2:6" x14ac:dyDescent="0.35">
      <c r="C425" t="s">
        <v>16</v>
      </c>
      <c r="D425" s="2">
        <f t="shared" si="34"/>
        <v>-925737.46032731398</v>
      </c>
      <c r="E425">
        <f>(1+($C$409/12)-($C$411)/12)^9</f>
        <v>1.0582762334308962</v>
      </c>
      <c r="F425">
        <f t="shared" si="35"/>
        <v>9.2306599943343404</v>
      </c>
    </row>
    <row r="426" spans="2:6" x14ac:dyDescent="0.35">
      <c r="C426" t="s">
        <v>17</v>
      </c>
      <c r="D426" s="2">
        <f t="shared" si="34"/>
        <v>-907900.51061381458</v>
      </c>
      <c r="E426">
        <f>(1+($C$409/12)-($C$411)/12)^10</f>
        <v>1.0649574840512899</v>
      </c>
      <c r="F426">
        <f t="shared" si="35"/>
        <v>10.288936227765237</v>
      </c>
    </row>
    <row r="427" spans="2:6" x14ac:dyDescent="0.35">
      <c r="C427" t="s">
        <v>18</v>
      </c>
      <c r="D427" s="2">
        <f t="shared" si="34"/>
        <v>-889950.95029112394</v>
      </c>
      <c r="E427">
        <f>(1+($C$409/12)-($C$411)/12)^11</f>
        <v>1.0716809156339335</v>
      </c>
      <c r="F427">
        <f t="shared" si="35"/>
        <v>11.353893711816527</v>
      </c>
    </row>
    <row r="428" spans="2:6" x14ac:dyDescent="0.35">
      <c r="C428" t="s">
        <v>19</v>
      </c>
      <c r="D428" s="2">
        <f t="shared" si="34"/>
        <v>-871888.06841092953</v>
      </c>
      <c r="E428">
        <f>(1+($C$409/12)-($C$411)/12)^12</f>
        <v>1.0784467944813023</v>
      </c>
      <c r="F428">
        <f t="shared" si="35"/>
        <v>12.425574627450461</v>
      </c>
    </row>
    <row r="431" spans="2:6" x14ac:dyDescent="0.35">
      <c r="D431" s="7" t="s">
        <v>88</v>
      </c>
    </row>
    <row r="432" spans="2:6" x14ac:dyDescent="0.35">
      <c r="B432" t="s">
        <v>6</v>
      </c>
      <c r="C432" s="6">
        <v>0.08</v>
      </c>
      <c r="D432" s="7"/>
    </row>
    <row r="433" spans="2:6" x14ac:dyDescent="0.35">
      <c r="B433" t="s">
        <v>31</v>
      </c>
      <c r="C433" s="6">
        <v>5.2999999999999999E-2</v>
      </c>
      <c r="D433" s="7"/>
    </row>
    <row r="434" spans="2:6" x14ac:dyDescent="0.35">
      <c r="B434" t="str">
        <f>B411</f>
        <v>Total Charge (5.6% of 8%)</v>
      </c>
      <c r="C434" s="9">
        <f>C432*C433</f>
        <v>4.2399999999999998E-3</v>
      </c>
      <c r="D434" s="7"/>
    </row>
    <row r="435" spans="2:6" x14ac:dyDescent="0.35">
      <c r="B435" t="s">
        <v>21</v>
      </c>
      <c r="C435" s="2">
        <f>C412</f>
        <v>-23681.43887969909</v>
      </c>
    </row>
    <row r="436" spans="2:6" x14ac:dyDescent="0.35">
      <c r="D436" s="6"/>
      <c r="E436" s="46"/>
      <c r="F436" s="46"/>
    </row>
    <row r="437" spans="2:6" x14ac:dyDescent="0.35">
      <c r="E437" s="46"/>
      <c r="F437" s="46"/>
    </row>
    <row r="438" spans="2:6" x14ac:dyDescent="0.35">
      <c r="C438" t="s">
        <v>7</v>
      </c>
      <c r="D438" s="1"/>
      <c r="E438" s="46"/>
      <c r="F438" s="46"/>
    </row>
    <row r="439" spans="2:6" x14ac:dyDescent="0.35">
      <c r="D439" s="2">
        <f>D428</f>
        <v>-871888.06841092953</v>
      </c>
    </row>
    <row r="440" spans="2:6" x14ac:dyDescent="0.35">
      <c r="C440" t="s">
        <v>8</v>
      </c>
      <c r="D440" s="2">
        <f>$D$439*E440-$C$435*(F440)</f>
        <v>-853711.1495364646</v>
      </c>
      <c r="E440">
        <f>(1+($C$432/12)-($C$434)/12)</f>
        <v>1.0063133333333332</v>
      </c>
      <c r="F440">
        <v>1</v>
      </c>
    </row>
    <row r="441" spans="2:6" x14ac:dyDescent="0.35">
      <c r="C441" t="s">
        <v>9</v>
      </c>
      <c r="D441" s="2">
        <f t="shared" ref="D441:D451" si="36">$D$439*E441-$C$435*(F441)</f>
        <v>-835419.47371417237</v>
      </c>
      <c r="E441">
        <f>(1+($C$432/12)-($C$434)/12)^2</f>
        <v>1.0126665248444442</v>
      </c>
      <c r="F441">
        <f>E440+F440</f>
        <v>2.0063133333333329</v>
      </c>
    </row>
    <row r="442" spans="2:6" x14ac:dyDescent="0.35">
      <c r="C442" t="s">
        <v>10</v>
      </c>
      <c r="D442" s="2">
        <f t="shared" si="36"/>
        <v>-817012.3164451886</v>
      </c>
      <c r="E442">
        <f>(1+($C$432/12)-($C$434)/12)^3</f>
        <v>1.0190598261712953</v>
      </c>
      <c r="F442">
        <f t="shared" ref="F442:F451" si="37">F441+E441</f>
        <v>3.0189798581777771</v>
      </c>
    </row>
    <row r="443" spans="2:6" x14ac:dyDescent="0.35">
      <c r="C443" t="s">
        <v>11</v>
      </c>
      <c r="D443" s="2">
        <f t="shared" si="36"/>
        <v>-798488.94865664677</v>
      </c>
      <c r="E443">
        <f>(1+($C$432/12)-($C$434)/12)^4</f>
        <v>1.0254934905405233</v>
      </c>
      <c r="F443">
        <f t="shared" si="37"/>
        <v>4.0380396843490729</v>
      </c>
    </row>
    <row r="444" spans="2:6" x14ac:dyDescent="0.35">
      <c r="C444" t="s">
        <v>12</v>
      </c>
      <c r="D444" s="2">
        <f t="shared" si="36"/>
        <v>-779848.63667279982</v>
      </c>
      <c r="E444">
        <f>(1+($C$432/12)-($C$434)/12)^5</f>
        <v>1.031967772777469</v>
      </c>
      <c r="F444">
        <f t="shared" si="37"/>
        <v>5.0635331748895958</v>
      </c>
    </row>
    <row r="445" spans="2:6" x14ac:dyDescent="0.35">
      <c r="C445" t="s">
        <v>13</v>
      </c>
      <c r="D445" s="2">
        <f t="shared" si="36"/>
        <v>-761090.64218596171</v>
      </c>
      <c r="E445">
        <f>(1+($C$432/12)-($C$434)/12)^6</f>
        <v>1.0384829293162707</v>
      </c>
      <c r="F445">
        <f t="shared" si="37"/>
        <v>6.0955009476670643</v>
      </c>
    </row>
    <row r="446" spans="2:6" x14ac:dyDescent="0.35">
      <c r="C446" t="s">
        <v>14</v>
      </c>
      <c r="D446" s="2">
        <f t="shared" si="36"/>
        <v>-742214.22222726315</v>
      </c>
      <c r="E446">
        <f>(1+($C$432/12)-($C$434)/12)^7</f>
        <v>1.0450392182100205</v>
      </c>
      <c r="F446">
        <f t="shared" si="37"/>
        <v>7.1339838769833346</v>
      </c>
    </row>
    <row r="447" spans="2:6" x14ac:dyDescent="0.35">
      <c r="C447" t="s">
        <v>15</v>
      </c>
      <c r="D447" s="2">
        <f t="shared" si="36"/>
        <v>-723218.62913722545</v>
      </c>
      <c r="E447">
        <f>(1+($C$432/12)-($C$434)/12)^8</f>
        <v>1.0516368991409863</v>
      </c>
      <c r="F447">
        <f t="shared" si="37"/>
        <v>8.1790230951933545</v>
      </c>
    </row>
    <row r="448" spans="2:6" x14ac:dyDescent="0.35">
      <c r="C448" t="s">
        <v>16</v>
      </c>
      <c r="D448" s="2">
        <f t="shared" si="36"/>
        <v>-704103.11053614574</v>
      </c>
      <c r="E448">
        <f>(1+($C$432/12)-($C$434)/12)^9</f>
        <v>1.0582762334308962</v>
      </c>
      <c r="F448">
        <f t="shared" si="37"/>
        <v>9.2306599943343404</v>
      </c>
    </row>
    <row r="449" spans="2:6" x14ac:dyDescent="0.35">
      <c r="C449" t="s">
        <v>17</v>
      </c>
      <c r="D449" s="2">
        <f t="shared" si="36"/>
        <v>-684866.90929429827</v>
      </c>
      <c r="E449">
        <f>(1+($C$432/12)-($C$434)/12)^10</f>
        <v>1.0649574840512899</v>
      </c>
      <c r="F449">
        <f t="shared" si="37"/>
        <v>10.288936227765237</v>
      </c>
    </row>
    <row r="450" spans="2:6" x14ac:dyDescent="0.35">
      <c r="C450" t="s">
        <v>18</v>
      </c>
      <c r="D450" s="2">
        <f t="shared" si="36"/>
        <v>-665509.26350194367</v>
      </c>
      <c r="E450">
        <f>(1+($C$432/12)-($C$434)/12)^11</f>
        <v>1.0716809156339335</v>
      </c>
      <c r="F450">
        <f t="shared" si="37"/>
        <v>11.353893711816527</v>
      </c>
    </row>
    <row r="451" spans="2:6" x14ac:dyDescent="0.35">
      <c r="C451" t="s">
        <v>19</v>
      </c>
      <c r="D451" s="2">
        <f t="shared" si="36"/>
        <v>-646029.40643915348</v>
      </c>
      <c r="E451">
        <f>(1+($C$432/12)-($C$434)/12)^12</f>
        <v>1.0784467944813023</v>
      </c>
      <c r="F451">
        <f t="shared" si="37"/>
        <v>12.425574627450461</v>
      </c>
    </row>
    <row r="454" spans="2:6" x14ac:dyDescent="0.35">
      <c r="D454" s="7" t="s">
        <v>90</v>
      </c>
    </row>
    <row r="455" spans="2:6" x14ac:dyDescent="0.35">
      <c r="B455" t="s">
        <v>6</v>
      </c>
      <c r="C455" s="6">
        <v>0.08</v>
      </c>
      <c r="D455" s="7"/>
    </row>
    <row r="456" spans="2:6" x14ac:dyDescent="0.35">
      <c r="B456" t="s">
        <v>31</v>
      </c>
      <c r="C456" s="6">
        <v>5.2999999999999999E-2</v>
      </c>
      <c r="D456" s="7"/>
    </row>
    <row r="457" spans="2:6" x14ac:dyDescent="0.35">
      <c r="B457" t="str">
        <f>B434</f>
        <v>Total Charge (5.6% of 8%)</v>
      </c>
      <c r="C457" s="9">
        <f>C455*C456</f>
        <v>4.2399999999999998E-3</v>
      </c>
      <c r="D457" s="7"/>
    </row>
    <row r="458" spans="2:6" x14ac:dyDescent="0.35">
      <c r="B458" t="s">
        <v>21</v>
      </c>
      <c r="C458" s="2">
        <f>C435</f>
        <v>-23681.43887969909</v>
      </c>
    </row>
    <row r="459" spans="2:6" x14ac:dyDescent="0.35">
      <c r="D459" s="6"/>
      <c r="E459" s="46"/>
      <c r="F459" s="46"/>
    </row>
    <row r="460" spans="2:6" x14ac:dyDescent="0.35">
      <c r="E460" s="46"/>
      <c r="F460" s="46"/>
    </row>
    <row r="461" spans="2:6" x14ac:dyDescent="0.35">
      <c r="C461" t="s">
        <v>7</v>
      </c>
      <c r="D461" s="1"/>
      <c r="E461" s="46"/>
      <c r="F461" s="46"/>
    </row>
    <row r="462" spans="2:6" x14ac:dyDescent="0.35">
      <c r="D462" s="2">
        <f>D451</f>
        <v>-646029.40643915348</v>
      </c>
    </row>
    <row r="463" spans="2:6" x14ac:dyDescent="0.35">
      <c r="C463" t="s">
        <v>8</v>
      </c>
      <c r="D463" s="2">
        <f>$D$462*E463-$C$458*(F463)</f>
        <v>-626426.56654544012</v>
      </c>
      <c r="E463">
        <f>(1+($C$455/12)-($C$457)/12)</f>
        <v>1.0063133333333332</v>
      </c>
      <c r="F463">
        <v>1</v>
      </c>
    </row>
    <row r="464" spans="2:6" x14ac:dyDescent="0.35">
      <c r="C464" t="s">
        <v>9</v>
      </c>
      <c r="D464" s="2">
        <f t="shared" ref="D464:D474" si="38">$D$462*E464-$C$458*(F464)</f>
        <v>-606699.9673891979</v>
      </c>
      <c r="E464">
        <f>(1+($C$455/12)-($C$457)/12)^2</f>
        <v>1.0126665248444442</v>
      </c>
      <c r="F464">
        <f>E463+F463</f>
        <v>2.0063133333333329</v>
      </c>
    </row>
    <row r="465" spans="2:6" x14ac:dyDescent="0.35">
      <c r="C465" t="s">
        <v>10</v>
      </c>
      <c r="D465" s="2">
        <f t="shared" si="38"/>
        <v>-586848.82763694914</v>
      </c>
      <c r="E465">
        <f>(1+($C$455/12)-($C$457)/12)^3</f>
        <v>1.0190598261712953</v>
      </c>
      <c r="F465">
        <f t="shared" ref="F465:F474" si="39">F464+E464</f>
        <v>3.0189798581777771</v>
      </c>
    </row>
    <row r="466" spans="2:6" x14ac:dyDescent="0.35">
      <c r="C466" t="s">
        <v>11</v>
      </c>
      <c r="D466" s="2">
        <f t="shared" si="38"/>
        <v>-566872.36102239788</v>
      </c>
      <c r="E466">
        <f>(1+($C$455/12)-($C$457)/12)^4</f>
        <v>1.0254934905405233</v>
      </c>
      <c r="F466">
        <f t="shared" si="39"/>
        <v>4.0380396843490729</v>
      </c>
    </row>
    <row r="467" spans="2:6" x14ac:dyDescent="0.35">
      <c r="C467" t="s">
        <v>12</v>
      </c>
      <c r="D467" s="2">
        <f t="shared" si="38"/>
        <v>-546769.77631528687</v>
      </c>
      <c r="E467">
        <f>(1+($C$455/12)-($C$457)/12)^5</f>
        <v>1.031967772777469</v>
      </c>
      <c r="F467">
        <f t="shared" si="39"/>
        <v>5.0635331748895958</v>
      </c>
    </row>
    <row r="468" spans="2:6" x14ac:dyDescent="0.35">
      <c r="C468" t="s">
        <v>13</v>
      </c>
      <c r="D468" s="2">
        <f t="shared" si="38"/>
        <v>-526540.27729005832</v>
      </c>
      <c r="E468">
        <f>(1+($C$455/12)-($C$457)/12)^6</f>
        <v>1.0384829293162707</v>
      </c>
      <c r="F468">
        <f t="shared" si="39"/>
        <v>6.0955009476670643</v>
      </c>
    </row>
    <row r="469" spans="2:6" x14ac:dyDescent="0.35">
      <c r="C469" t="s">
        <v>14</v>
      </c>
      <c r="D469" s="2">
        <f t="shared" si="38"/>
        <v>-506183.06269431696</v>
      </c>
      <c r="E469">
        <f>(1+($C$455/12)-($C$457)/12)^7</f>
        <v>1.0450392182100205</v>
      </c>
      <c r="F469">
        <f t="shared" si="39"/>
        <v>7.1339838769833346</v>
      </c>
    </row>
    <row r="470" spans="2:6" x14ac:dyDescent="0.35">
      <c r="C470" t="s">
        <v>15</v>
      </c>
      <c r="D470" s="2">
        <f t="shared" si="38"/>
        <v>-485697.32621709461</v>
      </c>
      <c r="E470">
        <f>(1+($C$455/12)-($C$457)/12)^8</f>
        <v>1.0516368991409863</v>
      </c>
      <c r="F470">
        <f t="shared" si="39"/>
        <v>8.1790230951933545</v>
      </c>
    </row>
    <row r="471" spans="2:6" x14ac:dyDescent="0.35">
      <c r="C471" t="s">
        <v>16</v>
      </c>
      <c r="D471" s="2">
        <f t="shared" si="38"/>
        <v>-465082.25645691267</v>
      </c>
      <c r="E471">
        <f>(1+($C$455/12)-($C$457)/12)^9</f>
        <v>1.0582762334308962</v>
      </c>
      <c r="F471">
        <f t="shared" si="39"/>
        <v>9.2306599943343404</v>
      </c>
    </row>
    <row r="472" spans="2:6" x14ac:dyDescent="0.35">
      <c r="C472" t="s">
        <v>17</v>
      </c>
      <c r="D472" s="2">
        <f t="shared" si="38"/>
        <v>-444337.03688964492</v>
      </c>
      <c r="E472">
        <f>(1+($C$455/12)-($C$457)/12)^10</f>
        <v>1.0649574840512899</v>
      </c>
      <c r="F472">
        <f t="shared" si="39"/>
        <v>10.288936227765237</v>
      </c>
    </row>
    <row r="473" spans="2:6" x14ac:dyDescent="0.35">
      <c r="C473" t="s">
        <v>18</v>
      </c>
      <c r="D473" s="2">
        <f t="shared" si="38"/>
        <v>-423460.84583617572</v>
      </c>
      <c r="E473">
        <f>(1+($C$455/12)-($C$457)/12)^11</f>
        <v>1.0716809156339335</v>
      </c>
      <c r="F473">
        <f t="shared" si="39"/>
        <v>11.353893711816527</v>
      </c>
    </row>
    <row r="474" spans="2:6" x14ac:dyDescent="0.35">
      <c r="C474" t="s">
        <v>19</v>
      </c>
      <c r="D474" s="2">
        <f t="shared" si="38"/>
        <v>-402452.85642985563</v>
      </c>
      <c r="E474">
        <f>(1+($C$455/12)-($C$457)/12)^12</f>
        <v>1.0784467944813023</v>
      </c>
      <c r="F474">
        <f t="shared" si="39"/>
        <v>12.425574627450461</v>
      </c>
    </row>
    <row r="477" spans="2:6" x14ac:dyDescent="0.35">
      <c r="D477" s="7" t="s">
        <v>89</v>
      </c>
    </row>
    <row r="478" spans="2:6" x14ac:dyDescent="0.35">
      <c r="B478" t="s">
        <v>6</v>
      </c>
      <c r="C478" s="6">
        <v>0.08</v>
      </c>
      <c r="D478" s="7"/>
    </row>
    <row r="479" spans="2:6" x14ac:dyDescent="0.35">
      <c r="B479" t="s">
        <v>31</v>
      </c>
      <c r="C479" s="6">
        <v>5.2999999999999999E-2</v>
      </c>
      <c r="D479" s="7"/>
    </row>
    <row r="480" spans="2:6" x14ac:dyDescent="0.35">
      <c r="B480" t="str">
        <f>B457</f>
        <v>Total Charge (5.6% of 8%)</v>
      </c>
      <c r="C480" s="9">
        <f>C478*C479</f>
        <v>4.2399999999999998E-3</v>
      </c>
      <c r="D480" s="7"/>
    </row>
    <row r="481" spans="2:6" x14ac:dyDescent="0.35">
      <c r="B481" t="s">
        <v>21</v>
      </c>
      <c r="C481" s="2">
        <f>C458</f>
        <v>-23681.43887969909</v>
      </c>
    </row>
    <row r="482" spans="2:6" x14ac:dyDescent="0.35">
      <c r="D482" s="6"/>
      <c r="E482" s="46"/>
      <c r="F482" s="46"/>
    </row>
    <row r="483" spans="2:6" x14ac:dyDescent="0.35">
      <c r="E483" s="46"/>
      <c r="F483" s="46"/>
    </row>
    <row r="484" spans="2:6" x14ac:dyDescent="0.35">
      <c r="C484" t="s">
        <v>7</v>
      </c>
      <c r="D484" s="1"/>
      <c r="E484" s="46"/>
      <c r="F484" s="46"/>
    </row>
    <row r="485" spans="2:6" x14ac:dyDescent="0.35">
      <c r="D485" s="2">
        <f>D474</f>
        <v>-402452.85642985563</v>
      </c>
    </row>
    <row r="486" spans="2:6" x14ac:dyDescent="0.35">
      <c r="C486" t="s">
        <v>8</v>
      </c>
      <c r="D486" s="2">
        <f>$D$485*E486-$C$481*(F486)</f>
        <v>-381312.23658375029</v>
      </c>
      <c r="E486">
        <f>(1+($C$409/12)-($C$411)/12)</f>
        <v>1.0063133333333332</v>
      </c>
      <c r="F486">
        <v>1</v>
      </c>
    </row>
    <row r="487" spans="2:6" x14ac:dyDescent="0.35">
      <c r="C487" t="s">
        <v>9</v>
      </c>
      <c r="D487" s="2">
        <f t="shared" ref="D487:D497" si="40">$D$485*E487-$C$481*(F487)</f>
        <v>-360038.14895768324</v>
      </c>
      <c r="E487">
        <f>(1+($C$478/12)-($C$480)/12)^2</f>
        <v>1.0126665248444442</v>
      </c>
      <c r="F487">
        <f>E486+F486</f>
        <v>2.0063133333333329</v>
      </c>
    </row>
    <row r="488" spans="2:6" x14ac:dyDescent="0.35">
      <c r="C488" t="s">
        <v>10</v>
      </c>
      <c r="D488" s="2">
        <f t="shared" si="40"/>
        <v>-338629.75092507026</v>
      </c>
      <c r="E488">
        <f>(1+($C$478/12)-($C$480)/12)^3</f>
        <v>1.0190598261712953</v>
      </c>
      <c r="F488">
        <f t="shared" ref="F488:F497" si="41">F487+E487</f>
        <v>3.0189798581777771</v>
      </c>
    </row>
    <row r="489" spans="2:6" x14ac:dyDescent="0.35">
      <c r="C489" t="s">
        <v>11</v>
      </c>
      <c r="D489" s="2">
        <f t="shared" si="40"/>
        <v>-317086.19453954475</v>
      </c>
      <c r="E489">
        <f>(1+($C$478/12)-($C$480)/12)^4</f>
        <v>1.0254934905405233</v>
      </c>
      <c r="F489">
        <f t="shared" si="41"/>
        <v>4.0380396843490729</v>
      </c>
    </row>
    <row r="490" spans="2:6" x14ac:dyDescent="0.35">
      <c r="C490" t="s">
        <v>12</v>
      </c>
      <c r="D490" s="2">
        <f t="shared" si="40"/>
        <v>-295406.62650137197</v>
      </c>
      <c r="E490">
        <f>(1+($C$478/12)-($C$480)/12)^5</f>
        <v>1.031967772777469</v>
      </c>
      <c r="F490">
        <f t="shared" si="41"/>
        <v>5.0635331748895958</v>
      </c>
    </row>
    <row r="491" spans="2:6" x14ac:dyDescent="0.35">
      <c r="C491" t="s">
        <v>13</v>
      </c>
      <c r="D491" s="2">
        <f t="shared" si="40"/>
        <v>-273590.18812365155</v>
      </c>
      <c r="E491">
        <f>(1+($C$478/12)-($C$480)/12)^6</f>
        <v>1.0384829293162707</v>
      </c>
      <c r="F491">
        <f t="shared" si="41"/>
        <v>6.0955009476670643</v>
      </c>
    </row>
    <row r="492" spans="2:6" x14ac:dyDescent="0.35">
      <c r="C492" t="s">
        <v>14</v>
      </c>
      <c r="D492" s="2">
        <f t="shared" si="40"/>
        <v>-251636.01529830636</v>
      </c>
      <c r="E492">
        <f>(1+($C$478/12)-($C$480)/12)^7</f>
        <v>1.0450392182100205</v>
      </c>
      <c r="F492">
        <f t="shared" si="41"/>
        <v>7.1339838769833346</v>
      </c>
    </row>
    <row r="493" spans="2:6" x14ac:dyDescent="0.35">
      <c r="C493" t="s">
        <v>15</v>
      </c>
      <c r="D493" s="2">
        <f t="shared" si="40"/>
        <v>-229543.23846185725</v>
      </c>
      <c r="E493">
        <f>(1+($C$478/12)-($C$480)/12)^8</f>
        <v>1.0516368991409863</v>
      </c>
      <c r="F493">
        <f t="shared" si="41"/>
        <v>8.1790230951933545</v>
      </c>
    </row>
    <row r="494" spans="2:6" x14ac:dyDescent="0.35">
      <c r="C494" t="s">
        <v>16</v>
      </c>
      <c r="D494" s="2">
        <f t="shared" si="40"/>
        <v>-207310.9825609806</v>
      </c>
      <c r="E494">
        <f>(1+($C$478/12)-($C$480)/12)^9</f>
        <v>1.0582762334308962</v>
      </c>
      <c r="F494">
        <f t="shared" si="41"/>
        <v>9.2306599943343404</v>
      </c>
    </row>
    <row r="495" spans="2:6" x14ac:dyDescent="0.35">
      <c r="C495" t="s">
        <v>17</v>
      </c>
      <c r="D495" s="2">
        <f t="shared" si="40"/>
        <v>-184938.36701784984</v>
      </c>
      <c r="E495">
        <f>(1+($C$478/12)-($C$480)/12)^10</f>
        <v>1.0649574840512899</v>
      </c>
      <c r="F495">
        <f t="shared" si="41"/>
        <v>10.288936227765237</v>
      </c>
    </row>
    <row r="496" spans="2:6" x14ac:dyDescent="0.35">
      <c r="C496" t="s">
        <v>18</v>
      </c>
      <c r="D496" s="2">
        <f t="shared" si="40"/>
        <v>-162424.50569525675</v>
      </c>
      <c r="E496">
        <f>(1+($C$478/12)-($C$480)/12)^11</f>
        <v>1.0716809156339335</v>
      </c>
      <c r="F496">
        <f t="shared" si="41"/>
        <v>11.353893711816527</v>
      </c>
    </row>
    <row r="497" spans="3:6" x14ac:dyDescent="0.35">
      <c r="C497" t="s">
        <v>19</v>
      </c>
      <c r="D497" s="2">
        <f t="shared" si="40"/>
        <v>-139768.50686151371</v>
      </c>
      <c r="E497">
        <f>(1+($C$478/12)-($C$480)/12)^12</f>
        <v>1.0784467944813023</v>
      </c>
      <c r="F497">
        <f t="shared" si="41"/>
        <v>12.425574627450461</v>
      </c>
    </row>
    <row r="500" spans="3:6" x14ac:dyDescent="0.35">
      <c r="D500" s="7"/>
    </row>
    <row r="501" spans="3:6" x14ac:dyDescent="0.35">
      <c r="C501" s="6"/>
      <c r="D501" s="7"/>
    </row>
    <row r="502" spans="3:6" x14ac:dyDescent="0.35">
      <c r="C502" s="6"/>
      <c r="D502" s="7"/>
    </row>
    <row r="503" spans="3:6" x14ac:dyDescent="0.35">
      <c r="C503" s="9"/>
      <c r="D503" s="7"/>
    </row>
    <row r="504" spans="3:6" x14ac:dyDescent="0.35">
      <c r="C504" s="2"/>
    </row>
    <row r="505" spans="3:6" x14ac:dyDescent="0.35">
      <c r="D505" s="6"/>
      <c r="E505" s="46"/>
      <c r="F505" s="46"/>
    </row>
    <row r="506" spans="3:6" x14ac:dyDescent="0.35">
      <c r="E506" s="46"/>
      <c r="F506" s="46"/>
    </row>
    <row r="507" spans="3:6" x14ac:dyDescent="0.35">
      <c r="D507" s="1"/>
      <c r="E507" s="46"/>
      <c r="F507" s="46"/>
    </row>
    <row r="508" spans="3:6" x14ac:dyDescent="0.35">
      <c r="D508" s="2"/>
    </row>
    <row r="509" spans="3:6" x14ac:dyDescent="0.35">
      <c r="D509" s="2"/>
    </row>
    <row r="510" spans="3:6" x14ac:dyDescent="0.35">
      <c r="D510" s="2"/>
    </row>
    <row r="511" spans="3:6" x14ac:dyDescent="0.35">
      <c r="D511" s="2"/>
    </row>
    <row r="512" spans="3:6" x14ac:dyDescent="0.35">
      <c r="D512" s="2"/>
    </row>
    <row r="513" spans="4:4" x14ac:dyDescent="0.35">
      <c r="D513" s="2"/>
    </row>
    <row r="514" spans="4:4" x14ac:dyDescent="0.35">
      <c r="D514" s="2"/>
    </row>
    <row r="515" spans="4:4" x14ac:dyDescent="0.35">
      <c r="D515" s="2"/>
    </row>
    <row r="516" spans="4:4" x14ac:dyDescent="0.35">
      <c r="D516" s="2"/>
    </row>
    <row r="517" spans="4:4" x14ac:dyDescent="0.35">
      <c r="D517" s="2"/>
    </row>
    <row r="518" spans="4:4" x14ac:dyDescent="0.35">
      <c r="D518" s="2"/>
    </row>
    <row r="519" spans="4:4" x14ac:dyDescent="0.35">
      <c r="D519" s="2"/>
    </row>
    <row r="520" spans="4:4" x14ac:dyDescent="0.35">
      <c r="D520" s="2"/>
    </row>
  </sheetData>
  <mergeCells count="44">
    <mergeCell ref="E22:E24"/>
    <mergeCell ref="F22:F24"/>
    <mergeCell ref="E45:E47"/>
    <mergeCell ref="F45:F47"/>
    <mergeCell ref="E68:E70"/>
    <mergeCell ref="F68:F70"/>
    <mergeCell ref="E91:E93"/>
    <mergeCell ref="F91:F93"/>
    <mergeCell ref="E114:E116"/>
    <mergeCell ref="F114:F116"/>
    <mergeCell ref="E137:E139"/>
    <mergeCell ref="F137:F139"/>
    <mergeCell ref="E229:E231"/>
    <mergeCell ref="F229:F231"/>
    <mergeCell ref="E252:E254"/>
    <mergeCell ref="F252:F254"/>
    <mergeCell ref="E160:E162"/>
    <mergeCell ref="F160:F162"/>
    <mergeCell ref="E183:E185"/>
    <mergeCell ref="F183:F185"/>
    <mergeCell ref="E206:E208"/>
    <mergeCell ref="F206:F208"/>
    <mergeCell ref="E298:E300"/>
    <mergeCell ref="F298:F300"/>
    <mergeCell ref="E321:E323"/>
    <mergeCell ref="F321:F323"/>
    <mergeCell ref="E344:E346"/>
    <mergeCell ref="F344:F346"/>
    <mergeCell ref="E505:E507"/>
    <mergeCell ref="F505:F507"/>
    <mergeCell ref="F275:F277"/>
    <mergeCell ref="E275:E277"/>
    <mergeCell ref="E367:E369"/>
    <mergeCell ref="F367:F369"/>
    <mergeCell ref="E390:E392"/>
    <mergeCell ref="F390:F392"/>
    <mergeCell ref="E413:E415"/>
    <mergeCell ref="F413:F415"/>
    <mergeCell ref="E436:E438"/>
    <mergeCell ref="F436:F438"/>
    <mergeCell ref="E459:E461"/>
    <mergeCell ref="F459:F461"/>
    <mergeCell ref="E482:E484"/>
    <mergeCell ref="F482:F484"/>
  </mergeCells>
  <pageMargins left="0.70866141732283472" right="0.70866141732283472" top="0.74803149606299213" bottom="0.74803149606299213" header="0.31496062992125984" footer="0.31496062992125984"/>
  <pageSetup scale="68" orientation="portrait" r:id="rId1"/>
  <rowBreaks count="6" manualBreakCount="6">
    <brk id="61" max="16383" man="1"/>
    <brk id="130" min="1" max="5" man="1"/>
    <brk id="199" max="16383" man="1"/>
    <brk id="268" min="1" max="5" man="1"/>
    <brk id="337" min="1" max="5" man="1"/>
    <brk id="406" min="1" max="5" man="1"/>
  </rowBreaks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1"/>
  <sheetViews>
    <sheetView topLeftCell="B36" workbookViewId="0">
      <selection activeCell="L52" sqref="L52"/>
    </sheetView>
  </sheetViews>
  <sheetFormatPr defaultRowHeight="14.5" x14ac:dyDescent="0.35"/>
  <cols>
    <col min="1" max="1" width="10.7265625" customWidth="1"/>
    <col min="3" max="3" width="10.1796875" bestFit="1" customWidth="1"/>
    <col min="4" max="4" width="12" bestFit="1" customWidth="1"/>
    <col min="12" max="12" width="12.1796875" customWidth="1"/>
    <col min="13" max="14" width="13.7265625" customWidth="1"/>
  </cols>
  <sheetData>
    <row r="1" spans="1:14" x14ac:dyDescent="0.35">
      <c r="A1" s="14" t="s">
        <v>38</v>
      </c>
      <c r="G1" s="14" t="s">
        <v>38</v>
      </c>
    </row>
    <row r="2" spans="1:14" x14ac:dyDescent="0.35">
      <c r="H2" s="15"/>
      <c r="I2" s="16"/>
      <c r="L2" s="15" t="s">
        <v>39</v>
      </c>
      <c r="M2" s="17">
        <v>12</v>
      </c>
    </row>
    <row r="3" spans="1:14" x14ac:dyDescent="0.35">
      <c r="A3" s="18" t="s">
        <v>40</v>
      </c>
      <c r="B3" s="19">
        <v>0.08</v>
      </c>
      <c r="L3" s="15" t="s">
        <v>41</v>
      </c>
      <c r="M3" s="17">
        <v>5</v>
      </c>
    </row>
    <row r="5" spans="1:14" ht="17.5" x14ac:dyDescent="0.4">
      <c r="C5" t="s">
        <v>42</v>
      </c>
      <c r="D5" t="s">
        <v>43</v>
      </c>
      <c r="E5" t="s">
        <v>44</v>
      </c>
      <c r="F5" t="s">
        <v>45</v>
      </c>
      <c r="G5" s="20" t="s">
        <v>46</v>
      </c>
      <c r="H5" s="20" t="s">
        <v>47</v>
      </c>
      <c r="I5" t="s">
        <v>48</v>
      </c>
      <c r="J5" s="20" t="s">
        <v>49</v>
      </c>
      <c r="K5" s="20" t="s">
        <v>50</v>
      </c>
      <c r="L5" s="21" t="s">
        <v>51</v>
      </c>
      <c r="M5" s="22" t="s">
        <v>52</v>
      </c>
      <c r="N5" s="23" t="s">
        <v>53</v>
      </c>
    </row>
    <row r="6" spans="1:14" ht="16" x14ac:dyDescent="0.4"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t="s">
        <v>64</v>
      </c>
      <c r="M6" t="s">
        <v>65</v>
      </c>
      <c r="N6" t="s">
        <v>65</v>
      </c>
    </row>
    <row r="7" spans="1:14" x14ac:dyDescent="0.35">
      <c r="B7">
        <v>10</v>
      </c>
      <c r="C7">
        <v>1.1800000000000001E-3</v>
      </c>
      <c r="D7">
        <v>897001</v>
      </c>
      <c r="E7">
        <f t="shared" ref="E7:E70" si="0">C7*D7</f>
        <v>1058.46118</v>
      </c>
      <c r="F7">
        <f t="shared" ref="F7:F70" si="1">(1+$B$3)^-B7*D7</f>
        <v>415485.02200544986</v>
      </c>
      <c r="G7">
        <f>SUM(F7:F$111)</f>
        <v>5475617.0508545795</v>
      </c>
      <c r="H7">
        <f>SUM(G7:G$111)</f>
        <v>70145282.690343589</v>
      </c>
      <c r="I7">
        <f t="shared" ref="I7:I70" si="2">(1+$B$3)^-(B7+1)*E7</f>
        <v>453.95585737632484</v>
      </c>
      <c r="J7">
        <f>SUM(I7:I$111)</f>
        <v>9883.7589791846731</v>
      </c>
      <c r="K7">
        <f>SUM(J7:J$111)</f>
        <v>279670.18490319641</v>
      </c>
      <c r="L7">
        <f t="shared" ref="L7:L111" si="3">G7/F7</f>
        <v>13.178855460119948</v>
      </c>
      <c r="M7">
        <f t="shared" ref="M7:M70" si="4">(1-(1+$B$3)^-$M$3)/($M$2*(1-(1+$B$3)^(-1/$M$2)))+IF(VLOOKUP($B7+$M$3,$B$7:$K$111,6)=0,0,VLOOKUP($B7+$M$3,$B$7:$K$111,6)/VLOOKUP($B7,$B$7:$K$111,5)-($M$2-1)/(2*$M$2))</f>
        <v>12.581473407768843</v>
      </c>
      <c r="N7">
        <f t="shared" ref="N7:N70" si="5">(1-(1+$B$3)^-$M$3)/LN(1+$B$3)+IF(VLOOKUP($B7+$M$3,$B$7:$K$111,6)=0,0,0.5*(VLOOKUP($B7+$M$3,$B$7:$K$111,6)+VLOOKUP($B7+$M$3+1,$B$7:$K$111,6))/VLOOKUP($B7,$B$7:$K$111,5))</f>
        <v>12.688194870866514</v>
      </c>
    </row>
    <row r="8" spans="1:14" x14ac:dyDescent="0.35">
      <c r="B8">
        <f t="shared" ref="B8:B71" si="6">+B7+1</f>
        <v>11</v>
      </c>
      <c r="C8">
        <v>1.1800000000000001E-3</v>
      </c>
      <c r="D8">
        <f t="shared" ref="D8:D71" si="7">D7-E7</f>
        <v>895942.53882000002</v>
      </c>
      <c r="E8">
        <f t="shared" si="0"/>
        <v>1057.2121958076</v>
      </c>
      <c r="F8">
        <f t="shared" si="1"/>
        <v>384254.39785137359</v>
      </c>
      <c r="G8">
        <f>SUM(F8:F$111)</f>
        <v>5060132.0288491296</v>
      </c>
      <c r="H8">
        <f>SUM(G8:G$111)</f>
        <v>64669665.639489047</v>
      </c>
      <c r="I8">
        <f t="shared" si="2"/>
        <v>419.83350876353768</v>
      </c>
      <c r="J8">
        <f>SUM(I8:I$111)</f>
        <v>9429.8031218083488</v>
      </c>
      <c r="K8">
        <f>SUM(J8:J$111)</f>
        <v>269786.4259240118</v>
      </c>
      <c r="L8">
        <f t="shared" si="3"/>
        <v>13.16870296642993</v>
      </c>
      <c r="M8">
        <f t="shared" si="4"/>
        <v>12.571320914078822</v>
      </c>
      <c r="N8">
        <f t="shared" si="5"/>
        <v>12.678042377176498</v>
      </c>
    </row>
    <row r="9" spans="1:14" x14ac:dyDescent="0.35">
      <c r="B9">
        <f t="shared" si="6"/>
        <v>12</v>
      </c>
      <c r="C9">
        <v>1.1800000000000001E-3</v>
      </c>
      <c r="D9">
        <f t="shared" si="7"/>
        <v>894885.32662419241</v>
      </c>
      <c r="E9">
        <f t="shared" si="0"/>
        <v>1055.9646854165471</v>
      </c>
      <c r="F9">
        <f t="shared" si="1"/>
        <v>355371.27561287861</v>
      </c>
      <c r="G9">
        <f>SUM(F9:F$111)</f>
        <v>4675877.6309977565</v>
      </c>
      <c r="H9">
        <f>SUM(G9:G$111)</f>
        <v>59609533.610639922</v>
      </c>
      <c r="I9">
        <f t="shared" si="2"/>
        <v>388.27602335481185</v>
      </c>
      <c r="J9">
        <f>SUM(I9:I$111)</f>
        <v>9009.9696130448119</v>
      </c>
      <c r="K9">
        <f>SUM(J9:J$111)</f>
        <v>260356.62280220367</v>
      </c>
      <c r="L9">
        <f t="shared" si="3"/>
        <v>13.157725319621481</v>
      </c>
      <c r="M9">
        <f t="shared" si="4"/>
        <v>12.560343267270373</v>
      </c>
      <c r="N9">
        <f t="shared" si="5"/>
        <v>12.667064730368047</v>
      </c>
    </row>
    <row r="10" spans="1:14" x14ac:dyDescent="0.35">
      <c r="B10">
        <f t="shared" si="6"/>
        <v>13</v>
      </c>
      <c r="C10">
        <v>1.1800000000000001E-3</v>
      </c>
      <c r="D10">
        <f t="shared" si="7"/>
        <v>893829.36193877587</v>
      </c>
      <c r="E10">
        <f t="shared" si="0"/>
        <v>1054.7186470877555</v>
      </c>
      <c r="F10">
        <f t="shared" si="1"/>
        <v>328659.20139597723</v>
      </c>
      <c r="G10">
        <f>SUM(F10:F$111)</f>
        <v>4320506.355384876</v>
      </c>
      <c r="H10">
        <f>SUM(G10:G$111)</f>
        <v>54933655.97964216</v>
      </c>
      <c r="I10">
        <f t="shared" si="2"/>
        <v>359.09060893264171</v>
      </c>
      <c r="J10">
        <f>SUM(I10:I$111)</f>
        <v>8621.6935896899977</v>
      </c>
      <c r="K10">
        <f>SUM(J10:J$111)</f>
        <v>251346.65318915885</v>
      </c>
      <c r="L10">
        <f t="shared" si="3"/>
        <v>13.145855454627654</v>
      </c>
      <c r="M10">
        <f t="shared" si="4"/>
        <v>12.548473402276553</v>
      </c>
      <c r="N10">
        <f t="shared" si="5"/>
        <v>12.655194865374225</v>
      </c>
    </row>
    <row r="11" spans="1:14" x14ac:dyDescent="0.35">
      <c r="B11">
        <f t="shared" si="6"/>
        <v>14</v>
      </c>
      <c r="C11">
        <v>1.1800000000000001E-3</v>
      </c>
      <c r="D11">
        <f t="shared" si="7"/>
        <v>892774.64329168806</v>
      </c>
      <c r="E11">
        <f t="shared" si="0"/>
        <v>1053.474079084192</v>
      </c>
      <c r="F11">
        <f t="shared" si="1"/>
        <v>303954.98475771287</v>
      </c>
      <c r="G11">
        <f>SUM(F11:F$111)</f>
        <v>3991847.1539888964</v>
      </c>
      <c r="H11">
        <f>SUM(G11:G$111)</f>
        <v>50613149.624257281</v>
      </c>
      <c r="I11">
        <f t="shared" si="2"/>
        <v>332.09896482787144</v>
      </c>
      <c r="J11">
        <f>SUM(I11:I$111)</f>
        <v>8262.6029807573559</v>
      </c>
      <c r="K11">
        <f>SUM(J11:J$111)</f>
        <v>242724.95959946877</v>
      </c>
      <c r="L11">
        <f t="shared" si="3"/>
        <v>13.133020855607478</v>
      </c>
      <c r="M11">
        <f t="shared" si="4"/>
        <v>12.535638803256383</v>
      </c>
      <c r="N11">
        <f t="shared" si="5"/>
        <v>12.642360266354057</v>
      </c>
    </row>
    <row r="12" spans="1:14" x14ac:dyDescent="0.35">
      <c r="B12">
        <f t="shared" si="6"/>
        <v>15</v>
      </c>
      <c r="C12">
        <v>1.1800000000000001E-3</v>
      </c>
      <c r="D12">
        <f t="shared" si="7"/>
        <v>891721.16921260383</v>
      </c>
      <c r="E12">
        <f t="shared" si="0"/>
        <v>1052.2309796708726</v>
      </c>
      <c r="F12">
        <f t="shared" si="1"/>
        <v>281107.70173675806</v>
      </c>
      <c r="G12">
        <f>SUM(F12:F$111)</f>
        <v>3687892.1692311838</v>
      </c>
      <c r="H12">
        <f>SUM(G12:G$111)</f>
        <v>46621302.470268384</v>
      </c>
      <c r="I12">
        <f t="shared" si="2"/>
        <v>307.13619263830981</v>
      </c>
      <c r="J12">
        <f>SUM(I12:I$111)</f>
        <v>7930.5040159294858</v>
      </c>
      <c r="K12">
        <f>SUM(J12:J$111)</f>
        <v>234462.3566187114</v>
      </c>
      <c r="L12">
        <f t="shared" si="3"/>
        <v>13.119143112929338</v>
      </c>
      <c r="M12">
        <f t="shared" si="4"/>
        <v>12.521761060578243</v>
      </c>
      <c r="N12">
        <f t="shared" si="5"/>
        <v>12.628482523675915</v>
      </c>
    </row>
    <row r="13" spans="1:14" x14ac:dyDescent="0.35">
      <c r="B13">
        <f t="shared" si="6"/>
        <v>16</v>
      </c>
      <c r="C13">
        <v>1.1800000000000001E-3</v>
      </c>
      <c r="D13">
        <f t="shared" si="7"/>
        <v>890668.93823293294</v>
      </c>
      <c r="E13">
        <f t="shared" si="0"/>
        <v>1050.9893471148609</v>
      </c>
      <c r="F13">
        <f t="shared" si="1"/>
        <v>259977.77282287844</v>
      </c>
      <c r="G13">
        <f>SUM(F13:F$111)</f>
        <v>3406784.4674944254</v>
      </c>
      <c r="H13">
        <f>SUM(G13:G$111)</f>
        <v>42933410.3010372</v>
      </c>
      <c r="I13">
        <f t="shared" si="2"/>
        <v>284.04978882499688</v>
      </c>
      <c r="J13">
        <f>SUM(I13:I$111)</f>
        <v>7623.3678232911752</v>
      </c>
      <c r="K13">
        <f>SUM(J13:J$111)</f>
        <v>226531.85260278193</v>
      </c>
      <c r="L13">
        <f t="shared" si="3"/>
        <v>13.104137444147776</v>
      </c>
      <c r="M13">
        <f t="shared" si="4"/>
        <v>12.506755391796684</v>
      </c>
      <c r="N13">
        <f t="shared" si="5"/>
        <v>12.613476854894355</v>
      </c>
    </row>
    <row r="14" spans="1:14" x14ac:dyDescent="0.35">
      <c r="B14">
        <f t="shared" si="6"/>
        <v>17</v>
      </c>
      <c r="C14">
        <v>1.1800000000000001E-3</v>
      </c>
      <c r="D14">
        <f t="shared" si="7"/>
        <v>889617.94888581813</v>
      </c>
      <c r="E14">
        <f t="shared" si="0"/>
        <v>1049.7491796852655</v>
      </c>
      <c r="F14">
        <f t="shared" si="1"/>
        <v>240436.11023235877</v>
      </c>
      <c r="G14">
        <f>SUM(F14:F$111)</f>
        <v>3146806.6946715475</v>
      </c>
      <c r="H14">
        <f>SUM(G14:G$111)</f>
        <v>39526625.833542779</v>
      </c>
      <c r="I14">
        <f t="shared" si="2"/>
        <v>262.69871303165121</v>
      </c>
      <c r="J14">
        <f>SUM(I14:I$111)</f>
        <v>7339.3180344661796</v>
      </c>
      <c r="K14">
        <f>SUM(J14:J$111)</f>
        <v>218908.48477949077</v>
      </c>
      <c r="L14">
        <f t="shared" si="3"/>
        <v>13.087912176047334</v>
      </c>
      <c r="M14">
        <f t="shared" si="4"/>
        <v>12.490530123696235</v>
      </c>
      <c r="N14">
        <f t="shared" si="5"/>
        <v>12.597258360559167</v>
      </c>
    </row>
    <row r="15" spans="1:14" x14ac:dyDescent="0.35">
      <c r="B15">
        <f t="shared" si="6"/>
        <v>18</v>
      </c>
      <c r="C15">
        <v>1.1800000000000001E-3</v>
      </c>
      <c r="D15">
        <f t="shared" si="7"/>
        <v>888568.19970613287</v>
      </c>
      <c r="E15">
        <f t="shared" si="0"/>
        <v>1048.5104756532369</v>
      </c>
      <c r="F15">
        <f t="shared" si="1"/>
        <v>222363.32927989308</v>
      </c>
      <c r="G15">
        <f>SUM(F15:F$111)</f>
        <v>2906370.5844391887</v>
      </c>
      <c r="H15">
        <f>SUM(G15:G$111)</f>
        <v>36379819.13887123</v>
      </c>
      <c r="I15">
        <f t="shared" si="2"/>
        <v>242.95252643543876</v>
      </c>
      <c r="J15">
        <f>SUM(I15:I$111)</f>
        <v>7076.6193214345294</v>
      </c>
      <c r="K15">
        <f>SUM(J15:J$111)</f>
        <v>211569.16674502459</v>
      </c>
      <c r="L15">
        <f t="shared" si="3"/>
        <v>13.07036818458894</v>
      </c>
      <c r="M15">
        <f t="shared" si="4"/>
        <v>12.473000780856168</v>
      </c>
      <c r="N15">
        <f t="shared" si="5"/>
        <v>12.579745951793154</v>
      </c>
    </row>
    <row r="16" spans="1:14" x14ac:dyDescent="0.35">
      <c r="B16">
        <f t="shared" si="6"/>
        <v>19</v>
      </c>
      <c r="C16">
        <v>1.1800000000000001E-3</v>
      </c>
      <c r="D16">
        <f t="shared" si="7"/>
        <v>887519.68923047965</v>
      </c>
      <c r="E16">
        <f t="shared" si="0"/>
        <v>1047.2732332919661</v>
      </c>
      <c r="F16">
        <f t="shared" si="1"/>
        <v>205649.01902902112</v>
      </c>
      <c r="G16">
        <f>SUM(F16:F$111)</f>
        <v>2684007.2551592956</v>
      </c>
      <c r="H16">
        <f>SUM(G16:G$111)</f>
        <v>33473448.554432008</v>
      </c>
      <c r="I16">
        <f t="shared" si="2"/>
        <v>224.69059486504162</v>
      </c>
      <c r="J16">
        <f>SUM(I16:I$111)</f>
        <v>6833.6667949990915</v>
      </c>
      <c r="K16">
        <f>SUM(J16:J$111)</f>
        <v>204492.54742359006</v>
      </c>
      <c r="L16">
        <f t="shared" si="3"/>
        <v>13.051398289337472</v>
      </c>
      <c r="M16">
        <f t="shared" si="4"/>
        <v>12.454083345615267</v>
      </c>
      <c r="N16">
        <f t="shared" si="5"/>
        <v>12.560848836423871</v>
      </c>
    </row>
    <row r="17" spans="2:14" x14ac:dyDescent="0.35">
      <c r="B17">
        <f t="shared" si="6"/>
        <v>20</v>
      </c>
      <c r="C17">
        <v>1.1800000000000001E-3</v>
      </c>
      <c r="D17">
        <f t="shared" si="7"/>
        <v>886472.41599718772</v>
      </c>
      <c r="E17">
        <f t="shared" si="0"/>
        <v>1046.0374508766815</v>
      </c>
      <c r="F17">
        <f t="shared" si="1"/>
        <v>190191.06776533971</v>
      </c>
      <c r="G17">
        <f>SUM(F17:F$111)</f>
        <v>2478358.2361302748</v>
      </c>
      <c r="H17">
        <f>SUM(G17:G$111)</f>
        <v>30789441.299272712</v>
      </c>
      <c r="I17">
        <f t="shared" si="2"/>
        <v>207.80135181768597</v>
      </c>
      <c r="J17">
        <f>SUM(I17:I$111)</f>
        <v>6608.9762001340496</v>
      </c>
      <c r="K17">
        <f>SUM(J17:J$111)</f>
        <v>197658.880628591</v>
      </c>
      <c r="L17">
        <f t="shared" si="3"/>
        <v>13.030886598670904</v>
      </c>
      <c r="M17">
        <f t="shared" si="4"/>
        <v>12.433672321469299</v>
      </c>
      <c r="N17">
        <f t="shared" si="5"/>
        <v>12.540464903812556</v>
      </c>
    </row>
    <row r="18" spans="2:14" x14ac:dyDescent="0.35">
      <c r="B18">
        <f t="shared" si="6"/>
        <v>21</v>
      </c>
      <c r="C18">
        <v>1.1999999999999999E-3</v>
      </c>
      <c r="D18">
        <f t="shared" si="7"/>
        <v>885426.37854631105</v>
      </c>
      <c r="E18">
        <f t="shared" si="0"/>
        <v>1062.5116542555731</v>
      </c>
      <c r="F18">
        <f t="shared" si="1"/>
        <v>175895.03917164501</v>
      </c>
      <c r="G18">
        <f>SUM(F18:F$111)</f>
        <v>2288167.1683649356</v>
      </c>
      <c r="H18">
        <f>SUM(G18:G$111)</f>
        <v>28311083.063142437</v>
      </c>
      <c r="I18">
        <f t="shared" si="2"/>
        <v>195.43893241293884</v>
      </c>
      <c r="J18">
        <f>SUM(I18:I$111)</f>
        <v>6401.1748483163647</v>
      </c>
      <c r="K18">
        <f>SUM(J18:J$111)</f>
        <v>191049.90442845697</v>
      </c>
      <c r="L18">
        <f t="shared" si="3"/>
        <v>13.008707801770667</v>
      </c>
      <c r="M18">
        <f t="shared" si="4"/>
        <v>12.411660959699613</v>
      </c>
      <c r="N18">
        <f t="shared" si="5"/>
        <v>12.518487403748832</v>
      </c>
    </row>
    <row r="19" spans="2:14" x14ac:dyDescent="0.35">
      <c r="B19">
        <f t="shared" si="6"/>
        <v>22</v>
      </c>
      <c r="C19">
        <v>1.23E-3</v>
      </c>
      <c r="D19">
        <f t="shared" si="7"/>
        <v>884363.86689205549</v>
      </c>
      <c r="E19">
        <f t="shared" si="0"/>
        <v>1087.7675562772283</v>
      </c>
      <c r="F19">
        <f t="shared" si="1"/>
        <v>162670.33807836944</v>
      </c>
      <c r="G19">
        <f>SUM(F19:F$111)</f>
        <v>2112272.1291932892</v>
      </c>
      <c r="H19">
        <f>SUM(G19:G$111)</f>
        <v>26022915.894777503</v>
      </c>
      <c r="I19">
        <f t="shared" si="2"/>
        <v>185.26344058925412</v>
      </c>
      <c r="J19">
        <f>SUM(I19:I$111)</f>
        <v>6205.735915903424</v>
      </c>
      <c r="K19">
        <f>SUM(J19:J$111)</f>
        <v>184648.72958014059</v>
      </c>
      <c r="L19">
        <f t="shared" si="3"/>
        <v>12.98498640960384</v>
      </c>
      <c r="M19">
        <f t="shared" si="4"/>
        <v>12.388107692371374</v>
      </c>
      <c r="N19">
        <f t="shared" si="5"/>
        <v>12.494964609514984</v>
      </c>
    </row>
    <row r="20" spans="2:14" x14ac:dyDescent="0.35">
      <c r="B20">
        <f t="shared" si="6"/>
        <v>23</v>
      </c>
      <c r="C20">
        <v>1.24E-3</v>
      </c>
      <c r="D20">
        <f t="shared" si="7"/>
        <v>883276.09933577827</v>
      </c>
      <c r="E20">
        <f t="shared" si="0"/>
        <v>1095.2623631763652</v>
      </c>
      <c r="F20">
        <f t="shared" si="1"/>
        <v>150435.41996530839</v>
      </c>
      <c r="G20">
        <f>SUM(F20:F$111)</f>
        <v>1949601.7911149203</v>
      </c>
      <c r="H20">
        <f>SUM(G20:G$111)</f>
        <v>23910643.765584204</v>
      </c>
      <c r="I20">
        <f t="shared" si="2"/>
        <v>172.72214884905779</v>
      </c>
      <c r="J20">
        <f>SUM(I20:I$111)</f>
        <v>6020.4724753141709</v>
      </c>
      <c r="K20">
        <f>SUM(J20:J$111)</f>
        <v>178442.99366423718</v>
      </c>
      <c r="L20">
        <f t="shared" si="3"/>
        <v>12.959725785087807</v>
      </c>
      <c r="M20">
        <f t="shared" si="4"/>
        <v>12.362965543127579</v>
      </c>
      <c r="N20">
        <f t="shared" si="5"/>
        <v>12.46984954583897</v>
      </c>
    </row>
    <row r="21" spans="2:14" x14ac:dyDescent="0.35">
      <c r="B21">
        <f t="shared" si="6"/>
        <v>24</v>
      </c>
      <c r="C21">
        <v>1.2600000000000001E-3</v>
      </c>
      <c r="D21">
        <f t="shared" si="7"/>
        <v>882180.83697260194</v>
      </c>
      <c r="E21">
        <f t="shared" si="0"/>
        <v>1111.5478545854785</v>
      </c>
      <c r="F21">
        <f t="shared" si="1"/>
        <v>139119.33337458465</v>
      </c>
      <c r="G21">
        <f>SUM(F21:F$111)</f>
        <v>1799166.3711496121</v>
      </c>
      <c r="H21">
        <f>SUM(G21:G$111)</f>
        <v>21961041.974469285</v>
      </c>
      <c r="I21">
        <f t="shared" si="2"/>
        <v>162.3058889370154</v>
      </c>
      <c r="J21">
        <f>SUM(I21:I$111)</f>
        <v>5847.7503264651132</v>
      </c>
      <c r="K21">
        <f>SUM(J21:J$111)</f>
        <v>172422.52118892298</v>
      </c>
      <c r="L21">
        <f t="shared" si="3"/>
        <v>12.93254019774003</v>
      </c>
      <c r="M21">
        <f t="shared" si="4"/>
        <v>12.335923570780277</v>
      </c>
      <c r="N21">
        <f t="shared" si="5"/>
        <v>12.44283804261979</v>
      </c>
    </row>
    <row r="22" spans="2:14" x14ac:dyDescent="0.35">
      <c r="B22">
        <f t="shared" si="6"/>
        <v>25</v>
      </c>
      <c r="C22">
        <v>1.2800000000000001E-3</v>
      </c>
      <c r="D22">
        <f t="shared" si="7"/>
        <v>881069.28911801649</v>
      </c>
      <c r="E22">
        <f t="shared" si="0"/>
        <v>1127.7686900710612</v>
      </c>
      <c r="F22">
        <f t="shared" si="1"/>
        <v>128651.89168012282</v>
      </c>
      <c r="G22">
        <f>SUM(F22:F$111)</f>
        <v>1660047.0377750276</v>
      </c>
      <c r="H22">
        <f>SUM(G22:G$111)</f>
        <v>20161875.603319671</v>
      </c>
      <c r="I22">
        <f t="shared" si="2"/>
        <v>152.47631606533076</v>
      </c>
      <c r="J22">
        <f>SUM(I22:I$111)</f>
        <v>5685.4444375280982</v>
      </c>
      <c r="K22">
        <f>SUM(J22:J$111)</f>
        <v>166574.77086245787</v>
      </c>
      <c r="L22">
        <f t="shared" si="3"/>
        <v>12.90340169970086</v>
      </c>
      <c r="M22">
        <f t="shared" si="4"/>
        <v>12.306920120886229</v>
      </c>
      <c r="N22">
        <f t="shared" si="5"/>
        <v>12.41386844493973</v>
      </c>
    </row>
    <row r="23" spans="2:14" x14ac:dyDescent="0.35">
      <c r="B23">
        <f t="shared" si="6"/>
        <v>26</v>
      </c>
      <c r="C23">
        <v>1.2899999999999999E-3</v>
      </c>
      <c r="D23">
        <f t="shared" si="7"/>
        <v>879941.52042794542</v>
      </c>
      <c r="E23">
        <f t="shared" si="0"/>
        <v>1135.1245613520496</v>
      </c>
      <c r="F23">
        <f t="shared" si="1"/>
        <v>118969.64560997432</v>
      </c>
      <c r="G23">
        <f>SUM(F23:F$111)</f>
        <v>1531395.1460949047</v>
      </c>
      <c r="H23">
        <f>SUM(G23:G$111)</f>
        <v>18501828.56554465</v>
      </c>
      <c r="I23">
        <f t="shared" si="2"/>
        <v>142.10263225635822</v>
      </c>
      <c r="J23">
        <f>SUM(I23:I$111)</f>
        <v>5532.9681214627672</v>
      </c>
      <c r="K23">
        <f>SUM(J23:J$111)</f>
        <v>160889.32642492975</v>
      </c>
      <c r="L23">
        <f t="shared" si="3"/>
        <v>12.872150187917461</v>
      </c>
      <c r="M23">
        <f t="shared" si="4"/>
        <v>12.275801715426041</v>
      </c>
      <c r="N23">
        <f t="shared" si="5"/>
        <v>12.382787273932113</v>
      </c>
    </row>
    <row r="24" spans="2:14" x14ac:dyDescent="0.35">
      <c r="B24">
        <f t="shared" si="6"/>
        <v>27</v>
      </c>
      <c r="C24">
        <v>1.31E-3</v>
      </c>
      <c r="D24">
        <f t="shared" si="7"/>
        <v>878806.39586659335</v>
      </c>
      <c r="E24">
        <f t="shared" si="0"/>
        <v>1151.2363785852372</v>
      </c>
      <c r="F24">
        <f t="shared" si="1"/>
        <v>110014.97663623838</v>
      </c>
      <c r="G24">
        <f>SUM(F24:F$111)</f>
        <v>1412425.5004849304</v>
      </c>
      <c r="H24">
        <f>SUM(G24:G$111)</f>
        <v>16970433.41944975</v>
      </c>
      <c r="I24">
        <f t="shared" si="2"/>
        <v>133.44409203099283</v>
      </c>
      <c r="J24">
        <f>SUM(I24:I$111)</f>
        <v>5390.8654892064096</v>
      </c>
      <c r="K24">
        <f>SUM(J24:J$111)</f>
        <v>155356.35830346699</v>
      </c>
      <c r="L24">
        <f t="shared" si="3"/>
        <v>12.838483847113634</v>
      </c>
      <c r="M24">
        <f t="shared" si="4"/>
        <v>12.242316772787618</v>
      </c>
      <c r="N24">
        <f t="shared" si="5"/>
        <v>12.349349715851911</v>
      </c>
    </row>
    <row r="25" spans="2:14" x14ac:dyDescent="0.35">
      <c r="B25">
        <f t="shared" si="6"/>
        <v>28</v>
      </c>
      <c r="C25">
        <v>1.33E-3</v>
      </c>
      <c r="D25">
        <f t="shared" si="7"/>
        <v>877655.15948800812</v>
      </c>
      <c r="E25">
        <f t="shared" si="0"/>
        <v>1167.2813621190508</v>
      </c>
      <c r="F25">
        <f t="shared" si="1"/>
        <v>101732.27501559714</v>
      </c>
      <c r="G25">
        <f>SUM(F25:F$111)</f>
        <v>1302410.523848692</v>
      </c>
      <c r="H25">
        <f>SUM(G25:G$111)</f>
        <v>15558007.918964818</v>
      </c>
      <c r="I25">
        <f t="shared" si="2"/>
        <v>125.28141275068906</v>
      </c>
      <c r="J25">
        <f>SUM(I25:I$111)</f>
        <v>5257.4213971754161</v>
      </c>
      <c r="K25">
        <f>SUM(J25:J$111)</f>
        <v>149965.49281426059</v>
      </c>
      <c r="L25">
        <f t="shared" si="3"/>
        <v>12.802333611914332</v>
      </c>
      <c r="M25">
        <f t="shared" si="4"/>
        <v>12.206379046097116</v>
      </c>
      <c r="N25">
        <f t="shared" si="5"/>
        <v>12.313469520639874</v>
      </c>
    </row>
    <row r="26" spans="2:14" x14ac:dyDescent="0.35">
      <c r="B26">
        <f t="shared" si="6"/>
        <v>29</v>
      </c>
      <c r="C26">
        <v>1.3600000000000001E-3</v>
      </c>
      <c r="D26">
        <f t="shared" si="7"/>
        <v>876487.87812588911</v>
      </c>
      <c r="E26">
        <f t="shared" si="0"/>
        <v>1192.0235142512092</v>
      </c>
      <c r="F26">
        <f t="shared" si="1"/>
        <v>94071.269527617042</v>
      </c>
      <c r="G26">
        <f>SUM(F26:F$111)</f>
        <v>1200678.2488330947</v>
      </c>
      <c r="H26">
        <f>SUM(G26:G$111)</f>
        <v>14255597.395116128</v>
      </c>
      <c r="I26">
        <f t="shared" si="2"/>
        <v>118.46011718292515</v>
      </c>
      <c r="J26">
        <f>SUM(I26:I$111)</f>
        <v>5132.1399844247262</v>
      </c>
      <c r="K26">
        <f>SUM(J26:J$111)</f>
        <v>144708.07141708519</v>
      </c>
      <c r="L26">
        <f t="shared" si="3"/>
        <v>12.763495750215263</v>
      </c>
      <c r="M26">
        <f t="shared" si="4"/>
        <v>12.167809291872402</v>
      </c>
      <c r="N26">
        <f t="shared" si="5"/>
        <v>12.274967440341337</v>
      </c>
    </row>
    <row r="27" spans="2:14" x14ac:dyDescent="0.35">
      <c r="B27">
        <f t="shared" si="6"/>
        <v>30</v>
      </c>
      <c r="C27">
        <v>1.39E-3</v>
      </c>
      <c r="D27">
        <f t="shared" si="7"/>
        <v>875295.85461163789</v>
      </c>
      <c r="E27">
        <f t="shared" si="0"/>
        <v>1216.6612379101766</v>
      </c>
      <c r="F27">
        <f t="shared" si="1"/>
        <v>86984.567223203208</v>
      </c>
      <c r="G27">
        <f>SUM(F27:F$111)</f>
        <v>1106606.9793054778</v>
      </c>
      <c r="H27">
        <f>SUM(G27:G$111)</f>
        <v>13054919.146283034</v>
      </c>
      <c r="I27">
        <f t="shared" si="2"/>
        <v>111.95235966690041</v>
      </c>
      <c r="J27">
        <f>SUM(I27:I$111)</f>
        <v>5013.6798672418008</v>
      </c>
      <c r="K27">
        <f>SUM(J27:J$111)</f>
        <v>139575.93143266049</v>
      </c>
      <c r="L27">
        <f t="shared" si="3"/>
        <v>12.721877163174405</v>
      </c>
      <c r="M27">
        <f t="shared" si="4"/>
        <v>12.126497822870787</v>
      </c>
      <c r="N27">
        <f t="shared" si="5"/>
        <v>12.233737166226851</v>
      </c>
    </row>
    <row r="28" spans="2:14" x14ac:dyDescent="0.35">
      <c r="B28">
        <f t="shared" si="6"/>
        <v>31</v>
      </c>
      <c r="C28">
        <v>1.4300000000000001E-3</v>
      </c>
      <c r="D28">
        <f t="shared" si="7"/>
        <v>874079.19337372773</v>
      </c>
      <c r="E28">
        <f t="shared" si="0"/>
        <v>1249.9332465244306</v>
      </c>
      <c r="F28">
        <f t="shared" si="1"/>
        <v>80429.313587743469</v>
      </c>
      <c r="G28">
        <f>SUM(F28:F$111)</f>
        <v>1019622.4120822753</v>
      </c>
      <c r="H28">
        <f>SUM(G28:G$111)</f>
        <v>11948312.166977555</v>
      </c>
      <c r="I28">
        <f t="shared" si="2"/>
        <v>106.49436891710477</v>
      </c>
      <c r="J28">
        <f>SUM(I28:I$111)</f>
        <v>4901.7275075749003</v>
      </c>
      <c r="K28">
        <f>SUM(J28:J$111)</f>
        <v>134562.2515654187</v>
      </c>
      <c r="L28">
        <f t="shared" si="3"/>
        <v>12.677248711937962</v>
      </c>
      <c r="M28">
        <f t="shared" si="4"/>
        <v>12.082247944108063</v>
      </c>
      <c r="N28">
        <f t="shared" si="5"/>
        <v>12.189585377320862</v>
      </c>
    </row>
    <row r="29" spans="2:14" x14ac:dyDescent="0.35">
      <c r="B29">
        <f t="shared" si="6"/>
        <v>32</v>
      </c>
      <c r="C29">
        <v>1.48E-3</v>
      </c>
      <c r="D29">
        <f t="shared" si="7"/>
        <v>872829.26012720331</v>
      </c>
      <c r="E29">
        <f t="shared" si="0"/>
        <v>1291.787304988261</v>
      </c>
      <c r="F29">
        <f t="shared" si="1"/>
        <v>74365.092286400919</v>
      </c>
      <c r="G29">
        <f>SUM(F29:F$111)</f>
        <v>939193.09849453194</v>
      </c>
      <c r="H29">
        <f>SUM(G29:G$111)</f>
        <v>10928689.754895279</v>
      </c>
      <c r="I29">
        <f t="shared" si="2"/>
        <v>101.90771905914201</v>
      </c>
      <c r="J29">
        <f>SUM(I29:I$111)</f>
        <v>4795.2331386577971</v>
      </c>
      <c r="K29">
        <f>SUM(J29:J$111)</f>
        <v>129660.52405784369</v>
      </c>
      <c r="L29">
        <f t="shared" si="3"/>
        <v>12.629488777845319</v>
      </c>
      <c r="M29">
        <f t="shared" si="4"/>
        <v>12.034937370531905</v>
      </c>
      <c r="N29">
        <f t="shared" si="5"/>
        <v>12.142389776854053</v>
      </c>
    </row>
    <row r="30" spans="2:14" x14ac:dyDescent="0.35">
      <c r="B30">
        <f t="shared" si="6"/>
        <v>33</v>
      </c>
      <c r="C30">
        <v>1.5299999999999999E-3</v>
      </c>
      <c r="D30">
        <f t="shared" si="7"/>
        <v>871537.47282221506</v>
      </c>
      <c r="E30">
        <f t="shared" si="0"/>
        <v>1333.4523334179889</v>
      </c>
      <c r="F30">
        <f t="shared" si="1"/>
        <v>68754.659212793558</v>
      </c>
      <c r="G30">
        <f>SUM(F30:F$111)</f>
        <v>864828.00620813097</v>
      </c>
      <c r="H30">
        <f>SUM(G30:G$111)</f>
        <v>9989496.6564007457</v>
      </c>
      <c r="I30">
        <f t="shared" si="2"/>
        <v>97.402433884790867</v>
      </c>
      <c r="J30">
        <f>SUM(I30:I$111)</f>
        <v>4693.3254195986538</v>
      </c>
      <c r="K30">
        <f>SUM(J30:J$111)</f>
        <v>124865.29091918589</v>
      </c>
      <c r="L30">
        <f t="shared" si="3"/>
        <v>12.578464006803014</v>
      </c>
      <c r="M30">
        <f t="shared" si="4"/>
        <v>11.984432023940784</v>
      </c>
      <c r="N30">
        <f t="shared" si="5"/>
        <v>12.092016272880326</v>
      </c>
    </row>
    <row r="31" spans="2:14" x14ac:dyDescent="0.35">
      <c r="B31">
        <f t="shared" si="6"/>
        <v>34</v>
      </c>
      <c r="C31">
        <v>1.6000000000000001E-3</v>
      </c>
      <c r="D31">
        <f t="shared" si="7"/>
        <v>870204.0204887971</v>
      </c>
      <c r="E31">
        <f t="shared" si="0"/>
        <v>1392.3264327820755</v>
      </c>
      <c r="F31">
        <f t="shared" si="1"/>
        <v>63564.319059442583</v>
      </c>
      <c r="G31">
        <f>SUM(F31:F$111)</f>
        <v>796073.3469953374</v>
      </c>
      <c r="H31">
        <f>SUM(G31:G$111)</f>
        <v>9124668.6501926146</v>
      </c>
      <c r="I31">
        <f t="shared" si="2"/>
        <v>94.169361569544563</v>
      </c>
      <c r="J31">
        <f>SUM(I31:I$111)</f>
        <v>4595.9229857138635</v>
      </c>
      <c r="K31">
        <f>SUM(J31:J$111)</f>
        <v>120171.96549958723</v>
      </c>
      <c r="L31">
        <f t="shared" si="3"/>
        <v>12.523902698475922</v>
      </c>
      <c r="M31">
        <f t="shared" si="4"/>
        <v>11.93050247106059</v>
      </c>
      <c r="N31">
        <f t="shared" si="5"/>
        <v>12.038245553152553</v>
      </c>
    </row>
    <row r="32" spans="2:14" x14ac:dyDescent="0.35">
      <c r="B32">
        <f t="shared" si="6"/>
        <v>35</v>
      </c>
      <c r="C32">
        <v>1.6800000000000001E-3</v>
      </c>
      <c r="D32">
        <f t="shared" si="7"/>
        <v>868811.694056015</v>
      </c>
      <c r="E32">
        <f t="shared" si="0"/>
        <v>1459.6036460141052</v>
      </c>
      <c r="F32">
        <f t="shared" si="1"/>
        <v>58761.6816193958</v>
      </c>
      <c r="G32">
        <f>SUM(F32:F$111)</f>
        <v>732509.02793589479</v>
      </c>
      <c r="H32">
        <f>SUM(G32:G$111)</f>
        <v>8328595.3031972768</v>
      </c>
      <c r="I32">
        <f t="shared" si="2"/>
        <v>91.407060296837898</v>
      </c>
      <c r="J32">
        <f>SUM(I32:I$111)</f>
        <v>4501.7536241443186</v>
      </c>
      <c r="K32">
        <f>SUM(J32:J$111)</f>
        <v>115576.04251387337</v>
      </c>
      <c r="L32">
        <f t="shared" si="3"/>
        <v>12.465760130562897</v>
      </c>
      <c r="M32">
        <f t="shared" si="4"/>
        <v>11.873085526419864</v>
      </c>
      <c r="N32">
        <f t="shared" si="5"/>
        <v>11.98101102455302</v>
      </c>
    </row>
    <row r="33" spans="2:14" x14ac:dyDescent="0.35">
      <c r="B33">
        <f t="shared" si="6"/>
        <v>36</v>
      </c>
      <c r="C33">
        <v>1.7700000000000001E-3</v>
      </c>
      <c r="D33">
        <f t="shared" si="7"/>
        <v>867352.09041000088</v>
      </c>
      <c r="E33">
        <f t="shared" si="0"/>
        <v>1535.2132000257016</v>
      </c>
      <c r="F33">
        <f t="shared" si="1"/>
        <v>54317.557402106671</v>
      </c>
      <c r="G33">
        <f>SUM(F33:F$111)</f>
        <v>673747.34631649905</v>
      </c>
      <c r="H33">
        <f>SUM(G33:G$111)</f>
        <v>7596086.2752613826</v>
      </c>
      <c r="I33">
        <f t="shared" si="2"/>
        <v>89.020441297897037</v>
      </c>
      <c r="J33">
        <f>SUM(I33:I$111)</f>
        <v>4410.3465638474809</v>
      </c>
      <c r="K33">
        <f>SUM(J33:J$111)</f>
        <v>111074.28888972905</v>
      </c>
      <c r="L33">
        <f t="shared" si="3"/>
        <v>12.403859424841666</v>
      </c>
      <c r="M33">
        <f t="shared" si="4"/>
        <v>11.812020072936098</v>
      </c>
      <c r="N33">
        <f t="shared" si="5"/>
        <v>11.920154915204325</v>
      </c>
    </row>
    <row r="34" spans="2:14" x14ac:dyDescent="0.35">
      <c r="B34">
        <f t="shared" si="6"/>
        <v>37</v>
      </c>
      <c r="C34">
        <v>1.8699999999999999E-3</v>
      </c>
      <c r="D34">
        <f t="shared" si="7"/>
        <v>865816.87720997515</v>
      </c>
      <c r="E34">
        <f t="shared" si="0"/>
        <v>1619.0775603826535</v>
      </c>
      <c r="F34">
        <f t="shared" si="1"/>
        <v>50205.014190282353</v>
      </c>
      <c r="G34">
        <f>SUM(F34:F$111)</f>
        <v>619429.78891439235</v>
      </c>
      <c r="H34">
        <f>SUM(G34:G$111)</f>
        <v>6922338.9289448829</v>
      </c>
      <c r="I34">
        <f t="shared" si="2"/>
        <v>86.929052347988872</v>
      </c>
      <c r="J34">
        <f>SUM(I34:I$111)</f>
        <v>4321.3261225495835</v>
      </c>
      <c r="K34">
        <f>SUM(J34:J$111)</f>
        <v>106663.94232588158</v>
      </c>
      <c r="L34">
        <f t="shared" si="3"/>
        <v>12.338006450245935</v>
      </c>
      <c r="M34">
        <f t="shared" si="4"/>
        <v>11.747136321671054</v>
      </c>
      <c r="N34">
        <f t="shared" si="5"/>
        <v>11.855514144181026</v>
      </c>
    </row>
    <row r="35" spans="2:14" x14ac:dyDescent="0.35">
      <c r="B35">
        <f t="shared" si="6"/>
        <v>38</v>
      </c>
      <c r="C35">
        <v>2E-3</v>
      </c>
      <c r="D35">
        <f t="shared" si="7"/>
        <v>864197.79964959249</v>
      </c>
      <c r="E35">
        <f t="shared" si="0"/>
        <v>1728.3955992991851</v>
      </c>
      <c r="F35">
        <f t="shared" si="1"/>
        <v>46399.195197913446</v>
      </c>
      <c r="G35">
        <f>SUM(F35:F$111)</f>
        <v>569224.77472410991</v>
      </c>
      <c r="H35">
        <f>SUM(G35:G$111)</f>
        <v>6302909.1400304912</v>
      </c>
      <c r="I35">
        <f t="shared" si="2"/>
        <v>85.924435551691573</v>
      </c>
      <c r="J35">
        <f>SUM(I35:I$111)</f>
        <v>4234.397070201594</v>
      </c>
      <c r="K35">
        <f>SUM(J35:J$111)</f>
        <v>102342.616203332</v>
      </c>
      <c r="L35">
        <f t="shared" si="3"/>
        <v>12.267988104020127</v>
      </c>
      <c r="M35">
        <f t="shared" si="4"/>
        <v>11.678262090445466</v>
      </c>
      <c r="N35">
        <f t="shared" si="5"/>
        <v>11.786916468560488</v>
      </c>
    </row>
    <row r="36" spans="2:14" x14ac:dyDescent="0.35">
      <c r="B36">
        <f t="shared" si="6"/>
        <v>39</v>
      </c>
      <c r="C36">
        <v>2.14E-3</v>
      </c>
      <c r="D36">
        <f t="shared" si="7"/>
        <v>862469.40405029326</v>
      </c>
      <c r="E36">
        <f t="shared" si="0"/>
        <v>1845.6845246676276</v>
      </c>
      <c r="F36">
        <f t="shared" si="1"/>
        <v>42876.293340294091</v>
      </c>
      <c r="G36">
        <f>SUM(F36:F$111)</f>
        <v>522825.579526196</v>
      </c>
      <c r="H36">
        <f>SUM(G36:G$111)</f>
        <v>5733684.3653063821</v>
      </c>
      <c r="I36">
        <f t="shared" si="2"/>
        <v>84.958581248360503</v>
      </c>
      <c r="J36">
        <f>SUM(I36:I$111)</f>
        <v>4148.4726346499028</v>
      </c>
      <c r="K36">
        <f>SUM(J36:J$111)</f>
        <v>98108.219133130406</v>
      </c>
      <c r="L36">
        <f t="shared" si="3"/>
        <v>12.193814781905537</v>
      </c>
      <c r="M36">
        <f t="shared" si="4"/>
        <v>11.605365965849646</v>
      </c>
      <c r="N36">
        <f t="shared" si="5"/>
        <v>11.714330411339462</v>
      </c>
    </row>
    <row r="37" spans="2:14" x14ac:dyDescent="0.35">
      <c r="B37">
        <f t="shared" si="6"/>
        <v>40</v>
      </c>
      <c r="C37">
        <v>2.3E-3</v>
      </c>
      <c r="D37">
        <f t="shared" si="7"/>
        <v>860623.71952562558</v>
      </c>
      <c r="E37">
        <f t="shared" si="0"/>
        <v>1979.4345549089387</v>
      </c>
      <c r="F37">
        <f t="shared" si="1"/>
        <v>39615.313030135054</v>
      </c>
      <c r="G37">
        <f>SUM(F37:F$111)</f>
        <v>479949.28618590202</v>
      </c>
      <c r="H37">
        <f>SUM(G37:G$111)</f>
        <v>5210858.7857801858</v>
      </c>
      <c r="I37">
        <f t="shared" si="2"/>
        <v>84.365944416028341</v>
      </c>
      <c r="J37">
        <f>SUM(I37:I$111)</f>
        <v>4063.5140534015418</v>
      </c>
      <c r="K37">
        <f>SUM(J37:J$111)</f>
        <v>93959.746498480497</v>
      </c>
      <c r="L37">
        <f t="shared" si="3"/>
        <v>12.115246592165217</v>
      </c>
      <c r="M37">
        <f t="shared" si="4"/>
        <v>11.528248867057728</v>
      </c>
      <c r="N37">
        <f t="shared" si="5"/>
        <v>11.637566917171181</v>
      </c>
    </row>
    <row r="38" spans="2:14" x14ac:dyDescent="0.35">
      <c r="B38">
        <f t="shared" si="6"/>
        <v>41</v>
      </c>
      <c r="C38">
        <v>2.49E-3</v>
      </c>
      <c r="D38">
        <f t="shared" si="7"/>
        <v>858644.28497071669</v>
      </c>
      <c r="E38">
        <f t="shared" si="0"/>
        <v>2138.0242695770844</v>
      </c>
      <c r="F38">
        <f t="shared" si="1"/>
        <v>36596.479453857166</v>
      </c>
      <c r="G38">
        <f>SUM(F38:F$111)</f>
        <v>440333.9731557669</v>
      </c>
      <c r="H38">
        <f>SUM(G38:G$111)</f>
        <v>4730909.4995942842</v>
      </c>
      <c r="I38">
        <f t="shared" si="2"/>
        <v>84.375216518615133</v>
      </c>
      <c r="J38">
        <f>SUM(I38:I$111)</f>
        <v>3979.1481089855138</v>
      </c>
      <c r="K38">
        <f>SUM(J38:J$111)</f>
        <v>89896.232445078946</v>
      </c>
      <c r="L38">
        <f t="shared" si="3"/>
        <v>12.032140242095252</v>
      </c>
      <c r="M38">
        <f t="shared" si="4"/>
        <v>11.446790494308868</v>
      </c>
      <c r="N38">
        <f t="shared" si="5"/>
        <v>11.556508938837684</v>
      </c>
    </row>
    <row r="39" spans="2:14" x14ac:dyDescent="0.35">
      <c r="B39">
        <f t="shared" si="6"/>
        <v>42</v>
      </c>
      <c r="C39">
        <v>2.6900000000000001E-3</v>
      </c>
      <c r="D39">
        <f t="shared" si="7"/>
        <v>856506.26070113957</v>
      </c>
      <c r="E39">
        <f t="shared" si="0"/>
        <v>2304.0018412860654</v>
      </c>
      <c r="F39">
        <f t="shared" si="1"/>
        <v>33801.253907423205</v>
      </c>
      <c r="G39">
        <f>SUM(F39:F$111)</f>
        <v>403737.49370190973</v>
      </c>
      <c r="H39">
        <f>SUM(G39:G$111)</f>
        <v>4290575.5264385184</v>
      </c>
      <c r="I39">
        <f t="shared" si="2"/>
        <v>84.190160195341136</v>
      </c>
      <c r="J39">
        <f>SUM(I39:I$111)</f>
        <v>3894.7728924668982</v>
      </c>
      <c r="K39">
        <f>SUM(J39:J$111)</f>
        <v>85917.084336093438</v>
      </c>
      <c r="L39">
        <f t="shared" si="3"/>
        <v>11.94445314980589</v>
      </c>
      <c r="M39">
        <f t="shared" si="4"/>
        <v>11.360937401267099</v>
      </c>
      <c r="N39">
        <f t="shared" si="5"/>
        <v>11.47109953553402</v>
      </c>
    </row>
    <row r="40" spans="2:14" x14ac:dyDescent="0.35">
      <c r="B40">
        <f t="shared" si="6"/>
        <v>43</v>
      </c>
      <c r="C40">
        <v>2.9199999999999999E-3</v>
      </c>
      <c r="D40">
        <f t="shared" si="7"/>
        <v>854202.25885985349</v>
      </c>
      <c r="E40">
        <f t="shared" si="0"/>
        <v>2494.270595870772</v>
      </c>
      <c r="F40">
        <f t="shared" si="1"/>
        <v>31213.267161492815</v>
      </c>
      <c r="G40">
        <f>SUM(F40:F$111)</f>
        <v>369936.23979448655</v>
      </c>
      <c r="H40">
        <f>SUM(G40:G$111)</f>
        <v>3886838.0327366092</v>
      </c>
      <c r="I40">
        <f t="shared" si="2"/>
        <v>84.391426029221293</v>
      </c>
      <c r="J40">
        <f>SUM(I40:I$111)</f>
        <v>3810.5827322715568</v>
      </c>
      <c r="K40">
        <f>SUM(J40:J$111)</f>
        <v>82022.311443626546</v>
      </c>
      <c r="L40">
        <f t="shared" si="3"/>
        <v>11.851890988549558</v>
      </c>
      <c r="M40">
        <f t="shared" si="4"/>
        <v>11.270462167715731</v>
      </c>
      <c r="N40">
        <f t="shared" si="5"/>
        <v>11.381121213625503</v>
      </c>
    </row>
    <row r="41" spans="2:14" x14ac:dyDescent="0.35">
      <c r="B41">
        <f t="shared" si="6"/>
        <v>44</v>
      </c>
      <c r="C41">
        <v>3.1900000000000001E-3</v>
      </c>
      <c r="D41">
        <f t="shared" si="7"/>
        <v>851707.9882639827</v>
      </c>
      <c r="E41">
        <f t="shared" si="0"/>
        <v>2716.9484825621048</v>
      </c>
      <c r="F41">
        <f t="shared" si="1"/>
        <v>28816.781871649306</v>
      </c>
      <c r="G41">
        <f>SUM(F41:F$111)</f>
        <v>338722.97263299377</v>
      </c>
      <c r="H41">
        <f>SUM(G41:G$111)</f>
        <v>3516901.7929421221</v>
      </c>
      <c r="I41">
        <f t="shared" si="2"/>
        <v>85.116235343112308</v>
      </c>
      <c r="J41">
        <f>SUM(I41:I$111)</f>
        <v>3726.1913062423355</v>
      </c>
      <c r="K41">
        <f>SUM(J41:J$111)</f>
        <v>78211.728711354968</v>
      </c>
      <c r="L41">
        <f t="shared" si="3"/>
        <v>11.754365013472867</v>
      </c>
      <c r="M41">
        <f t="shared" si="4"/>
        <v>11.175284298747059</v>
      </c>
      <c r="N41">
        <f t="shared" si="5"/>
        <v>11.286489932869898</v>
      </c>
    </row>
    <row r="42" spans="2:14" x14ac:dyDescent="0.35">
      <c r="B42">
        <f t="shared" si="6"/>
        <v>45</v>
      </c>
      <c r="C42">
        <v>3.49E-3</v>
      </c>
      <c r="D42">
        <f t="shared" si="7"/>
        <v>848991.03978142061</v>
      </c>
      <c r="E42">
        <f t="shared" si="0"/>
        <v>2962.9787288371581</v>
      </c>
      <c r="F42">
        <f t="shared" si="1"/>
        <v>26597.08920136921</v>
      </c>
      <c r="G42">
        <f>SUM(F42:F$111)</f>
        <v>309906.19076134451</v>
      </c>
      <c r="H42">
        <f>SUM(G42:G$111)</f>
        <v>3178178.8203091281</v>
      </c>
      <c r="I42">
        <f t="shared" si="2"/>
        <v>85.948001215535669</v>
      </c>
      <c r="J42">
        <f>SUM(I42:I$111)</f>
        <v>3641.0750708992227</v>
      </c>
      <c r="K42">
        <f>SUM(J42:J$111)</f>
        <v>74485.537405112642</v>
      </c>
      <c r="L42">
        <f t="shared" si="3"/>
        <v>11.651883723629075</v>
      </c>
      <c r="M42">
        <f t="shared" si="4"/>
        <v>11.07537098689351</v>
      </c>
      <c r="N42">
        <f t="shared" si="5"/>
        <v>11.187182740573583</v>
      </c>
    </row>
    <row r="43" spans="2:14" x14ac:dyDescent="0.35">
      <c r="B43">
        <f t="shared" si="6"/>
        <v>46</v>
      </c>
      <c r="C43">
        <v>3.81E-3</v>
      </c>
      <c r="D43">
        <f t="shared" si="7"/>
        <v>846028.06105258351</v>
      </c>
      <c r="E43">
        <f t="shared" si="0"/>
        <v>3223.3669126103432</v>
      </c>
      <c r="F43">
        <f t="shared" si="1"/>
        <v>24540.986444496692</v>
      </c>
      <c r="G43">
        <f>SUM(F43:F$111)</f>
        <v>283309.10155997518</v>
      </c>
      <c r="H43">
        <f>SUM(G43:G$111)</f>
        <v>2868272.6295477841</v>
      </c>
      <c r="I43">
        <f t="shared" si="2"/>
        <v>86.575146623641089</v>
      </c>
      <c r="J43">
        <f>SUM(I43:I$111)</f>
        <v>3555.1270696836873</v>
      </c>
      <c r="K43">
        <f>SUM(J43:J$111)</f>
        <v>70844.462334213415</v>
      </c>
      <c r="L43">
        <f t="shared" si="3"/>
        <v>11.544324112672625</v>
      </c>
      <c r="M43">
        <f t="shared" si="4"/>
        <v>10.970619248058998</v>
      </c>
      <c r="N43">
        <f t="shared" si="5"/>
        <v>11.083093044943723</v>
      </c>
    </row>
    <row r="44" spans="2:14" x14ac:dyDescent="0.35">
      <c r="B44">
        <f t="shared" si="6"/>
        <v>47</v>
      </c>
      <c r="C44">
        <v>4.1700000000000001E-3</v>
      </c>
      <c r="D44">
        <f t="shared" si="7"/>
        <v>842804.69413997314</v>
      </c>
      <c r="E44">
        <f t="shared" si="0"/>
        <v>3514.495574563688</v>
      </c>
      <c r="F44">
        <f t="shared" si="1"/>
        <v>22636.560450132551</v>
      </c>
      <c r="G44">
        <f>SUM(F44:F$111)</f>
        <v>258768.11511547869</v>
      </c>
      <c r="H44">
        <f>SUM(G44:G$111)</f>
        <v>2584963.5279878089</v>
      </c>
      <c r="I44">
        <f t="shared" si="2"/>
        <v>87.402275071345144</v>
      </c>
      <c r="J44">
        <f>SUM(I44:I$111)</f>
        <v>3468.5519230600457</v>
      </c>
      <c r="K44">
        <f>SUM(J44:J$111)</f>
        <v>67289.335264529713</v>
      </c>
      <c r="L44">
        <f t="shared" si="3"/>
        <v>11.431423766235804</v>
      </c>
      <c r="M44">
        <f t="shared" si="4"/>
        <v>10.860823946295337</v>
      </c>
      <c r="N44">
        <f t="shared" si="5"/>
        <v>10.974028782887828</v>
      </c>
    </row>
    <row r="45" spans="2:14" x14ac:dyDescent="0.35">
      <c r="B45">
        <f t="shared" si="6"/>
        <v>48</v>
      </c>
      <c r="C45">
        <v>4.5500000000000002E-3</v>
      </c>
      <c r="D45">
        <f t="shared" si="7"/>
        <v>839290.1985654094</v>
      </c>
      <c r="E45">
        <f t="shared" si="0"/>
        <v>3818.770403472613</v>
      </c>
      <c r="F45">
        <f t="shared" si="1"/>
        <v>20872.375919495833</v>
      </c>
      <c r="G45">
        <f>SUM(F45:F$111)</f>
        <v>236131.55466534611</v>
      </c>
      <c r="H45">
        <f>SUM(G45:G$111)</f>
        <v>2326195.4128723298</v>
      </c>
      <c r="I45">
        <f t="shared" si="2"/>
        <v>87.934546697875959</v>
      </c>
      <c r="J45">
        <f>SUM(I45:I$111)</f>
        <v>3381.149647988701</v>
      </c>
      <c r="K45">
        <f>SUM(J45:J$111)</f>
        <v>63820.783341469687</v>
      </c>
      <c r="L45">
        <f t="shared" si="3"/>
        <v>11.31311335020502</v>
      </c>
      <c r="M45">
        <f t="shared" si="4"/>
        <v>10.745920887419903</v>
      </c>
      <c r="N45">
        <f t="shared" si="5"/>
        <v>10.859932055087054</v>
      </c>
    </row>
    <row r="46" spans="2:14" x14ac:dyDescent="0.35">
      <c r="B46">
        <f t="shared" si="6"/>
        <v>49</v>
      </c>
      <c r="C46">
        <v>5.0000000000000001E-3</v>
      </c>
      <c r="D46">
        <f t="shared" si="7"/>
        <v>835471.42816193681</v>
      </c>
      <c r="E46">
        <f t="shared" si="0"/>
        <v>4177.3571408096841</v>
      </c>
      <c r="F46">
        <f t="shared" si="1"/>
        <v>19238.339452835302</v>
      </c>
      <c r="G46">
        <f>SUM(F46:F$111)</f>
        <v>215259.17874585028</v>
      </c>
      <c r="H46">
        <f>SUM(G46:G$111)</f>
        <v>2090063.8582069837</v>
      </c>
      <c r="I46">
        <f t="shared" si="2"/>
        <v>89.066386355718976</v>
      </c>
      <c r="J46">
        <f>SUM(I46:I$111)</f>
        <v>3293.2151012908248</v>
      </c>
      <c r="K46">
        <f>SUM(J46:J$111)</f>
        <v>60439.633693480988</v>
      </c>
      <c r="L46">
        <f t="shared" si="3"/>
        <v>11.189072699001882</v>
      </c>
      <c r="M46">
        <f t="shared" si="4"/>
        <v>10.625695647245262</v>
      </c>
      <c r="N46">
        <f t="shared" si="5"/>
        <v>10.740601271748559</v>
      </c>
    </row>
    <row r="47" spans="2:14" x14ac:dyDescent="0.35">
      <c r="B47">
        <f t="shared" si="6"/>
        <v>50</v>
      </c>
      <c r="C47">
        <v>5.47E-3</v>
      </c>
      <c r="D47">
        <f t="shared" si="7"/>
        <v>831294.07102112717</v>
      </c>
      <c r="E47">
        <f t="shared" si="0"/>
        <v>4547.1785684855658</v>
      </c>
      <c r="F47">
        <f t="shared" si="1"/>
        <v>17724.210884788077</v>
      </c>
      <c r="G47">
        <f>SUM(F47:F$111)</f>
        <v>196020.83929301496</v>
      </c>
      <c r="H47">
        <f>SUM(G47:G$111)</f>
        <v>1874804.6794611334</v>
      </c>
      <c r="I47">
        <f t="shared" si="2"/>
        <v>89.769845870176638</v>
      </c>
      <c r="J47">
        <f>SUM(I47:I$111)</f>
        <v>3204.148714935106</v>
      </c>
      <c r="K47">
        <f>SUM(J47:J$111)</f>
        <v>57146.418592190174</v>
      </c>
      <c r="L47">
        <f t="shared" si="3"/>
        <v>11.059495994896515</v>
      </c>
      <c r="M47">
        <f t="shared" si="4"/>
        <v>10.500271444645225</v>
      </c>
      <c r="N47">
        <f t="shared" si="5"/>
        <v>10.616149135516846</v>
      </c>
    </row>
    <row r="48" spans="2:14" x14ac:dyDescent="0.35">
      <c r="B48">
        <f t="shared" si="6"/>
        <v>51</v>
      </c>
      <c r="C48">
        <v>6.0000000000000001E-3</v>
      </c>
      <c r="D48">
        <f t="shared" si="7"/>
        <v>826746.89245264162</v>
      </c>
      <c r="E48">
        <f t="shared" si="0"/>
        <v>4960.4813547158501</v>
      </c>
      <c r="F48">
        <f t="shared" si="1"/>
        <v>16321.536528933597</v>
      </c>
      <c r="G48">
        <f>SUM(F48:F$111)</f>
        <v>178296.62840822688</v>
      </c>
      <c r="H48">
        <f>SUM(G48:G$111)</f>
        <v>1678783.8401681185</v>
      </c>
      <c r="I48">
        <f t="shared" si="2"/>
        <v>90.675202938520002</v>
      </c>
      <c r="J48">
        <f>SUM(I48:I$111)</f>
        <v>3114.3788690649294</v>
      </c>
      <c r="K48">
        <f>SUM(J48:J$111)</f>
        <v>53942.269877255058</v>
      </c>
      <c r="L48">
        <f t="shared" si="3"/>
        <v>10.924010009238774</v>
      </c>
      <c r="M48">
        <f t="shared" si="4"/>
        <v>10.369390659671931</v>
      </c>
      <c r="N48">
        <f t="shared" si="5"/>
        <v>10.486337295268108</v>
      </c>
    </row>
    <row r="49" spans="2:14" x14ac:dyDescent="0.35">
      <c r="B49">
        <f t="shared" si="6"/>
        <v>52</v>
      </c>
      <c r="C49">
        <v>6.5900000000000004E-3</v>
      </c>
      <c r="D49">
        <f t="shared" si="7"/>
        <v>821786.41109792574</v>
      </c>
      <c r="E49">
        <f t="shared" si="0"/>
        <v>5415.5724491353312</v>
      </c>
      <c r="F49">
        <f t="shared" si="1"/>
        <v>15021.858620148145</v>
      </c>
      <c r="G49">
        <f>SUM(F49:F$111)</f>
        <v>161975.09187929329</v>
      </c>
      <c r="H49">
        <f>SUM(G49:G$111)</f>
        <v>1500487.2117598914</v>
      </c>
      <c r="I49">
        <f t="shared" si="2"/>
        <v>91.661155839607673</v>
      </c>
      <c r="J49">
        <f>SUM(I49:I$111)</f>
        <v>3023.7036661264096</v>
      </c>
      <c r="K49">
        <f>SUM(J49:J$111)</f>
        <v>50827.891008190134</v>
      </c>
      <c r="L49">
        <f t="shared" si="3"/>
        <v>10.782626569394241</v>
      </c>
      <c r="M49">
        <f t="shared" si="4"/>
        <v>10.233062298582109</v>
      </c>
      <c r="N49">
        <f t="shared" si="5"/>
        <v>10.351180589314785</v>
      </c>
    </row>
    <row r="50" spans="2:14" x14ac:dyDescent="0.35">
      <c r="B50">
        <f t="shared" si="6"/>
        <v>53</v>
      </c>
      <c r="C50">
        <v>7.2399999999999999E-3</v>
      </c>
      <c r="D50">
        <f t="shared" si="7"/>
        <v>816370.83864879038</v>
      </c>
      <c r="E50">
        <f t="shared" si="0"/>
        <v>5910.5248718172425</v>
      </c>
      <c r="F50">
        <f t="shared" si="1"/>
        <v>13817.467196149415</v>
      </c>
      <c r="G50">
        <f>SUM(F50:F$111)</f>
        <v>146953.2332591452</v>
      </c>
      <c r="H50">
        <f>SUM(G50:G$111)</f>
        <v>1338512.119880598</v>
      </c>
      <c r="I50">
        <f t="shared" si="2"/>
        <v>92.628206018631246</v>
      </c>
      <c r="J50">
        <f>SUM(I50:I$111)</f>
        <v>2932.0425102868021</v>
      </c>
      <c r="K50">
        <f>SUM(J50:J$111)</f>
        <v>47804.187342063728</v>
      </c>
      <c r="L50">
        <f t="shared" si="3"/>
        <v>10.635323476656954</v>
      </c>
      <c r="M50">
        <f t="shared" si="4"/>
        <v>10.091275412469066</v>
      </c>
      <c r="N50">
        <f t="shared" si="5"/>
        <v>10.210680328937194</v>
      </c>
    </row>
    <row r="51" spans="2:14" x14ac:dyDescent="0.35">
      <c r="B51">
        <f t="shared" si="6"/>
        <v>54</v>
      </c>
      <c r="C51">
        <v>7.9299999999999995E-3</v>
      </c>
      <c r="D51">
        <f t="shared" si="7"/>
        <v>810460.31377697317</v>
      </c>
      <c r="E51">
        <f t="shared" si="0"/>
        <v>6426.9502882513971</v>
      </c>
      <c r="F51">
        <f t="shared" si="1"/>
        <v>12701.322901527123</v>
      </c>
      <c r="G51">
        <f>SUM(F51:F$111)</f>
        <v>133135.76606299574</v>
      </c>
      <c r="H51">
        <f>SUM(G51:G$111)</f>
        <v>1191558.8866214531</v>
      </c>
      <c r="I51">
        <f t="shared" si="2"/>
        <v>93.260639452879687</v>
      </c>
      <c r="J51">
        <f>SUM(I51:I$111)</f>
        <v>2839.4143042681708</v>
      </c>
      <c r="K51">
        <f>SUM(J51:J$111)</f>
        <v>44872.144831776925</v>
      </c>
      <c r="L51">
        <f t="shared" si="3"/>
        <v>10.482039319462414</v>
      </c>
      <c r="M51">
        <f t="shared" si="4"/>
        <v>9.9440093255963795</v>
      </c>
      <c r="N51">
        <f t="shared" si="5"/>
        <v>10.064827834703379</v>
      </c>
    </row>
    <row r="52" spans="2:14" x14ac:dyDescent="0.35">
      <c r="B52">
        <f t="shared" si="6"/>
        <v>55</v>
      </c>
      <c r="C52">
        <v>8.6999999999999994E-3</v>
      </c>
      <c r="D52">
        <f t="shared" si="7"/>
        <v>804033.36348872178</v>
      </c>
      <c r="E52">
        <f t="shared" si="0"/>
        <v>6995.0902623518787</v>
      </c>
      <c r="F52">
        <f t="shared" si="1"/>
        <v>11667.223528627788</v>
      </c>
      <c r="G52">
        <f>SUM(F52:F$111)</f>
        <v>120434.44316146865</v>
      </c>
      <c r="H52">
        <f>SUM(G52:G$111)</f>
        <v>1058423.1205584574</v>
      </c>
      <c r="I52">
        <f t="shared" si="2"/>
        <v>93.985967313946063</v>
      </c>
      <c r="J52">
        <f>SUM(I52:I$111)</f>
        <v>2746.1536648152914</v>
      </c>
      <c r="K52">
        <f>SUM(J52:J$111)</f>
        <v>42032.730527508764</v>
      </c>
      <c r="L52">
        <f t="shared" si="3"/>
        <v>10.322459569404792</v>
      </c>
      <c r="M52">
        <f t="shared" si="4"/>
        <v>9.7911074681702885</v>
      </c>
      <c r="N52">
        <f t="shared" si="5"/>
        <v>9.9134912676246962</v>
      </c>
    </row>
    <row r="53" spans="2:14" x14ac:dyDescent="0.35">
      <c r="B53">
        <f t="shared" si="6"/>
        <v>56</v>
      </c>
      <c r="C53">
        <v>9.5499999999999995E-3</v>
      </c>
      <c r="D53">
        <f t="shared" si="7"/>
        <v>797038.27322636987</v>
      </c>
      <c r="E53">
        <f t="shared" si="0"/>
        <v>7611.7155093118317</v>
      </c>
      <c r="F53">
        <f t="shared" si="1"/>
        <v>10708.998781415487</v>
      </c>
      <c r="G53">
        <f>SUM(F53:F$111)</f>
        <v>108767.21963284085</v>
      </c>
      <c r="H53">
        <f>SUM(G53:G$111)</f>
        <v>937988.67739698885</v>
      </c>
      <c r="I53">
        <f t="shared" si="2"/>
        <v>94.695313298627667</v>
      </c>
      <c r="J53">
        <f>SUM(I53:I$111)</f>
        <v>2652.1676975013456</v>
      </c>
      <c r="K53">
        <f>SUM(J53:J$111)</f>
        <v>39286.576862693466</v>
      </c>
      <c r="L53">
        <f t="shared" si="3"/>
        <v>10.156618919557323</v>
      </c>
      <c r="M53">
        <f t="shared" si="4"/>
        <v>9.6326620396126934</v>
      </c>
      <c r="N53">
        <f t="shared" si="5"/>
        <v>9.7567772743335226</v>
      </c>
    </row>
    <row r="54" spans="2:14" x14ac:dyDescent="0.35">
      <c r="B54">
        <f t="shared" si="6"/>
        <v>57</v>
      </c>
      <c r="C54">
        <v>1.0500000000000001E-2</v>
      </c>
      <c r="D54">
        <f t="shared" si="7"/>
        <v>789426.55771705799</v>
      </c>
      <c r="E54">
        <f t="shared" si="0"/>
        <v>8288.978856029109</v>
      </c>
      <c r="F54">
        <f t="shared" si="1"/>
        <v>9821.0442991231175</v>
      </c>
      <c r="G54">
        <f>SUM(F54:F$111)</f>
        <v>98058.220851425358</v>
      </c>
      <c r="H54">
        <f>SUM(G54:G$111)</f>
        <v>829221.45776414813</v>
      </c>
      <c r="I54">
        <f t="shared" si="2"/>
        <v>95.482375130363636</v>
      </c>
      <c r="J54">
        <f>SUM(I54:I$111)</f>
        <v>2557.4723842027174</v>
      </c>
      <c r="K54">
        <f>SUM(J54:J$111)</f>
        <v>36634.409165192112</v>
      </c>
      <c r="L54">
        <f t="shared" si="3"/>
        <v>9.9845004120570557</v>
      </c>
      <c r="M54">
        <f t="shared" si="4"/>
        <v>9.468753759594577</v>
      </c>
      <c r="N54">
        <f t="shared" si="5"/>
        <v>9.5947837689118529</v>
      </c>
    </row>
    <row r="55" spans="2:14" x14ac:dyDescent="0.35">
      <c r="B55">
        <f t="shared" si="6"/>
        <v>58</v>
      </c>
      <c r="C55">
        <v>1.155E-2</v>
      </c>
      <c r="D55">
        <f t="shared" si="7"/>
        <v>781137.57886102889</v>
      </c>
      <c r="E55">
        <f t="shared" si="0"/>
        <v>9022.1390358448825</v>
      </c>
      <c r="F55">
        <f t="shared" si="1"/>
        <v>8998.077161094745</v>
      </c>
      <c r="G55">
        <f>SUM(F55:F$111)</f>
        <v>88237.176552302262</v>
      </c>
      <c r="H55">
        <f>SUM(G55:G$111)</f>
        <v>731163.2369127227</v>
      </c>
      <c r="I55">
        <f t="shared" si="2"/>
        <v>96.229436306152138</v>
      </c>
      <c r="J55">
        <f>SUM(I55:I$111)</f>
        <v>2461.9900090723536</v>
      </c>
      <c r="K55">
        <f>SUM(J55:J$111)</f>
        <v>34076.936780989396</v>
      </c>
      <c r="L55">
        <f t="shared" si="3"/>
        <v>9.8062258160905724</v>
      </c>
      <c r="M55">
        <f t="shared" si="4"/>
        <v>9.2995674986225847</v>
      </c>
      <c r="N55">
        <f t="shared" si="5"/>
        <v>9.427712221657</v>
      </c>
    </row>
    <row r="56" spans="2:14" x14ac:dyDescent="0.35">
      <c r="B56">
        <f t="shared" si="6"/>
        <v>59</v>
      </c>
      <c r="C56">
        <v>1.272E-2</v>
      </c>
      <c r="D56">
        <f t="shared" si="7"/>
        <v>772115.43982518406</v>
      </c>
      <c r="E56">
        <f t="shared" si="0"/>
        <v>9821.308394576341</v>
      </c>
      <c r="F56">
        <f t="shared" si="1"/>
        <v>8235.3234906334274</v>
      </c>
      <c r="G56">
        <f>SUM(F56:F$111)</f>
        <v>79239.099391207506</v>
      </c>
      <c r="H56">
        <f>SUM(G56:G$111)</f>
        <v>642926.06036042038</v>
      </c>
      <c r="I56">
        <f t="shared" si="2"/>
        <v>96.993810000793687</v>
      </c>
      <c r="J56">
        <f>SUM(I56:I$111)</f>
        <v>2365.7605727662021</v>
      </c>
      <c r="K56">
        <f>SUM(J56:J$111)</f>
        <v>31614.946771917046</v>
      </c>
      <c r="L56">
        <f t="shared" si="3"/>
        <v>9.6218563218957129</v>
      </c>
      <c r="M56">
        <f t="shared" si="4"/>
        <v>9.1252749574109728</v>
      </c>
      <c r="N56">
        <f t="shared" si="5"/>
        <v>9.2557534148312328</v>
      </c>
    </row>
    <row r="57" spans="2:14" x14ac:dyDescent="0.35">
      <c r="B57">
        <f t="shared" si="6"/>
        <v>60</v>
      </c>
      <c r="C57">
        <v>1.4019999999999999E-2</v>
      </c>
      <c r="D57">
        <f t="shared" si="7"/>
        <v>762294.13143060775</v>
      </c>
      <c r="E57">
        <f t="shared" si="0"/>
        <v>10687.363722657121</v>
      </c>
      <c r="F57">
        <f t="shared" si="1"/>
        <v>7528.305718363491</v>
      </c>
      <c r="G57">
        <f>SUM(F57:F$111)</f>
        <v>71003.775900574081</v>
      </c>
      <c r="H57">
        <f>SUM(G57:G$111)</f>
        <v>563686.96096921281</v>
      </c>
      <c r="I57">
        <f t="shared" si="2"/>
        <v>97.728561269866788</v>
      </c>
      <c r="J57">
        <f>SUM(I57:I$111)</f>
        <v>2268.7667627654087</v>
      </c>
      <c r="K57">
        <f>SUM(J57:J$111)</f>
        <v>29249.186199150852</v>
      </c>
      <c r="L57">
        <f t="shared" si="3"/>
        <v>9.4315744547112974</v>
      </c>
      <c r="M57">
        <f t="shared" si="4"/>
        <v>8.9461426162818896</v>
      </c>
      <c r="N57">
        <f t="shared" si="5"/>
        <v>9.0791952324620517</v>
      </c>
    </row>
    <row r="58" spans="2:14" x14ac:dyDescent="0.35">
      <c r="B58">
        <f t="shared" si="6"/>
        <v>61</v>
      </c>
      <c r="C58">
        <v>1.546E-2</v>
      </c>
      <c r="D58">
        <f t="shared" si="7"/>
        <v>751606.76770795067</v>
      </c>
      <c r="E58">
        <f t="shared" si="0"/>
        <v>11619.840628764918</v>
      </c>
      <c r="F58">
        <f t="shared" si="1"/>
        <v>6872.9248816592917</v>
      </c>
      <c r="G58">
        <f>SUM(F58:F$111)</f>
        <v>63475.470182210571</v>
      </c>
      <c r="H58">
        <f>SUM(G58:G$111)</f>
        <v>492683.18506863876</v>
      </c>
      <c r="I58">
        <f t="shared" si="2"/>
        <v>98.384646917085774</v>
      </c>
      <c r="J58">
        <f>SUM(I58:I$111)</f>
        <v>2171.0382014955417</v>
      </c>
      <c r="K58">
        <f>SUM(J58:J$111)</f>
        <v>26980.419436385437</v>
      </c>
      <c r="L58">
        <f t="shared" si="3"/>
        <v>9.2355832887971339</v>
      </c>
      <c r="M58">
        <f t="shared" si="4"/>
        <v>8.7624779089719045</v>
      </c>
      <c r="N58">
        <f t="shared" si="5"/>
        <v>8.8983622451117377</v>
      </c>
    </row>
    <row r="59" spans="2:14" x14ac:dyDescent="0.35">
      <c r="B59">
        <f t="shared" si="6"/>
        <v>62</v>
      </c>
      <c r="C59">
        <v>1.7059999999999999E-2</v>
      </c>
      <c r="D59">
        <f t="shared" si="7"/>
        <v>739986.92707918573</v>
      </c>
      <c r="E59">
        <f t="shared" si="0"/>
        <v>12624.176975970908</v>
      </c>
      <c r="F59">
        <f t="shared" si="1"/>
        <v>6265.4346879526283</v>
      </c>
      <c r="G59">
        <f>SUM(F59:F$111)</f>
        <v>56602.545300551275</v>
      </c>
      <c r="H59">
        <f>SUM(G59:G$111)</f>
        <v>429207.71488642821</v>
      </c>
      <c r="I59">
        <f t="shared" si="2"/>
        <v>98.970662755992421</v>
      </c>
      <c r="J59">
        <f>SUM(I59:I$111)</f>
        <v>2072.6535545784554</v>
      </c>
      <c r="K59">
        <f>SUM(J59:J$111)</f>
        <v>24809.381234889897</v>
      </c>
      <c r="L59">
        <f t="shared" si="3"/>
        <v>9.0340970929580351</v>
      </c>
      <c r="M59">
        <f t="shared" si="4"/>
        <v>8.5746144204276042</v>
      </c>
      <c r="N59">
        <f t="shared" si="5"/>
        <v>8.7136134368422304</v>
      </c>
    </row>
    <row r="60" spans="2:14" x14ac:dyDescent="0.35">
      <c r="B60">
        <f t="shared" si="6"/>
        <v>63</v>
      </c>
      <c r="C60">
        <v>1.883E-2</v>
      </c>
      <c r="D60">
        <f t="shared" si="7"/>
        <v>727362.75010321487</v>
      </c>
      <c r="E60">
        <f t="shared" si="0"/>
        <v>13696.240584443536</v>
      </c>
      <c r="F60">
        <f t="shared" si="1"/>
        <v>5702.3577520149593</v>
      </c>
      <c r="G60">
        <f>SUM(F60:F$111)</f>
        <v>50337.110612598648</v>
      </c>
      <c r="H60">
        <f>SUM(G60:G$111)</f>
        <v>372605.16958587687</v>
      </c>
      <c r="I60">
        <f t="shared" si="2"/>
        <v>99.421663398557101</v>
      </c>
      <c r="J60">
        <f>SUM(I60:I$111)</f>
        <v>1973.6828918224635</v>
      </c>
      <c r="K60">
        <f>SUM(J60:J$111)</f>
        <v>22736.72768031144</v>
      </c>
      <c r="L60">
        <f t="shared" si="3"/>
        <v>8.8274206567996814</v>
      </c>
      <c r="M60">
        <f t="shared" si="4"/>
        <v>8.3829709313213652</v>
      </c>
      <c r="N60">
        <f t="shared" si="5"/>
        <v>8.5253851524277238</v>
      </c>
    </row>
    <row r="61" spans="2:14" x14ac:dyDescent="0.35">
      <c r="B61">
        <f t="shared" si="6"/>
        <v>64</v>
      </c>
      <c r="C61">
        <v>2.0799999999999999E-2</v>
      </c>
      <c r="D61">
        <f t="shared" si="7"/>
        <v>713666.50951877132</v>
      </c>
      <c r="E61">
        <f t="shared" si="0"/>
        <v>14844.263397990442</v>
      </c>
      <c r="F61">
        <f t="shared" si="1"/>
        <v>5180.5392180967747</v>
      </c>
      <c r="G61">
        <f>SUM(F61:F$111)</f>
        <v>44634.752860583692</v>
      </c>
      <c r="H61">
        <f>SUM(G61:G$111)</f>
        <v>322268.05897327821</v>
      </c>
      <c r="I61">
        <f t="shared" si="2"/>
        <v>99.773347904086009</v>
      </c>
      <c r="J61">
        <f>SUM(I61:I$111)</f>
        <v>1874.2612284239067</v>
      </c>
      <c r="K61">
        <f>SUM(J61:J$111)</f>
        <v>20763.044788488976</v>
      </c>
      <c r="L61">
        <f t="shared" si="3"/>
        <v>8.6158507795220594</v>
      </c>
      <c r="M61">
        <f t="shared" si="4"/>
        <v>8.1879805068538225</v>
      </c>
      <c r="N61">
        <f t="shared" si="5"/>
        <v>8.3341356573540324</v>
      </c>
    </row>
    <row r="62" spans="2:14" x14ac:dyDescent="0.35">
      <c r="B62">
        <f t="shared" si="6"/>
        <v>65</v>
      </c>
      <c r="C62">
        <v>2.2970000000000001E-2</v>
      </c>
      <c r="D62">
        <f t="shared" si="7"/>
        <v>698822.24612078082</v>
      </c>
      <c r="E62">
        <f t="shared" si="0"/>
        <v>16051.946993394336</v>
      </c>
      <c r="F62">
        <f t="shared" si="1"/>
        <v>4697.0222244077413</v>
      </c>
      <c r="G62">
        <f>SUM(F62:F$111)</f>
        <v>39454.213642486917</v>
      </c>
      <c r="H62">
        <f>SUM(G62:G$111)</f>
        <v>277633.30611269461</v>
      </c>
      <c r="I62">
        <f t="shared" si="2"/>
        <v>99.898704161709105</v>
      </c>
      <c r="J62">
        <f>SUM(I62:I$111)</f>
        <v>1774.4878805198205</v>
      </c>
      <c r="K62">
        <f>SUM(J62:J$111)</f>
        <v>18888.783560065069</v>
      </c>
      <c r="L62">
        <f t="shared" si="3"/>
        <v>8.3998354185905075</v>
      </c>
      <c r="M62">
        <f t="shared" si="4"/>
        <v>7.9901879327515548</v>
      </c>
      <c r="N62">
        <f t="shared" si="5"/>
        <v>8.1404328054458279</v>
      </c>
    </row>
    <row r="63" spans="2:14" x14ac:dyDescent="0.35">
      <c r="B63">
        <f t="shared" si="6"/>
        <v>66</v>
      </c>
      <c r="C63">
        <v>2.538E-2</v>
      </c>
      <c r="D63">
        <f t="shared" si="7"/>
        <v>682770.29912738653</v>
      </c>
      <c r="E63">
        <f t="shared" si="0"/>
        <v>17328.710191853072</v>
      </c>
      <c r="F63">
        <f t="shared" si="1"/>
        <v>4249.1959480676815</v>
      </c>
      <c r="G63">
        <f>SUM(F63:F$111)</f>
        <v>34757.191418079172</v>
      </c>
      <c r="H63">
        <f>SUM(G63:G$111)</f>
        <v>238179.09247020754</v>
      </c>
      <c r="I63">
        <f t="shared" si="2"/>
        <v>99.856104779590524</v>
      </c>
      <c r="J63">
        <f>SUM(I63:I$111)</f>
        <v>1674.5891763581112</v>
      </c>
      <c r="K63">
        <f>SUM(J63:J$111)</f>
        <v>17114.295679545248</v>
      </c>
      <c r="L63">
        <f t="shared" si="3"/>
        <v>8.1797101952629365</v>
      </c>
      <c r="M63">
        <f t="shared" si="4"/>
        <v>7.7901079930311976</v>
      </c>
      <c r="N63">
        <f t="shared" si="5"/>
        <v>7.944814936823172</v>
      </c>
    </row>
    <row r="64" spans="2:14" x14ac:dyDescent="0.35">
      <c r="B64">
        <f t="shared" si="6"/>
        <v>67</v>
      </c>
      <c r="C64">
        <v>2.8029999999999999E-2</v>
      </c>
      <c r="D64">
        <f t="shared" si="7"/>
        <v>665441.58893553342</v>
      </c>
      <c r="E64">
        <f t="shared" si="0"/>
        <v>18652.327737863001</v>
      </c>
      <c r="F64">
        <f t="shared" si="1"/>
        <v>3834.58458787567</v>
      </c>
      <c r="G64">
        <f>SUM(F64:F$111)</f>
        <v>30507.995470011479</v>
      </c>
      <c r="H64">
        <f>SUM(G64:G$111)</f>
        <v>203421.90105212838</v>
      </c>
      <c r="I64">
        <f t="shared" si="2"/>
        <v>99.521672220513906</v>
      </c>
      <c r="J64">
        <f>SUM(I64:I$111)</f>
        <v>1574.7330715785206</v>
      </c>
      <c r="K64">
        <f>SUM(J64:J$111)</f>
        <v>15439.706503187135</v>
      </c>
      <c r="L64">
        <f t="shared" si="3"/>
        <v>7.956010558868039</v>
      </c>
      <c r="M64">
        <f t="shared" si="4"/>
        <v>7.5883842251066778</v>
      </c>
      <c r="N64">
        <f t="shared" si="5"/>
        <v>7.7479522912663308</v>
      </c>
    </row>
    <row r="65" spans="2:14" x14ac:dyDescent="0.35">
      <c r="B65">
        <f t="shared" si="6"/>
        <v>68</v>
      </c>
      <c r="C65">
        <v>3.0960000000000001E-2</v>
      </c>
      <c r="D65">
        <f t="shared" si="7"/>
        <v>646789.26119767036</v>
      </c>
      <c r="E65">
        <f t="shared" si="0"/>
        <v>20024.595526679874</v>
      </c>
      <c r="F65">
        <f t="shared" si="1"/>
        <v>3451.0196128495504</v>
      </c>
      <c r="G65">
        <f>SUM(F65:F$111)</f>
        <v>26673.410882135806</v>
      </c>
      <c r="H65">
        <f>SUM(G65:G$111)</f>
        <v>172913.90558211689</v>
      </c>
      <c r="I65">
        <f t="shared" si="2"/>
        <v>98.929228901687097</v>
      </c>
      <c r="J65">
        <f>SUM(I65:I$111)</f>
        <v>1475.2113993580067</v>
      </c>
      <c r="K65">
        <f>SUM(J65:J$111)</f>
        <v>13864.973431608618</v>
      </c>
      <c r="L65">
        <f t="shared" si="3"/>
        <v>7.729139174642718</v>
      </c>
      <c r="M65">
        <f t="shared" si="4"/>
        <v>7.3856293757988958</v>
      </c>
      <c r="N65">
        <f t="shared" si="5"/>
        <v>7.5504806314785267</v>
      </c>
    </row>
    <row r="66" spans="2:14" x14ac:dyDescent="0.35">
      <c r="B66">
        <f t="shared" si="6"/>
        <v>69</v>
      </c>
      <c r="C66">
        <v>3.4200000000000001E-2</v>
      </c>
      <c r="D66">
        <f t="shared" si="7"/>
        <v>626764.66567099048</v>
      </c>
      <c r="E66">
        <f t="shared" si="0"/>
        <v>21435.351565947876</v>
      </c>
      <c r="F66">
        <f t="shared" si="1"/>
        <v>3096.4593015145629</v>
      </c>
      <c r="G66">
        <f>SUM(F66:F$111)</f>
        <v>23222.391269286254</v>
      </c>
      <c r="H66">
        <f>SUM(G66:G$111)</f>
        <v>146240.49469998112</v>
      </c>
      <c r="I66">
        <f t="shared" si="2"/>
        <v>98.054544547961157</v>
      </c>
      <c r="J66">
        <f>SUM(I66:I$111)</f>
        <v>1376.2821704563198</v>
      </c>
      <c r="K66">
        <f>SUM(J66:J$111)</f>
        <v>12389.762032250612</v>
      </c>
      <c r="L66">
        <f t="shared" si="3"/>
        <v>7.4996597752560632</v>
      </c>
      <c r="M66">
        <f t="shared" si="4"/>
        <v>7.182562052823922</v>
      </c>
      <c r="N66">
        <f t="shared" si="5"/>
        <v>7.3531347885362797</v>
      </c>
    </row>
    <row r="67" spans="2:14" x14ac:dyDescent="0.35">
      <c r="B67">
        <f t="shared" si="6"/>
        <v>70</v>
      </c>
      <c r="C67">
        <v>3.7760000000000002E-2</v>
      </c>
      <c r="D67">
        <f t="shared" si="7"/>
        <v>605329.31410504261</v>
      </c>
      <c r="E67">
        <f t="shared" si="0"/>
        <v>22857.234900606411</v>
      </c>
      <c r="F67">
        <f t="shared" si="1"/>
        <v>2769.0374012988559</v>
      </c>
      <c r="G67">
        <f>SUM(F67:F$111)</f>
        <v>20125.931967771696</v>
      </c>
      <c r="H67">
        <f>SUM(G67:G$111)</f>
        <v>123018.10343069497</v>
      </c>
      <c r="I67">
        <f t="shared" si="2"/>
        <v>96.813752104671124</v>
      </c>
      <c r="J67">
        <f>SUM(I67:I$111)</f>
        <v>1278.2276259083585</v>
      </c>
      <c r="K67">
        <f>SUM(J67:J$111)</f>
        <v>11013.479861794292</v>
      </c>
      <c r="L67">
        <f t="shared" si="3"/>
        <v>7.2682051742354021</v>
      </c>
      <c r="M67">
        <f t="shared" si="4"/>
        <v>6.9799443500566758</v>
      </c>
      <c r="N67">
        <f t="shared" si="5"/>
        <v>7.1566974669077235</v>
      </c>
    </row>
    <row r="68" spans="2:14" x14ac:dyDescent="0.35">
      <c r="B68">
        <f t="shared" si="6"/>
        <v>71</v>
      </c>
      <c r="C68">
        <v>4.1700000000000001E-2</v>
      </c>
      <c r="D68">
        <f t="shared" si="7"/>
        <v>582472.07920443616</v>
      </c>
      <c r="E68">
        <f t="shared" si="0"/>
        <v>24289.085702824988</v>
      </c>
      <c r="F68">
        <f t="shared" si="1"/>
        <v>2467.1097676164918</v>
      </c>
      <c r="G68">
        <f>SUM(F68:F$111)</f>
        <v>17356.894566472838</v>
      </c>
      <c r="H68">
        <f>SUM(G68:G$111)</f>
        <v>102892.17146292327</v>
      </c>
      <c r="I68">
        <f t="shared" si="2"/>
        <v>95.257849360747883</v>
      </c>
      <c r="J68">
        <f>SUM(I68:I$111)</f>
        <v>1181.4138738036875</v>
      </c>
      <c r="K68">
        <f>SUM(J68:J$111)</f>
        <v>9735.2522358859333</v>
      </c>
      <c r="L68">
        <f t="shared" si="3"/>
        <v>7.0353150858145925</v>
      </c>
      <c r="M68">
        <f t="shared" si="4"/>
        <v>6.77851853582278</v>
      </c>
      <c r="N68">
        <f t="shared" si="5"/>
        <v>6.9619290106430629</v>
      </c>
    </row>
    <row r="69" spans="2:14" x14ac:dyDescent="0.35">
      <c r="B69">
        <f t="shared" si="6"/>
        <v>72</v>
      </c>
      <c r="C69">
        <v>4.6019999999999998E-2</v>
      </c>
      <c r="D69">
        <f t="shared" si="7"/>
        <v>558182.99350161117</v>
      </c>
      <c r="E69">
        <f t="shared" si="0"/>
        <v>25687.581360944147</v>
      </c>
      <c r="F69">
        <f t="shared" si="1"/>
        <v>2189.1030465804483</v>
      </c>
      <c r="G69">
        <f>SUM(F69:F$111)</f>
        <v>14889.78479885635</v>
      </c>
      <c r="H69">
        <f>SUM(G69:G$111)</f>
        <v>85535.276896450421</v>
      </c>
      <c r="I69">
        <f t="shared" si="2"/>
        <v>93.280113151511301</v>
      </c>
      <c r="J69">
        <f>SUM(I69:I$111)</f>
        <v>1086.1560244429397</v>
      </c>
      <c r="K69">
        <f>SUM(J69:J$111)</f>
        <v>8553.8383620822424</v>
      </c>
      <c r="L69">
        <f t="shared" si="3"/>
        <v>6.8017742801625385</v>
      </c>
      <c r="M69">
        <f t="shared" si="4"/>
        <v>6.5791532623402027</v>
      </c>
      <c r="N69">
        <f t="shared" si="5"/>
        <v>6.769704972170107</v>
      </c>
    </row>
    <row r="70" spans="2:14" x14ac:dyDescent="0.35">
      <c r="B70">
        <f t="shared" si="6"/>
        <v>73</v>
      </c>
      <c r="C70">
        <v>5.0750000000000003E-2</v>
      </c>
      <c r="D70">
        <f t="shared" si="7"/>
        <v>532495.41214066697</v>
      </c>
      <c r="E70">
        <f t="shared" si="0"/>
        <v>27024.142166138852</v>
      </c>
      <c r="F70">
        <f t="shared" si="1"/>
        <v>1933.667152200755</v>
      </c>
      <c r="G70">
        <f>SUM(F70:F$111)</f>
        <v>12700.681752275901</v>
      </c>
      <c r="H70">
        <f>SUM(G70:G$111)</f>
        <v>70645.492097594091</v>
      </c>
      <c r="I70">
        <f t="shared" si="2"/>
        <v>90.864451827952152</v>
      </c>
      <c r="J70">
        <f>SUM(I70:I$111)</f>
        <v>992.87591129142857</v>
      </c>
      <c r="K70">
        <f>SUM(J70:J$111)</f>
        <v>7467.6823376393022</v>
      </c>
      <c r="L70">
        <f t="shared" si="3"/>
        <v>6.5681840526798716</v>
      </c>
      <c r="M70">
        <f t="shared" si="4"/>
        <v>6.3826348438173941</v>
      </c>
      <c r="N70">
        <f t="shared" si="5"/>
        <v>6.5808177972725677</v>
      </c>
    </row>
    <row r="71" spans="2:14" x14ac:dyDescent="0.35">
      <c r="B71">
        <f t="shared" si="6"/>
        <v>74</v>
      </c>
      <c r="C71">
        <v>5.595E-2</v>
      </c>
      <c r="D71">
        <f t="shared" si="7"/>
        <v>505471.26997452811</v>
      </c>
      <c r="E71">
        <f t="shared" ref="E71:E111" si="8">C71*D71</f>
        <v>28281.117555074848</v>
      </c>
      <c r="F71">
        <f t="shared" ref="F71:F111" si="9">(1+$B$3)^-B71*D71</f>
        <v>1699.5680965060801</v>
      </c>
      <c r="G71">
        <f>SUM(F71:F$111)</f>
        <v>10767.014600075147</v>
      </c>
      <c r="H71">
        <f>SUM(G71:G$111)</f>
        <v>57944.810345318132</v>
      </c>
      <c r="I71">
        <f t="shared" ref="I71:I111" si="10">(1+$B$3)^-(B71+1)*E71</f>
        <v>88.047069443995539</v>
      </c>
      <c r="J71">
        <f>SUM(I71:I$111)</f>
        <v>902.01145946347629</v>
      </c>
      <c r="K71">
        <f>SUM(J71:J$111)</f>
        <v>6474.8064263478736</v>
      </c>
      <c r="L71">
        <f t="shared" si="3"/>
        <v>6.3351475131885824</v>
      </c>
      <c r="M71">
        <f t="shared" ref="M71:M111" si="11">(1-(1+$B$3)^-$M$3)/($M$2*(1-(1+$B$3)^(-1/$M$2)))+IF(VLOOKUP($B71+$M$3,$B$7:$K$111,6)=0,0,VLOOKUP($B71+$M$3,$B$7:$K$111,6)/VLOOKUP($B71,$B$7:$K$111,5)-($M$2-1)/(2*$M$2))</f>
        <v>6.1897532048146617</v>
      </c>
      <c r="N71">
        <f t="shared" ref="N71:N111" si="12">(1-(1+$B$3)^-$M$3)/LN(1+$B$3)+IF(VLOOKUP($B71+$M$3,$B$7:$K$111,6)=0,0,0.5*(VLOOKUP($B71+$M$3,$B$7:$K$111,6)+VLOOKUP($B71+$M$3+1,$B$7:$K$111,6))/VLOOKUP($B71,$B$7:$K$111,5))</f>
        <v>6.3960592862551531</v>
      </c>
    </row>
    <row r="72" spans="2:14" x14ac:dyDescent="0.35">
      <c r="B72">
        <f t="shared" ref="B72:B111" si="13">+B71+1</f>
        <v>75</v>
      </c>
      <c r="C72">
        <v>6.164E-2</v>
      </c>
      <c r="D72">
        <f t="shared" ref="D72:D111" si="14">D71-E71</f>
        <v>477190.15241945325</v>
      </c>
      <c r="E72">
        <f t="shared" si="8"/>
        <v>29414.000995135098</v>
      </c>
      <c r="F72">
        <f t="shared" si="9"/>
        <v>1485.6270939875601</v>
      </c>
      <c r="G72">
        <f>SUM(F72:F$111)</f>
        <v>9067.4465035690682</v>
      </c>
      <c r="H72">
        <f>SUM(G72:G$111)</f>
        <v>47177.795745242984</v>
      </c>
      <c r="I72">
        <f t="shared" si="10"/>
        <v>84.790790808697423</v>
      </c>
      <c r="J72">
        <f>SUM(I72:I$111)</f>
        <v>813.96439001948067</v>
      </c>
      <c r="K72">
        <f>SUM(J72:J$111)</f>
        <v>5572.7949668843985</v>
      </c>
      <c r="L72">
        <f t="shared" si="3"/>
        <v>6.1034471841996405</v>
      </c>
      <c r="M72">
        <f t="shared" si="11"/>
        <v>6.0013655462412903</v>
      </c>
      <c r="N72">
        <f t="shared" si="12"/>
        <v>6.2162761474217625</v>
      </c>
    </row>
    <row r="73" spans="2:14" x14ac:dyDescent="0.35">
      <c r="B73">
        <f t="shared" si="13"/>
        <v>76</v>
      </c>
      <c r="C73">
        <v>6.7860000000000004E-2</v>
      </c>
      <c r="D73">
        <f t="shared" si="14"/>
        <v>447776.15142431814</v>
      </c>
      <c r="E73">
        <f t="shared" si="8"/>
        <v>30386.089635654233</v>
      </c>
      <c r="F73">
        <f t="shared" si="9"/>
        <v>1290.7898517723768</v>
      </c>
      <c r="G73">
        <f>SUM(F73:F$111)</f>
        <v>7581.8194095815061</v>
      </c>
      <c r="H73">
        <f>SUM(G73:G$111)</f>
        <v>38110.34924167391</v>
      </c>
      <c r="I73">
        <f t="shared" si="10"/>
        <v>81.104629019697683</v>
      </c>
      <c r="J73">
        <f>SUM(I73:I$111)</f>
        <v>729.17359921078332</v>
      </c>
      <c r="K73">
        <f>SUM(J73:J$111)</f>
        <v>4758.8305768649179</v>
      </c>
      <c r="L73">
        <f t="shared" si="3"/>
        <v>5.8737829393149861</v>
      </c>
      <c r="M73">
        <f t="shared" si="11"/>
        <v>5.8182709587315848</v>
      </c>
      <c r="N73">
        <f t="shared" si="12"/>
        <v>6.0422471397570261</v>
      </c>
    </row>
    <row r="74" spans="2:14" x14ac:dyDescent="0.35">
      <c r="B74">
        <f t="shared" si="13"/>
        <v>77</v>
      </c>
      <c r="C74">
        <v>7.4630000000000002E-2</v>
      </c>
      <c r="D74">
        <f t="shared" si="14"/>
        <v>417390.06178866391</v>
      </c>
      <c r="E74">
        <f t="shared" si="8"/>
        <v>31149.820311287989</v>
      </c>
      <c r="F74">
        <f t="shared" si="9"/>
        <v>1114.071159658429</v>
      </c>
      <c r="G74">
        <f>SUM(F74:F$111)</f>
        <v>6291.0295578091291</v>
      </c>
      <c r="H74">
        <f>SUM(G74:G$111)</f>
        <v>30528.529832092434</v>
      </c>
      <c r="I74">
        <f t="shared" si="10"/>
        <v>76.984380227137549</v>
      </c>
      <c r="J74">
        <f>SUM(I74:I$111)</f>
        <v>648.06897019108578</v>
      </c>
      <c r="K74">
        <f>SUM(J74:J$111)</f>
        <v>4029.6569776541346</v>
      </c>
      <c r="L74">
        <f t="shared" si="3"/>
        <v>5.6468830588325618</v>
      </c>
      <c r="M74">
        <f t="shared" si="11"/>
        <v>5.6412394012813536</v>
      </c>
      <c r="N74">
        <f t="shared" si="12"/>
        <v>5.8747219319559481</v>
      </c>
    </row>
    <row r="75" spans="2:14" x14ac:dyDescent="0.35">
      <c r="B75">
        <f t="shared" si="13"/>
        <v>78</v>
      </c>
      <c r="C75">
        <v>8.1989999999999993E-2</v>
      </c>
      <c r="D75">
        <f t="shared" si="14"/>
        <v>386240.24147737591</v>
      </c>
      <c r="E75">
        <f t="shared" si="8"/>
        <v>31667.837398730047</v>
      </c>
      <c r="F75">
        <f t="shared" si="9"/>
        <v>954.56298982696319</v>
      </c>
      <c r="G75">
        <f>SUM(F75:F$111)</f>
        <v>5176.9583981507003</v>
      </c>
      <c r="H75">
        <f>SUM(G75:G$111)</f>
        <v>24237.500274283306</v>
      </c>
      <c r="I75">
        <f t="shared" si="10"/>
        <v>72.467240311030253</v>
      </c>
      <c r="J75">
        <f>SUM(I75:I$111)</f>
        <v>571.08458996394813</v>
      </c>
      <c r="K75">
        <f>SUM(J75:J$111)</f>
        <v>3381.5880074630486</v>
      </c>
      <c r="L75">
        <f t="shared" si="3"/>
        <v>5.4233805975330602</v>
      </c>
      <c r="M75">
        <f t="shared" si="11"/>
        <v>5.4709783561382599</v>
      </c>
      <c r="N75">
        <f t="shared" si="12"/>
        <v>5.7143701328389493</v>
      </c>
    </row>
    <row r="76" spans="2:14" x14ac:dyDescent="0.35">
      <c r="B76">
        <f t="shared" si="13"/>
        <v>79</v>
      </c>
      <c r="C76">
        <v>8.9980000000000004E-2</v>
      </c>
      <c r="D76">
        <f t="shared" si="14"/>
        <v>354572.40407864586</v>
      </c>
      <c r="E76">
        <f t="shared" si="8"/>
        <v>31904.424918996556</v>
      </c>
      <c r="F76">
        <f t="shared" si="9"/>
        <v>811.38737989912056</v>
      </c>
      <c r="G76">
        <f>SUM(F76:F$111)</f>
        <v>4222.3954083237377</v>
      </c>
      <c r="H76">
        <f>SUM(G76:G$111)</f>
        <v>19060.541876132604</v>
      </c>
      <c r="I76">
        <f t="shared" si="10"/>
        <v>67.600589299373041</v>
      </c>
      <c r="J76">
        <f>SUM(I76:I$111)</f>
        <v>498.6173496529176</v>
      </c>
      <c r="K76">
        <f>SUM(J76:J$111)</f>
        <v>2810.5034174991001</v>
      </c>
      <c r="L76">
        <f t="shared" si="3"/>
        <v>5.2039204859813157</v>
      </c>
      <c r="M76">
        <f t="shared" si="11"/>
        <v>5.308144611047017</v>
      </c>
      <c r="N76">
        <f t="shared" si="12"/>
        <v>5.5618038743656379</v>
      </c>
    </row>
    <row r="77" spans="2:14" x14ac:dyDescent="0.35">
      <c r="B77">
        <f t="shared" si="13"/>
        <v>80</v>
      </c>
      <c r="C77">
        <v>9.8610000000000003E-2</v>
      </c>
      <c r="D77">
        <f t="shared" si="14"/>
        <v>322667.97915964929</v>
      </c>
      <c r="E77">
        <f t="shared" si="8"/>
        <v>31818.289424933017</v>
      </c>
      <c r="F77">
        <f t="shared" si="9"/>
        <v>683.68402171833134</v>
      </c>
      <c r="G77">
        <f>SUM(F77:F$111)</f>
        <v>3411.0080284246178</v>
      </c>
      <c r="H77">
        <f>SUM(G77:G$111)</f>
        <v>14838.14646780886</v>
      </c>
      <c r="I77">
        <f t="shared" si="10"/>
        <v>62.424149427448754</v>
      </c>
      <c r="J77">
        <f>SUM(I77:I$111)</f>
        <v>431.01676035354456</v>
      </c>
      <c r="K77">
        <f>SUM(J77:J$111)</f>
        <v>2311.8860678461829</v>
      </c>
      <c r="L77">
        <f t="shared" si="3"/>
        <v>4.9891586172389841</v>
      </c>
      <c r="M77">
        <f t="shared" si="11"/>
        <v>5.1533387555011796</v>
      </c>
      <c r="N77">
        <f t="shared" si="12"/>
        <v>5.4175641362979645</v>
      </c>
    </row>
    <row r="78" spans="2:14" x14ac:dyDescent="0.35">
      <c r="B78">
        <f t="shared" si="13"/>
        <v>81</v>
      </c>
      <c r="C78">
        <v>0.10795</v>
      </c>
      <c r="D78">
        <f t="shared" si="14"/>
        <v>290849.68973471626</v>
      </c>
      <c r="E78">
        <f t="shared" si="8"/>
        <v>31397.22400686262</v>
      </c>
      <c r="F78">
        <f t="shared" si="9"/>
        <v>570.616611422858</v>
      </c>
      <c r="G78">
        <f>SUM(F78:F$111)</f>
        <v>2727.3240067062866</v>
      </c>
      <c r="H78">
        <f>SUM(G78:G$111)</f>
        <v>11427.138439384242</v>
      </c>
      <c r="I78">
        <f t="shared" si="10"/>
        <v>57.035243706571769</v>
      </c>
      <c r="J78">
        <f>SUM(I78:I$111)</f>
        <v>368.59261092609574</v>
      </c>
      <c r="K78">
        <f>SUM(J78:J$111)</f>
        <v>1880.8693074926384</v>
      </c>
      <c r="L78">
        <f t="shared" si="3"/>
        <v>4.7796085008909612</v>
      </c>
      <c r="M78">
        <f t="shared" si="11"/>
        <v>5.0070408670320763</v>
      </c>
      <c r="N78">
        <f t="shared" si="12"/>
        <v>5.2820665182102378</v>
      </c>
    </row>
    <row r="79" spans="2:14" x14ac:dyDescent="0.35">
      <c r="B79">
        <f t="shared" si="13"/>
        <v>82</v>
      </c>
      <c r="C79">
        <v>0.11798</v>
      </c>
      <c r="D79">
        <f t="shared" si="14"/>
        <v>259452.46572785365</v>
      </c>
      <c r="E79">
        <f t="shared" si="8"/>
        <v>30610.201906572172</v>
      </c>
      <c r="F79">
        <f t="shared" si="9"/>
        <v>471.31347057385221</v>
      </c>
      <c r="G79">
        <f>SUM(F79:F$111)</f>
        <v>2156.7073952834294</v>
      </c>
      <c r="H79">
        <f>SUM(G79:G$111)</f>
        <v>8699.8144326779566</v>
      </c>
      <c r="I79">
        <f t="shared" si="10"/>
        <v>51.486632646576922</v>
      </c>
      <c r="J79">
        <f>SUM(I79:I$111)</f>
        <v>311.55736721952405</v>
      </c>
      <c r="K79">
        <f>SUM(J79:J$111)</f>
        <v>1512.276696566543</v>
      </c>
      <c r="L79">
        <f t="shared" si="3"/>
        <v>4.5759511024743462</v>
      </c>
      <c r="M79">
        <f t="shared" si="11"/>
        <v>4.8696994216598029</v>
      </c>
      <c r="N79">
        <f t="shared" si="12"/>
        <v>5.1556743525025057</v>
      </c>
    </row>
    <row r="80" spans="2:14" x14ac:dyDescent="0.35">
      <c r="B80">
        <f t="shared" si="13"/>
        <v>83</v>
      </c>
      <c r="C80">
        <v>0.12873999999999999</v>
      </c>
      <c r="D80">
        <f t="shared" si="14"/>
        <v>228842.26382128146</v>
      </c>
      <c r="E80">
        <f t="shared" si="8"/>
        <v>29461.153044351773</v>
      </c>
      <c r="F80">
        <f t="shared" si="9"/>
        <v>384.91472899587876</v>
      </c>
      <c r="G80">
        <f>SUM(F80:F$111)</f>
        <v>1685.3939247095766</v>
      </c>
      <c r="H80">
        <f>SUM(G80:G$111)</f>
        <v>6543.1070373945277</v>
      </c>
      <c r="I80">
        <f t="shared" si="10"/>
        <v>45.883261306416138</v>
      </c>
      <c r="J80">
        <f>SUM(I80:I$111)</f>
        <v>260.07073457294712</v>
      </c>
      <c r="K80">
        <f>SUM(J80:J$111)</f>
        <v>1200.7193293470191</v>
      </c>
      <c r="L80">
        <f t="shared" si="3"/>
        <v>4.3786163473303246</v>
      </c>
      <c r="M80">
        <f t="shared" si="11"/>
        <v>4.7415844212564213</v>
      </c>
      <c r="N80">
        <f t="shared" si="12"/>
        <v>5.0385797688000045</v>
      </c>
    </row>
    <row r="81" spans="2:14" x14ac:dyDescent="0.35">
      <c r="B81">
        <f t="shared" si="13"/>
        <v>84</v>
      </c>
      <c r="C81">
        <v>0.14022999999999999</v>
      </c>
      <c r="D81">
        <f t="shared" si="14"/>
        <v>199381.11077692968</v>
      </c>
      <c r="E81">
        <f t="shared" si="8"/>
        <v>27959.213164248849</v>
      </c>
      <c r="F81">
        <f t="shared" si="9"/>
        <v>310.51926554161975</v>
      </c>
      <c r="G81">
        <f>SUM(F81:F$111)</f>
        <v>1300.4791957136977</v>
      </c>
      <c r="H81">
        <f>SUM(G81:G$111)</f>
        <v>4857.7131126849499</v>
      </c>
      <c r="I81">
        <f t="shared" si="10"/>
        <v>40.318626487871605</v>
      </c>
      <c r="J81">
        <f>SUM(I81:I$111)</f>
        <v>214.18747326653096</v>
      </c>
      <c r="K81">
        <f>SUM(J81:J$111)</f>
        <v>940.64859477407174</v>
      </c>
      <c r="L81">
        <f t="shared" si="3"/>
        <v>4.1880789375350078</v>
      </c>
      <c r="M81">
        <f t="shared" si="11"/>
        <v>4.6228938745461763</v>
      </c>
      <c r="N81">
        <f t="shared" si="12"/>
        <v>4.9308842328607492</v>
      </c>
    </row>
    <row r="82" spans="2:14" x14ac:dyDescent="0.35">
      <c r="B82">
        <f t="shared" si="13"/>
        <v>85</v>
      </c>
      <c r="C82">
        <v>0.15246000000000001</v>
      </c>
      <c r="D82">
        <f t="shared" si="14"/>
        <v>171421.89761268083</v>
      </c>
      <c r="E82">
        <f t="shared" si="8"/>
        <v>26134.98251002932</v>
      </c>
      <c r="F82">
        <f t="shared" si="9"/>
        <v>247.1992119765911</v>
      </c>
      <c r="G82">
        <f>SUM(F82:F$111)</f>
        <v>989.95993017207809</v>
      </c>
      <c r="H82">
        <f>SUM(G82:G$111)</f>
        <v>3557.2339169712513</v>
      </c>
      <c r="I82">
        <f t="shared" si="10"/>
        <v>34.896288757362115</v>
      </c>
      <c r="J82">
        <f>SUM(I82:I$111)</f>
        <v>173.86884677865936</v>
      </c>
      <c r="K82">
        <f>SUM(J82:J$111)</f>
        <v>726.46112150754072</v>
      </c>
      <c r="L82">
        <f t="shared" si="3"/>
        <v>4.0047050403454518</v>
      </c>
      <c r="M82">
        <f t="shared" si="11"/>
        <v>4.5136854779863143</v>
      </c>
      <c r="N82">
        <f t="shared" si="12"/>
        <v>4.8325542872588274</v>
      </c>
    </row>
    <row r="83" spans="2:14" x14ac:dyDescent="0.35">
      <c r="B83">
        <f t="shared" si="13"/>
        <v>86</v>
      </c>
      <c r="C83">
        <v>0.16541</v>
      </c>
      <c r="D83">
        <f t="shared" si="14"/>
        <v>145286.91510265152</v>
      </c>
      <c r="E83">
        <f t="shared" si="8"/>
        <v>24031.908627129589</v>
      </c>
      <c r="F83">
        <f t="shared" si="9"/>
        <v>193.99187048022225</v>
      </c>
      <c r="G83">
        <f>SUM(F83:F$111)</f>
        <v>742.7607181954869</v>
      </c>
      <c r="H83">
        <f>SUM(G83:G$111)</f>
        <v>2567.2739867991727</v>
      </c>
      <c r="I83">
        <f t="shared" si="10"/>
        <v>29.71129194086441</v>
      </c>
      <c r="J83">
        <f>SUM(I83:I$111)</f>
        <v>138.97255802129723</v>
      </c>
      <c r="K83">
        <f>SUM(J83:J$111)</f>
        <v>552.59227472888131</v>
      </c>
      <c r="L83">
        <f t="shared" si="3"/>
        <v>3.828823941729107</v>
      </c>
      <c r="M83">
        <f t="shared" si="11"/>
        <v>4.4139122592871605</v>
      </c>
      <c r="N83">
        <f t="shared" si="12"/>
        <v>4.743447874173345</v>
      </c>
    </row>
    <row r="84" spans="2:14" x14ac:dyDescent="0.35">
      <c r="B84">
        <f t="shared" si="13"/>
        <v>87</v>
      </c>
      <c r="C84">
        <v>0.17910000000000001</v>
      </c>
      <c r="D84">
        <f t="shared" si="14"/>
        <v>121255.00647552192</v>
      </c>
      <c r="E84">
        <f t="shared" si="8"/>
        <v>21716.771659765978</v>
      </c>
      <c r="F84">
        <f t="shared" si="9"/>
        <v>149.91081035563766</v>
      </c>
      <c r="G84">
        <f>SUM(F84:F$111)</f>
        <v>548.76884771526466</v>
      </c>
      <c r="H84">
        <f>SUM(G84:G$111)</f>
        <v>1824.5132686036857</v>
      </c>
      <c r="I84">
        <f t="shared" si="10"/>
        <v>24.860209383976578</v>
      </c>
      <c r="J84">
        <f>SUM(I84:I$111)</f>
        <v>109.26126608043282</v>
      </c>
      <c r="K84">
        <f>SUM(J84:J$111)</f>
        <v>413.6197167075839</v>
      </c>
      <c r="L84">
        <f t="shared" si="3"/>
        <v>3.6606355900111858</v>
      </c>
      <c r="M84">
        <f t="shared" si="11"/>
        <v>4.3234019195064812</v>
      </c>
      <c r="N84">
        <f t="shared" si="12"/>
        <v>4.6633021346375898</v>
      </c>
    </row>
    <row r="85" spans="2:14" x14ac:dyDescent="0.35">
      <c r="B85">
        <f t="shared" si="13"/>
        <v>88</v>
      </c>
      <c r="C85">
        <v>0.19345999999999999</v>
      </c>
      <c r="D85">
        <f t="shared" si="14"/>
        <v>99538.234815755946</v>
      </c>
      <c r="E85">
        <f t="shared" si="8"/>
        <v>19256.666907456143</v>
      </c>
      <c r="F85">
        <f t="shared" si="9"/>
        <v>113.9460965008731</v>
      </c>
      <c r="G85">
        <f>SUM(F85:F$111)</f>
        <v>398.85803735962691</v>
      </c>
      <c r="H85">
        <f>SUM(G85:G$111)</f>
        <v>1275.744420888421</v>
      </c>
      <c r="I85">
        <f t="shared" si="10"/>
        <v>20.411122063943431</v>
      </c>
      <c r="J85">
        <f>SUM(I85:I$111)</f>
        <v>84.401056696456266</v>
      </c>
      <c r="K85">
        <f>SUM(J85:J$111)</f>
        <v>304.35845062715111</v>
      </c>
      <c r="L85">
        <f t="shared" si="3"/>
        <v>3.5004098394592282</v>
      </c>
      <c r="M85">
        <f t="shared" si="11"/>
        <v>4.241902788392709</v>
      </c>
      <c r="N85">
        <f t="shared" si="12"/>
        <v>4.5917762120668115</v>
      </c>
    </row>
    <row r="86" spans="2:14" x14ac:dyDescent="0.35">
      <c r="B86">
        <f t="shared" si="13"/>
        <v>89</v>
      </c>
      <c r="C86">
        <v>0.20849000000000001</v>
      </c>
      <c r="D86">
        <f t="shared" si="14"/>
        <v>80281.567908299796</v>
      </c>
      <c r="E86">
        <f t="shared" si="8"/>
        <v>16737.904093201425</v>
      </c>
      <c r="F86">
        <f t="shared" si="9"/>
        <v>85.094522844272376</v>
      </c>
      <c r="G86">
        <f>SUM(F86:F$111)</f>
        <v>284.91194085875372</v>
      </c>
      <c r="H86">
        <f>SUM(G86:G$111)</f>
        <v>876.88638352879411</v>
      </c>
      <c r="I86">
        <f t="shared" si="10"/>
        <v>16.427182470187365</v>
      </c>
      <c r="J86">
        <f>SUM(I86:I$111)</f>
        <v>63.989934632512856</v>
      </c>
      <c r="K86">
        <f>SUM(J86:J$111)</f>
        <v>219.95739393069482</v>
      </c>
      <c r="L86">
        <f t="shared" si="3"/>
        <v>3.3481818962679673</v>
      </c>
      <c r="M86">
        <f t="shared" si="11"/>
        <v>4.1690332755446091</v>
      </c>
      <c r="N86">
        <f t="shared" si="12"/>
        <v>4.5284128150157121</v>
      </c>
    </row>
    <row r="87" spans="2:14" x14ac:dyDescent="0.35">
      <c r="B87">
        <f t="shared" si="13"/>
        <v>90</v>
      </c>
      <c r="C87">
        <v>0.22413</v>
      </c>
      <c r="D87">
        <f t="shared" si="14"/>
        <v>63543.663815098371</v>
      </c>
      <c r="E87">
        <f t="shared" si="8"/>
        <v>14242.041370877998</v>
      </c>
      <c r="F87">
        <f t="shared" si="9"/>
        <v>62.364042385620408</v>
      </c>
      <c r="G87">
        <f>SUM(F87:F$111)</f>
        <v>199.81741801448138</v>
      </c>
      <c r="H87">
        <f>SUM(G87:G$111)</f>
        <v>591.97444267004039</v>
      </c>
      <c r="I87">
        <f t="shared" si="10"/>
        <v>12.942271129526945</v>
      </c>
      <c r="J87">
        <f>SUM(I87:I$111)</f>
        <v>47.562752162325481</v>
      </c>
      <c r="K87">
        <f>SUM(J87:J$111)</f>
        <v>155.96745929818195</v>
      </c>
      <c r="L87">
        <f t="shared" si="3"/>
        <v>3.2040485249326025</v>
      </c>
      <c r="M87">
        <f t="shared" si="11"/>
        <v>4.1043507641229118</v>
      </c>
      <c r="N87">
        <f t="shared" si="12"/>
        <v>4.4727032749001792</v>
      </c>
    </row>
    <row r="88" spans="2:14" x14ac:dyDescent="0.35">
      <c r="B88">
        <f t="shared" si="13"/>
        <v>91</v>
      </c>
      <c r="C88">
        <v>0.24032000000000001</v>
      </c>
      <c r="D88">
        <f t="shared" si="14"/>
        <v>49301.622444220375</v>
      </c>
      <c r="E88">
        <f t="shared" si="8"/>
        <v>11848.16590579504</v>
      </c>
      <c r="F88">
        <f t="shared" si="9"/>
        <v>44.802212560862316</v>
      </c>
      <c r="G88">
        <f>SUM(F88:F$111)</f>
        <v>137.45337562886101</v>
      </c>
      <c r="H88">
        <f>SUM(G88:G$111)</f>
        <v>392.15702465555916</v>
      </c>
      <c r="I88">
        <f t="shared" si="10"/>
        <v>9.9693219653948457</v>
      </c>
      <c r="J88">
        <f>SUM(I88:I$111)</f>
        <v>34.620481032798544</v>
      </c>
      <c r="K88">
        <f>SUM(J88:J$111)</f>
        <v>108.40470713585655</v>
      </c>
      <c r="L88">
        <f t="shared" si="3"/>
        <v>3.0680041848856274</v>
      </c>
      <c r="M88">
        <f t="shared" si="11"/>
        <v>4.0473369873775304</v>
      </c>
      <c r="N88">
        <f t="shared" si="12"/>
        <v>4.4240777940058598</v>
      </c>
    </row>
    <row r="89" spans="2:14" x14ac:dyDescent="0.35">
      <c r="B89">
        <f t="shared" si="13"/>
        <v>92</v>
      </c>
      <c r="C89">
        <v>0.25699</v>
      </c>
      <c r="D89">
        <f t="shared" si="14"/>
        <v>37453.456538425336</v>
      </c>
      <c r="E89">
        <f t="shared" si="8"/>
        <v>9625.1637958099273</v>
      </c>
      <c r="F89">
        <f t="shared" si="9"/>
        <v>31.514208183551752</v>
      </c>
      <c r="G89">
        <f>SUM(F89:F$111)</f>
        <v>92.651163067998624</v>
      </c>
      <c r="H89">
        <f>SUM(G89:G$111)</f>
        <v>254.70364902669803</v>
      </c>
      <c r="I89">
        <f t="shared" si="10"/>
        <v>7.4989225565657076</v>
      </c>
      <c r="J89">
        <f>SUM(I89:I$111)</f>
        <v>24.65115906740369</v>
      </c>
      <c r="K89">
        <f>SUM(J89:J$111)</f>
        <v>73.784226103058003</v>
      </c>
      <c r="L89">
        <f t="shared" si="3"/>
        <v>2.9399806756482669</v>
      </c>
      <c r="M89">
        <f t="shared" si="11"/>
        <v>3.9974218222707503</v>
      </c>
      <c r="N89">
        <f t="shared" si="12"/>
        <v>4.381927934524688</v>
      </c>
    </row>
    <row r="90" spans="2:14" x14ac:dyDescent="0.35">
      <c r="B90">
        <f t="shared" si="13"/>
        <v>93</v>
      </c>
      <c r="C90">
        <v>0.27405000000000002</v>
      </c>
      <c r="D90">
        <f t="shared" si="14"/>
        <v>27828.292742615409</v>
      </c>
      <c r="E90">
        <f t="shared" si="8"/>
        <v>7626.3436261137531</v>
      </c>
      <c r="F90">
        <f t="shared" si="9"/>
        <v>21.680899835611836</v>
      </c>
      <c r="G90">
        <f>SUM(F90:F$111)</f>
        <v>61.136954884446915</v>
      </c>
      <c r="H90">
        <f>SUM(G90:G$111)</f>
        <v>162.05248595869938</v>
      </c>
      <c r="I90">
        <f t="shared" si="10"/>
        <v>5.5015283332865028</v>
      </c>
      <c r="J90">
        <f>SUM(I90:I$111)</f>
        <v>17.15223651083798</v>
      </c>
      <c r="K90">
        <f>SUM(J90:J$111)</f>
        <v>49.133067035654349</v>
      </c>
      <c r="L90">
        <f t="shared" si="3"/>
        <v>2.8198532048022642</v>
      </c>
      <c r="M90">
        <f t="shared" si="11"/>
        <v>3.9539948861593328</v>
      </c>
      <c r="N90">
        <f t="shared" si="12"/>
        <v>4.3456229435798139</v>
      </c>
    </row>
    <row r="91" spans="2:14" x14ac:dyDescent="0.35">
      <c r="B91">
        <f t="shared" si="13"/>
        <v>94</v>
      </c>
      <c r="C91">
        <v>0.29143000000000002</v>
      </c>
      <c r="D91">
        <f t="shared" si="14"/>
        <v>20201.949116501655</v>
      </c>
      <c r="E91">
        <f t="shared" si="8"/>
        <v>5887.4540310220782</v>
      </c>
      <c r="F91">
        <f t="shared" si="9"/>
        <v>14.573378921909638</v>
      </c>
      <c r="G91">
        <f>SUM(F91:F$111)</f>
        <v>39.456055048835061</v>
      </c>
      <c r="H91">
        <f>SUM(G91:G$111)</f>
        <v>100.91553107425253</v>
      </c>
      <c r="I91">
        <f t="shared" si="10"/>
        <v>3.9325183511223387</v>
      </c>
      <c r="J91">
        <f>SUM(I91:I$111)</f>
        <v>11.650708177551481</v>
      </c>
      <c r="K91">
        <f>SUM(J91:J$111)</f>
        <v>31.980830524816358</v>
      </c>
      <c r="L91">
        <f t="shared" si="3"/>
        <v>2.7074061039829802</v>
      </c>
      <c r="M91">
        <f t="shared" si="11"/>
        <v>3.9164220801794434</v>
      </c>
      <c r="N91">
        <f t="shared" si="12"/>
        <v>4.3145240720629543</v>
      </c>
    </row>
    <row r="92" spans="2:14" x14ac:dyDescent="0.35">
      <c r="B92">
        <f t="shared" si="13"/>
        <v>95</v>
      </c>
      <c r="C92">
        <v>0.30903000000000003</v>
      </c>
      <c r="D92">
        <f t="shared" si="14"/>
        <v>14314.495085479577</v>
      </c>
      <c r="E92">
        <f t="shared" si="8"/>
        <v>4423.6084162657544</v>
      </c>
      <c r="F92">
        <f t="shared" si="9"/>
        <v>9.5613510210162129</v>
      </c>
      <c r="G92">
        <f>SUM(F92:F$111)</f>
        <v>24.882676126925436</v>
      </c>
      <c r="H92">
        <f>SUM(G92:G$111)</f>
        <v>61.459476025417473</v>
      </c>
      <c r="I92">
        <f t="shared" si="10"/>
        <v>2.7358743574302231</v>
      </c>
      <c r="J92">
        <f>SUM(I92:I$111)</f>
        <v>7.7181898264291418</v>
      </c>
      <c r="K92">
        <f>SUM(J92:J$111)</f>
        <v>20.330122347264879</v>
      </c>
      <c r="L92">
        <f t="shared" si="3"/>
        <v>2.6024226149873972</v>
      </c>
      <c r="M92">
        <f t="shared" si="11"/>
        <v>3.8840658228060083</v>
      </c>
      <c r="N92">
        <f t="shared" si="12"/>
        <v>4.2879994656730602</v>
      </c>
    </row>
    <row r="93" spans="2:14" x14ac:dyDescent="0.35">
      <c r="B93">
        <f t="shared" si="13"/>
        <v>96</v>
      </c>
      <c r="C93">
        <v>0.32673000000000002</v>
      </c>
      <c r="D93">
        <f t="shared" si="14"/>
        <v>9890.8866692138217</v>
      </c>
      <c r="E93">
        <f t="shared" si="8"/>
        <v>3231.649401432232</v>
      </c>
      <c r="F93">
        <f t="shared" si="9"/>
        <v>6.1172284398070111</v>
      </c>
      <c r="G93">
        <f>SUM(F93:F$111)</f>
        <v>15.321325105909221</v>
      </c>
      <c r="H93">
        <f>SUM(G93:G$111)</f>
        <v>36.576799898492041</v>
      </c>
      <c r="I93">
        <f t="shared" si="10"/>
        <v>1.850631526053838</v>
      </c>
      <c r="J93">
        <f>SUM(I93:I$111)</f>
        <v>4.9823154689989186</v>
      </c>
      <c r="K93">
        <f>SUM(J93:J$111)</f>
        <v>12.611932520835737</v>
      </c>
      <c r="L93">
        <f t="shared" si="3"/>
        <v>2.5046187594054579</v>
      </c>
      <c r="M93">
        <f t="shared" si="11"/>
        <v>3.8562742116177247</v>
      </c>
      <c r="N93">
        <f t="shared" si="12"/>
        <v>4.265418426828945</v>
      </c>
    </row>
    <row r="94" spans="2:14" x14ac:dyDescent="0.35">
      <c r="B94">
        <f t="shared" si="13"/>
        <v>97</v>
      </c>
      <c r="C94">
        <v>0.34444999999999998</v>
      </c>
      <c r="D94">
        <f t="shared" si="14"/>
        <v>6659.2372677815893</v>
      </c>
      <c r="E94">
        <f t="shared" si="8"/>
        <v>2293.7742768873682</v>
      </c>
      <c r="F94">
        <f t="shared" si="9"/>
        <v>3.813468881174876</v>
      </c>
      <c r="G94">
        <f>SUM(F94:F$111)</f>
        <v>9.2040966661022097</v>
      </c>
      <c r="H94">
        <f>SUM(G94:G$111)</f>
        <v>21.25547479258281</v>
      </c>
      <c r="I94">
        <f t="shared" si="10"/>
        <v>1.2162494038154499</v>
      </c>
      <c r="J94">
        <f>SUM(I94:I$111)</f>
        <v>3.1316839429450818</v>
      </c>
      <c r="K94">
        <f>SUM(J94:J$111)</f>
        <v>7.6296170518368145</v>
      </c>
      <c r="L94">
        <f t="shared" si="3"/>
        <v>2.4135759207418936</v>
      </c>
      <c r="M94">
        <f t="shared" si="11"/>
        <v>3.8323775245517906</v>
      </c>
      <c r="N94">
        <f t="shared" si="12"/>
        <v>4.2461707119144725</v>
      </c>
    </row>
    <row r="95" spans="2:14" x14ac:dyDescent="0.35">
      <c r="B95">
        <f t="shared" si="13"/>
        <v>98</v>
      </c>
      <c r="C95">
        <v>0.36209000000000002</v>
      </c>
      <c r="D95">
        <f t="shared" si="14"/>
        <v>4365.4629908942206</v>
      </c>
      <c r="E95">
        <f t="shared" si="8"/>
        <v>1580.6904943728885</v>
      </c>
      <c r="F95">
        <f t="shared" si="9"/>
        <v>2.3147403009761014</v>
      </c>
      <c r="G95">
        <f>SUM(F95:F$111)</f>
        <v>5.3906277849273323</v>
      </c>
      <c r="H95">
        <f>SUM(G95:G$111)</f>
        <v>12.051378126480602</v>
      </c>
      <c r="I95">
        <f t="shared" si="10"/>
        <v>0.77605955146336714</v>
      </c>
      <c r="J95">
        <f>SUM(I95:I$111)</f>
        <v>1.9154345391296321</v>
      </c>
      <c r="K95">
        <f>SUM(J95:J$111)</f>
        <v>4.4979331088917336</v>
      </c>
      <c r="L95">
        <f t="shared" si="3"/>
        <v>2.3288261679524749</v>
      </c>
      <c r="M95">
        <f t="shared" si="11"/>
        <v>3.8117598876425927</v>
      </c>
      <c r="N95">
        <f t="shared" si="12"/>
        <v>4.2297221519772261</v>
      </c>
    </row>
    <row r="96" spans="2:14" x14ac:dyDescent="0.35">
      <c r="B96">
        <f t="shared" si="13"/>
        <v>99</v>
      </c>
      <c r="C96">
        <v>0.37952000000000002</v>
      </c>
      <c r="D96">
        <f t="shared" si="14"/>
        <v>2784.772496521332</v>
      </c>
      <c r="E96">
        <f t="shared" si="8"/>
        <v>1056.876857879776</v>
      </c>
      <c r="F96">
        <f t="shared" si="9"/>
        <v>1.3672185049959857</v>
      </c>
      <c r="G96">
        <f>SUM(F96:F$111)</f>
        <v>3.0758874839512309</v>
      </c>
      <c r="H96">
        <f>SUM(G96:G$111)</f>
        <v>6.6607503415532694</v>
      </c>
      <c r="I96">
        <f t="shared" si="10"/>
        <v>0.4804507102000708</v>
      </c>
      <c r="J96">
        <f>SUM(I96:I$111)</f>
        <v>1.1393749876662651</v>
      </c>
      <c r="K96">
        <f>SUM(J96:J$111)</f>
        <v>2.5824985697621003</v>
      </c>
      <c r="L96">
        <f t="shared" si="3"/>
        <v>2.249740968770944</v>
      </c>
      <c r="M96">
        <f t="shared" si="11"/>
        <v>3.7939126242193706</v>
      </c>
      <c r="N96">
        <f t="shared" si="12"/>
        <v>4.2156023311893005</v>
      </c>
    </row>
    <row r="97" spans="2:14" x14ac:dyDescent="0.35">
      <c r="B97">
        <f t="shared" si="13"/>
        <v>100</v>
      </c>
      <c r="C97">
        <v>0.39667999999999998</v>
      </c>
      <c r="D97">
        <f t="shared" si="14"/>
        <v>1727.8956386415559</v>
      </c>
      <c r="E97">
        <f t="shared" si="8"/>
        <v>685.42164193633232</v>
      </c>
      <c r="F97">
        <f t="shared" si="9"/>
        <v>0.78549234998139716</v>
      </c>
      <c r="G97">
        <f>SUM(F97:F$111)</f>
        <v>1.7086689789552461</v>
      </c>
      <c r="H97">
        <f>SUM(G97:G$111)</f>
        <v>3.5848628576020394</v>
      </c>
      <c r="I97">
        <f t="shared" si="10"/>
        <v>0.28850843091724138</v>
      </c>
      <c r="J97">
        <f>SUM(I97:I$111)</f>
        <v>0.6589242774661942</v>
      </c>
      <c r="K97">
        <f>SUM(J97:J$111)</f>
        <v>1.4431235820958359</v>
      </c>
      <c r="L97">
        <f t="shared" si="3"/>
        <v>2.1752840482733058</v>
      </c>
      <c r="M97">
        <f t="shared" si="11"/>
        <v>3.7783113213767106</v>
      </c>
      <c r="N97">
        <f t="shared" si="12"/>
        <v>4.2033640802183534</v>
      </c>
    </row>
    <row r="98" spans="2:14" x14ac:dyDescent="0.35">
      <c r="B98">
        <f t="shared" si="13"/>
        <v>101</v>
      </c>
      <c r="C98">
        <v>0.41399999999999998</v>
      </c>
      <c r="D98">
        <f t="shared" si="14"/>
        <v>1042.4739967052237</v>
      </c>
      <c r="E98">
        <f t="shared" si="8"/>
        <v>431.58423463596262</v>
      </c>
      <c r="F98">
        <f t="shared" si="9"/>
        <v>0.43879930054701549</v>
      </c>
      <c r="G98">
        <f>SUM(F98:F$111)</f>
        <v>0.92317662897384867</v>
      </c>
      <c r="H98">
        <f>SUM(G98:G$111)</f>
        <v>1.8761938786467935</v>
      </c>
      <c r="I98">
        <f t="shared" si="10"/>
        <v>0.16820639854302258</v>
      </c>
      <c r="J98">
        <f>SUM(I98:I$111)</f>
        <v>0.37041584654895249</v>
      </c>
      <c r="K98">
        <f>SUM(J98:J$111)</f>
        <v>0.78419930462964171</v>
      </c>
      <c r="L98">
        <f t="shared" si="3"/>
        <v>2.1038698735914103</v>
      </c>
      <c r="M98">
        <f t="shared" si="11"/>
        <v>3.7644987997099197</v>
      </c>
      <c r="N98">
        <f t="shared" si="12"/>
        <v>4.1926385051692456</v>
      </c>
    </row>
    <row r="99" spans="2:14" x14ac:dyDescent="0.35">
      <c r="B99">
        <f t="shared" si="13"/>
        <v>102</v>
      </c>
      <c r="C99">
        <v>0.432</v>
      </c>
      <c r="D99">
        <f t="shared" si="14"/>
        <v>610.88976206926111</v>
      </c>
      <c r="E99">
        <f t="shared" si="8"/>
        <v>263.90437721392078</v>
      </c>
      <c r="F99">
        <f t="shared" si="9"/>
        <v>0.23808925011162135</v>
      </c>
      <c r="G99">
        <f>SUM(F99:F$111)</f>
        <v>0.48437732842683318</v>
      </c>
      <c r="H99">
        <f>SUM(G99:G$111)</f>
        <v>0.95301724967294488</v>
      </c>
      <c r="I99">
        <f t="shared" si="10"/>
        <v>9.5235700044648527E-2</v>
      </c>
      <c r="J99">
        <f>SUM(I99:I$111)</f>
        <v>0.20220944800593002</v>
      </c>
      <c r="K99">
        <f>SUM(J99:J$111)</f>
        <v>0.41378345808068911</v>
      </c>
      <c r="L99">
        <f t="shared" si="3"/>
        <v>2.0344359445029405</v>
      </c>
      <c r="M99">
        <f t="shared" si="11"/>
        <v>3.7521687059954614</v>
      </c>
      <c r="N99">
        <f t="shared" si="12"/>
        <v>4.1831873139046829</v>
      </c>
    </row>
    <row r="100" spans="2:14" x14ac:dyDescent="0.35">
      <c r="B100">
        <f t="shared" si="13"/>
        <v>103</v>
      </c>
      <c r="C100">
        <v>0.45</v>
      </c>
      <c r="D100">
        <f t="shared" si="14"/>
        <v>346.98538485534033</v>
      </c>
      <c r="E100">
        <f t="shared" si="8"/>
        <v>156.14342318490316</v>
      </c>
      <c r="F100">
        <f t="shared" si="9"/>
        <v>0.12521730931796382</v>
      </c>
      <c r="G100">
        <f>SUM(F100:F$111)</f>
        <v>0.24628807831521182</v>
      </c>
      <c r="H100">
        <f>SUM(G100:G$111)</f>
        <v>0.46863992124611153</v>
      </c>
      <c r="I100">
        <f t="shared" si="10"/>
        <v>5.2173878882484925E-2</v>
      </c>
      <c r="J100">
        <f>SUM(I100:I$111)</f>
        <v>0.10697374796128145</v>
      </c>
      <c r="K100">
        <f>SUM(J100:J$111)</f>
        <v>0.21157401007475904</v>
      </c>
      <c r="L100">
        <f t="shared" si="3"/>
        <v>1.9668852465900979</v>
      </c>
      <c r="M100">
        <f t="shared" si="11"/>
        <v>3.7411554745828983</v>
      </c>
      <c r="N100">
        <f t="shared" si="12"/>
        <v>4.1748836973683776</v>
      </c>
    </row>
    <row r="101" spans="2:14" x14ac:dyDescent="0.35">
      <c r="B101">
        <f t="shared" si="13"/>
        <v>104</v>
      </c>
      <c r="C101">
        <v>0.46899999999999997</v>
      </c>
      <c r="D101">
        <f t="shared" si="14"/>
        <v>190.84196167043717</v>
      </c>
      <c r="E101">
        <f t="shared" si="8"/>
        <v>89.504880023435035</v>
      </c>
      <c r="F101">
        <f t="shared" si="9"/>
        <v>6.3768074189703788E-2</v>
      </c>
      <c r="G101">
        <f>SUM(F101:F$111)</f>
        <v>0.12107076899724799</v>
      </c>
      <c r="H101">
        <f>SUM(G101:G$111)</f>
        <v>0.22235184293089968</v>
      </c>
      <c r="I101">
        <f t="shared" si="10"/>
        <v>2.769187666201026E-2</v>
      </c>
      <c r="J101">
        <f>SUM(I101:I$111)</f>
        <v>5.4799869078796533E-2</v>
      </c>
      <c r="K101">
        <f>SUM(J101:J$111)</f>
        <v>0.10460026211347763</v>
      </c>
      <c r="L101">
        <f t="shared" si="3"/>
        <v>1.8986110296678285</v>
      </c>
      <c r="M101">
        <f t="shared" si="11"/>
        <v>3.7313423773451282</v>
      </c>
      <c r="N101">
        <f t="shared" si="12"/>
        <v>4.1676551696393522</v>
      </c>
    </row>
    <row r="102" spans="2:14" x14ac:dyDescent="0.35">
      <c r="B102">
        <f t="shared" si="13"/>
        <v>105</v>
      </c>
      <c r="C102">
        <v>0.49</v>
      </c>
      <c r="D102">
        <f t="shared" si="14"/>
        <v>101.33708164700214</v>
      </c>
      <c r="E102">
        <f t="shared" si="8"/>
        <v>49.655170007031046</v>
      </c>
      <c r="F102">
        <f t="shared" si="9"/>
        <v>3.1352636476604363E-2</v>
      </c>
      <c r="G102">
        <f>SUM(F102:F$111)</f>
        <v>5.7302694807544192E-2</v>
      </c>
      <c r="H102">
        <f>SUM(G102:G$111)</f>
        <v>0.10128107393365168</v>
      </c>
      <c r="I102">
        <f t="shared" si="10"/>
        <v>1.4224807290311238E-2</v>
      </c>
      <c r="J102">
        <f>SUM(I102:I$111)</f>
        <v>2.7107992416786273E-2</v>
      </c>
      <c r="K102">
        <f>SUM(J102:J$111)</f>
        <v>4.9800393034681111E-2</v>
      </c>
      <c r="L102">
        <f t="shared" si="3"/>
        <v>1.8276834501718544</v>
      </c>
      <c r="M102">
        <f t="shared" si="11"/>
        <v>3.7228267277188385</v>
      </c>
      <c r="N102">
        <f t="shared" si="12"/>
        <v>4.1615800001386782</v>
      </c>
    </row>
    <row r="103" spans="2:14" x14ac:dyDescent="0.35">
      <c r="B103">
        <f t="shared" si="13"/>
        <v>106</v>
      </c>
      <c r="C103">
        <v>0.51400000000000001</v>
      </c>
      <c r="D103">
        <f t="shared" si="14"/>
        <v>51.681911639971091</v>
      </c>
      <c r="E103">
        <f t="shared" si="8"/>
        <v>26.564502582945142</v>
      </c>
      <c r="F103">
        <f t="shared" si="9"/>
        <v>1.4805411669507615E-2</v>
      </c>
      <c r="G103">
        <f>SUM(F103:F$111)</f>
        <v>2.5950058330939833E-2</v>
      </c>
      <c r="H103">
        <f>SUM(G103:G$111)</f>
        <v>4.3978379126107497E-2</v>
      </c>
      <c r="I103">
        <f t="shared" si="10"/>
        <v>7.0462792575249214E-3</v>
      </c>
      <c r="J103">
        <f>SUM(I103:I$111)</f>
        <v>1.2883185126475035E-2</v>
      </c>
      <c r="K103">
        <f>SUM(J103:J$111)</f>
        <v>2.2692400617894834E-2</v>
      </c>
      <c r="L103">
        <f t="shared" si="3"/>
        <v>1.7527414238933388</v>
      </c>
      <c r="M103">
        <f t="shared" si="11"/>
        <v>3.7158489561271084</v>
      </c>
      <c r="N103">
        <f t="shared" si="12"/>
        <v>4.1568105113925515</v>
      </c>
    </row>
    <row r="104" spans="2:14" x14ac:dyDescent="0.35">
      <c r="B104">
        <f t="shared" si="13"/>
        <v>107</v>
      </c>
      <c r="C104">
        <v>0.54200000000000004</v>
      </c>
      <c r="D104">
        <f t="shared" si="14"/>
        <v>25.117409057025949</v>
      </c>
      <c r="E104">
        <f t="shared" si="8"/>
        <v>13.613635708908065</v>
      </c>
      <c r="F104">
        <f t="shared" si="9"/>
        <v>6.6624352512784264E-3</v>
      </c>
      <c r="G104">
        <f>SUM(F104:F$111)</f>
        <v>1.1144646661432216E-2</v>
      </c>
      <c r="H104">
        <f>SUM(G104:G$111)</f>
        <v>1.8028320795167654E-2</v>
      </c>
      <c r="I104">
        <f t="shared" si="10"/>
        <v>3.3435554686971364E-3</v>
      </c>
      <c r="J104">
        <f>SUM(I104:I$111)</f>
        <v>5.836905868950114E-3</v>
      </c>
      <c r="K104">
        <f>SUM(J104:J$111)</f>
        <v>9.8092154914197968E-3</v>
      </c>
      <c r="L104">
        <f t="shared" si="3"/>
        <v>1.672758719762975</v>
      </c>
      <c r="M104">
        <f t="shared" si="11"/>
        <v>3.7106753599692199</v>
      </c>
      <c r="N104">
        <f t="shared" si="12"/>
        <v>4.1534612476678099</v>
      </c>
    </row>
    <row r="105" spans="2:14" x14ac:dyDescent="0.35">
      <c r="B105">
        <f t="shared" si="13"/>
        <v>108</v>
      </c>
      <c r="C105">
        <v>0.57599999999999996</v>
      </c>
      <c r="D105">
        <f t="shared" si="14"/>
        <v>11.503773348117884</v>
      </c>
      <c r="E105">
        <f t="shared" si="8"/>
        <v>6.6261734485159005</v>
      </c>
      <c r="F105">
        <f t="shared" si="9"/>
        <v>2.8253660602643696E-3</v>
      </c>
      <c r="G105">
        <f>SUM(F105:F$111)</f>
        <v>4.4822114101537901E-3</v>
      </c>
      <c r="H105">
        <f>SUM(G105:G$111)</f>
        <v>6.8836741337354405E-3</v>
      </c>
      <c r="I105">
        <f t="shared" si="10"/>
        <v>1.5068618988076637E-3</v>
      </c>
      <c r="J105">
        <f>SUM(I105:I$111)</f>
        <v>2.4933504002529775E-3</v>
      </c>
      <c r="K105">
        <f>SUM(J105:J$111)</f>
        <v>3.9723096224696846E-3</v>
      </c>
      <c r="L105">
        <f t="shared" si="3"/>
        <v>1.5864179417991555</v>
      </c>
      <c r="M105">
        <f t="shared" si="11"/>
        <v>3.7074044078421347</v>
      </c>
      <c r="N105">
        <f t="shared" si="12"/>
        <v>4.1514820717572212</v>
      </c>
    </row>
    <row r="106" spans="2:14" x14ac:dyDescent="0.35">
      <c r="B106">
        <f t="shared" si="13"/>
        <v>109</v>
      </c>
      <c r="C106">
        <v>0.61799999999999999</v>
      </c>
      <c r="D106">
        <f t="shared" si="14"/>
        <v>4.8775998996019831</v>
      </c>
      <c r="E106">
        <f t="shared" si="8"/>
        <v>3.0143567379540257</v>
      </c>
      <c r="F106">
        <f t="shared" si="9"/>
        <v>1.1092177866223081E-3</v>
      </c>
      <c r="G106">
        <f>SUM(F106:F$111)</f>
        <v>1.6568453498894214E-3</v>
      </c>
      <c r="H106">
        <f>SUM(G106:G$111)</f>
        <v>2.4014627235816521E-3</v>
      </c>
      <c r="I106">
        <f t="shared" si="10"/>
        <v>6.3471906678943179E-4</v>
      </c>
      <c r="J106">
        <f>SUM(I106:I$111)</f>
        <v>9.8648850144531387E-4</v>
      </c>
      <c r="K106">
        <f>SUM(J106:J$111)</f>
        <v>1.4789592222167064E-3</v>
      </c>
      <c r="L106">
        <f t="shared" si="3"/>
        <v>1.493706078167661</v>
      </c>
      <c r="M106">
        <f t="shared" si="11"/>
        <v>3.7058174214312536</v>
      </c>
      <c r="N106">
        <f t="shared" si="12"/>
        <v>4.1508274952469684</v>
      </c>
    </row>
    <row r="107" spans="2:14" x14ac:dyDescent="0.35">
      <c r="B107">
        <f t="shared" si="13"/>
        <v>110</v>
      </c>
      <c r="C107">
        <v>0.67</v>
      </c>
      <c r="D107">
        <f t="shared" si="14"/>
        <v>1.8632431616479574</v>
      </c>
      <c r="E107">
        <f t="shared" si="8"/>
        <v>1.2483729183041317</v>
      </c>
      <c r="F107">
        <f t="shared" si="9"/>
        <v>3.923344393423348E-4</v>
      </c>
      <c r="G107">
        <f>SUM(F107:F$111)</f>
        <v>5.4762756326711315E-4</v>
      </c>
      <c r="H107">
        <f>SUM(G107:G$111)</f>
        <v>7.4461737369223052E-4</v>
      </c>
      <c r="I107">
        <f t="shared" si="10"/>
        <v>2.4339266144385587E-4</v>
      </c>
      <c r="J107">
        <f>SUM(I107:I$111)</f>
        <v>3.5176943465588196E-4</v>
      </c>
      <c r="K107">
        <f>SUM(J107:J$111)</f>
        <v>4.9247072077139228E-4</v>
      </c>
      <c r="L107">
        <f t="shared" si="3"/>
        <v>1.3958182314687801</v>
      </c>
      <c r="M107">
        <f t="shared" si="11"/>
        <v>3.7066532099759839</v>
      </c>
      <c r="N107">
        <f t="shared" si="12"/>
        <v>4.1516632837916987</v>
      </c>
    </row>
    <row r="108" spans="2:14" x14ac:dyDescent="0.35">
      <c r="B108">
        <f t="shared" si="13"/>
        <v>111</v>
      </c>
      <c r="C108">
        <v>0.73299999999999998</v>
      </c>
      <c r="D108">
        <f t="shared" si="14"/>
        <v>0.61487024334382578</v>
      </c>
      <c r="E108">
        <f t="shared" si="8"/>
        <v>0.45069988837102432</v>
      </c>
      <c r="F108">
        <f t="shared" si="9"/>
        <v>1.1987996757682448E-4</v>
      </c>
      <c r="G108">
        <f>SUM(F108:F$111)</f>
        <v>1.5529312392477832E-4</v>
      </c>
      <c r="H108">
        <f>SUM(G108:G$111)</f>
        <v>1.969898104251174E-4</v>
      </c>
      <c r="I108">
        <f t="shared" si="10"/>
        <v>8.1362977994270689E-5</v>
      </c>
      <c r="J108">
        <f>SUM(I108:I$111)</f>
        <v>1.0837677321202608E-4</v>
      </c>
      <c r="K108">
        <f>SUM(J108:J$111)</f>
        <v>1.4070128611551035E-4</v>
      </c>
      <c r="L108">
        <f t="shared" si="3"/>
        <v>1.2954051211705533</v>
      </c>
      <c r="M108">
        <f t="shared" si="11"/>
        <v>3.7095922944651369</v>
      </c>
      <c r="N108">
        <f t="shared" si="12"/>
        <v>4.1546023682808517</v>
      </c>
    </row>
    <row r="109" spans="2:14" x14ac:dyDescent="0.35">
      <c r="B109">
        <f t="shared" si="13"/>
        <v>112</v>
      </c>
      <c r="C109">
        <v>0.80800000000000005</v>
      </c>
      <c r="D109">
        <f t="shared" si="14"/>
        <v>0.16417035497280147</v>
      </c>
      <c r="E109">
        <f t="shared" si="8"/>
        <v>0.1326496468180236</v>
      </c>
      <c r="F109">
        <f t="shared" si="9"/>
        <v>2.9636991984270496E-5</v>
      </c>
      <c r="G109">
        <f>SUM(F109:F$111)</f>
        <v>3.5413156347953824E-5</v>
      </c>
      <c r="H109">
        <f>SUM(G109:G$111)</f>
        <v>4.1696686500339074E-5</v>
      </c>
      <c r="I109">
        <f t="shared" si="10"/>
        <v>2.2172860669713484E-5</v>
      </c>
      <c r="J109">
        <f>SUM(I109:I$111)</f>
        <v>2.7013795217755398E-5</v>
      </c>
      <c r="K109">
        <f>SUM(J109:J$111)</f>
        <v>3.2324512903484269E-5</v>
      </c>
      <c r="L109">
        <f t="shared" si="3"/>
        <v>1.1948971193415636</v>
      </c>
      <c r="M109">
        <f t="shared" si="11"/>
        <v>3.7224793543645425</v>
      </c>
      <c r="N109">
        <f t="shared" si="12"/>
        <v>4.1674894281802572</v>
      </c>
    </row>
    <row r="110" spans="2:14" x14ac:dyDescent="0.35">
      <c r="B110">
        <f t="shared" si="13"/>
        <v>113</v>
      </c>
      <c r="C110">
        <v>0.89600000000000002</v>
      </c>
      <c r="D110">
        <f t="shared" si="14"/>
        <v>3.1520708154777866E-2</v>
      </c>
      <c r="E110">
        <f t="shared" si="8"/>
        <v>2.8242554506680968E-2</v>
      </c>
      <c r="F110">
        <f t="shared" si="9"/>
        <v>5.2687985749814185E-6</v>
      </c>
      <c r="G110">
        <f>SUM(F110:F$111)</f>
        <v>5.7761643636833331E-6</v>
      </c>
      <c r="H110">
        <f>SUM(G110:G$111)</f>
        <v>6.2835301523852477E-6</v>
      </c>
      <c r="I110">
        <f t="shared" si="10"/>
        <v>4.3711514103549546E-6</v>
      </c>
      <c r="J110">
        <f>SUM(I110:I$111)</f>
        <v>4.8409345480419121E-6</v>
      </c>
      <c r="K110">
        <f>SUM(J110:J$111)</f>
        <v>5.3107176857288697E-6</v>
      </c>
      <c r="L110">
        <f t="shared" si="3"/>
        <v>1.0962962962962963</v>
      </c>
      <c r="M110">
        <f t="shared" si="11"/>
        <v>3.8016563090970528</v>
      </c>
      <c r="N110">
        <f t="shared" si="12"/>
        <v>4.2466663829127675</v>
      </c>
    </row>
    <row r="111" spans="2:14" x14ac:dyDescent="0.35">
      <c r="B111">
        <f t="shared" si="13"/>
        <v>114</v>
      </c>
      <c r="C111">
        <v>1</v>
      </c>
      <c r="D111">
        <f t="shared" si="14"/>
        <v>3.278153648096898E-3</v>
      </c>
      <c r="E111">
        <f t="shared" si="8"/>
        <v>3.278153648096898E-3</v>
      </c>
      <c r="F111">
        <f t="shared" si="9"/>
        <v>5.0736578870191438E-7</v>
      </c>
      <c r="G111">
        <f>SUM(F111:F$111)</f>
        <v>5.0736578870191438E-7</v>
      </c>
      <c r="H111">
        <f>SUM(G111:G$111)</f>
        <v>5.0736578870191438E-7</v>
      </c>
      <c r="I111">
        <f t="shared" si="10"/>
        <v>4.697831376869576E-7</v>
      </c>
      <c r="J111">
        <f>SUM(I111:I$111)</f>
        <v>4.697831376869576E-7</v>
      </c>
      <c r="K111">
        <f>SUM(J111:J$111)</f>
        <v>4.697831376869576E-7</v>
      </c>
      <c r="L111">
        <f t="shared" si="3"/>
        <v>1</v>
      </c>
      <c r="M111">
        <f t="shared" si="11"/>
        <v>4.7053600128007567</v>
      </c>
      <c r="N111">
        <f t="shared" si="12"/>
        <v>5.150370086616471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11"/>
  <sheetViews>
    <sheetView topLeftCell="A31" workbookViewId="0">
      <selection activeCell="L52" sqref="L52"/>
    </sheetView>
  </sheetViews>
  <sheetFormatPr defaultRowHeight="14.5" x14ac:dyDescent="0.35"/>
  <cols>
    <col min="1" max="1" width="10.7265625" customWidth="1"/>
    <col min="12" max="12" width="12.54296875" customWidth="1"/>
    <col min="13" max="14" width="13.7265625" customWidth="1"/>
  </cols>
  <sheetData>
    <row r="1" spans="1:14" x14ac:dyDescent="0.35">
      <c r="A1" s="14" t="s">
        <v>66</v>
      </c>
      <c r="B1" s="24"/>
      <c r="G1" s="14" t="s">
        <v>66</v>
      </c>
    </row>
    <row r="2" spans="1:14" x14ac:dyDescent="0.35">
      <c r="L2" s="15" t="s">
        <v>39</v>
      </c>
      <c r="M2" s="17">
        <v>12</v>
      </c>
    </row>
    <row r="3" spans="1:14" x14ac:dyDescent="0.35">
      <c r="A3" s="18" t="s">
        <v>40</v>
      </c>
      <c r="B3" s="19">
        <v>0.08</v>
      </c>
      <c r="L3" s="15" t="s">
        <v>41</v>
      </c>
      <c r="M3" s="17">
        <v>5</v>
      </c>
    </row>
    <row r="5" spans="1:14" ht="17.5" x14ac:dyDescent="0.4">
      <c r="C5" t="s">
        <v>42</v>
      </c>
      <c r="D5" t="s">
        <v>43</v>
      </c>
      <c r="E5" t="s">
        <v>44</v>
      </c>
      <c r="F5" t="s">
        <v>45</v>
      </c>
      <c r="G5" s="20" t="s">
        <v>46</v>
      </c>
      <c r="H5" s="20" t="s">
        <v>47</v>
      </c>
      <c r="I5" t="s">
        <v>48</v>
      </c>
      <c r="J5" s="20" t="s">
        <v>49</v>
      </c>
      <c r="K5" s="20" t="s">
        <v>50</v>
      </c>
      <c r="L5" s="21" t="s">
        <v>51</v>
      </c>
      <c r="M5" s="22" t="s">
        <v>52</v>
      </c>
      <c r="N5" s="23" t="s">
        <v>53</v>
      </c>
    </row>
    <row r="6" spans="1:14" ht="16" x14ac:dyDescent="0.4"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t="s">
        <v>64</v>
      </c>
      <c r="M6" t="s">
        <v>65</v>
      </c>
      <c r="N6" t="s">
        <v>65</v>
      </c>
    </row>
    <row r="7" spans="1:14" x14ac:dyDescent="0.35">
      <c r="B7">
        <v>10</v>
      </c>
      <c r="C7">
        <v>1.17E-3</v>
      </c>
      <c r="D7">
        <v>897001</v>
      </c>
      <c r="E7">
        <f>C7*D7</f>
        <v>1049.49117</v>
      </c>
      <c r="F7">
        <f t="shared" ref="F7:F70" si="0">(1+$B$3)^-B7*D7</f>
        <v>415485.02200544986</v>
      </c>
      <c r="G7">
        <f>SUM(F7:F$111)</f>
        <v>5490449.3754460383</v>
      </c>
      <c r="H7">
        <f>SUM(G7:G$111)</f>
        <v>70971128.312224865</v>
      </c>
      <c r="I7">
        <f t="shared" ref="I7:I70" si="1">(1+$B$3)^-(B7+1)*E7</f>
        <v>450.10877383923736</v>
      </c>
      <c r="J7">
        <f>SUM(I7:I$111)</f>
        <v>8785.0682613854333</v>
      </c>
      <c r="K7">
        <f>SUM(J7:J$111)</f>
        <v>233328.75895704032</v>
      </c>
      <c r="L7">
        <f>G7/F7</f>
        <v>13.214554279104725</v>
      </c>
      <c r="M7">
        <f t="shared" ref="M7:M70" si="2">(1-(1+$B$3)^-$M$3)/($M$2*(1-(1+$B$3)^(-1/$M$2)))+IF(VLOOKUP($B7+$M$3,$B$7:$K$111,6)=0,0,VLOOKUP($B7+$M$3,$B$7:$K$111,6)/VLOOKUP($B7,$B$7:$K$111,5)-($M$2-1)/(2*$M$2))</f>
        <v>12.617092784153865</v>
      </c>
      <c r="N7">
        <f t="shared" ref="N7:N70" si="3">(1-(1+$B$3)^-$M$3)/LN(1+$B$3)+IF(VLOOKUP($B7+$M$3,$B$7:$K$111,6)=0,0,0.5*(VLOOKUP($B7+$M$3,$B$7:$K$111,6)+VLOOKUP($B7+$M$3+1,$B$7:$K$111,6))/VLOOKUP($B7,$B$7:$K$111,5))</f>
        <v>12.7237973124993</v>
      </c>
    </row>
    <row r="8" spans="1:14" x14ac:dyDescent="0.35">
      <c r="B8">
        <f>+B7+1</f>
        <v>11</v>
      </c>
      <c r="C8">
        <v>1.17E-3</v>
      </c>
      <c r="D8">
        <f>D7-E7</f>
        <v>895951.50882999995</v>
      </c>
      <c r="E8">
        <f>C8*D8</f>
        <v>1048.2632653311</v>
      </c>
      <c r="F8">
        <f t="shared" si="0"/>
        <v>384258.24493491062</v>
      </c>
      <c r="G8">
        <f>SUM(F8:F$111)</f>
        <v>5074964.3534405893</v>
      </c>
      <c r="H8">
        <f>SUM(G8:G$111)</f>
        <v>65480678.936778858</v>
      </c>
      <c r="I8">
        <f t="shared" si="1"/>
        <v>416.27976534615311</v>
      </c>
      <c r="J8">
        <f>SUM(I8:I$111)</f>
        <v>8334.9594875461935</v>
      </c>
      <c r="K8">
        <f>SUM(J8:J$111)</f>
        <v>224543.69069565489</v>
      </c>
      <c r="L8">
        <f>G8/F8</f>
        <v>13.20717101151658</v>
      </c>
      <c r="M8">
        <f t="shared" si="2"/>
        <v>12.609709516565719</v>
      </c>
      <c r="N8">
        <f t="shared" si="3"/>
        <v>12.716414044911154</v>
      </c>
    </row>
    <row r="9" spans="1:14" x14ac:dyDescent="0.35">
      <c r="B9">
        <f t="shared" ref="B9:B72" si="4">+B8+1</f>
        <v>12</v>
      </c>
      <c r="C9">
        <v>1.17E-3</v>
      </c>
      <c r="D9">
        <f t="shared" ref="D9:D72" si="5">D8-E8</f>
        <v>894903.2455646689</v>
      </c>
      <c r="E9">
        <f t="shared" ref="E9:E72" si="6">C9*D9</f>
        <v>1047.0367973106627</v>
      </c>
      <c r="F9">
        <f t="shared" si="0"/>
        <v>355378.39147068217</v>
      </c>
      <c r="G9">
        <f>SUM(F9:F$111)</f>
        <v>4690706.1085056784</v>
      </c>
      <c r="H9">
        <f>SUM(G9:G$111)</f>
        <v>60405714.583338268</v>
      </c>
      <c r="I9">
        <f t="shared" si="1"/>
        <v>384.99325742657237</v>
      </c>
      <c r="J9">
        <f>SUM(I9:I$111)</f>
        <v>7918.6797222000396</v>
      </c>
      <c r="K9">
        <f>SUM(J9:J$111)</f>
        <v>216208.73120810871</v>
      </c>
      <c r="L9">
        <f t="shared" ref="L9:L72" si="7">G9/F9</f>
        <v>13.199187742096159</v>
      </c>
      <c r="M9">
        <f t="shared" si="2"/>
        <v>12.601726247145297</v>
      </c>
      <c r="N9">
        <f t="shared" si="3"/>
        <v>12.708430775490735</v>
      </c>
    </row>
    <row r="10" spans="1:14" x14ac:dyDescent="0.35">
      <c r="B10">
        <f t="shared" si="4"/>
        <v>13</v>
      </c>
      <c r="C10">
        <v>1.17E-3</v>
      </c>
      <c r="D10">
        <f t="shared" si="5"/>
        <v>893856.20876735821</v>
      </c>
      <c r="E10">
        <f t="shared" si="6"/>
        <v>1045.811764257809</v>
      </c>
      <c r="F10">
        <f t="shared" si="0"/>
        <v>328669.07291913097</v>
      </c>
      <c r="G10">
        <f>SUM(F10:F$111)</f>
        <v>4335327.7170349965</v>
      </c>
      <c r="H10">
        <f>SUM(G10:G$111)</f>
        <v>55715008.474832594</v>
      </c>
      <c r="I10">
        <f t="shared" si="1"/>
        <v>356.05816232905852</v>
      </c>
      <c r="J10">
        <f>SUM(I10:I$111)</f>
        <v>7533.6864647734665</v>
      </c>
      <c r="K10">
        <f>SUM(J10:J$111)</f>
        <v>208290.05148590868</v>
      </c>
      <c r="L10">
        <f t="shared" si="7"/>
        <v>13.19055571164648</v>
      </c>
      <c r="M10">
        <f t="shared" si="2"/>
        <v>12.593094216695615</v>
      </c>
      <c r="N10">
        <f t="shared" si="3"/>
        <v>12.699798745041052</v>
      </c>
    </row>
    <row r="11" spans="1:14" x14ac:dyDescent="0.35">
      <c r="B11">
        <f t="shared" si="4"/>
        <v>14</v>
      </c>
      <c r="C11">
        <v>1.17E-3</v>
      </c>
      <c r="D11">
        <f t="shared" si="5"/>
        <v>892810.39700310037</v>
      </c>
      <c r="E11">
        <f t="shared" si="6"/>
        <v>1044.5881644936276</v>
      </c>
      <c r="F11">
        <f t="shared" si="0"/>
        <v>303967.15750353294</v>
      </c>
      <c r="G11">
        <f>SUM(F11:F$111)</f>
        <v>4006658.644115868</v>
      </c>
      <c r="H11">
        <f>SUM(G11:G$111)</f>
        <v>51379680.757797599</v>
      </c>
      <c r="I11">
        <f t="shared" si="1"/>
        <v>329.29775396216064</v>
      </c>
      <c r="J11">
        <f>SUM(I11:I$111)</f>
        <v>7177.6283024444092</v>
      </c>
      <c r="K11">
        <f>SUM(J11:J$111)</f>
        <v>200756.36502113519</v>
      </c>
      <c r="L11">
        <f t="shared" si="7"/>
        <v>13.181222198550511</v>
      </c>
      <c r="M11">
        <f t="shared" si="2"/>
        <v>12.583760703599641</v>
      </c>
      <c r="N11">
        <f t="shared" si="3"/>
        <v>12.690465231945076</v>
      </c>
    </row>
    <row r="12" spans="1:14" x14ac:dyDescent="0.35">
      <c r="B12">
        <f t="shared" si="4"/>
        <v>15</v>
      </c>
      <c r="C12">
        <v>1.17E-3</v>
      </c>
      <c r="D12">
        <f t="shared" si="5"/>
        <v>891765.8088386067</v>
      </c>
      <c r="E12">
        <f t="shared" si="6"/>
        <v>1043.3659963411699</v>
      </c>
      <c r="F12">
        <f t="shared" si="0"/>
        <v>281121.77400856826</v>
      </c>
      <c r="G12">
        <f>SUM(F12:F$111)</f>
        <v>3702691.4866123348</v>
      </c>
      <c r="H12">
        <f>SUM(G12:G$111)</f>
        <v>47373022.113681734</v>
      </c>
      <c r="I12">
        <f t="shared" si="1"/>
        <v>304.5485885092823</v>
      </c>
      <c r="J12">
        <f>SUM(I12:I$111)</f>
        <v>6848.3305484822486</v>
      </c>
      <c r="K12">
        <f>SUM(J12:J$111)</f>
        <v>193578.73671869078</v>
      </c>
      <c r="L12">
        <f t="shared" si="7"/>
        <v>13.17113019676477</v>
      </c>
      <c r="M12">
        <f t="shared" si="2"/>
        <v>12.573668701813897</v>
      </c>
      <c r="N12">
        <f t="shared" si="3"/>
        <v>12.680373230159336</v>
      </c>
    </row>
    <row r="13" spans="1:14" x14ac:dyDescent="0.35">
      <c r="B13">
        <f t="shared" si="4"/>
        <v>16</v>
      </c>
      <c r="C13">
        <v>1.17E-3</v>
      </c>
      <c r="D13">
        <f t="shared" si="5"/>
        <v>890722.44284226547</v>
      </c>
      <c r="E13">
        <f t="shared" si="6"/>
        <v>1042.1452581254507</v>
      </c>
      <c r="F13">
        <f t="shared" si="0"/>
        <v>259993.39030831319</v>
      </c>
      <c r="G13">
        <f>SUM(F13:F$111)</f>
        <v>3421569.7126037665</v>
      </c>
      <c r="H13">
        <f>SUM(G13:G$111)</f>
        <v>43670330.627069399</v>
      </c>
      <c r="I13">
        <f t="shared" si="1"/>
        <v>281.65950616733932</v>
      </c>
      <c r="J13">
        <f>SUM(I13:I$111)</f>
        <v>6543.7819599729655</v>
      </c>
      <c r="K13">
        <f>SUM(J13:J$111)</f>
        <v>186730.40617020853</v>
      </c>
      <c r="L13">
        <f t="shared" si="7"/>
        <v>13.160218067645095</v>
      </c>
      <c r="M13">
        <f t="shared" si="2"/>
        <v>12.562756572694227</v>
      </c>
      <c r="N13">
        <f t="shared" si="3"/>
        <v>12.669461101039666</v>
      </c>
    </row>
    <row r="14" spans="1:14" x14ac:dyDescent="0.35">
      <c r="B14">
        <f t="shared" si="4"/>
        <v>17</v>
      </c>
      <c r="C14">
        <v>1.17E-3</v>
      </c>
      <c r="D14">
        <f t="shared" si="5"/>
        <v>889680.29758413997</v>
      </c>
      <c r="E14">
        <f t="shared" si="6"/>
        <v>1040.9259481734439</v>
      </c>
      <c r="F14">
        <f t="shared" si="0"/>
        <v>240452.96114967822</v>
      </c>
      <c r="G14">
        <f>SUM(F14:F$111)</f>
        <v>3161576.3222954529</v>
      </c>
      <c r="H14">
        <f>SUM(G14:G$111)</f>
        <v>40248760.914465629</v>
      </c>
      <c r="I14">
        <f t="shared" si="1"/>
        <v>260.49070791215132</v>
      </c>
      <c r="J14">
        <f>SUM(I14:I$111)</f>
        <v>6262.1224538056267</v>
      </c>
      <c r="K14">
        <f>SUM(J14:J$111)</f>
        <v>180186.62421023549</v>
      </c>
      <c r="L14">
        <f t="shared" si="7"/>
        <v>13.148419163477969</v>
      </c>
      <c r="M14">
        <f t="shared" si="2"/>
        <v>12.550957668527108</v>
      </c>
      <c r="N14">
        <f t="shared" si="3"/>
        <v>12.657665583890811</v>
      </c>
    </row>
    <row r="15" spans="1:14" x14ac:dyDescent="0.35">
      <c r="B15">
        <f t="shared" si="4"/>
        <v>18</v>
      </c>
      <c r="C15">
        <v>1.17E-3</v>
      </c>
      <c r="D15">
        <f t="shared" si="5"/>
        <v>888639.37163596659</v>
      </c>
      <c r="E15">
        <f t="shared" si="6"/>
        <v>1039.7080648140809</v>
      </c>
      <c r="F15">
        <f t="shared" si="0"/>
        <v>222381.13998623428</v>
      </c>
      <c r="G15">
        <f>SUM(F15:F$111)</f>
        <v>2921123.3611457744</v>
      </c>
      <c r="H15">
        <f>SUM(G15:G$111)</f>
        <v>37087184.592170164</v>
      </c>
      <c r="I15">
        <f t="shared" si="1"/>
        <v>240.91290165175383</v>
      </c>
      <c r="J15">
        <f>SUM(I15:I$111)</f>
        <v>6001.6317458934745</v>
      </c>
      <c r="K15">
        <f>SUM(J15:J$111)</f>
        <v>173924.50175642991</v>
      </c>
      <c r="L15">
        <f t="shared" si="7"/>
        <v>13.135661420418099</v>
      </c>
      <c r="M15">
        <f t="shared" si="2"/>
        <v>12.53820724999639</v>
      </c>
      <c r="N15">
        <f t="shared" si="3"/>
        <v>12.644921939328805</v>
      </c>
    </row>
    <row r="16" spans="1:14" x14ac:dyDescent="0.35">
      <c r="B16">
        <f t="shared" si="4"/>
        <v>19</v>
      </c>
      <c r="C16">
        <v>1.17E-3</v>
      </c>
      <c r="D16">
        <f t="shared" si="5"/>
        <v>887599.66357115249</v>
      </c>
      <c r="E16">
        <f t="shared" si="6"/>
        <v>1038.4916063782484</v>
      </c>
      <c r="F16">
        <f t="shared" si="0"/>
        <v>205667.55004856517</v>
      </c>
      <c r="G16">
        <f>SUM(F16:F$111)</f>
        <v>2698742.2211595401</v>
      </c>
      <c r="H16">
        <f>SUM(G16:G$111)</f>
        <v>34166061.231024392</v>
      </c>
      <c r="I16">
        <f t="shared" si="1"/>
        <v>222.80651255261228</v>
      </c>
      <c r="J16">
        <f>SUM(I16:I$111)</f>
        <v>5760.7188442417209</v>
      </c>
      <c r="K16">
        <f>SUM(J16:J$111)</f>
        <v>167922.87001053646</v>
      </c>
      <c r="L16">
        <f t="shared" si="7"/>
        <v>13.121866918346011</v>
      </c>
      <c r="M16">
        <f t="shared" si="2"/>
        <v>12.52443531659355</v>
      </c>
      <c r="N16">
        <f t="shared" si="3"/>
        <v>12.631160166675578</v>
      </c>
    </row>
    <row r="17" spans="2:14" x14ac:dyDescent="0.35">
      <c r="B17">
        <f t="shared" si="4"/>
        <v>20</v>
      </c>
      <c r="C17">
        <v>1.17E-3</v>
      </c>
      <c r="D17">
        <f t="shared" si="5"/>
        <v>886561.17196477426</v>
      </c>
      <c r="E17">
        <f t="shared" si="6"/>
        <v>1037.2765711987859</v>
      </c>
      <c r="F17">
        <f t="shared" si="0"/>
        <v>190210.11019908183</v>
      </c>
      <c r="G17">
        <f>SUM(F17:F$111)</f>
        <v>2493074.6711109751</v>
      </c>
      <c r="H17">
        <f>SUM(G17:G$111)</f>
        <v>31467319.009864841</v>
      </c>
      <c r="I17">
        <f t="shared" si="1"/>
        <v>206.06095271567196</v>
      </c>
      <c r="J17">
        <f>SUM(I17:I$111)</f>
        <v>5537.9123316891082</v>
      </c>
      <c r="K17">
        <f>SUM(J17:J$111)</f>
        <v>162162.15116629476</v>
      </c>
      <c r="L17">
        <f t="shared" si="7"/>
        <v>13.106951404957492</v>
      </c>
      <c r="M17">
        <f t="shared" si="2"/>
        <v>12.50956617884648</v>
      </c>
      <c r="N17">
        <f t="shared" si="3"/>
        <v>12.616304576187751</v>
      </c>
    </row>
    <row r="18" spans="2:14" x14ac:dyDescent="0.35">
      <c r="B18">
        <f t="shared" si="4"/>
        <v>21</v>
      </c>
      <c r="C18">
        <v>1.1800000000000001E-3</v>
      </c>
      <c r="D18">
        <f t="shared" si="5"/>
        <v>885523.89539357543</v>
      </c>
      <c r="E18">
        <f t="shared" si="6"/>
        <v>1044.9181965644191</v>
      </c>
      <c r="F18">
        <f t="shared" si="0"/>
        <v>175914.41145384155</v>
      </c>
      <c r="G18">
        <f>SUM(F18:F$111)</f>
        <v>2302864.5609118934</v>
      </c>
      <c r="H18">
        <f>SUM(G18:G$111)</f>
        <v>28974244.338753868</v>
      </c>
      <c r="I18">
        <f t="shared" si="1"/>
        <v>192.20278288475279</v>
      </c>
      <c r="J18">
        <f>SUM(I18:I$111)</f>
        <v>5331.8513789734352</v>
      </c>
      <c r="K18">
        <f>SUM(J18:J$111)</f>
        <v>156624.23883460561</v>
      </c>
      <c r="L18">
        <f t="shared" si="7"/>
        <v>13.090823781178074</v>
      </c>
      <c r="M18">
        <f t="shared" si="2"/>
        <v>12.493517995785432</v>
      </c>
      <c r="N18">
        <f t="shared" si="3"/>
        <v>12.600276713201776</v>
      </c>
    </row>
    <row r="19" spans="2:14" x14ac:dyDescent="0.35">
      <c r="B19">
        <f t="shared" si="4"/>
        <v>22</v>
      </c>
      <c r="C19">
        <v>1.1900000000000001E-3</v>
      </c>
      <c r="D19">
        <f t="shared" si="5"/>
        <v>884478.977197011</v>
      </c>
      <c r="E19">
        <f t="shared" si="6"/>
        <v>1052.5299828644431</v>
      </c>
      <c r="F19">
        <f t="shared" si="0"/>
        <v>162691.51152622775</v>
      </c>
      <c r="G19">
        <f>SUM(F19:F$111)</f>
        <v>2126950.1494580535</v>
      </c>
      <c r="H19">
        <f>SUM(G19:G$111)</f>
        <v>26671379.777841974</v>
      </c>
      <c r="I19">
        <f t="shared" si="1"/>
        <v>179.26194325575099</v>
      </c>
      <c r="J19">
        <f>SUM(I19:I$111)</f>
        <v>5139.648596088683</v>
      </c>
      <c r="K19">
        <f>SUM(J19:J$111)</f>
        <v>151292.38745563221</v>
      </c>
      <c r="L19">
        <f t="shared" si="7"/>
        <v>13.073516433063347</v>
      </c>
      <c r="M19">
        <f t="shared" si="2"/>
        <v>12.476297410731124</v>
      </c>
      <c r="N19">
        <f t="shared" si="3"/>
        <v>12.583076447205345</v>
      </c>
    </row>
    <row r="20" spans="2:14" x14ac:dyDescent="0.35">
      <c r="B20">
        <f t="shared" si="4"/>
        <v>23</v>
      </c>
      <c r="C20">
        <v>1.1999999999999999E-3</v>
      </c>
      <c r="D20">
        <f t="shared" si="5"/>
        <v>883426.44721414661</v>
      </c>
      <c r="E20">
        <f t="shared" si="6"/>
        <v>1060.1117366569758</v>
      </c>
      <c r="F20">
        <f t="shared" si="0"/>
        <v>150461.02650695515</v>
      </c>
      <c r="G20">
        <f>SUM(F20:F$111)</f>
        <v>1964258.6379318249</v>
      </c>
      <c r="H20">
        <f>SUM(G20:G$111)</f>
        <v>24544429.628383923</v>
      </c>
      <c r="I20">
        <f t="shared" si="1"/>
        <v>167.17891834106126</v>
      </c>
      <c r="J20">
        <f>SUM(I20:I$111)</f>
        <v>4960.3866528329308</v>
      </c>
      <c r="K20">
        <f>SUM(J20:J$111)</f>
        <v>146152.73885954352</v>
      </c>
      <c r="L20">
        <f t="shared" si="7"/>
        <v>13.054933118118969</v>
      </c>
      <c r="M20">
        <f t="shared" si="2"/>
        <v>12.457808775936051</v>
      </c>
      <c r="N20">
        <f t="shared" si="3"/>
        <v>12.564611516791098</v>
      </c>
    </row>
    <row r="21" spans="2:14" x14ac:dyDescent="0.35">
      <c r="B21">
        <f t="shared" si="4"/>
        <v>24</v>
      </c>
      <c r="C21">
        <v>1.2099999999999999E-3</v>
      </c>
      <c r="D21">
        <f t="shared" si="5"/>
        <v>882366.33547748963</v>
      </c>
      <c r="E21">
        <f t="shared" si="6"/>
        <v>1067.6632659277623</v>
      </c>
      <c r="F21">
        <f t="shared" si="0"/>
        <v>139148.58636587666</v>
      </c>
      <c r="G21">
        <f>SUM(F21:F$111)</f>
        <v>1813797.6114248696</v>
      </c>
      <c r="H21">
        <f>SUM(G21:G$111)</f>
        <v>22580170.990452103</v>
      </c>
      <c r="I21">
        <f t="shared" si="1"/>
        <v>155.89795324325067</v>
      </c>
      <c r="J21">
        <f>SUM(I21:I$111)</f>
        <v>4793.2077344918698</v>
      </c>
      <c r="K21">
        <f>SUM(J21:J$111)</f>
        <v>141192.35220671061</v>
      </c>
      <c r="L21">
        <f t="shared" si="7"/>
        <v>13.034969731245981</v>
      </c>
      <c r="M21">
        <f t="shared" si="2"/>
        <v>12.437955952919975</v>
      </c>
      <c r="N21">
        <f t="shared" si="3"/>
        <v>12.544785782868567</v>
      </c>
    </row>
    <row r="22" spans="2:14" x14ac:dyDescent="0.35">
      <c r="B22">
        <f t="shared" si="4"/>
        <v>25</v>
      </c>
      <c r="C22">
        <v>1.23E-3</v>
      </c>
      <c r="D22">
        <f t="shared" si="5"/>
        <v>881298.67221156182</v>
      </c>
      <c r="E22">
        <f t="shared" si="6"/>
        <v>1083.997366820221</v>
      </c>
      <c r="F22">
        <f t="shared" si="0"/>
        <v>128685.38571886475</v>
      </c>
      <c r="G22">
        <f>SUM(F22:F$111)</f>
        <v>1674649.0250589931</v>
      </c>
      <c r="H22">
        <f>SUM(G22:G$111)</f>
        <v>20766373.379027236</v>
      </c>
      <c r="I22">
        <f t="shared" si="1"/>
        <v>146.55835595759598</v>
      </c>
      <c r="J22">
        <f>SUM(I22:I$111)</f>
        <v>4637.3097812486185</v>
      </c>
      <c r="K22">
        <f>SUM(J22:J$111)</f>
        <v>136399.14447221882</v>
      </c>
      <c r="L22">
        <f t="shared" si="7"/>
        <v>13.013513661275807</v>
      </c>
      <c r="M22">
        <f t="shared" si="2"/>
        <v>12.416634944043334</v>
      </c>
      <c r="N22">
        <f t="shared" si="3"/>
        <v>12.523495247086318</v>
      </c>
    </row>
    <row r="23" spans="2:14" x14ac:dyDescent="0.35">
      <c r="B23">
        <f t="shared" si="4"/>
        <v>26</v>
      </c>
      <c r="C23">
        <v>1.24E-3</v>
      </c>
      <c r="D23">
        <f t="shared" si="5"/>
        <v>880214.67484474159</v>
      </c>
      <c r="E23">
        <f t="shared" si="6"/>
        <v>1091.4661968074795</v>
      </c>
      <c r="F23">
        <f t="shared" si="0"/>
        <v>119006.57656891718</v>
      </c>
      <c r="G23">
        <f>SUM(F23:F$111)</f>
        <v>1545963.6393401285</v>
      </c>
      <c r="H23">
        <f>SUM(G23:G$111)</f>
        <v>19091724.35396824</v>
      </c>
      <c r="I23">
        <f t="shared" si="1"/>
        <v>136.63718050505304</v>
      </c>
      <c r="J23">
        <f>SUM(I23:I$111)</f>
        <v>4490.7514252910232</v>
      </c>
      <c r="K23">
        <f>SUM(J23:J$111)</f>
        <v>131761.83469097019</v>
      </c>
      <c r="L23">
        <f t="shared" si="7"/>
        <v>12.990573159163644</v>
      </c>
      <c r="M23">
        <f t="shared" si="2"/>
        <v>12.393820239752792</v>
      </c>
      <c r="N23">
        <f t="shared" si="3"/>
        <v>12.500711013754426</v>
      </c>
    </row>
    <row r="24" spans="2:14" x14ac:dyDescent="0.35">
      <c r="B24">
        <f t="shared" si="4"/>
        <v>27</v>
      </c>
      <c r="C24">
        <v>1.2600000000000001E-3</v>
      </c>
      <c r="D24">
        <f t="shared" si="5"/>
        <v>879123.20864793414</v>
      </c>
      <c r="E24">
        <f t="shared" si="6"/>
        <v>1107.6952428963971</v>
      </c>
      <c r="F24">
        <f t="shared" si="0"/>
        <v>110054.6374203442</v>
      </c>
      <c r="G24">
        <f>SUM(F24:F$111)</f>
        <v>1426957.0627712109</v>
      </c>
      <c r="H24">
        <f>SUM(G24:G$111)</f>
        <v>17545760.714628112</v>
      </c>
      <c r="I24">
        <f t="shared" si="1"/>
        <v>128.39707699040156</v>
      </c>
      <c r="J24">
        <f>SUM(I24:I$111)</f>
        <v>4354.1142447859702</v>
      </c>
      <c r="K24">
        <f>SUM(J24:J$111)</f>
        <v>127271.0832656792</v>
      </c>
      <c r="L24">
        <f t="shared" si="7"/>
        <v>12.965896723834286</v>
      </c>
      <c r="M24">
        <f t="shared" si="2"/>
        <v>12.369302659192066</v>
      </c>
      <c r="N24">
        <f t="shared" si="3"/>
        <v>12.476230672493413</v>
      </c>
    </row>
    <row r="25" spans="2:14" x14ac:dyDescent="0.35">
      <c r="B25">
        <f t="shared" si="4"/>
        <v>28</v>
      </c>
      <c r="C25">
        <v>1.2800000000000001E-3</v>
      </c>
      <c r="D25">
        <f t="shared" si="5"/>
        <v>878015.51340503769</v>
      </c>
      <c r="E25">
        <f t="shared" si="6"/>
        <v>1123.8598571584484</v>
      </c>
      <c r="F25">
        <f t="shared" si="0"/>
        <v>101774.04497888385</v>
      </c>
      <c r="G25">
        <f>SUM(F25:F$111)</f>
        <v>1316902.4253508667</v>
      </c>
      <c r="H25">
        <f>SUM(G25:G$111)</f>
        <v>16118803.651856907</v>
      </c>
      <c r="I25">
        <f t="shared" si="1"/>
        <v>120.62109034534383</v>
      </c>
      <c r="J25">
        <f>SUM(I25:I$111)</f>
        <v>4225.7171677955703</v>
      </c>
      <c r="K25">
        <f>SUM(J25:J$111)</f>
        <v>122916.96902089323</v>
      </c>
      <c r="L25">
        <f t="shared" si="7"/>
        <v>12.939472196708882</v>
      </c>
      <c r="M25">
        <f t="shared" si="2"/>
        <v>12.343044302397228</v>
      </c>
      <c r="N25">
        <f t="shared" si="3"/>
        <v>12.450012936728333</v>
      </c>
    </row>
    <row r="26" spans="2:14" x14ac:dyDescent="0.35">
      <c r="B26">
        <f t="shared" si="4"/>
        <v>29</v>
      </c>
      <c r="C26">
        <v>1.2999999999999999E-3</v>
      </c>
      <c r="D26">
        <f t="shared" si="5"/>
        <v>876891.65354787919</v>
      </c>
      <c r="E26">
        <f t="shared" si="6"/>
        <v>1139.959149612243</v>
      </c>
      <c r="F26">
        <f t="shared" si="0"/>
        <v>94114.60574195451</v>
      </c>
      <c r="G26">
        <f>SUM(F26:F$111)</f>
        <v>1215128.3803719829</v>
      </c>
      <c r="H26">
        <f>SUM(G26:G$111)</f>
        <v>14801901.22650604</v>
      </c>
      <c r="I26">
        <f t="shared" si="1"/>
        <v>113.28609950420449</v>
      </c>
      <c r="J26">
        <f>SUM(I26:I$111)</f>
        <v>4105.0960774502255</v>
      </c>
      <c r="K26">
        <f>SUM(J26:J$111)</f>
        <v>118691.25185309765</v>
      </c>
      <c r="L26">
        <f t="shared" si="7"/>
        <v>12.911156252448729</v>
      </c>
      <c r="M26">
        <f t="shared" si="2"/>
        <v>12.314909759954546</v>
      </c>
      <c r="N26">
        <f t="shared" si="3"/>
        <v>12.421925780741844</v>
      </c>
    </row>
    <row r="27" spans="2:14" x14ac:dyDescent="0.35">
      <c r="B27">
        <f t="shared" si="4"/>
        <v>30</v>
      </c>
      <c r="C27">
        <v>1.32E-3</v>
      </c>
      <c r="D27">
        <f t="shared" si="5"/>
        <v>875751.69439826696</v>
      </c>
      <c r="E27">
        <f t="shared" si="6"/>
        <v>1155.9922366057124</v>
      </c>
      <c r="F27">
        <f t="shared" si="0"/>
        <v>87029.867365268481</v>
      </c>
      <c r="G27">
        <f>SUM(F27:F$111)</f>
        <v>1121013.7746300283</v>
      </c>
      <c r="H27">
        <f>SUM(G27:G$111)</f>
        <v>13586772.846134055</v>
      </c>
      <c r="I27">
        <f t="shared" si="1"/>
        <v>106.36983789088367</v>
      </c>
      <c r="J27">
        <f>SUM(I27:I$111)</f>
        <v>3991.8099779460176</v>
      </c>
      <c r="K27">
        <f>SUM(J27:J$111)</f>
        <v>114586.15577564745</v>
      </c>
      <c r="L27">
        <f t="shared" si="7"/>
        <v>12.88079378456456</v>
      </c>
      <c r="M27">
        <f t="shared" si="2"/>
        <v>12.284759804915218</v>
      </c>
      <c r="N27">
        <f t="shared" si="3"/>
        <v>12.39183335948545</v>
      </c>
    </row>
    <row r="28" spans="2:14" x14ac:dyDescent="0.35">
      <c r="B28">
        <f t="shared" si="4"/>
        <v>31</v>
      </c>
      <c r="C28">
        <v>1.3500000000000001E-3</v>
      </c>
      <c r="D28">
        <f t="shared" si="5"/>
        <v>874595.70216166123</v>
      </c>
      <c r="E28">
        <f t="shared" si="6"/>
        <v>1180.7041979182427</v>
      </c>
      <c r="F28">
        <f t="shared" si="0"/>
        <v>80476.840685505842</v>
      </c>
      <c r="G28">
        <f>SUM(F28:F$111)</f>
        <v>1033983.9072647589</v>
      </c>
      <c r="H28">
        <f>SUM(G28:G$111)</f>
        <v>12465759.071504027</v>
      </c>
      <c r="I28">
        <f t="shared" si="1"/>
        <v>100.5960508568823</v>
      </c>
      <c r="J28">
        <f>SUM(I28:I$111)</f>
        <v>3885.4401400551346</v>
      </c>
      <c r="K28">
        <f>SUM(J28:J$111)</f>
        <v>110594.3457977014</v>
      </c>
      <c r="L28">
        <f t="shared" si="7"/>
        <v>12.848216933682178</v>
      </c>
      <c r="M28">
        <f t="shared" si="2"/>
        <v>12.252451066905547</v>
      </c>
      <c r="N28">
        <f t="shared" si="3"/>
        <v>12.35959568194464</v>
      </c>
    </row>
    <row r="29" spans="2:14" x14ac:dyDescent="0.35">
      <c r="B29">
        <f t="shared" si="4"/>
        <v>32</v>
      </c>
      <c r="C29">
        <v>1.3799999999999999E-3</v>
      </c>
      <c r="D29">
        <f t="shared" si="5"/>
        <v>873414.99796374294</v>
      </c>
      <c r="E29">
        <f t="shared" si="6"/>
        <v>1205.3126971899651</v>
      </c>
      <c r="F29">
        <f t="shared" si="0"/>
        <v>74414.997176463337</v>
      </c>
      <c r="G29">
        <f>SUM(F29:F$111)</f>
        <v>953507.06657925306</v>
      </c>
      <c r="H29">
        <f>SUM(G29:G$111)</f>
        <v>11431775.164239267</v>
      </c>
      <c r="I29">
        <f t="shared" si="1"/>
        <v>95.08582972548092</v>
      </c>
      <c r="J29">
        <f>SUM(I29:I$111)</f>
        <v>3784.8440891982523</v>
      </c>
      <c r="K29">
        <f>SUM(J29:J$111)</f>
        <v>106708.90565764629</v>
      </c>
      <c r="L29">
        <f t="shared" si="7"/>
        <v>12.813372341037152</v>
      </c>
      <c r="M29">
        <f t="shared" si="2"/>
        <v>12.217920917497768</v>
      </c>
      <c r="N29">
        <f t="shared" si="3"/>
        <v>12.325143346641418</v>
      </c>
    </row>
    <row r="30" spans="2:14" x14ac:dyDescent="0.35">
      <c r="B30">
        <f t="shared" si="4"/>
        <v>33</v>
      </c>
      <c r="C30">
        <v>1.42E-3</v>
      </c>
      <c r="D30">
        <f t="shared" si="5"/>
        <v>872209.68526655296</v>
      </c>
      <c r="E30">
        <f t="shared" si="6"/>
        <v>1238.5377530785051</v>
      </c>
      <c r="F30">
        <f t="shared" si="0"/>
        <v>68807.689333666494</v>
      </c>
      <c r="G30">
        <f>SUM(F30:F$111)</f>
        <v>879092.06940278981</v>
      </c>
      <c r="H30">
        <f>SUM(G30:G$111)</f>
        <v>10478268.097660013</v>
      </c>
      <c r="I30">
        <f t="shared" si="1"/>
        <v>90.469369309080008</v>
      </c>
      <c r="J30">
        <f>SUM(I30:I$111)</f>
        <v>3689.7582594727705</v>
      </c>
      <c r="K30">
        <f>SUM(J30:J$111)</f>
        <v>102924.06156844801</v>
      </c>
      <c r="L30">
        <f t="shared" si="7"/>
        <v>12.776073109210836</v>
      </c>
      <c r="M30">
        <f t="shared" si="2"/>
        <v>12.181000861753425</v>
      </c>
      <c r="N30">
        <f t="shared" si="3"/>
        <v>12.288314619594738</v>
      </c>
    </row>
    <row r="31" spans="2:14" x14ac:dyDescent="0.35">
      <c r="B31">
        <f t="shared" si="4"/>
        <v>34</v>
      </c>
      <c r="C31">
        <v>1.47E-3</v>
      </c>
      <c r="D31">
        <f t="shared" si="5"/>
        <v>870971.14751347445</v>
      </c>
      <c r="E31">
        <f t="shared" si="6"/>
        <v>1280.3275868448075</v>
      </c>
      <c r="F31">
        <f t="shared" si="0"/>
        <v>63620.354087789521</v>
      </c>
      <c r="G31">
        <f>SUM(F31:F$111)</f>
        <v>810284.38006912312</v>
      </c>
      <c r="H31">
        <f>SUM(G31:G$111)</f>
        <v>9599176.0282572228</v>
      </c>
      <c r="I31">
        <f t="shared" si="1"/>
        <v>86.594370841713499</v>
      </c>
      <c r="J31">
        <f>SUM(I31:I$111)</f>
        <v>3599.2888901636911</v>
      </c>
      <c r="K31">
        <f>SUM(J31:J$111)</f>
        <v>99234.303308975257</v>
      </c>
      <c r="L31">
        <f t="shared" si="7"/>
        <v>12.736244425031245</v>
      </c>
      <c r="M31">
        <f t="shared" si="2"/>
        <v>12.141607558680084</v>
      </c>
      <c r="N31">
        <f t="shared" si="3"/>
        <v>12.24902615124466</v>
      </c>
    </row>
    <row r="32" spans="2:14" x14ac:dyDescent="0.35">
      <c r="B32">
        <f t="shared" si="4"/>
        <v>35</v>
      </c>
      <c r="C32">
        <v>1.5299999999999999E-3</v>
      </c>
      <c r="D32">
        <f t="shared" si="5"/>
        <v>869690.81992662966</v>
      </c>
      <c r="E32">
        <f t="shared" si="6"/>
        <v>1330.6269544877432</v>
      </c>
      <c r="F32">
        <f t="shared" si="0"/>
        <v>58821.140895630058</v>
      </c>
      <c r="G32">
        <f>SUM(F32:F$111)</f>
        <v>746664.02598133369</v>
      </c>
      <c r="H32">
        <f>SUM(G32:G$111)</f>
        <v>8788891.6481880974</v>
      </c>
      <c r="I32">
        <f t="shared" si="1"/>
        <v>83.329949602142563</v>
      </c>
      <c r="J32">
        <f>SUM(I32:I$111)</f>
        <v>3512.6945193219776</v>
      </c>
      <c r="K32">
        <f>SUM(J32:J$111)</f>
        <v>95635.014418811566</v>
      </c>
      <c r="L32">
        <f t="shared" si="7"/>
        <v>12.693803870723713</v>
      </c>
      <c r="M32">
        <f t="shared" si="2"/>
        <v>12.099649368200408</v>
      </c>
      <c r="N32">
        <f t="shared" si="3"/>
        <v>12.207186291729938</v>
      </c>
    </row>
    <row r="33" spans="2:14" x14ac:dyDescent="0.35">
      <c r="B33">
        <f t="shared" si="4"/>
        <v>36</v>
      </c>
      <c r="C33">
        <v>1.58E-3</v>
      </c>
      <c r="D33">
        <f t="shared" si="5"/>
        <v>868360.1929721419</v>
      </c>
      <c r="E33">
        <f t="shared" si="6"/>
        <v>1372.0091048959841</v>
      </c>
      <c r="F33">
        <f t="shared" si="0"/>
        <v>54380.68939820346</v>
      </c>
      <c r="G33">
        <f>SUM(F33:F$111)</f>
        <v>687842.88508570357</v>
      </c>
      <c r="H33">
        <f>SUM(G33:G$111)</f>
        <v>8042227.6222067587</v>
      </c>
      <c r="I33">
        <f t="shared" si="1"/>
        <v>79.55693448996432</v>
      </c>
      <c r="J33">
        <f>SUM(I33:I$111)</f>
        <v>3429.3645697198349</v>
      </c>
      <c r="K33">
        <f>SUM(J33:J$111)</f>
        <v>92122.319899489594</v>
      </c>
      <c r="L33">
        <f t="shared" si="7"/>
        <v>12.648660631147266</v>
      </c>
      <c r="M33">
        <f t="shared" si="2"/>
        <v>12.055025500209959</v>
      </c>
      <c r="N33">
        <f t="shared" si="3"/>
        <v>12.162690860044144</v>
      </c>
    </row>
    <row r="34" spans="2:14" x14ac:dyDescent="0.35">
      <c r="B34">
        <f t="shared" si="4"/>
        <v>37</v>
      </c>
      <c r="C34">
        <v>1.65E-3</v>
      </c>
      <c r="D34">
        <f t="shared" si="5"/>
        <v>866988.18386724591</v>
      </c>
      <c r="E34">
        <f t="shared" si="6"/>
        <v>1430.5305033809557</v>
      </c>
      <c r="F34">
        <f t="shared" si="0"/>
        <v>50272.933249031754</v>
      </c>
      <c r="G34">
        <f>SUM(F34:F$111)</f>
        <v>633462.19568750029</v>
      </c>
      <c r="H34">
        <f>SUM(G34:G$111)</f>
        <v>7354384.7371210568</v>
      </c>
      <c r="I34">
        <f t="shared" si="1"/>
        <v>76.805870241576287</v>
      </c>
      <c r="J34">
        <f>SUM(I34:I$111)</f>
        <v>3349.8076352298708</v>
      </c>
      <c r="K34">
        <f>SUM(J34:J$111)</f>
        <v>88692.955329769771</v>
      </c>
      <c r="L34">
        <f t="shared" si="7"/>
        <v>12.600462211933907</v>
      </c>
      <c r="M34">
        <f t="shared" si="2"/>
        <v>12.007451461491522</v>
      </c>
      <c r="N34">
        <f t="shared" si="3"/>
        <v>12.115268866678655</v>
      </c>
    </row>
    <row r="35" spans="2:14" x14ac:dyDescent="0.35">
      <c r="B35">
        <f t="shared" si="4"/>
        <v>38</v>
      </c>
      <c r="C35">
        <v>1.73E-3</v>
      </c>
      <c r="D35">
        <f t="shared" si="5"/>
        <v>865557.65336386499</v>
      </c>
      <c r="E35">
        <f t="shared" si="6"/>
        <v>1497.4147403194863</v>
      </c>
      <c r="F35">
        <f t="shared" si="0"/>
        <v>46472.206397380418</v>
      </c>
      <c r="G35">
        <f>SUM(F35:F$111)</f>
        <v>583189.26243846852</v>
      </c>
      <c r="H35">
        <f>SUM(G35:G$111)</f>
        <v>6720922.5414335569</v>
      </c>
      <c r="I35">
        <f t="shared" si="1"/>
        <v>74.441589877285296</v>
      </c>
      <c r="J35">
        <f>SUM(I35:I$111)</f>
        <v>3273.0017649882943</v>
      </c>
      <c r="K35">
        <f>SUM(J35:J$111)</f>
        <v>85343.147694539875</v>
      </c>
      <c r="L35">
        <f t="shared" si="7"/>
        <v>12.549205377761925</v>
      </c>
      <c r="M35">
        <f t="shared" si="2"/>
        <v>11.956897650250841</v>
      </c>
      <c r="N35">
        <f t="shared" si="3"/>
        <v>12.064887307915562</v>
      </c>
    </row>
    <row r="36" spans="2:14" x14ac:dyDescent="0.35">
      <c r="B36">
        <f t="shared" si="4"/>
        <v>39</v>
      </c>
      <c r="C36">
        <v>1.82E-3</v>
      </c>
      <c r="D36">
        <f t="shared" si="5"/>
        <v>864060.23862354551</v>
      </c>
      <c r="E36">
        <f t="shared" si="6"/>
        <v>1572.5896342948529</v>
      </c>
      <c r="F36">
        <f t="shared" si="0"/>
        <v>42955.379148437918</v>
      </c>
      <c r="G36">
        <f>SUM(F36:F$111)</f>
        <v>536717.05604108819</v>
      </c>
      <c r="H36">
        <f>SUM(G36:G$111)</f>
        <v>6137733.2789950883</v>
      </c>
      <c r="I36">
        <f t="shared" si="1"/>
        <v>72.387768564960197</v>
      </c>
      <c r="J36">
        <f>SUM(I36:I$111)</f>
        <v>3198.5601751110094</v>
      </c>
      <c r="K36">
        <f>SUM(J36:J$111)</f>
        <v>82070.145929551567</v>
      </c>
      <c r="L36">
        <f t="shared" si="7"/>
        <v>12.49475773887113</v>
      </c>
      <c r="M36">
        <f t="shared" si="2"/>
        <v>11.903238892823143</v>
      </c>
      <c r="N36">
        <f t="shared" si="3"/>
        <v>12.011417608992122</v>
      </c>
    </row>
    <row r="37" spans="2:14" x14ac:dyDescent="0.35">
      <c r="B37">
        <f t="shared" si="4"/>
        <v>40</v>
      </c>
      <c r="C37">
        <v>1.91E-3</v>
      </c>
      <c r="D37">
        <f t="shared" si="5"/>
        <v>862487.64898925065</v>
      </c>
      <c r="E37">
        <f t="shared" si="6"/>
        <v>1647.3514095694688</v>
      </c>
      <c r="F37">
        <f t="shared" si="0"/>
        <v>39701.111442951631</v>
      </c>
      <c r="G37">
        <f>SUM(F37:F$111)</f>
        <v>493761.67689265055</v>
      </c>
      <c r="H37">
        <f>SUM(G37:G$111)</f>
        <v>5601016.2229540013</v>
      </c>
      <c r="I37">
        <f t="shared" si="1"/>
        <v>70.212150792627412</v>
      </c>
      <c r="J37">
        <f>SUM(I37:I$111)</f>
        <v>3126.1724065460489</v>
      </c>
      <c r="K37">
        <f>SUM(J37:J$111)</f>
        <v>78871.585754440559</v>
      </c>
      <c r="L37">
        <f t="shared" si="7"/>
        <v>12.436973650023869</v>
      </c>
      <c r="M37">
        <f t="shared" si="2"/>
        <v>11.846330036150485</v>
      </c>
      <c r="N37">
        <f t="shared" si="3"/>
        <v>11.954721342989801</v>
      </c>
    </row>
    <row r="38" spans="2:14" x14ac:dyDescent="0.35">
      <c r="B38">
        <f t="shared" si="4"/>
        <v>41</v>
      </c>
      <c r="C38">
        <v>2.0300000000000001E-3</v>
      </c>
      <c r="D38">
        <f t="shared" si="5"/>
        <v>860840.29757968115</v>
      </c>
      <c r="E38">
        <f t="shared" si="6"/>
        <v>1747.5058040867527</v>
      </c>
      <c r="F38">
        <f t="shared" si="0"/>
        <v>36690.07622231073</v>
      </c>
      <c r="G38">
        <f>SUM(F38:F$111)</f>
        <v>454060.56544969894</v>
      </c>
      <c r="H38">
        <f>SUM(G38:G$111)</f>
        <v>5107254.5460613491</v>
      </c>
      <c r="I38">
        <f t="shared" si="1"/>
        <v>68.963754380824795</v>
      </c>
      <c r="J38">
        <f>SUM(I38:I$111)</f>
        <v>3055.9602557534213</v>
      </c>
      <c r="K38">
        <f>SUM(J38:J$111)</f>
        <v>75745.4133478945</v>
      </c>
      <c r="L38">
        <f t="shared" si="7"/>
        <v>12.375568878583875</v>
      </c>
      <c r="M38">
        <f t="shared" si="2"/>
        <v>11.785945018710732</v>
      </c>
      <c r="N38">
        <f t="shared" si="3"/>
        <v>11.894572409607484</v>
      </c>
    </row>
    <row r="39" spans="2:14" x14ac:dyDescent="0.35">
      <c r="B39">
        <f t="shared" si="4"/>
        <v>42</v>
      </c>
      <c r="C39">
        <v>2.16E-3</v>
      </c>
      <c r="D39">
        <f t="shared" si="5"/>
        <v>859092.79177559435</v>
      </c>
      <c r="E39">
        <f t="shared" si="6"/>
        <v>1855.6404302352839</v>
      </c>
      <c r="F39">
        <f t="shared" si="0"/>
        <v>33903.329044055034</v>
      </c>
      <c r="G39">
        <f>SUM(F39:F$111)</f>
        <v>417370.48922738817</v>
      </c>
      <c r="H39">
        <f>SUM(G39:G$111)</f>
        <v>4653193.9806116503</v>
      </c>
      <c r="I39">
        <f t="shared" si="1"/>
        <v>67.806658088110083</v>
      </c>
      <c r="J39">
        <f>SUM(I39:I$111)</f>
        <v>2986.9965013725964</v>
      </c>
      <c r="K39">
        <f>SUM(J39:J$111)</f>
        <v>72689.453092141077</v>
      </c>
      <c r="L39">
        <f t="shared" si="7"/>
        <v>12.310604916851796</v>
      </c>
      <c r="M39">
        <f t="shared" si="2"/>
        <v>11.72207916395541</v>
      </c>
      <c r="N39">
        <f t="shared" si="3"/>
        <v>11.830966096387325</v>
      </c>
    </row>
    <row r="40" spans="2:14" x14ac:dyDescent="0.35">
      <c r="B40">
        <f t="shared" si="4"/>
        <v>43</v>
      </c>
      <c r="C40">
        <v>2.2899999999999999E-3</v>
      </c>
      <c r="D40">
        <f t="shared" si="5"/>
        <v>857237.15134535905</v>
      </c>
      <c r="E40">
        <f t="shared" si="6"/>
        <v>1963.0730765808721</v>
      </c>
      <c r="F40">
        <f t="shared" si="0"/>
        <v>31324.164678999885</v>
      </c>
      <c r="G40">
        <f>SUM(F40:F$111)</f>
        <v>383467.16018333309</v>
      </c>
      <c r="H40">
        <f>SUM(G40:G$111)</f>
        <v>4235823.4913842632</v>
      </c>
      <c r="I40">
        <f t="shared" si="1"/>
        <v>66.41883066195345</v>
      </c>
      <c r="J40">
        <f>SUM(I40:I$111)</f>
        <v>2919.189843284486</v>
      </c>
      <c r="K40">
        <f>SUM(J40:J$111)</f>
        <v>69702.456590768459</v>
      </c>
      <c r="L40">
        <f t="shared" si="7"/>
        <v>12.241895805139038</v>
      </c>
      <c r="M40">
        <f t="shared" si="2"/>
        <v>11.654560984758204</v>
      </c>
      <c r="N40">
        <f t="shared" si="3"/>
        <v>11.76373760882564</v>
      </c>
    </row>
    <row r="41" spans="2:14" x14ac:dyDescent="0.35">
      <c r="B41">
        <f t="shared" si="4"/>
        <v>44</v>
      </c>
      <c r="C41">
        <v>2.4499999999999999E-3</v>
      </c>
      <c r="D41">
        <f t="shared" si="5"/>
        <v>855274.07826877816</v>
      </c>
      <c r="E41">
        <f t="shared" si="6"/>
        <v>2095.4214917585064</v>
      </c>
      <c r="F41">
        <f t="shared" si="0"/>
        <v>28937.437353597197</v>
      </c>
      <c r="G41">
        <f>SUM(F41:F$111)</f>
        <v>352142.99550433323</v>
      </c>
      <c r="H41">
        <f>SUM(G41:G$111)</f>
        <v>3852356.3312009284</v>
      </c>
      <c r="I41">
        <f t="shared" si="1"/>
        <v>65.645112515104742</v>
      </c>
      <c r="J41">
        <f>SUM(I41:I$111)</f>
        <v>2852.7710126225325</v>
      </c>
      <c r="K41">
        <f>SUM(J41:J$111)</f>
        <v>66783.266747483984</v>
      </c>
      <c r="L41">
        <f t="shared" si="7"/>
        <v>12.169114742310052</v>
      </c>
      <c r="M41">
        <f t="shared" si="2"/>
        <v>11.583136920176411</v>
      </c>
      <c r="N41">
        <f t="shared" si="3"/>
        <v>11.692633318303706</v>
      </c>
    </row>
    <row r="42" spans="2:14" x14ac:dyDescent="0.35">
      <c r="B42">
        <f t="shared" si="4"/>
        <v>45</v>
      </c>
      <c r="C42">
        <v>2.6099999999999999E-3</v>
      </c>
      <c r="D42">
        <f t="shared" si="5"/>
        <v>853178.65677701961</v>
      </c>
      <c r="E42">
        <f t="shared" si="6"/>
        <v>2226.796294188021</v>
      </c>
      <c r="F42">
        <f t="shared" si="0"/>
        <v>26728.278363037854</v>
      </c>
      <c r="G42">
        <f>SUM(F42:F$111)</f>
        <v>323205.55815073609</v>
      </c>
      <c r="H42">
        <f>SUM(G42:G$111)</f>
        <v>3500213.3356965957</v>
      </c>
      <c r="I42">
        <f t="shared" si="1"/>
        <v>64.593339377341465</v>
      </c>
      <c r="J42">
        <f>SUM(I42:I$111)</f>
        <v>2787.1259001074282</v>
      </c>
      <c r="K42">
        <f>SUM(J42:J$111)</f>
        <v>63930.495734861463</v>
      </c>
      <c r="L42">
        <f t="shared" si="7"/>
        <v>12.092269983153585</v>
      </c>
      <c r="M42">
        <f t="shared" si="2"/>
        <v>11.507765426543145</v>
      </c>
      <c r="N42">
        <f t="shared" si="3"/>
        <v>11.617608252504594</v>
      </c>
    </row>
    <row r="43" spans="2:14" x14ac:dyDescent="0.35">
      <c r="B43">
        <f t="shared" si="4"/>
        <v>46</v>
      </c>
      <c r="C43">
        <v>2.8E-3</v>
      </c>
      <c r="D43">
        <f t="shared" si="5"/>
        <v>850951.8604828316</v>
      </c>
      <c r="E43">
        <f t="shared" si="6"/>
        <v>2382.6652093519283</v>
      </c>
      <c r="F43">
        <f t="shared" si="0"/>
        <v>24683.812552324369</v>
      </c>
      <c r="G43">
        <f>SUM(F43:F$111)</f>
        <v>296477.27978769824</v>
      </c>
      <c r="H43">
        <f>SUM(G43:G$111)</f>
        <v>3177007.77754586</v>
      </c>
      <c r="I43">
        <f t="shared" si="1"/>
        <v>63.995069580100207</v>
      </c>
      <c r="J43">
        <f>SUM(I43:I$111)</f>
        <v>2722.532560730087</v>
      </c>
      <c r="K43">
        <f>SUM(J43:J$111)</f>
        <v>61143.369834754027</v>
      </c>
      <c r="L43">
        <f t="shared" si="7"/>
        <v>12.011000292569481</v>
      </c>
      <c r="M43">
        <f t="shared" si="2"/>
        <v>11.428153094219827</v>
      </c>
      <c r="N43">
        <f t="shared" si="3"/>
        <v>11.538382371153343</v>
      </c>
    </row>
    <row r="44" spans="2:14" x14ac:dyDescent="0.35">
      <c r="B44">
        <f t="shared" si="4"/>
        <v>47</v>
      </c>
      <c r="C44">
        <v>3.0200000000000001E-3</v>
      </c>
      <c r="D44">
        <f t="shared" si="5"/>
        <v>848569.19527347968</v>
      </c>
      <c r="E44">
        <f t="shared" si="6"/>
        <v>2562.6789697259087</v>
      </c>
      <c r="F44">
        <f t="shared" si="0"/>
        <v>22791.386923312832</v>
      </c>
      <c r="G44">
        <f>SUM(F44:F$111)</f>
        <v>271793.4672353738</v>
      </c>
      <c r="H44">
        <f>SUM(G44:G$111)</f>
        <v>2880530.4977581613</v>
      </c>
      <c r="I44">
        <f t="shared" si="1"/>
        <v>63.731470841115524</v>
      </c>
      <c r="J44">
        <f>SUM(I44:I$111)</f>
        <v>2658.5374911499871</v>
      </c>
      <c r="K44">
        <f>SUM(J44:J$111)</f>
        <v>58420.837274023936</v>
      </c>
      <c r="L44">
        <f t="shared" si="7"/>
        <v>11.925271074984996</v>
      </c>
      <c r="M44">
        <f t="shared" si="2"/>
        <v>11.344238880296796</v>
      </c>
      <c r="N44">
        <f t="shared" si="3"/>
        <v>11.454887808249268</v>
      </c>
    </row>
    <row r="45" spans="2:14" x14ac:dyDescent="0.35">
      <c r="B45">
        <f t="shared" si="4"/>
        <v>48</v>
      </c>
      <c r="C45">
        <v>3.2399999999999998E-3</v>
      </c>
      <c r="D45">
        <f t="shared" si="5"/>
        <v>846006.51630375371</v>
      </c>
      <c r="E45">
        <f t="shared" si="6"/>
        <v>2741.0611128241617</v>
      </c>
      <c r="F45">
        <f t="shared" si="0"/>
        <v>21039.404569263363</v>
      </c>
      <c r="G45">
        <f>SUM(F45:F$111)</f>
        <v>249002.08031206104</v>
      </c>
      <c r="H45">
        <f>SUM(G45:G$111)</f>
        <v>2608737.030522787</v>
      </c>
      <c r="I45">
        <f t="shared" si="1"/>
        <v>63.118213707790069</v>
      </c>
      <c r="J45">
        <f>SUM(I45:I$111)</f>
        <v>2594.8060203088712</v>
      </c>
      <c r="K45">
        <f>SUM(J45:J$111)</f>
        <v>55762.299782873954</v>
      </c>
      <c r="L45">
        <f t="shared" si="7"/>
        <v>11.835034565371219</v>
      </c>
      <c r="M45">
        <f t="shared" si="2"/>
        <v>11.255931841554712</v>
      </c>
      <c r="N45">
        <f t="shared" si="3"/>
        <v>11.366731687796054</v>
      </c>
    </row>
    <row r="46" spans="2:14" x14ac:dyDescent="0.35">
      <c r="B46">
        <f t="shared" si="4"/>
        <v>49</v>
      </c>
      <c r="C46">
        <v>3.48E-3</v>
      </c>
      <c r="D46">
        <f t="shared" si="5"/>
        <v>843265.45519092958</v>
      </c>
      <c r="E46">
        <f t="shared" si="6"/>
        <v>2934.5637840644349</v>
      </c>
      <c r="F46">
        <f t="shared" si="0"/>
        <v>19417.811943017543</v>
      </c>
      <c r="G46">
        <f>SUM(F46:F$111)</f>
        <v>227962.67574279764</v>
      </c>
      <c r="H46">
        <f>SUM(G46:G$111)</f>
        <v>2359734.9502107259</v>
      </c>
      <c r="I46">
        <f t="shared" si="1"/>
        <v>62.568505149723187</v>
      </c>
      <c r="J46">
        <f>SUM(I46:I$111)</f>
        <v>2531.6878066010813</v>
      </c>
      <c r="K46">
        <f>SUM(J46:J$111)</f>
        <v>53167.493762565085</v>
      </c>
      <c r="L46">
        <f t="shared" si="7"/>
        <v>11.739874524058866</v>
      </c>
      <c r="M46">
        <f t="shared" si="2"/>
        <v>11.162243799764148</v>
      </c>
      <c r="N46">
        <f t="shared" si="3"/>
        <v>11.273539884956502</v>
      </c>
    </row>
    <row r="47" spans="2:14" x14ac:dyDescent="0.35">
      <c r="B47">
        <f t="shared" si="4"/>
        <v>50</v>
      </c>
      <c r="C47">
        <v>3.7599999999999999E-3</v>
      </c>
      <c r="D47">
        <f t="shared" si="5"/>
        <v>840330.89140686509</v>
      </c>
      <c r="E47">
        <f t="shared" si="6"/>
        <v>3159.6441516898126</v>
      </c>
      <c r="F47">
        <f t="shared" si="0"/>
        <v>17916.886997644295</v>
      </c>
      <c r="G47">
        <f>SUM(F47:F$111)</f>
        <v>208544.86379978011</v>
      </c>
      <c r="H47">
        <f>SUM(G47:G$111)</f>
        <v>2131772.2744679283</v>
      </c>
      <c r="I47">
        <f t="shared" si="1"/>
        <v>62.377310288094939</v>
      </c>
      <c r="J47">
        <f>SUM(I47:I$111)</f>
        <v>2469.1193014513583</v>
      </c>
      <c r="K47">
        <f>SUM(J47:J$111)</f>
        <v>50635.805955964017</v>
      </c>
      <c r="L47">
        <f t="shared" si="7"/>
        <v>11.639570190245633</v>
      </c>
      <c r="M47">
        <f t="shared" si="2"/>
        <v>11.063578888983884</v>
      </c>
      <c r="N47">
        <f t="shared" si="3"/>
        <v>11.175417478753737</v>
      </c>
    </row>
    <row r="48" spans="2:14" x14ac:dyDescent="0.35">
      <c r="B48">
        <f t="shared" si="4"/>
        <v>51</v>
      </c>
      <c r="C48">
        <v>4.0499999999999998E-3</v>
      </c>
      <c r="D48">
        <f t="shared" si="5"/>
        <v>837171.24725517526</v>
      </c>
      <c r="E48">
        <f t="shared" si="6"/>
        <v>3390.5435513834595</v>
      </c>
      <c r="F48">
        <f t="shared" si="0"/>
        <v>16527.332872715881</v>
      </c>
      <c r="G48">
        <f>SUM(F48:F$111)</f>
        <v>190627.97680213585</v>
      </c>
      <c r="H48">
        <f>SUM(G48:G$111)</f>
        <v>1923227.4106681487</v>
      </c>
      <c r="I48">
        <f t="shared" si="1"/>
        <v>61.977498272684549</v>
      </c>
      <c r="J48">
        <f>SUM(I48:I$111)</f>
        <v>2406.7419911632633</v>
      </c>
      <c r="K48">
        <f>SUM(J48:J$111)</f>
        <v>48166.686654512661</v>
      </c>
      <c r="L48">
        <f t="shared" si="7"/>
        <v>11.534104036643065</v>
      </c>
      <c r="M48">
        <f t="shared" si="2"/>
        <v>10.959862924487416</v>
      </c>
      <c r="N48">
        <f t="shared" si="3"/>
        <v>11.072293453475492</v>
      </c>
    </row>
    <row r="49" spans="2:14" x14ac:dyDescent="0.35">
      <c r="B49">
        <f t="shared" si="4"/>
        <v>52</v>
      </c>
      <c r="C49">
        <v>3.47E-3</v>
      </c>
      <c r="D49">
        <f t="shared" si="5"/>
        <v>833780.70370379183</v>
      </c>
      <c r="E49">
        <f t="shared" si="6"/>
        <v>2893.2190418521577</v>
      </c>
      <c r="F49">
        <f t="shared" si="0"/>
        <v>15241.108494982762</v>
      </c>
      <c r="G49">
        <f>SUM(F49:F$111)</f>
        <v>174100.64392941995</v>
      </c>
      <c r="H49">
        <f>SUM(G49:G$111)</f>
        <v>1732599.4338660128</v>
      </c>
      <c r="I49">
        <f t="shared" si="1"/>
        <v>48.9691171088798</v>
      </c>
      <c r="J49">
        <f>SUM(I49:I$111)</f>
        <v>2344.7644928905784</v>
      </c>
      <c r="K49">
        <f>SUM(J49:J$111)</f>
        <v>45759.944663349401</v>
      </c>
      <c r="L49">
        <f t="shared" si="7"/>
        <v>11.42309589796125</v>
      </c>
      <c r="M49">
        <f t="shared" si="2"/>
        <v>10.850790333393046</v>
      </c>
      <c r="N49">
        <f t="shared" si="3"/>
        <v>10.963872029721266</v>
      </c>
    </row>
    <row r="50" spans="2:14" x14ac:dyDescent="0.35">
      <c r="B50">
        <f t="shared" si="4"/>
        <v>53</v>
      </c>
      <c r="C50">
        <v>4.7200000000000002E-3</v>
      </c>
      <c r="D50">
        <f t="shared" si="5"/>
        <v>830887.48466193967</v>
      </c>
      <c r="E50">
        <f t="shared" si="6"/>
        <v>3921.7889276043556</v>
      </c>
      <c r="F50">
        <f t="shared" si="0"/>
        <v>14063.168378245527</v>
      </c>
      <c r="G50">
        <f>SUM(F50:F$111)</f>
        <v>158859.53543443719</v>
      </c>
      <c r="H50">
        <f>SUM(G50:G$111)</f>
        <v>1558498.7899365928</v>
      </c>
      <c r="I50">
        <f t="shared" si="1"/>
        <v>61.461254393813789</v>
      </c>
      <c r="J50">
        <f>SUM(I50:I$111)</f>
        <v>2295.7953757816986</v>
      </c>
      <c r="K50">
        <f>SUM(J50:J$111)</f>
        <v>43415.180170458822</v>
      </c>
      <c r="L50">
        <f t="shared" si="7"/>
        <v>11.296141179691682</v>
      </c>
      <c r="M50">
        <f t="shared" si="2"/>
        <v>10.729834389755471</v>
      </c>
      <c r="N50">
        <f t="shared" si="3"/>
        <v>10.843935323673236</v>
      </c>
    </row>
    <row r="51" spans="2:14" x14ac:dyDescent="0.35">
      <c r="B51">
        <f t="shared" si="4"/>
        <v>54</v>
      </c>
      <c r="C51">
        <v>5.1000000000000004E-3</v>
      </c>
      <c r="D51">
        <f t="shared" si="5"/>
        <v>826965.69573433534</v>
      </c>
      <c r="E51">
        <f t="shared" si="6"/>
        <v>4217.5250482451102</v>
      </c>
      <c r="F51">
        <f t="shared" si="0"/>
        <v>12959.990947685377</v>
      </c>
      <c r="G51">
        <f>SUM(F51:F$111)</f>
        <v>144796.36705619164</v>
      </c>
      <c r="H51">
        <f>SUM(G51:G$111)</f>
        <v>1399639.2545021558</v>
      </c>
      <c r="I51">
        <f t="shared" si="1"/>
        <v>61.199957252958718</v>
      </c>
      <c r="J51">
        <f>SUM(I51:I$111)</f>
        <v>2234.3341213878848</v>
      </c>
      <c r="K51">
        <f>SUM(J51:J$111)</f>
        <v>41119.38479467712</v>
      </c>
      <c r="L51">
        <f t="shared" si="7"/>
        <v>11.172566990261048</v>
      </c>
      <c r="M51">
        <f t="shared" si="2"/>
        <v>10.609616689245097</v>
      </c>
      <c r="N51">
        <f t="shared" si="3"/>
        <v>10.724518896198745</v>
      </c>
    </row>
    <row r="52" spans="2:14" x14ac:dyDescent="0.35">
      <c r="B52">
        <f t="shared" si="4"/>
        <v>55</v>
      </c>
      <c r="C52">
        <v>5.5300000000000002E-3</v>
      </c>
      <c r="D52">
        <f t="shared" si="5"/>
        <v>822748.17068609025</v>
      </c>
      <c r="E52">
        <f t="shared" si="6"/>
        <v>4549.7973838940788</v>
      </c>
      <c r="F52">
        <f t="shared" si="0"/>
        <v>11938.791660974242</v>
      </c>
      <c r="G52">
        <f>SUM(F52:F$111)</f>
        <v>131836.37610850629</v>
      </c>
      <c r="H52">
        <f>SUM(G52:G$111)</f>
        <v>1254842.8874459642</v>
      </c>
      <c r="I52">
        <f t="shared" si="1"/>
        <v>61.131035078877368</v>
      </c>
      <c r="J52">
        <f>SUM(I52:I$111)</f>
        <v>2173.1341641349254</v>
      </c>
      <c r="K52">
        <f>SUM(J52:J$111)</f>
        <v>38885.050673289232</v>
      </c>
      <c r="L52">
        <f t="shared" si="7"/>
        <v>11.042690068832982</v>
      </c>
      <c r="M52">
        <f t="shared" si="2"/>
        <v>10.483492707682478</v>
      </c>
      <c r="N52">
        <f t="shared" si="3"/>
        <v>10.599287456762831</v>
      </c>
    </row>
    <row r="53" spans="2:14" x14ac:dyDescent="0.35">
      <c r="B53">
        <f t="shared" si="4"/>
        <v>56</v>
      </c>
      <c r="C53">
        <v>6.0000000000000001E-3</v>
      </c>
      <c r="D53">
        <f t="shared" si="5"/>
        <v>818198.37330219615</v>
      </c>
      <c r="E53">
        <f t="shared" si="6"/>
        <v>4909.190239813177</v>
      </c>
      <c r="F53">
        <f t="shared" si="0"/>
        <v>10993.305688045421</v>
      </c>
      <c r="G53">
        <f>SUM(F53:F$111)</f>
        <v>119897.58444753199</v>
      </c>
      <c r="H53">
        <f>SUM(G53:G$111)</f>
        <v>1123006.5113374577</v>
      </c>
      <c r="I53">
        <f t="shared" si="1"/>
        <v>61.073920489141223</v>
      </c>
      <c r="J53">
        <f>SUM(I53:I$111)</f>
        <v>2112.0031290560482</v>
      </c>
      <c r="K53">
        <f>SUM(J53:J$111)</f>
        <v>36711.916509154311</v>
      </c>
      <c r="L53">
        <f t="shared" si="7"/>
        <v>10.90641776457773</v>
      </c>
      <c r="M53">
        <f t="shared" si="2"/>
        <v>10.351390771942693</v>
      </c>
      <c r="N53">
        <f t="shared" si="3"/>
        <v>10.468185279970729</v>
      </c>
    </row>
    <row r="54" spans="2:14" x14ac:dyDescent="0.35">
      <c r="B54">
        <f t="shared" si="4"/>
        <v>57</v>
      </c>
      <c r="C54">
        <v>6.5300000000000002E-3</v>
      </c>
      <c r="D54">
        <f t="shared" si="5"/>
        <v>813289.18306238297</v>
      </c>
      <c r="E54">
        <f t="shared" si="6"/>
        <v>5310.7783653973611</v>
      </c>
      <c r="F54">
        <f t="shared" si="0"/>
        <v>10117.912827701062</v>
      </c>
      <c r="G54">
        <f>SUM(F54:F$111)</f>
        <v>108904.27875948655</v>
      </c>
      <c r="H54">
        <f>SUM(G54:G$111)</f>
        <v>1003108.9268899258</v>
      </c>
      <c r="I54">
        <f t="shared" si="1"/>
        <v>61.175898856377721</v>
      </c>
      <c r="J54">
        <f>SUM(I54:I$111)</f>
        <v>2050.9292085669076</v>
      </c>
      <c r="K54">
        <f>SUM(J54:J$111)</f>
        <v>34599.913380098267</v>
      </c>
      <c r="L54">
        <f t="shared" si="7"/>
        <v>10.763512259299747</v>
      </c>
      <c r="M54">
        <f t="shared" si="2"/>
        <v>10.213174497480743</v>
      </c>
      <c r="N54">
        <f t="shared" si="3"/>
        <v>10.331088372478618</v>
      </c>
    </row>
    <row r="55" spans="2:14" x14ac:dyDescent="0.35">
      <c r="B55">
        <f t="shared" si="4"/>
        <v>58</v>
      </c>
      <c r="C55">
        <v>7.1300000000000001E-3</v>
      </c>
      <c r="D55">
        <f t="shared" si="5"/>
        <v>807978.40469698561</v>
      </c>
      <c r="E55">
        <f t="shared" si="6"/>
        <v>5760.8860254895071</v>
      </c>
      <c r="F55">
        <f t="shared" si="0"/>
        <v>9307.2619045705305</v>
      </c>
      <c r="G55">
        <f>SUM(F55:F$111)</f>
        <v>98786.365931785491</v>
      </c>
      <c r="H55">
        <f>SUM(G55:G$111)</f>
        <v>894204.64813043945</v>
      </c>
      <c r="I55">
        <f t="shared" si="1"/>
        <v>61.445164240359162</v>
      </c>
      <c r="J55">
        <f>SUM(I55:I$111)</f>
        <v>1989.7533097105304</v>
      </c>
      <c r="K55">
        <f>SUM(J55:J$111)</f>
        <v>32548.984171531345</v>
      </c>
      <c r="L55">
        <f t="shared" si="7"/>
        <v>10.613902020235868</v>
      </c>
      <c r="M55">
        <f t="shared" si="2"/>
        <v>10.068825295102037</v>
      </c>
      <c r="N55">
        <f t="shared" si="3"/>
        <v>10.187987013108275</v>
      </c>
    </row>
    <row r="56" spans="2:14" x14ac:dyDescent="0.35">
      <c r="B56">
        <f t="shared" si="4"/>
        <v>59</v>
      </c>
      <c r="C56">
        <v>7.79E-3</v>
      </c>
      <c r="D56">
        <f t="shared" si="5"/>
        <v>802217.51867149607</v>
      </c>
      <c r="E56">
        <f t="shared" si="6"/>
        <v>6249.2744704509541</v>
      </c>
      <c r="F56">
        <f t="shared" si="0"/>
        <v>8556.3899325842067</v>
      </c>
      <c r="G56">
        <f>SUM(F56:F$111)</f>
        <v>89479.104027214969</v>
      </c>
      <c r="H56">
        <f>SUM(G56:G$111)</f>
        <v>795418.28219865391</v>
      </c>
      <c r="I56">
        <f t="shared" si="1"/>
        <v>61.716923680399042</v>
      </c>
      <c r="J56">
        <f>SUM(I56:I$111)</f>
        <v>1928.3081454701712</v>
      </c>
      <c r="K56">
        <f>SUM(J56:J$111)</f>
        <v>30559.230861820808</v>
      </c>
      <c r="L56">
        <f t="shared" si="7"/>
        <v>10.457576703752494</v>
      </c>
      <c r="M56">
        <f t="shared" si="2"/>
        <v>9.9183688219468813</v>
      </c>
      <c r="N56">
        <f t="shared" si="3"/>
        <v>10.038922058509058</v>
      </c>
    </row>
    <row r="57" spans="2:14" x14ac:dyDescent="0.35">
      <c r="B57">
        <f t="shared" si="4"/>
        <v>60</v>
      </c>
      <c r="C57">
        <v>8.5500000000000003E-3</v>
      </c>
      <c r="D57">
        <f t="shared" si="5"/>
        <v>795968.24420104513</v>
      </c>
      <c r="E57">
        <f t="shared" si="6"/>
        <v>6805.5284879189358</v>
      </c>
      <c r="F57">
        <f t="shared" si="0"/>
        <v>7860.8663472309026</v>
      </c>
      <c r="G57">
        <f>SUM(F57:F$111)</f>
        <v>80922.714094630763</v>
      </c>
      <c r="H57">
        <f>SUM(G57:G$111)</f>
        <v>705939.17817143886</v>
      </c>
      <c r="I57">
        <f t="shared" si="1"/>
        <v>62.231858582244648</v>
      </c>
      <c r="J57">
        <f>SUM(I57:I$111)</f>
        <v>1866.5912217897724</v>
      </c>
      <c r="K57">
        <f>SUM(J57:J$111)</f>
        <v>28630.92271635064</v>
      </c>
      <c r="L57">
        <f t="shared" si="7"/>
        <v>10.294376029321105</v>
      </c>
      <c r="M57">
        <f t="shared" si="2"/>
        <v>9.7617621307094353</v>
      </c>
      <c r="N57">
        <f t="shared" si="3"/>
        <v>9.8838686372214752</v>
      </c>
    </row>
    <row r="58" spans="2:14" x14ac:dyDescent="0.35">
      <c r="B58">
        <f t="shared" si="4"/>
        <v>61</v>
      </c>
      <c r="C58">
        <v>9.3900000000000008E-3</v>
      </c>
      <c r="D58">
        <f t="shared" si="5"/>
        <v>789162.71571312624</v>
      </c>
      <c r="E58">
        <f t="shared" si="6"/>
        <v>7410.2379005462562</v>
      </c>
      <c r="F58">
        <f t="shared" si="0"/>
        <v>7216.3480925574804</v>
      </c>
      <c r="G58">
        <f>SUM(F58:F$111)</f>
        <v>73061.847747399865</v>
      </c>
      <c r="H58">
        <f>SUM(G58:G$111)</f>
        <v>625016.46407680807</v>
      </c>
      <c r="I58">
        <f t="shared" si="1"/>
        <v>62.742137582513656</v>
      </c>
      <c r="J58">
        <f>SUM(I58:I$111)</f>
        <v>1804.3593632075276</v>
      </c>
      <c r="K58">
        <f>SUM(J58:J$111)</f>
        <v>26764.331494560869</v>
      </c>
      <c r="L58">
        <f t="shared" si="7"/>
        <v>10.124490505488723</v>
      </c>
      <c r="M58">
        <f t="shared" si="2"/>
        <v>9.5991948829055858</v>
      </c>
      <c r="N58">
        <f t="shared" si="3"/>
        <v>9.7230275368851817</v>
      </c>
    </row>
    <row r="59" spans="2:14" x14ac:dyDescent="0.35">
      <c r="B59">
        <f t="shared" si="4"/>
        <v>62</v>
      </c>
      <c r="C59">
        <v>1.0319999999999999E-2</v>
      </c>
      <c r="D59">
        <f t="shared" si="5"/>
        <v>781752.47781257995</v>
      </c>
      <c r="E59">
        <f t="shared" si="6"/>
        <v>8067.6855710258242</v>
      </c>
      <c r="F59">
        <f t="shared" si="0"/>
        <v>6619.0616518225606</v>
      </c>
      <c r="G59">
        <f>SUM(F59:F$111)</f>
        <v>65845.49965484241</v>
      </c>
      <c r="H59">
        <f>SUM(G59:G$111)</f>
        <v>551954.61632940825</v>
      </c>
      <c r="I59">
        <f t="shared" si="1"/>
        <v>63.248811339637783</v>
      </c>
      <c r="J59">
        <f>SUM(I59:I$111)</f>
        <v>1741.6172256250138</v>
      </c>
      <c r="K59">
        <f>SUM(J59:J$111)</f>
        <v>24959.972131353341</v>
      </c>
      <c r="L59">
        <f t="shared" si="7"/>
        <v>9.9478601527622619</v>
      </c>
      <c r="M59">
        <f t="shared" si="2"/>
        <v>9.4307195719281616</v>
      </c>
      <c r="N59">
        <f t="shared" si="3"/>
        <v>9.5564716193374935</v>
      </c>
    </row>
    <row r="60" spans="2:14" x14ac:dyDescent="0.35">
      <c r="B60">
        <f t="shared" si="4"/>
        <v>63</v>
      </c>
      <c r="C60">
        <v>1.137E-2</v>
      </c>
      <c r="D60">
        <f t="shared" si="5"/>
        <v>773684.79224155413</v>
      </c>
      <c r="E60">
        <f t="shared" si="6"/>
        <v>8796.7960877864698</v>
      </c>
      <c r="F60">
        <f t="shared" si="0"/>
        <v>6065.5119773849538</v>
      </c>
      <c r="G60">
        <f>SUM(F60:F$111)</f>
        <v>59226.438003019859</v>
      </c>
      <c r="H60">
        <f>SUM(G60:G$111)</f>
        <v>486109.11667456577</v>
      </c>
      <c r="I60">
        <f t="shared" si="1"/>
        <v>63.856362206358263</v>
      </c>
      <c r="J60">
        <f>SUM(I60:I$111)</f>
        <v>1678.368414285376</v>
      </c>
      <c r="K60">
        <f>SUM(J60:J$111)</f>
        <v>23218.354905728327</v>
      </c>
      <c r="L60">
        <f t="shared" si="7"/>
        <v>9.7644581733320344</v>
      </c>
      <c r="M60">
        <f t="shared" si="2"/>
        <v>9.2564381257461648</v>
      </c>
      <c r="N60">
        <f t="shared" si="3"/>
        <v>9.3843289257978384</v>
      </c>
    </row>
    <row r="61" spans="2:14" x14ac:dyDescent="0.35">
      <c r="B61">
        <f t="shared" si="4"/>
        <v>64</v>
      </c>
      <c r="C61">
        <v>1.2540000000000001E-2</v>
      </c>
      <c r="D61">
        <f t="shared" si="5"/>
        <v>764887.99615376769</v>
      </c>
      <c r="E61">
        <f t="shared" si="6"/>
        <v>9591.6954717682474</v>
      </c>
      <c r="F61">
        <f t="shared" si="0"/>
        <v>5552.3584316685992</v>
      </c>
      <c r="G61">
        <f>SUM(F61:F$111)</f>
        <v>53160.926025634901</v>
      </c>
      <c r="H61">
        <f>SUM(G61:G$111)</f>
        <v>426882.67867154599</v>
      </c>
      <c r="I61">
        <f t="shared" si="1"/>
        <v>64.469050678818732</v>
      </c>
      <c r="J61">
        <f>SUM(I61:I$111)</f>
        <v>1614.5120520790178</v>
      </c>
      <c r="K61">
        <f>SUM(J61:J$111)</f>
        <v>21539.986491442953</v>
      </c>
      <c r="L61">
        <f t="shared" si="7"/>
        <v>9.574476626441232</v>
      </c>
      <c r="M61">
        <f t="shared" si="2"/>
        <v>9.0766179461536929</v>
      </c>
      <c r="N61">
        <f t="shared" si="3"/>
        <v>9.2068824174735404</v>
      </c>
    </row>
    <row r="62" spans="2:14" x14ac:dyDescent="0.35">
      <c r="B62">
        <f t="shared" si="4"/>
        <v>65</v>
      </c>
      <c r="C62">
        <v>1.3849999999999999E-2</v>
      </c>
      <c r="D62">
        <f t="shared" si="5"/>
        <v>755296.30068199942</v>
      </c>
      <c r="E62">
        <f t="shared" si="6"/>
        <v>10460.853764445692</v>
      </c>
      <c r="F62">
        <f t="shared" si="0"/>
        <v>5076.6035712365501</v>
      </c>
      <c r="G62">
        <f>SUM(F62:F$111)</f>
        <v>47608.567593966305</v>
      </c>
      <c r="H62">
        <f>SUM(G62:G$111)</f>
        <v>373721.75264591101</v>
      </c>
      <c r="I62">
        <f t="shared" si="1"/>
        <v>65.102740242246497</v>
      </c>
      <c r="J62">
        <f>SUM(I62:I$111)</f>
        <v>1550.043001400199</v>
      </c>
      <c r="K62">
        <f>SUM(J62:J$111)</f>
        <v>19925.474439363934</v>
      </c>
      <c r="L62">
        <f t="shared" si="7"/>
        <v>9.3780353194625938</v>
      </c>
      <c r="M62">
        <f t="shared" si="2"/>
        <v>8.8915023037594771</v>
      </c>
      <c r="N62">
        <f t="shared" si="3"/>
        <v>9.0243995892455846</v>
      </c>
    </row>
    <row r="63" spans="2:14" x14ac:dyDescent="0.35">
      <c r="B63">
        <f t="shared" si="4"/>
        <v>66</v>
      </c>
      <c r="C63">
        <v>1.5310000000000001E-2</v>
      </c>
      <c r="D63">
        <f t="shared" si="5"/>
        <v>744835.44691755378</v>
      </c>
      <c r="E63">
        <f t="shared" si="6"/>
        <v>11403.430692307749</v>
      </c>
      <c r="F63">
        <f t="shared" si="0"/>
        <v>4635.4561220138194</v>
      </c>
      <c r="G63">
        <f>SUM(F63:F$111)</f>
        <v>42531.964022729757</v>
      </c>
      <c r="H63">
        <f>SUM(G63:G$111)</f>
        <v>326113.18505194469</v>
      </c>
      <c r="I63">
        <f t="shared" si="1"/>
        <v>65.711882618547747</v>
      </c>
      <c r="J63">
        <f>SUM(I63:I$111)</f>
        <v>1484.9402611579526</v>
      </c>
      <c r="K63">
        <f>SUM(J63:J$111)</f>
        <v>18375.431437963736</v>
      </c>
      <c r="L63">
        <f t="shared" si="7"/>
        <v>9.1753568372150287</v>
      </c>
      <c r="M63">
        <f t="shared" si="2"/>
        <v>8.701425572242492</v>
      </c>
      <c r="N63">
        <f t="shared" si="3"/>
        <v>8.8372409532601086</v>
      </c>
    </row>
    <row r="64" spans="2:14" x14ac:dyDescent="0.35">
      <c r="B64">
        <f t="shared" si="4"/>
        <v>67</v>
      </c>
      <c r="C64">
        <v>1.695E-2</v>
      </c>
      <c r="D64">
        <f t="shared" si="5"/>
        <v>733432.01622524601</v>
      </c>
      <c r="E64">
        <f t="shared" si="6"/>
        <v>12431.67267501792</v>
      </c>
      <c r="F64">
        <f t="shared" si="0"/>
        <v>4226.377119246099</v>
      </c>
      <c r="G64">
        <f>SUM(F64:F$111)</f>
        <v>37896.507900715929</v>
      </c>
      <c r="H64">
        <f>SUM(G64:G$111)</f>
        <v>283581.22102921491</v>
      </c>
      <c r="I64">
        <f t="shared" si="1"/>
        <v>66.330640899279061</v>
      </c>
      <c r="J64">
        <f>SUM(I64:I$111)</f>
        <v>1419.228378539405</v>
      </c>
      <c r="K64">
        <f>SUM(J64:J$111)</f>
        <v>16890.491176805779</v>
      </c>
      <c r="L64">
        <f t="shared" si="7"/>
        <v>8.9666650257362512</v>
      </c>
      <c r="M64">
        <f t="shared" si="2"/>
        <v>8.5067597099167891</v>
      </c>
      <c r="N64">
        <f t="shared" si="3"/>
        <v>8.6458030321564792</v>
      </c>
    </row>
    <row r="65" spans="2:14" x14ac:dyDescent="0.35">
      <c r="B65">
        <f t="shared" si="4"/>
        <v>68</v>
      </c>
      <c r="C65">
        <v>1.8769999999999998E-2</v>
      </c>
      <c r="D65">
        <f t="shared" si="5"/>
        <v>721000.34355022805</v>
      </c>
      <c r="E65">
        <f t="shared" si="6"/>
        <v>13533.17644843778</v>
      </c>
      <c r="F65">
        <f t="shared" si="0"/>
        <v>3846.9815065508124</v>
      </c>
      <c r="G65">
        <f>SUM(F65:F$111)</f>
        <v>33670.130781469838</v>
      </c>
      <c r="H65">
        <f>SUM(G65:G$111)</f>
        <v>245684.71312849931</v>
      </c>
      <c r="I65">
        <f t="shared" si="1"/>
        <v>66.859113775887721</v>
      </c>
      <c r="J65">
        <f>SUM(I65:I$111)</f>
        <v>1352.8977376401258</v>
      </c>
      <c r="K65">
        <f>SUM(J65:J$111)</f>
        <v>15471.262798266382</v>
      </c>
      <c r="L65">
        <f t="shared" si="7"/>
        <v>8.7523505699559081</v>
      </c>
      <c r="M65">
        <f t="shared" si="2"/>
        <v>8.3079982198920597</v>
      </c>
      <c r="N65">
        <f t="shared" si="3"/>
        <v>8.4506021541433789</v>
      </c>
    </row>
    <row r="66" spans="2:14" x14ac:dyDescent="0.35">
      <c r="B66">
        <f t="shared" si="4"/>
        <v>69</v>
      </c>
      <c r="C66">
        <v>2.0799999999999999E-2</v>
      </c>
      <c r="D66">
        <f t="shared" si="5"/>
        <v>707467.16710179031</v>
      </c>
      <c r="E66">
        <f t="shared" si="6"/>
        <v>14715.317075717237</v>
      </c>
      <c r="F66">
        <f t="shared" si="0"/>
        <v>3495.1607996970865</v>
      </c>
      <c r="G66">
        <f>SUM(F66:F$111)</f>
        <v>29823.149274919029</v>
      </c>
      <c r="H66">
        <f>SUM(G66:G$111)</f>
        <v>212014.58234702947</v>
      </c>
      <c r="I66">
        <f t="shared" si="1"/>
        <v>67.314207994166097</v>
      </c>
      <c r="J66">
        <f>SUM(I66:I$111)</f>
        <v>1286.0386238642382</v>
      </c>
      <c r="K66">
        <f>SUM(J66:J$111)</f>
        <v>14118.365060626256</v>
      </c>
      <c r="L66">
        <f t="shared" si="7"/>
        <v>8.5326973447126377</v>
      </c>
      <c r="M66">
        <f t="shared" si="2"/>
        <v>8.1056046060149001</v>
      </c>
      <c r="N66">
        <f t="shared" si="3"/>
        <v>8.2521348921083479</v>
      </c>
    </row>
    <row r="67" spans="2:14" x14ac:dyDescent="0.35">
      <c r="B67">
        <f t="shared" si="4"/>
        <v>70</v>
      </c>
      <c r="C67">
        <v>2.307E-2</v>
      </c>
      <c r="D67">
        <f t="shared" si="5"/>
        <v>692751.85002607305</v>
      </c>
      <c r="E67">
        <f t="shared" si="6"/>
        <v>15981.785180101506</v>
      </c>
      <c r="F67">
        <f t="shared" si="0"/>
        <v>3168.945791725358</v>
      </c>
      <c r="G67">
        <f>SUM(F67:F$111)</f>
        <v>26327.98847522194</v>
      </c>
      <c r="H67">
        <f>SUM(G67:G$111)</f>
        <v>182191.43307211043</v>
      </c>
      <c r="I67">
        <f t="shared" si="1"/>
        <v>67.692203162133339</v>
      </c>
      <c r="J67">
        <f>SUM(I67:I$111)</f>
        <v>1218.7244158700721</v>
      </c>
      <c r="K67">
        <f>SUM(J67:J$111)</f>
        <v>12832.326436762018</v>
      </c>
      <c r="L67">
        <f t="shared" si="7"/>
        <v>8.3081220713742336</v>
      </c>
      <c r="M67">
        <f t="shared" si="2"/>
        <v>7.9001596647525307</v>
      </c>
      <c r="N67">
        <f t="shared" si="3"/>
        <v>8.0510122990791295</v>
      </c>
    </row>
    <row r="68" spans="2:14" x14ac:dyDescent="0.35">
      <c r="B68">
        <f t="shared" si="4"/>
        <v>71</v>
      </c>
      <c r="C68">
        <v>2.5590000000000002E-2</v>
      </c>
      <c r="D68">
        <f t="shared" si="5"/>
        <v>676770.06484597153</v>
      </c>
      <c r="E68">
        <f t="shared" si="6"/>
        <v>17318.545959408413</v>
      </c>
      <c r="F68">
        <f t="shared" si="0"/>
        <v>2866.516863250235</v>
      </c>
      <c r="G68">
        <f>SUM(F68:F$111)</f>
        <v>23159.042683496584</v>
      </c>
      <c r="H68">
        <f>SUM(G68:G$111)</f>
        <v>155863.4445968885</v>
      </c>
      <c r="I68">
        <f t="shared" si="1"/>
        <v>67.920524565345858</v>
      </c>
      <c r="J68">
        <f>SUM(I68:I$111)</f>
        <v>1151.0322127079387</v>
      </c>
      <c r="K68">
        <f>SUM(J68:J$111)</f>
        <v>11613.602020891944</v>
      </c>
      <c r="L68">
        <f t="shared" si="7"/>
        <v>8.0791580124309554</v>
      </c>
      <c r="M68">
        <f t="shared" si="2"/>
        <v>7.6923432713877835</v>
      </c>
      <c r="N68">
        <f t="shared" si="3"/>
        <v>7.8479352812044967</v>
      </c>
    </row>
    <row r="69" spans="2:14" x14ac:dyDescent="0.35">
      <c r="B69">
        <f t="shared" si="4"/>
        <v>72</v>
      </c>
      <c r="C69">
        <v>2.8389999999999999E-2</v>
      </c>
      <c r="D69">
        <f t="shared" si="5"/>
        <v>659451.51888656314</v>
      </c>
      <c r="E69">
        <f t="shared" si="6"/>
        <v>18721.828621189525</v>
      </c>
      <c r="F69">
        <f t="shared" si="0"/>
        <v>2586.2617562219089</v>
      </c>
      <c r="G69">
        <f>SUM(F69:F$111)</f>
        <v>20292.525820246345</v>
      </c>
      <c r="H69">
        <f>SUM(G69:G$111)</f>
        <v>132704.40191339186</v>
      </c>
      <c r="I69">
        <f t="shared" si="1"/>
        <v>67.985158573277758</v>
      </c>
      <c r="J69">
        <f>SUM(I69:I$111)</f>
        <v>1083.1116881425928</v>
      </c>
      <c r="K69">
        <f>SUM(J69:J$111)</f>
        <v>10462.569808184006</v>
      </c>
      <c r="L69">
        <f t="shared" si="7"/>
        <v>7.8462768787527111</v>
      </c>
      <c r="M69">
        <f t="shared" si="2"/>
        <v>7.4828242229752684</v>
      </c>
      <c r="N69">
        <f t="shared" si="3"/>
        <v>7.6436051507813945</v>
      </c>
    </row>
    <row r="70" spans="2:14" x14ac:dyDescent="0.35">
      <c r="B70">
        <f t="shared" si="4"/>
        <v>73</v>
      </c>
      <c r="C70">
        <v>3.1510000000000003E-2</v>
      </c>
      <c r="D70">
        <f t="shared" si="5"/>
        <v>640729.69026537356</v>
      </c>
      <c r="E70">
        <f t="shared" si="6"/>
        <v>20189.392540261924</v>
      </c>
      <c r="F70">
        <f t="shared" si="0"/>
        <v>2326.7016527433038</v>
      </c>
      <c r="G70">
        <f>SUM(F70:F$111)</f>
        <v>17706.264064024435</v>
      </c>
      <c r="H70">
        <f>SUM(G70:G$111)</f>
        <v>112411.87609314543</v>
      </c>
      <c r="I70">
        <f t="shared" si="1"/>
        <v>67.883675072168074</v>
      </c>
      <c r="J70">
        <f>SUM(I70:I$111)</f>
        <v>1015.1265295693152</v>
      </c>
      <c r="K70">
        <f>SUM(J70:J$111)</f>
        <v>9379.4581200414104</v>
      </c>
      <c r="L70">
        <f t="shared" si="7"/>
        <v>7.6100277159075453</v>
      </c>
      <c r="M70">
        <f t="shared" si="2"/>
        <v>7.2723533451128581</v>
      </c>
      <c r="N70">
        <f t="shared" si="3"/>
        <v>7.4388006602124488</v>
      </c>
    </row>
    <row r="71" spans="2:14" x14ac:dyDescent="0.35">
      <c r="B71">
        <f t="shared" si="4"/>
        <v>74</v>
      </c>
      <c r="C71">
        <v>3.4979999999999997E-2</v>
      </c>
      <c r="D71">
        <f t="shared" si="5"/>
        <v>620540.2977251116</v>
      </c>
      <c r="E71">
        <f t="shared" si="6"/>
        <v>21706.499614424403</v>
      </c>
      <c r="F71">
        <f t="shared" ref="F71:F111" si="8">(1+$B$3)^-B71*D71</f>
        <v>2086.4697070975576</v>
      </c>
      <c r="G71">
        <f>SUM(F71:F$111)</f>
        <v>15379.562411281127</v>
      </c>
      <c r="H71">
        <f>SUM(G71:G$111)</f>
        <v>94705.612029120981</v>
      </c>
      <c r="I71">
        <f t="shared" ref="I71:I111" si="9">(1+$B$3)^-(B71+1)*E71</f>
        <v>67.578435513215339</v>
      </c>
      <c r="J71">
        <f>SUM(I71:I$111)</f>
        <v>947.24285449714694</v>
      </c>
      <c r="K71">
        <f>SUM(J71:J$111)</f>
        <v>8364.3315904720967</v>
      </c>
      <c r="L71">
        <f t="shared" si="7"/>
        <v>7.3710930760050672</v>
      </c>
      <c r="M71">
        <f t="shared" ref="M71:M111" si="10">(1-(1+$B$3)^-$M$3)/($M$2*(1-(1+$B$3)^(-1/$M$2)))+IF(VLOOKUP($B71+$M$3,$B$7:$K$111,6)=0,0,VLOOKUP($B71+$M$3,$B$7:$K$111,6)/VLOOKUP($B71,$B$7:$K$111,5)-($M$2-1)/(2*$M$2))</f>
        <v>7.0617779831156202</v>
      </c>
      <c r="N71">
        <f t="shared" ref="N71:N111" si="11">(1-(1+$B$3)^-$M$3)/LN(1+$B$3)+IF(VLOOKUP($B71+$M$3,$B$7:$K$111,6)=0,0,0.5*(VLOOKUP($B71+$M$3,$B$7:$K$111,6)+VLOOKUP($B71+$M$3+1,$B$7:$K$111,6))/VLOOKUP($B71,$B$7:$K$111,5))</f>
        <v>7.2343919964226018</v>
      </c>
    </row>
    <row r="72" spans="2:14" x14ac:dyDescent="0.35">
      <c r="B72">
        <f t="shared" si="4"/>
        <v>75</v>
      </c>
      <c r="C72">
        <v>3.8809999999999997E-2</v>
      </c>
      <c r="D72">
        <f t="shared" si="5"/>
        <v>598833.79811068717</v>
      </c>
      <c r="E72">
        <f t="shared" si="6"/>
        <v>23240.739704675769</v>
      </c>
      <c r="F72">
        <f t="shared" si="8"/>
        <v>1864.3379599474863</v>
      </c>
      <c r="G72">
        <f>SUM(F72:F$111)</f>
        <v>13293.092704183573</v>
      </c>
      <c r="H72">
        <f>SUM(G72:G$111)</f>
        <v>79326.049617839861</v>
      </c>
      <c r="I72">
        <f t="shared" si="9"/>
        <v>66.995329838483272</v>
      </c>
      <c r="J72">
        <f>SUM(I72:I$111)</f>
        <v>879.66441898393168</v>
      </c>
      <c r="K72">
        <f>SUM(J72:J$111)</f>
        <v>7417.0887359749495</v>
      </c>
      <c r="L72">
        <f t="shared" si="7"/>
        <v>7.1301947338764728</v>
      </c>
      <c r="M72">
        <f t="shared" si="10"/>
        <v>6.8519848674578503</v>
      </c>
      <c r="N72">
        <f t="shared" si="11"/>
        <v>7.0312830310548211</v>
      </c>
    </row>
    <row r="73" spans="2:14" x14ac:dyDescent="0.35">
      <c r="B73">
        <f t="shared" ref="B73:B111" si="12">+B72+1</f>
        <v>76</v>
      </c>
      <c r="C73">
        <v>4.3060000000000001E-2</v>
      </c>
      <c r="D73">
        <f t="shared" ref="D73:D111" si="13">D72-E72</f>
        <v>575593.05840601143</v>
      </c>
      <c r="E73">
        <f t="shared" ref="E73:E111" si="14">C73*D73</f>
        <v>24785.037094962852</v>
      </c>
      <c r="F73">
        <f t="shared" si="8"/>
        <v>1659.2435219647448</v>
      </c>
      <c r="G73">
        <f>SUM(F73:F$111)</f>
        <v>11428.754744236086</v>
      </c>
      <c r="H73">
        <f>SUM(G73:G$111)</f>
        <v>66032.956913656322</v>
      </c>
      <c r="I73">
        <f t="shared" si="9"/>
        <v>66.154653755372138</v>
      </c>
      <c r="J73">
        <f>SUM(I73:I$111)</f>
        <v>812.66908914544831</v>
      </c>
      <c r="K73">
        <f>SUM(J73:J$111)</f>
        <v>6537.4243169910178</v>
      </c>
      <c r="L73">
        <f t="shared" ref="L73:L111" si="15">G73/F73</f>
        <v>6.8879309112522913</v>
      </c>
      <c r="M73">
        <f t="shared" si="10"/>
        <v>6.6438187118687617</v>
      </c>
      <c r="N73">
        <f t="shared" si="11"/>
        <v>6.830343031931279</v>
      </c>
    </row>
    <row r="74" spans="2:14" x14ac:dyDescent="0.35">
      <c r="B74">
        <f t="shared" si="12"/>
        <v>77</v>
      </c>
      <c r="C74">
        <v>4.7759999999999997E-2</v>
      </c>
      <c r="D74">
        <f t="shared" si="13"/>
        <v>550808.02131104853</v>
      </c>
      <c r="E74">
        <f t="shared" si="14"/>
        <v>26306.591097815675</v>
      </c>
      <c r="F74">
        <f t="shared" si="8"/>
        <v>1470.1819406564284</v>
      </c>
      <c r="G74">
        <f>SUM(F74:F$111)</f>
        <v>9769.5112222713396</v>
      </c>
      <c r="H74">
        <f>SUM(G74:G$111)</f>
        <v>54604.202169420227</v>
      </c>
      <c r="I74">
        <f t="shared" si="9"/>
        <v>65.014712486806488</v>
      </c>
      <c r="J74">
        <f>SUM(I74:I$111)</f>
        <v>746.5144353900763</v>
      </c>
      <c r="K74">
        <f>SUM(J74:J$111)</f>
        <v>5724.7552278455705</v>
      </c>
      <c r="L74">
        <f t="shared" si="15"/>
        <v>6.6451035427011877</v>
      </c>
      <c r="M74">
        <f t="shared" si="10"/>
        <v>6.4382441715636247</v>
      </c>
      <c r="N74">
        <f t="shared" si="11"/>
        <v>6.6325424586387207</v>
      </c>
    </row>
    <row r="75" spans="2:14" x14ac:dyDescent="0.35">
      <c r="B75">
        <f t="shared" si="12"/>
        <v>78</v>
      </c>
      <c r="C75">
        <v>5.2949999999999997E-2</v>
      </c>
      <c r="D75">
        <f t="shared" si="13"/>
        <v>524501.43021323287</v>
      </c>
      <c r="E75">
        <f t="shared" si="14"/>
        <v>27772.35072979068</v>
      </c>
      <c r="F75">
        <f t="shared" si="8"/>
        <v>1296.2648621950716</v>
      </c>
      <c r="G75">
        <f>SUM(F75:F$111)</f>
        <v>8299.3292816149133</v>
      </c>
      <c r="H75">
        <f>SUM(G75:G$111)</f>
        <v>44834.690947148876</v>
      </c>
      <c r="I75">
        <f t="shared" si="9"/>
        <v>63.55298560484168</v>
      </c>
      <c r="J75">
        <f>SUM(I75:I$111)</f>
        <v>681.4997229032698</v>
      </c>
      <c r="K75">
        <f>SUM(J75:J$111)</f>
        <v>4978.2407924554946</v>
      </c>
      <c r="L75">
        <f t="shared" si="15"/>
        <v>6.4024949866811776</v>
      </c>
      <c r="M75">
        <f t="shared" si="10"/>
        <v>6.2362108824388329</v>
      </c>
      <c r="N75">
        <f t="shared" si="11"/>
        <v>6.4388342836623984</v>
      </c>
    </row>
    <row r="76" spans="2:14" x14ac:dyDescent="0.35">
      <c r="B76">
        <f t="shared" si="12"/>
        <v>79</v>
      </c>
      <c r="C76">
        <v>5.8659999999999997E-2</v>
      </c>
      <c r="D76">
        <f t="shared" si="13"/>
        <v>496729.07948344218</v>
      </c>
      <c r="E76">
        <f t="shared" si="14"/>
        <v>29138.127802498719</v>
      </c>
      <c r="F76">
        <f t="shared" si="8"/>
        <v>1136.6922571683724</v>
      </c>
      <c r="G76">
        <f>SUM(F76:F$111)</f>
        <v>7003.0644194198339</v>
      </c>
      <c r="H76">
        <f>SUM(G76:G$111)</f>
        <v>36535.361665533957</v>
      </c>
      <c r="I76">
        <f t="shared" si="9"/>
        <v>61.739229449534022</v>
      </c>
      <c r="J76">
        <f>SUM(I76:I$111)</f>
        <v>617.94673729842805</v>
      </c>
      <c r="K76">
        <f>SUM(J76:J$111)</f>
        <v>4296.741069552224</v>
      </c>
      <c r="L76">
        <f t="shared" si="15"/>
        <v>6.1609150368150223</v>
      </c>
      <c r="M76">
        <f t="shared" si="10"/>
        <v>6.0386726429787636</v>
      </c>
      <c r="N76">
        <f t="shared" si="11"/>
        <v>6.2501643174775712</v>
      </c>
    </row>
    <row r="77" spans="2:14" x14ac:dyDescent="0.35">
      <c r="B77">
        <f t="shared" si="12"/>
        <v>80</v>
      </c>
      <c r="C77">
        <v>6.4949999999999994E-2</v>
      </c>
      <c r="D77">
        <f t="shared" si="13"/>
        <v>467590.95168094349</v>
      </c>
      <c r="E77">
        <f t="shared" si="14"/>
        <v>30370.032311677278</v>
      </c>
      <c r="F77">
        <f t="shared" si="8"/>
        <v>990.7536012619222</v>
      </c>
      <c r="G77">
        <f>SUM(F77:F$111)</f>
        <v>5866.3721622514622</v>
      </c>
      <c r="H77">
        <f>SUM(G77:G$111)</f>
        <v>29532.297246114133</v>
      </c>
      <c r="I77">
        <f t="shared" si="9"/>
        <v>59.58282074255726</v>
      </c>
      <c r="J77">
        <f>SUM(I77:I$111)</f>
        <v>556.20750784889412</v>
      </c>
      <c r="K77">
        <f>SUM(J77:J$111)</f>
        <v>3678.7943322537949</v>
      </c>
      <c r="L77">
        <f t="shared" si="15"/>
        <v>5.921121209935011</v>
      </c>
      <c r="M77">
        <f t="shared" si="10"/>
        <v>5.8465394995618922</v>
      </c>
      <c r="N77">
        <f t="shared" si="11"/>
        <v>6.0674330345299365</v>
      </c>
    </row>
    <row r="78" spans="2:14" x14ac:dyDescent="0.35">
      <c r="B78">
        <f t="shared" si="12"/>
        <v>81</v>
      </c>
      <c r="C78">
        <v>7.1840000000000001E-2</v>
      </c>
      <c r="D78">
        <f t="shared" si="13"/>
        <v>437220.91936926619</v>
      </c>
      <c r="E78">
        <f t="shared" si="14"/>
        <v>31409.950847488082</v>
      </c>
      <c r="F78">
        <f t="shared" si="8"/>
        <v>857.78162487033364</v>
      </c>
      <c r="G78">
        <f>SUM(F78:F$111)</f>
        <v>4875.6185609895392</v>
      </c>
      <c r="H78">
        <f>SUM(G78:G$111)</f>
        <v>23665.925083862672</v>
      </c>
      <c r="I78">
        <f t="shared" si="9"/>
        <v>57.058362898782178</v>
      </c>
      <c r="J78">
        <f>SUM(I78:I$111)</f>
        <v>496.62468710633681</v>
      </c>
      <c r="K78">
        <f>SUM(J78:J$111)</f>
        <v>3122.5868244049007</v>
      </c>
      <c r="L78">
        <f t="shared" si="15"/>
        <v>5.6839857833589766</v>
      </c>
      <c r="M78">
        <f t="shared" si="10"/>
        <v>5.6607443471048668</v>
      </c>
      <c r="N78">
        <f t="shared" si="11"/>
        <v>5.8915440224403497</v>
      </c>
    </row>
    <row r="79" spans="2:14" x14ac:dyDescent="0.35">
      <c r="B79">
        <f t="shared" si="12"/>
        <v>82</v>
      </c>
      <c r="C79">
        <v>7.9380000000000006E-2</v>
      </c>
      <c r="D79">
        <f t="shared" si="13"/>
        <v>405810.96852177812</v>
      </c>
      <c r="E79">
        <f t="shared" si="14"/>
        <v>32213.27468125875</v>
      </c>
      <c r="F79">
        <f t="shared" si="8"/>
        <v>737.18388235152656</v>
      </c>
      <c r="G79">
        <f>SUM(F79:F$111)</f>
        <v>4017.8369361192053</v>
      </c>
      <c r="H79">
        <f>SUM(G79:G$111)</f>
        <v>18790.306522873128</v>
      </c>
      <c r="I79">
        <f t="shared" si="9"/>
        <v>54.183015352837195</v>
      </c>
      <c r="J79">
        <f>SUM(I79:I$111)</f>
        <v>439.5663242075546</v>
      </c>
      <c r="K79">
        <f>SUM(J79:J$111)</f>
        <v>2625.9621372985639</v>
      </c>
      <c r="L79">
        <f t="shared" si="15"/>
        <v>5.4502506529345105</v>
      </c>
      <c r="M79">
        <f t="shared" si="10"/>
        <v>5.482123308279057</v>
      </c>
      <c r="N79">
        <f t="shared" si="11"/>
        <v>5.7232947032616925</v>
      </c>
    </row>
    <row r="80" spans="2:14" x14ac:dyDescent="0.35">
      <c r="B80">
        <f t="shared" si="12"/>
        <v>83</v>
      </c>
      <c r="C80">
        <v>8.7599999999999997E-2</v>
      </c>
      <c r="D80">
        <f t="shared" si="13"/>
        <v>373597.69384051935</v>
      </c>
      <c r="E80">
        <f t="shared" si="14"/>
        <v>32727.157980429492</v>
      </c>
      <c r="F80">
        <f t="shared" si="8"/>
        <v>628.3946534911687</v>
      </c>
      <c r="G80">
        <f>SUM(F80:F$111)</f>
        <v>3280.653053767679</v>
      </c>
      <c r="H80">
        <f>SUM(G80:G$111)</f>
        <v>14772.469586753925</v>
      </c>
      <c r="I80">
        <f t="shared" si="9"/>
        <v>50.969788560950349</v>
      </c>
      <c r="J80">
        <f>SUM(I80:I$111)</f>
        <v>385.38330885471743</v>
      </c>
      <c r="K80">
        <f>SUM(J80:J$111)</f>
        <v>2186.3958130910091</v>
      </c>
      <c r="L80">
        <f t="shared" si="15"/>
        <v>5.2206889978158992</v>
      </c>
      <c r="M80">
        <f t="shared" si="10"/>
        <v>5.3114654774192909</v>
      </c>
      <c r="N80">
        <f t="shared" si="11"/>
        <v>5.5634197618233721</v>
      </c>
    </row>
    <row r="81" spans="2:14" x14ac:dyDescent="0.35">
      <c r="B81">
        <f t="shared" si="12"/>
        <v>84</v>
      </c>
      <c r="C81">
        <v>9.6560000000000007E-2</v>
      </c>
      <c r="D81">
        <f t="shared" si="13"/>
        <v>340870.53586008988</v>
      </c>
      <c r="E81">
        <f t="shared" si="14"/>
        <v>32914.458942650279</v>
      </c>
      <c r="F81">
        <f t="shared" si="8"/>
        <v>530.87711281976146</v>
      </c>
      <c r="G81">
        <f>SUM(F81:F$111)</f>
        <v>2652.2584002765107</v>
      </c>
      <c r="H81">
        <f>SUM(G81:G$111)</f>
        <v>11491.816532986248</v>
      </c>
      <c r="I81">
        <f t="shared" si="9"/>
        <v>47.464346309144602</v>
      </c>
      <c r="J81">
        <f>SUM(I81:I$111)</f>
        <v>334.41352029376708</v>
      </c>
      <c r="K81">
        <f>SUM(J81:J$111)</f>
        <v>1801.0125042362927</v>
      </c>
      <c r="L81">
        <f t="shared" si="15"/>
        <v>4.9959931144686234</v>
      </c>
      <c r="M81">
        <f t="shared" si="10"/>
        <v>5.149456238862669</v>
      </c>
      <c r="N81">
        <f t="shared" si="11"/>
        <v>5.4125423350608601</v>
      </c>
    </row>
    <row r="82" spans="2:14" x14ac:dyDescent="0.35">
      <c r="B82">
        <f t="shared" si="12"/>
        <v>85</v>
      </c>
      <c r="C82">
        <v>0.10628</v>
      </c>
      <c r="D82">
        <f t="shared" si="13"/>
        <v>307956.07691743958</v>
      </c>
      <c r="E82">
        <f t="shared" si="14"/>
        <v>32729.571854785478</v>
      </c>
      <c r="F82">
        <f t="shared" si="8"/>
        <v>444.08853593137525</v>
      </c>
      <c r="G82">
        <f>SUM(F82:F$111)</f>
        <v>2121.3812874567493</v>
      </c>
      <c r="H82">
        <f>SUM(G82:G$111)</f>
        <v>8839.5581327097352</v>
      </c>
      <c r="I82">
        <f t="shared" si="9"/>
        <v>43.70160148035793</v>
      </c>
      <c r="J82">
        <f>SUM(I82:I$111)</f>
        <v>286.94917398462246</v>
      </c>
      <c r="K82">
        <f>SUM(J82:J$111)</f>
        <v>1466.5989839425256</v>
      </c>
      <c r="L82">
        <f t="shared" si="15"/>
        <v>4.7769332369898541</v>
      </c>
      <c r="M82">
        <f t="shared" si="10"/>
        <v>4.9967220650599158</v>
      </c>
      <c r="N82">
        <f t="shared" si="11"/>
        <v>5.2712055945499161</v>
      </c>
    </row>
    <row r="83" spans="2:14" x14ac:dyDescent="0.35">
      <c r="B83">
        <f t="shared" si="12"/>
        <v>86</v>
      </c>
      <c r="C83">
        <v>0.11677999999999999</v>
      </c>
      <c r="D83">
        <f t="shared" si="13"/>
        <v>275226.50506265409</v>
      </c>
      <c r="E83">
        <f t="shared" si="14"/>
        <v>32140.951261216742</v>
      </c>
      <c r="F83">
        <f t="shared" si="8"/>
        <v>367.49148734498954</v>
      </c>
      <c r="G83">
        <f>SUM(F83:F$111)</f>
        <v>1677.2927515253757</v>
      </c>
      <c r="H83">
        <f>SUM(G83:G$111)</f>
        <v>6718.176845252985</v>
      </c>
      <c r="I83">
        <f t="shared" si="9"/>
        <v>39.736718418655435</v>
      </c>
      <c r="J83">
        <f>SUM(I83:I$111)</f>
        <v>243.24757250426455</v>
      </c>
      <c r="K83">
        <f>SUM(J83:J$111)</f>
        <v>1179.6498099579032</v>
      </c>
      <c r="L83">
        <f t="shared" si="15"/>
        <v>4.5641676318634987</v>
      </c>
      <c r="M83">
        <f t="shared" si="10"/>
        <v>4.8537439369563637</v>
      </c>
      <c r="N83">
        <f t="shared" si="11"/>
        <v>5.1398017180898297</v>
      </c>
    </row>
    <row r="84" spans="2:14" x14ac:dyDescent="0.35">
      <c r="B84">
        <f t="shared" si="12"/>
        <v>87</v>
      </c>
      <c r="C84">
        <v>0.12808</v>
      </c>
      <c r="D84">
        <f t="shared" si="13"/>
        <v>243085.55380143735</v>
      </c>
      <c r="E84">
        <f t="shared" si="14"/>
        <v>31134.397730888097</v>
      </c>
      <c r="F84">
        <f t="shared" si="8"/>
        <v>300.53317727114967</v>
      </c>
      <c r="G84">
        <f>SUM(F84:F$111)</f>
        <v>1309.8012641803859</v>
      </c>
      <c r="H84">
        <f>SUM(G84:G$111)</f>
        <v>5040.8840937276091</v>
      </c>
      <c r="I84">
        <f t="shared" si="9"/>
        <v>35.641008652674856</v>
      </c>
      <c r="J84">
        <f>SUM(I84:I$111)</f>
        <v>203.51085408560911</v>
      </c>
      <c r="K84">
        <f>SUM(J84:J$111)</f>
        <v>936.40223745363869</v>
      </c>
      <c r="L84">
        <f t="shared" si="15"/>
        <v>4.3582584660815851</v>
      </c>
      <c r="M84">
        <f t="shared" si="10"/>
        <v>4.7208688168296487</v>
      </c>
      <c r="N84">
        <f t="shared" si="11"/>
        <v>5.018575996646705</v>
      </c>
    </row>
    <row r="85" spans="2:14" x14ac:dyDescent="0.35">
      <c r="B85">
        <f t="shared" si="12"/>
        <v>88</v>
      </c>
      <c r="C85">
        <v>0.14021</v>
      </c>
      <c r="D85">
        <f t="shared" si="13"/>
        <v>211951.15607054924</v>
      </c>
      <c r="E85">
        <f t="shared" si="14"/>
        <v>29717.67159265171</v>
      </c>
      <c r="F85">
        <f t="shared" si="8"/>
        <v>242.63045178357478</v>
      </c>
      <c r="G85">
        <f>SUM(F85:F$111)</f>
        <v>1009.2680869092363</v>
      </c>
      <c r="H85">
        <f>SUM(G85:G$111)</f>
        <v>3731.0828295472238</v>
      </c>
      <c r="I85">
        <f t="shared" si="9"/>
        <v>31.499273744976868</v>
      </c>
      <c r="J85">
        <f>SUM(I85:I$111)</f>
        <v>167.86984543293426</v>
      </c>
      <c r="K85">
        <f>SUM(J85:J$111)</f>
        <v>732.89138336802955</v>
      </c>
      <c r="L85">
        <f t="shared" si="15"/>
        <v>4.1596925674008087</v>
      </c>
      <c r="M85">
        <f t="shared" si="10"/>
        <v>4.5983034678357404</v>
      </c>
      <c r="N85">
        <f t="shared" si="11"/>
        <v>4.9076270195577294</v>
      </c>
    </row>
    <row r="86" spans="2:14" x14ac:dyDescent="0.35">
      <c r="B86">
        <f t="shared" si="12"/>
        <v>89</v>
      </c>
      <c r="C86">
        <v>0.15315999999999999</v>
      </c>
      <c r="D86">
        <f t="shared" si="13"/>
        <v>182233.48447789752</v>
      </c>
      <c r="E86">
        <f t="shared" si="14"/>
        <v>27910.880482634784</v>
      </c>
      <c r="F86">
        <f t="shared" si="8"/>
        <v>193.1585519805553</v>
      </c>
      <c r="G86">
        <f>SUM(F86:F$111)</f>
        <v>766.63763512566152</v>
      </c>
      <c r="H86">
        <f>SUM(G86:G$111)</f>
        <v>2721.8147426379874</v>
      </c>
      <c r="I86">
        <f t="shared" si="9"/>
        <v>27.392744279020238</v>
      </c>
      <c r="J86">
        <f>SUM(I86:I$111)</f>
        <v>136.37057168795738</v>
      </c>
      <c r="K86">
        <f>SUM(J86:J$111)</f>
        <v>565.02153793509524</v>
      </c>
      <c r="L86">
        <f t="shared" si="15"/>
        <v>3.9689551783492178</v>
      </c>
      <c r="M86">
        <f t="shared" si="10"/>
        <v>4.4861274603348456</v>
      </c>
      <c r="N86">
        <f t="shared" si="11"/>
        <v>4.8069209017110195</v>
      </c>
    </row>
    <row r="87" spans="2:14" x14ac:dyDescent="0.35">
      <c r="B87">
        <f t="shared" si="12"/>
        <v>90</v>
      </c>
      <c r="C87">
        <v>0.16694000000000001</v>
      </c>
      <c r="D87">
        <f t="shared" si="13"/>
        <v>154322.60399526273</v>
      </c>
      <c r="E87">
        <f t="shared" si="14"/>
        <v>25762.615510969161</v>
      </c>
      <c r="F87">
        <f t="shared" si="8"/>
        <v>151.45776681408657</v>
      </c>
      <c r="G87">
        <f>SUM(F87:F$111)</f>
        <v>573.4790831451063</v>
      </c>
      <c r="H87">
        <f>SUM(G87:G$111)</f>
        <v>1955.1771075123258</v>
      </c>
      <c r="I87">
        <f t="shared" si="9"/>
        <v>23.41144406661445</v>
      </c>
      <c r="J87">
        <f>SUM(I87:I$111)</f>
        <v>108.97782740893717</v>
      </c>
      <c r="K87">
        <f>SUM(J87:J$111)</f>
        <v>428.65096624713766</v>
      </c>
      <c r="L87">
        <f t="shared" si="15"/>
        <v>3.7863960046964653</v>
      </c>
      <c r="M87">
        <f t="shared" si="10"/>
        <v>4.3842614785645475</v>
      </c>
      <c r="N87">
        <f t="shared" si="11"/>
        <v>4.7162673324196769</v>
      </c>
    </row>
    <row r="88" spans="2:14" x14ac:dyDescent="0.35">
      <c r="B88">
        <f t="shared" si="12"/>
        <v>91</v>
      </c>
      <c r="C88">
        <v>0.18151</v>
      </c>
      <c r="D88">
        <f t="shared" si="13"/>
        <v>128559.98848429357</v>
      </c>
      <c r="E88">
        <f t="shared" si="14"/>
        <v>23334.923509784127</v>
      </c>
      <c r="F88">
        <f t="shared" si="8"/>
        <v>116.82722890939161</v>
      </c>
      <c r="G88">
        <f>SUM(F88:F$111)</f>
        <v>422.02131633101976</v>
      </c>
      <c r="H88">
        <f>SUM(G88:G$111)</f>
        <v>1381.6980243672194</v>
      </c>
      <c r="I88">
        <f t="shared" si="9"/>
        <v>19.634546591984879</v>
      </c>
      <c r="J88">
        <f>SUM(I88:I$111)</f>
        <v>85.566383342322723</v>
      </c>
      <c r="K88">
        <f>SUM(J88:J$111)</f>
        <v>319.67313883820049</v>
      </c>
      <c r="L88">
        <f t="shared" si="15"/>
        <v>3.6123540742229654</v>
      </c>
      <c r="M88">
        <f t="shared" si="10"/>
        <v>4.2925019568504403</v>
      </c>
      <c r="N88">
        <f t="shared" si="11"/>
        <v>4.6353516362927412</v>
      </c>
    </row>
    <row r="89" spans="2:14" x14ac:dyDescent="0.35">
      <c r="B89">
        <f t="shared" si="12"/>
        <v>92</v>
      </c>
      <c r="C89">
        <v>0.19683999999999999</v>
      </c>
      <c r="D89">
        <f t="shared" si="13"/>
        <v>105225.06497450944</v>
      </c>
      <c r="E89">
        <f t="shared" si="14"/>
        <v>20712.501789582439</v>
      </c>
      <c r="F89">
        <f t="shared" si="8"/>
        <v>88.538813509303637</v>
      </c>
      <c r="G89">
        <f>SUM(F89:F$111)</f>
        <v>305.19408742162813</v>
      </c>
      <c r="H89">
        <f>SUM(G89:G$111)</f>
        <v>959.67670803620001</v>
      </c>
      <c r="I89">
        <f t="shared" si="9"/>
        <v>16.137018565899378</v>
      </c>
      <c r="J89">
        <f>SUM(I89:I$111)</f>
        <v>65.931836750337851</v>
      </c>
      <c r="K89">
        <f>SUM(J89:J$111)</f>
        <v>234.10675549587774</v>
      </c>
      <c r="L89">
        <f t="shared" si="15"/>
        <v>3.4470090045825881</v>
      </c>
      <c r="M89">
        <f t="shared" si="10"/>
        <v>4.2104936707893517</v>
      </c>
      <c r="N89">
        <f t="shared" si="11"/>
        <v>4.5637205267252021</v>
      </c>
    </row>
    <row r="90" spans="2:14" x14ac:dyDescent="0.35">
      <c r="B90">
        <f t="shared" si="12"/>
        <v>93</v>
      </c>
      <c r="C90">
        <v>0.21289</v>
      </c>
      <c r="D90">
        <f t="shared" si="13"/>
        <v>84512.563184926999</v>
      </c>
      <c r="E90">
        <f t="shared" si="14"/>
        <v>17991.879576439107</v>
      </c>
      <c r="F90">
        <f t="shared" si="8"/>
        <v>65.843364313085473</v>
      </c>
      <c r="G90">
        <f>SUM(F90:F$111)</f>
        <v>216.65527391232436</v>
      </c>
      <c r="H90">
        <f>SUM(G90:G$111)</f>
        <v>654.48262061457183</v>
      </c>
      <c r="I90">
        <f t="shared" si="9"/>
        <v>12.979068359826631</v>
      </c>
      <c r="J90">
        <f>SUM(I90:I$111)</f>
        <v>49.794818184438469</v>
      </c>
      <c r="K90">
        <f>SUM(J90:J$111)</f>
        <v>168.17491874553991</v>
      </c>
      <c r="L90">
        <f t="shared" si="15"/>
        <v>3.2904648201469113</v>
      </c>
      <c r="M90">
        <f t="shared" si="10"/>
        <v>4.1377677522389469</v>
      </c>
      <c r="N90">
        <f t="shared" si="11"/>
        <v>4.5008179128823942</v>
      </c>
    </row>
    <row r="91" spans="2:14" x14ac:dyDescent="0.35">
      <c r="B91">
        <f t="shared" si="12"/>
        <v>94</v>
      </c>
      <c r="C91">
        <v>0.2296</v>
      </c>
      <c r="D91">
        <f t="shared" si="13"/>
        <v>66520.683608487889</v>
      </c>
      <c r="E91">
        <f t="shared" si="14"/>
        <v>15273.14895650882</v>
      </c>
      <c r="F91">
        <f t="shared" si="8"/>
        <v>47.987009707845083</v>
      </c>
      <c r="G91">
        <f>SUM(F91:F$111)</f>
        <v>150.8119095992389</v>
      </c>
      <c r="H91">
        <f>SUM(G91:G$111)</f>
        <v>437.8273467022475</v>
      </c>
      <c r="I91">
        <f t="shared" si="9"/>
        <v>10.201682804556695</v>
      </c>
      <c r="J91">
        <f>SUM(I91:I$111)</f>
        <v>36.815749824611842</v>
      </c>
      <c r="K91">
        <f>SUM(J91:J$111)</f>
        <v>118.38010056110144</v>
      </c>
      <c r="L91">
        <f t="shared" si="15"/>
        <v>3.1427653133090234</v>
      </c>
      <c r="M91">
        <f t="shared" si="10"/>
        <v>4.0737544508604282</v>
      </c>
      <c r="N91">
        <f t="shared" si="11"/>
        <v>4.4460042892220715</v>
      </c>
    </row>
    <row r="92" spans="2:14" x14ac:dyDescent="0.35">
      <c r="B92">
        <f t="shared" si="12"/>
        <v>95</v>
      </c>
      <c r="C92">
        <v>0.24687999999999999</v>
      </c>
      <c r="D92">
        <f t="shared" si="13"/>
        <v>51247.534651979069</v>
      </c>
      <c r="E92">
        <f t="shared" si="14"/>
        <v>12651.991354880593</v>
      </c>
      <c r="F92">
        <f t="shared" si="8"/>
        <v>34.230733591596156</v>
      </c>
      <c r="G92">
        <f>SUM(F92:F$111)</f>
        <v>102.82489989139381</v>
      </c>
      <c r="H92">
        <f>SUM(G92:G$111)</f>
        <v>287.01543710300859</v>
      </c>
      <c r="I92">
        <f t="shared" si="9"/>
        <v>7.8248921380493135</v>
      </c>
      <c r="J92">
        <f>SUM(I92:I$111)</f>
        <v>26.614067020055138</v>
      </c>
      <c r="K92">
        <f>SUM(J92:J$111)</f>
        <v>81.564350736489601</v>
      </c>
      <c r="L92">
        <f t="shared" si="15"/>
        <v>3.0038766074425562</v>
      </c>
      <c r="M92">
        <f t="shared" si="10"/>
        <v>4.0178001536673866</v>
      </c>
      <c r="N92">
        <f t="shared" si="11"/>
        <v>4.3985717418278636</v>
      </c>
    </row>
    <row r="93" spans="2:14" x14ac:dyDescent="0.35">
      <c r="B93">
        <f t="shared" si="12"/>
        <v>96</v>
      </c>
      <c r="C93">
        <v>0.26465</v>
      </c>
      <c r="D93">
        <f t="shared" si="13"/>
        <v>38595.543297098477</v>
      </c>
      <c r="E93">
        <f t="shared" si="14"/>
        <v>10214.310533577112</v>
      </c>
      <c r="F93">
        <f t="shared" si="8"/>
        <v>23.870231557873051</v>
      </c>
      <c r="G93">
        <f>SUM(F93:F$111)</f>
        <v>68.594166299797664</v>
      </c>
      <c r="H93">
        <f>SUM(G93:G$111)</f>
        <v>184.1905372116147</v>
      </c>
      <c r="I93">
        <f t="shared" si="9"/>
        <v>5.849311834991763</v>
      </c>
      <c r="J93">
        <f>SUM(I93:I$111)</f>
        <v>18.789174882005828</v>
      </c>
      <c r="K93">
        <f>SUM(J93:J$111)</f>
        <v>54.950283716434456</v>
      </c>
      <c r="L93">
        <f t="shared" si="15"/>
        <v>2.8736280221451578</v>
      </c>
      <c r="M93">
        <f t="shared" si="10"/>
        <v>3.9691695293726799</v>
      </c>
      <c r="N93">
        <f t="shared" si="11"/>
        <v>4.3577525692490937</v>
      </c>
    </row>
    <row r="94" spans="2:14" x14ac:dyDescent="0.35">
      <c r="B94">
        <f t="shared" si="12"/>
        <v>97</v>
      </c>
      <c r="C94">
        <v>0.2828</v>
      </c>
      <c r="D94">
        <f t="shared" si="13"/>
        <v>28381.232763521366</v>
      </c>
      <c r="E94">
        <f t="shared" si="14"/>
        <v>8026.2126255238418</v>
      </c>
      <c r="F94">
        <f t="shared" si="8"/>
        <v>16.252754422298104</v>
      </c>
      <c r="G94">
        <f>SUM(F94:F$111)</f>
        <v>44.723934741924595</v>
      </c>
      <c r="H94">
        <f>SUM(G94:G$111)</f>
        <v>115.59637091181705</v>
      </c>
      <c r="I94">
        <f t="shared" si="9"/>
        <v>4.255813843172132</v>
      </c>
      <c r="J94">
        <f>SUM(I94:I$111)</f>
        <v>12.939863047014063</v>
      </c>
      <c r="K94">
        <f>SUM(J94:J$111)</f>
        <v>36.161108834428639</v>
      </c>
      <c r="L94">
        <f t="shared" si="15"/>
        <v>2.751775703973304</v>
      </c>
      <c r="M94">
        <f t="shared" si="10"/>
        <v>3.9270665261464934</v>
      </c>
      <c r="N94">
        <f t="shared" si="11"/>
        <v>4.322736037205738</v>
      </c>
    </row>
    <row r="95" spans="2:14" x14ac:dyDescent="0.35">
      <c r="B95">
        <f t="shared" si="12"/>
        <v>98</v>
      </c>
      <c r="C95">
        <v>0.30124000000000001</v>
      </c>
      <c r="D95">
        <f t="shared" si="13"/>
        <v>20355.020137997526</v>
      </c>
      <c r="E95">
        <f t="shared" si="14"/>
        <v>6131.7462663703745</v>
      </c>
      <c r="F95">
        <f t="shared" si="8"/>
        <v>10.793032844140926</v>
      </c>
      <c r="G95">
        <f>SUM(F95:F$111)</f>
        <v>28.471180319626519</v>
      </c>
      <c r="H95">
        <f>SUM(G95:G$111)</f>
        <v>70.872436169892467</v>
      </c>
      <c r="I95">
        <f t="shared" si="9"/>
        <v>3.0104566796009369</v>
      </c>
      <c r="J95">
        <f>SUM(I95:I$111)</f>
        <v>8.6840492038419299</v>
      </c>
      <c r="K95">
        <f>SUM(J95:J$111)</f>
        <v>23.221245787414574</v>
      </c>
      <c r="L95">
        <f t="shared" si="15"/>
        <v>2.637922142068001</v>
      </c>
      <c r="M95">
        <f t="shared" si="10"/>
        <v>3.8906185443950405</v>
      </c>
      <c r="N95">
        <f t="shared" si="11"/>
        <v>4.2926998519530342</v>
      </c>
    </row>
    <row r="96" spans="2:14" x14ac:dyDescent="0.35">
      <c r="B96">
        <f t="shared" si="12"/>
        <v>99</v>
      </c>
      <c r="C96">
        <v>0.31983</v>
      </c>
      <c r="D96">
        <f t="shared" si="13"/>
        <v>14223.273871627152</v>
      </c>
      <c r="E96">
        <f t="shared" si="14"/>
        <v>4549.0296823625122</v>
      </c>
      <c r="F96">
        <f t="shared" si="8"/>
        <v>6.9830922501591779</v>
      </c>
      <c r="G96">
        <f>SUM(F96:F$111)</f>
        <v>17.678147475485588</v>
      </c>
      <c r="H96">
        <f>SUM(G96:G$111)</f>
        <v>42.401255850265947</v>
      </c>
      <c r="I96">
        <f t="shared" si="9"/>
        <v>2.0679651799707495</v>
      </c>
      <c r="J96">
        <f>SUM(I96:I$111)</f>
        <v>5.6735925242409904</v>
      </c>
      <c r="K96">
        <f>SUM(J96:J$111)</f>
        <v>14.537196583572644</v>
      </c>
      <c r="L96">
        <f t="shared" si="15"/>
        <v>2.5315643617743442</v>
      </c>
      <c r="M96">
        <f t="shared" si="10"/>
        <v>3.8589937053491989</v>
      </c>
      <c r="N96">
        <f t="shared" si="11"/>
        <v>4.266896653943574</v>
      </c>
    </row>
    <row r="97" spans="2:14" x14ac:dyDescent="0.35">
      <c r="B97">
        <f t="shared" si="12"/>
        <v>100</v>
      </c>
      <c r="C97">
        <v>0.33845999999999998</v>
      </c>
      <c r="D97">
        <f t="shared" si="13"/>
        <v>9674.2441892646402</v>
      </c>
      <c r="E97">
        <f t="shared" si="14"/>
        <v>3274.3446882985099</v>
      </c>
      <c r="F97">
        <f t="shared" si="8"/>
        <v>4.3978609775840436</v>
      </c>
      <c r="G97">
        <f>SUM(F97:F$111)</f>
        <v>10.695055225326403</v>
      </c>
      <c r="H97">
        <f>SUM(G97:G$111)</f>
        <v>24.723108374780367</v>
      </c>
      <c r="I97">
        <f t="shared" si="9"/>
        <v>1.3782407652528663</v>
      </c>
      <c r="J97">
        <f>SUM(I97:I$111)</f>
        <v>3.6056273442702422</v>
      </c>
      <c r="K97">
        <f>SUM(J97:J$111)</f>
        <v>8.863604059331653</v>
      </c>
      <c r="L97">
        <f t="shared" si="15"/>
        <v>2.4318766054314227</v>
      </c>
      <c r="M97">
        <f t="shared" si="10"/>
        <v>3.831465247483592</v>
      </c>
      <c r="N97">
        <f t="shared" si="11"/>
        <v>4.2446693698400519</v>
      </c>
    </row>
    <row r="98" spans="2:14" x14ac:dyDescent="0.35">
      <c r="B98">
        <f t="shared" si="12"/>
        <v>101</v>
      </c>
      <c r="C98">
        <v>0.35699999999999998</v>
      </c>
      <c r="D98">
        <f t="shared" si="13"/>
        <v>6399.8995009661303</v>
      </c>
      <c r="E98">
        <f t="shared" si="14"/>
        <v>2284.7641218449085</v>
      </c>
      <c r="F98">
        <f t="shared" si="8"/>
        <v>2.693852732510138</v>
      </c>
      <c r="G98">
        <f>SUM(F98:F$111)</f>
        <v>6.2971942477423601</v>
      </c>
      <c r="H98">
        <f>SUM(G98:G$111)</f>
        <v>14.028053149453953</v>
      </c>
      <c r="I98">
        <f t="shared" si="9"/>
        <v>0.89046798657973991</v>
      </c>
      <c r="J98">
        <f>SUM(I98:I$111)</f>
        <v>2.2273865790173759</v>
      </c>
      <c r="K98">
        <f>SUM(J98:J$111)</f>
        <v>5.2579767150614094</v>
      </c>
      <c r="L98">
        <f t="shared" si="15"/>
        <v>2.3376163706895068</v>
      </c>
      <c r="M98">
        <f t="shared" si="10"/>
        <v>3.8073837729747031</v>
      </c>
      <c r="N98">
        <f t="shared" si="11"/>
        <v>4.2254698016575727</v>
      </c>
    </row>
    <row r="99" spans="2:14" x14ac:dyDescent="0.35">
      <c r="B99">
        <f t="shared" si="12"/>
        <v>102</v>
      </c>
      <c r="C99">
        <v>0.376</v>
      </c>
      <c r="D99">
        <f t="shared" si="13"/>
        <v>4115.1353791212223</v>
      </c>
      <c r="E99">
        <f t="shared" si="14"/>
        <v>1547.2909025495796</v>
      </c>
      <c r="F99">
        <f t="shared" si="8"/>
        <v>1.603840099077795</v>
      </c>
      <c r="G99">
        <f>SUM(F99:F$111)</f>
        <v>3.6033415152322221</v>
      </c>
      <c r="H99">
        <f>SUM(G99:G$111)</f>
        <v>7.7308589017115983</v>
      </c>
      <c r="I99">
        <f t="shared" si="9"/>
        <v>0.5583739604196768</v>
      </c>
      <c r="J99">
        <f>SUM(I99:I$111)</f>
        <v>1.3369185924376366</v>
      </c>
      <c r="K99">
        <f>SUM(J99:J$111)</f>
        <v>3.0305901360440344</v>
      </c>
      <c r="L99">
        <f t="shared" si="15"/>
        <v>2.2466962369279435</v>
      </c>
      <c r="M99">
        <f t="shared" si="10"/>
        <v>3.7862771566591027</v>
      </c>
      <c r="N99">
        <f t="shared" si="11"/>
        <v>4.2088854199832584</v>
      </c>
    </row>
    <row r="100" spans="2:14" x14ac:dyDescent="0.35">
      <c r="B100">
        <f t="shared" si="12"/>
        <v>103</v>
      </c>
      <c r="C100">
        <v>0.39600000000000002</v>
      </c>
      <c r="D100">
        <f t="shared" si="13"/>
        <v>2567.8444765716426</v>
      </c>
      <c r="E100">
        <f t="shared" si="14"/>
        <v>1016.8664127223706</v>
      </c>
      <c r="F100">
        <f t="shared" si="8"/>
        <v>0.92666316835605933</v>
      </c>
      <c r="G100">
        <f>SUM(F100:F$111)</f>
        <v>1.9995014161544273</v>
      </c>
      <c r="H100">
        <f>SUM(G100:G$111)</f>
        <v>4.1275173864793748</v>
      </c>
      <c r="I100">
        <f t="shared" si="9"/>
        <v>0.33977649506388846</v>
      </c>
      <c r="J100">
        <f>SUM(I100:I$111)</f>
        <v>0.77854463201795943</v>
      </c>
      <c r="K100">
        <f>SUM(J100:J$111)</f>
        <v>1.6936715436063972</v>
      </c>
      <c r="L100">
        <f t="shared" si="15"/>
        <v>2.1577434869906718</v>
      </c>
      <c r="M100">
        <f t="shared" si="10"/>
        <v>3.7678641870078833</v>
      </c>
      <c r="N100">
        <f t="shared" si="11"/>
        <v>4.1946727897992062</v>
      </c>
    </row>
    <row r="101" spans="2:14" x14ac:dyDescent="0.35">
      <c r="B101">
        <f t="shared" si="12"/>
        <v>104</v>
      </c>
      <c r="C101">
        <v>0.41699999999999998</v>
      </c>
      <c r="D101">
        <f t="shared" si="13"/>
        <v>1550.9780638492721</v>
      </c>
      <c r="E101">
        <f t="shared" si="14"/>
        <v>646.75785262514648</v>
      </c>
      <c r="F101">
        <f t="shared" si="8"/>
        <v>0.51824495711764795</v>
      </c>
      <c r="G101">
        <f>SUM(F101:F$111)</f>
        <v>1.072838247798368</v>
      </c>
      <c r="H101">
        <f>SUM(G101:G$111)</f>
        <v>2.1280159703249475</v>
      </c>
      <c r="I101">
        <f t="shared" si="9"/>
        <v>0.20010013622042519</v>
      </c>
      <c r="J101">
        <f>SUM(I101:I$111)</f>
        <v>0.43876813695407119</v>
      </c>
      <c r="K101">
        <f>SUM(J101:J$111)</f>
        <v>0.91512691158843829</v>
      </c>
      <c r="L101">
        <f t="shared" si="15"/>
        <v>2.0701373608442477</v>
      </c>
      <c r="M101">
        <f t="shared" si="10"/>
        <v>3.7520310901699805</v>
      </c>
      <c r="N101">
        <f t="shared" si="11"/>
        <v>4.1826969583439562</v>
      </c>
    </row>
    <row r="102" spans="2:14" x14ac:dyDescent="0.35">
      <c r="B102">
        <f t="shared" si="12"/>
        <v>105</v>
      </c>
      <c r="C102">
        <v>0.44</v>
      </c>
      <c r="D102">
        <f t="shared" si="13"/>
        <v>904.22021122412559</v>
      </c>
      <c r="E102">
        <f t="shared" si="14"/>
        <v>397.85689293861526</v>
      </c>
      <c r="F102">
        <f t="shared" si="8"/>
        <v>0.27975630555517478</v>
      </c>
      <c r="G102">
        <f>SUM(F102:F$111)</f>
        <v>0.55459329068071994</v>
      </c>
      <c r="H102">
        <f>SUM(G102:G$111)</f>
        <v>1.0551777225265793</v>
      </c>
      <c r="I102">
        <f t="shared" si="9"/>
        <v>0.11397479115210823</v>
      </c>
      <c r="J102">
        <f>SUM(I102:I$111)</f>
        <v>0.23866800073364594</v>
      </c>
      <c r="K102">
        <f>SUM(J102:J$111)</f>
        <v>0.47635877463436699</v>
      </c>
      <c r="L102">
        <f t="shared" si="15"/>
        <v>1.9824156941883142</v>
      </c>
      <c r="M102">
        <f t="shared" si="10"/>
        <v>3.738672670386701</v>
      </c>
      <c r="N102">
        <f t="shared" si="11"/>
        <v>4.1728323244974295</v>
      </c>
    </row>
    <row r="103" spans="2:14" x14ac:dyDescent="0.35">
      <c r="B103">
        <f t="shared" si="12"/>
        <v>106</v>
      </c>
      <c r="C103">
        <v>0.46500000000000002</v>
      </c>
      <c r="D103">
        <f t="shared" si="13"/>
        <v>506.36331828551033</v>
      </c>
      <c r="E103">
        <f t="shared" si="14"/>
        <v>235.45894300276231</v>
      </c>
      <c r="F103">
        <f t="shared" si="8"/>
        <v>0.1450588251026832</v>
      </c>
      <c r="G103">
        <f>SUM(F103:F$111)</f>
        <v>0.27483698512554516</v>
      </c>
      <c r="H103">
        <f>SUM(G103:G$111)</f>
        <v>0.50058443184585921</v>
      </c>
      <c r="I103">
        <f t="shared" si="9"/>
        <v>6.2455883030321936E-2</v>
      </c>
      <c r="J103">
        <f>SUM(I103:I$111)</f>
        <v>0.12469320958153772</v>
      </c>
      <c r="K103">
        <f>SUM(J103:J$111)</f>
        <v>0.23769077390072102</v>
      </c>
      <c r="L103">
        <f t="shared" si="15"/>
        <v>1.8946588387917491</v>
      </c>
      <c r="M103">
        <f t="shared" si="10"/>
        <v>3.7277542335687035</v>
      </c>
      <c r="N103">
        <f t="shared" si="11"/>
        <v>4.1649946318456692</v>
      </c>
    </row>
    <row r="104" spans="2:14" x14ac:dyDescent="0.35">
      <c r="B104">
        <f t="shared" si="12"/>
        <v>107</v>
      </c>
      <c r="C104">
        <v>0.49299999999999999</v>
      </c>
      <c r="D104">
        <f t="shared" si="13"/>
        <v>270.90437528274799</v>
      </c>
      <c r="E104">
        <f t="shared" si="14"/>
        <v>133.55585701439475</v>
      </c>
      <c r="F104">
        <f t="shared" si="8"/>
        <v>7.1857843916606948E-2</v>
      </c>
      <c r="G104">
        <f>SUM(F104:F$111)</f>
        <v>0.12977816002286202</v>
      </c>
      <c r="H104">
        <f>SUM(G104:G$111)</f>
        <v>0.22574744672031405</v>
      </c>
      <c r="I104">
        <f t="shared" si="9"/>
        <v>3.2801775047117794E-2</v>
      </c>
      <c r="J104">
        <f>SUM(I104:I$111)</f>
        <v>6.2237326551215784E-2</v>
      </c>
      <c r="K104">
        <f>SUM(J104:J$111)</f>
        <v>0.11299756431918329</v>
      </c>
      <c r="L104">
        <f t="shared" si="15"/>
        <v>1.8060402727011018</v>
      </c>
      <c r="M104">
        <f t="shared" si="10"/>
        <v>3.719197880587084</v>
      </c>
      <c r="N104">
        <f t="shared" si="11"/>
        <v>4.1590523753069935</v>
      </c>
    </row>
    <row r="105" spans="2:14" x14ac:dyDescent="0.35">
      <c r="B105">
        <f t="shared" si="12"/>
        <v>108</v>
      </c>
      <c r="C105">
        <v>0.52400000000000002</v>
      </c>
      <c r="D105">
        <f t="shared" si="13"/>
        <v>137.34851826835325</v>
      </c>
      <c r="E105">
        <f t="shared" si="14"/>
        <v>71.9706235726171</v>
      </c>
      <c r="F105">
        <f t="shared" si="8"/>
        <v>3.3733265616407153E-2</v>
      </c>
      <c r="G105">
        <f>SUM(F105:F$111)</f>
        <v>5.7920316106255067E-2</v>
      </c>
      <c r="H105">
        <f>SUM(G105:G$111)</f>
        <v>9.5969286697452028E-2</v>
      </c>
      <c r="I105">
        <f t="shared" si="9"/>
        <v>1.6366880724997545E-2</v>
      </c>
      <c r="J105">
        <f>SUM(I105:I$111)</f>
        <v>2.943555150409799E-2</v>
      </c>
      <c r="K105">
        <f>SUM(J105:J$111)</f>
        <v>5.0760237767967495E-2</v>
      </c>
      <c r="L105">
        <f t="shared" si="15"/>
        <v>1.7170088649254236</v>
      </c>
      <c r="M105">
        <f t="shared" si="10"/>
        <v>3.7128725302806265</v>
      </c>
      <c r="N105">
        <f t="shared" si="11"/>
        <v>4.154811627987991</v>
      </c>
    </row>
    <row r="106" spans="2:14" x14ac:dyDescent="0.35">
      <c r="B106">
        <f t="shared" si="12"/>
        <v>109</v>
      </c>
      <c r="C106">
        <v>0.55900000000000005</v>
      </c>
      <c r="D106">
        <f t="shared" si="13"/>
        <v>65.377894695736146</v>
      </c>
      <c r="E106">
        <f t="shared" si="14"/>
        <v>36.546243134916509</v>
      </c>
      <c r="F106">
        <f t="shared" si="8"/>
        <v>1.4867624475379449E-2</v>
      </c>
      <c r="G106">
        <f>SUM(F106:F$111)</f>
        <v>2.418705048984791E-2</v>
      </c>
      <c r="H106">
        <f>SUM(G106:G$111)</f>
        <v>3.8048970591196975E-2</v>
      </c>
      <c r="I106">
        <f t="shared" si="9"/>
        <v>7.6953722979047319E-3</v>
      </c>
      <c r="J106">
        <f>SUM(I106:I$111)</f>
        <v>1.3068670779100448E-2</v>
      </c>
      <c r="K106">
        <f>SUM(J106:J$111)</f>
        <v>2.1324686263869512E-2</v>
      </c>
      <c r="L106">
        <f t="shared" si="15"/>
        <v>1.6268268363854148</v>
      </c>
      <c r="M106">
        <f t="shared" si="10"/>
        <v>3.7084696986919843</v>
      </c>
      <c r="N106">
        <f t="shared" si="11"/>
        <v>4.1534797725076986</v>
      </c>
    </row>
    <row r="107" spans="2:14" x14ac:dyDescent="0.35">
      <c r="B107">
        <f t="shared" si="12"/>
        <v>110</v>
      </c>
      <c r="C107">
        <v>0.59899999999999998</v>
      </c>
      <c r="D107">
        <f t="shared" si="13"/>
        <v>28.831651560819637</v>
      </c>
      <c r="E107">
        <f t="shared" si="14"/>
        <v>17.270159284930962</v>
      </c>
      <c r="F107">
        <f t="shared" si="8"/>
        <v>6.0709466607799393E-3</v>
      </c>
      <c r="G107">
        <f>SUM(F107:F$111)</f>
        <v>9.3194260144684616E-3</v>
      </c>
      <c r="H107">
        <f>SUM(G107:G$111)</f>
        <v>1.3861920101349061E-2</v>
      </c>
      <c r="I107">
        <f t="shared" si="9"/>
        <v>3.3671268979696143E-3</v>
      </c>
      <c r="J107">
        <f>SUM(I107:I$111)</f>
        <v>5.3732984811957155E-3</v>
      </c>
      <c r="K107">
        <f>SUM(J107:J$111)</f>
        <v>8.2560154847690637E-3</v>
      </c>
      <c r="L107">
        <f t="shared" si="15"/>
        <v>1.5350861299234653</v>
      </c>
      <c r="M107">
        <f t="shared" si="10"/>
        <v>3.7129755700853964</v>
      </c>
      <c r="N107">
        <f t="shared" si="11"/>
        <v>4.1579856439011111</v>
      </c>
    </row>
    <row r="108" spans="2:14" x14ac:dyDescent="0.35">
      <c r="B108">
        <f t="shared" si="12"/>
        <v>111</v>
      </c>
      <c r="C108">
        <v>0.64500000000000002</v>
      </c>
      <c r="D108">
        <f t="shared" si="13"/>
        <v>11.561492275888675</v>
      </c>
      <c r="E108">
        <f t="shared" si="14"/>
        <v>7.4571625179481957</v>
      </c>
      <c r="F108">
        <f t="shared" si="8"/>
        <v>2.2541200101599589E-3</v>
      </c>
      <c r="G108">
        <f>SUM(F108:F$111)</f>
        <v>3.2484793536885215E-3</v>
      </c>
      <c r="H108">
        <f>SUM(G108:G$111)</f>
        <v>4.5424940868806002E-3</v>
      </c>
      <c r="I108">
        <f t="shared" si="9"/>
        <v>1.3462105616233089E-3</v>
      </c>
      <c r="J108">
        <f>SUM(I108:I$111)</f>
        <v>2.0061715832261008E-3</v>
      </c>
      <c r="K108">
        <f>SUM(J108:J$111)</f>
        <v>2.8827170035733481E-3</v>
      </c>
      <c r="L108">
        <f t="shared" si="15"/>
        <v>1.441129726477163</v>
      </c>
      <c r="M108">
        <f t="shared" si="10"/>
        <v>3.7258707406496616</v>
      </c>
      <c r="N108">
        <f t="shared" si="11"/>
        <v>4.1708808144653764</v>
      </c>
    </row>
    <row r="109" spans="2:14" x14ac:dyDescent="0.35">
      <c r="B109">
        <f t="shared" si="12"/>
        <v>112</v>
      </c>
      <c r="C109">
        <v>0.69799999999999995</v>
      </c>
      <c r="D109">
        <f t="shared" si="13"/>
        <v>4.1043297579404792</v>
      </c>
      <c r="E109">
        <f t="shared" si="14"/>
        <v>2.8648221710424542</v>
      </c>
      <c r="F109">
        <f t="shared" si="8"/>
        <v>7.4093759593220863E-4</v>
      </c>
      <c r="G109">
        <f>SUM(F109:F$111)</f>
        <v>9.9435934352856258E-4</v>
      </c>
      <c r="H109">
        <f>SUM(G109:G$111)</f>
        <v>1.2940147331920787E-3</v>
      </c>
      <c r="I109">
        <f t="shared" si="9"/>
        <v>4.7886522403766817E-4</v>
      </c>
      <c r="J109">
        <f>SUM(I109:I$111)</f>
        <v>6.5996102160279229E-4</v>
      </c>
      <c r="K109">
        <f>SUM(J109:J$111)</f>
        <v>8.7654542034724741E-4</v>
      </c>
      <c r="L109">
        <f t="shared" si="15"/>
        <v>1.342028463648834</v>
      </c>
      <c r="M109">
        <f t="shared" si="10"/>
        <v>3.767758846819961</v>
      </c>
      <c r="N109">
        <f t="shared" si="11"/>
        <v>4.2127689206356758</v>
      </c>
    </row>
    <row r="110" spans="2:14" x14ac:dyDescent="0.35">
      <c r="B110">
        <f t="shared" si="12"/>
        <v>113</v>
      </c>
      <c r="C110">
        <v>0.75900000000000001</v>
      </c>
      <c r="D110">
        <f t="shared" si="13"/>
        <v>1.239507586898025</v>
      </c>
      <c r="E110">
        <f t="shared" si="14"/>
        <v>0.94078625845560093</v>
      </c>
      <c r="F110">
        <f t="shared" si="8"/>
        <v>2.0718810552919174E-4</v>
      </c>
      <c r="G110">
        <f>SUM(F110:F$111)</f>
        <v>2.5342174759635395E-4</v>
      </c>
      <c r="H110">
        <f>SUM(G110:G$111)</f>
        <v>2.9965538966351621E-4</v>
      </c>
      <c r="I110">
        <f t="shared" si="9"/>
        <v>1.4560719638579306E-4</v>
      </c>
      <c r="J110">
        <f>SUM(I110:I$111)</f>
        <v>1.8109579756512407E-4</v>
      </c>
      <c r="K110">
        <f>SUM(J110:J$111)</f>
        <v>2.1658439874445507E-4</v>
      </c>
      <c r="L110">
        <f t="shared" si="15"/>
        <v>1.2231481481481481</v>
      </c>
      <c r="M110">
        <f t="shared" si="10"/>
        <v>3.9285081609489048</v>
      </c>
      <c r="N110">
        <f t="shared" si="11"/>
        <v>4.3735182347646191</v>
      </c>
    </row>
    <row r="111" spans="2:14" x14ac:dyDescent="0.35">
      <c r="B111">
        <f t="shared" si="12"/>
        <v>114</v>
      </c>
      <c r="C111">
        <v>0.82899999999999996</v>
      </c>
      <c r="D111">
        <f t="shared" si="13"/>
        <v>0.29872132844242405</v>
      </c>
      <c r="E111">
        <f t="shared" si="14"/>
        <v>0.24763998127876952</v>
      </c>
      <c r="F111">
        <f t="shared" si="8"/>
        <v>4.6233642067162231E-5</v>
      </c>
      <c r="G111">
        <f>SUM(F111:F$111)</f>
        <v>4.6233642067162231E-5</v>
      </c>
      <c r="H111">
        <f>SUM(G111:G$111)</f>
        <v>4.6233642067162231E-5</v>
      </c>
      <c r="I111">
        <f t="shared" si="9"/>
        <v>3.5488601179330997E-5</v>
      </c>
      <c r="J111">
        <f>SUM(I111:I$111)</f>
        <v>3.5488601179330997E-5</v>
      </c>
      <c r="K111">
        <f>SUM(J111:J$111)</f>
        <v>3.5488601179330997E-5</v>
      </c>
      <c r="L111">
        <f t="shared" si="15"/>
        <v>1</v>
      </c>
      <c r="M111">
        <f t="shared" si="10"/>
        <v>4.7053600128007567</v>
      </c>
      <c r="N111">
        <f t="shared" si="11"/>
        <v>5.150370086616471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Variables Template</vt:lpstr>
      <vt:lpstr>Calculations </vt:lpstr>
      <vt:lpstr>Male</vt:lpstr>
      <vt:lpstr>Female</vt:lpstr>
      <vt:lpstr>'Calculations '!Print_Area</vt:lpstr>
      <vt:lpstr>'Variables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Farouk Aminu</dc:creator>
  <cp:lastModifiedBy>Kingsley Keneigwe</cp:lastModifiedBy>
  <cp:lastPrinted>2021-06-18T12:10:06Z</cp:lastPrinted>
  <dcterms:created xsi:type="dcterms:W3CDTF">2007-08-11T01:02:34Z</dcterms:created>
  <dcterms:modified xsi:type="dcterms:W3CDTF">2023-09-03T13:32:31Z</dcterms:modified>
</cp:coreProperties>
</file>