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0eed64d63e9584/Documents/GitHub/WatchyChronometer/"/>
    </mc:Choice>
  </mc:AlternateContent>
  <xr:revisionPtr revIDLastSave="351" documentId="8_{C808F948-ACF6-414A-AD7F-56F8CA43476A}" xr6:coauthVersionLast="47" xr6:coauthVersionMax="47" xr10:uidLastSave="{66510E7B-D316-4BFB-BEEB-C70BFDB355EC}"/>
  <bookViews>
    <workbookView xWindow="19200" yWindow="0" windowWidth="19200" windowHeight="21000" activeTab="3" xr2:uid="{D034AD71-6EC7-47C0-AFA3-0BA464F1E9E3}"/>
  </bookViews>
  <sheets>
    <sheet name="Sheet1" sheetId="1" r:id="rId1"/>
    <sheet name="Sheet2" sheetId="2" r:id="rId2"/>
    <sheet name="DayNumbers" sheetId="3" r:id="rId3"/>
    <sheet name="Sheet4" sheetId="4" r:id="rId4"/>
  </sheets>
  <definedNames>
    <definedName name="Day_Circle_Radius">Sheet1!$B$3</definedName>
    <definedName name="Display_Height">Sheet1!$B$2</definedName>
    <definedName name="Latitude">Sheet1!$B$6</definedName>
    <definedName name="MIDDAY">Sheet1!$B$5</definedName>
    <definedName name="Minutes_Per_Day">Sheet1!$X$372</definedName>
    <definedName name="SIX_AM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J16" i="1"/>
  <c r="J18" i="1"/>
  <c r="J28" i="1"/>
  <c r="J40" i="1"/>
  <c r="J42" i="1"/>
  <c r="J52" i="1"/>
  <c r="J54" i="1"/>
  <c r="J64" i="1"/>
  <c r="J66" i="1"/>
  <c r="J88" i="1"/>
  <c r="J90" i="1"/>
  <c r="J100" i="1"/>
  <c r="J112" i="1"/>
  <c r="J124" i="1"/>
  <c r="J136" i="1"/>
  <c r="J160" i="1"/>
  <c r="J172" i="1"/>
  <c r="J184" i="1"/>
  <c r="J196" i="1"/>
  <c r="J198" i="1"/>
  <c r="J208" i="1"/>
  <c r="J232" i="1"/>
  <c r="J244" i="1"/>
  <c r="J246" i="1"/>
  <c r="J256" i="1"/>
  <c r="J268" i="1"/>
  <c r="J280" i="1"/>
  <c r="J292" i="1"/>
  <c r="J294" i="1"/>
  <c r="J304" i="1"/>
  <c r="J316" i="1"/>
  <c r="J328" i="1"/>
  <c r="J340" i="1"/>
  <c r="J352" i="1"/>
  <c r="J364" i="1"/>
  <c r="I12" i="1"/>
  <c r="I24" i="1"/>
  <c r="I30" i="1"/>
  <c r="I36" i="1"/>
  <c r="I48" i="1"/>
  <c r="I60" i="1"/>
  <c r="I72" i="1"/>
  <c r="I78" i="1"/>
  <c r="I84" i="1"/>
  <c r="I96" i="1"/>
  <c r="I102" i="1"/>
  <c r="I108" i="1"/>
  <c r="I114" i="1"/>
  <c r="I120" i="1"/>
  <c r="I126" i="1"/>
  <c r="I132" i="1"/>
  <c r="I138" i="1"/>
  <c r="I144" i="1"/>
  <c r="I156" i="1"/>
  <c r="I162" i="1"/>
  <c r="I168" i="1"/>
  <c r="I174" i="1"/>
  <c r="I180" i="1"/>
  <c r="I186" i="1"/>
  <c r="I192" i="1"/>
  <c r="I204" i="1"/>
  <c r="I210" i="1"/>
  <c r="I216" i="1"/>
  <c r="I222" i="1"/>
  <c r="I228" i="1"/>
  <c r="I234" i="1"/>
  <c r="I240" i="1"/>
  <c r="I252" i="1"/>
  <c r="I258" i="1"/>
  <c r="I264" i="1"/>
  <c r="I270" i="1"/>
  <c r="I276" i="1"/>
  <c r="I282" i="1"/>
  <c r="I288" i="1"/>
  <c r="I300" i="1"/>
  <c r="I306" i="1"/>
  <c r="I312" i="1"/>
  <c r="I318" i="1"/>
  <c r="I324" i="1"/>
  <c r="I330" i="1"/>
  <c r="I336" i="1"/>
  <c r="I342" i="1"/>
  <c r="I348" i="1"/>
  <c r="I354" i="1"/>
  <c r="I360" i="1"/>
  <c r="I366" i="1"/>
  <c r="I372" i="1"/>
  <c r="H220" i="1"/>
  <c r="J220" i="1" s="1"/>
  <c r="U72" i="1"/>
  <c r="F1" i="2"/>
  <c r="G1" i="2"/>
  <c r="B3" i="1"/>
  <c r="X372" i="1"/>
  <c r="S377" i="1" s="1"/>
  <c r="C8" i="1"/>
  <c r="D8" i="1" s="1"/>
  <c r="H8" i="1" s="1"/>
  <c r="J8" i="1" s="1"/>
  <c r="C9" i="1"/>
  <c r="D9" i="1" s="1"/>
  <c r="H9" i="1" s="1"/>
  <c r="J9" i="1" s="1"/>
  <c r="C10" i="1"/>
  <c r="D10" i="1" s="1"/>
  <c r="H10" i="1" s="1"/>
  <c r="J10" i="1" s="1"/>
  <c r="C11" i="1"/>
  <c r="D11" i="1" s="1"/>
  <c r="G11" i="1" s="1"/>
  <c r="I11" i="1" s="1"/>
  <c r="C12" i="1"/>
  <c r="D12" i="1" s="1"/>
  <c r="G12" i="1" s="1"/>
  <c r="C13" i="1"/>
  <c r="D13" i="1" s="1"/>
  <c r="H13" i="1" s="1"/>
  <c r="J13" i="1" s="1"/>
  <c r="C14" i="1"/>
  <c r="D14" i="1" s="1"/>
  <c r="H14" i="1" s="1"/>
  <c r="J14" i="1" s="1"/>
  <c r="C15" i="1"/>
  <c r="D15" i="1" s="1"/>
  <c r="G15" i="1" s="1"/>
  <c r="I15" i="1" s="1"/>
  <c r="C16" i="1"/>
  <c r="D16" i="1" s="1"/>
  <c r="H16" i="1" s="1"/>
  <c r="C17" i="1"/>
  <c r="D17" i="1" s="1"/>
  <c r="H17" i="1" s="1"/>
  <c r="J17" i="1" s="1"/>
  <c r="C18" i="1"/>
  <c r="D18" i="1" s="1"/>
  <c r="H18" i="1" s="1"/>
  <c r="C19" i="1"/>
  <c r="D19" i="1" s="1"/>
  <c r="H19" i="1" s="1"/>
  <c r="J19" i="1" s="1"/>
  <c r="C20" i="1"/>
  <c r="D20" i="1" s="1"/>
  <c r="H20" i="1" s="1"/>
  <c r="J20" i="1" s="1"/>
  <c r="C21" i="1"/>
  <c r="D21" i="1" s="1"/>
  <c r="H21" i="1" s="1"/>
  <c r="J21" i="1" s="1"/>
  <c r="C22" i="1"/>
  <c r="D22" i="1" s="1"/>
  <c r="H22" i="1" s="1"/>
  <c r="J22" i="1" s="1"/>
  <c r="C23" i="1"/>
  <c r="D23" i="1" s="1"/>
  <c r="G23" i="1" s="1"/>
  <c r="I23" i="1" s="1"/>
  <c r="C24" i="1"/>
  <c r="D24" i="1" s="1"/>
  <c r="G24" i="1" s="1"/>
  <c r="C25" i="1"/>
  <c r="D25" i="1" s="1"/>
  <c r="H25" i="1" s="1"/>
  <c r="J25" i="1" s="1"/>
  <c r="C26" i="1"/>
  <c r="D26" i="1" s="1"/>
  <c r="H26" i="1" s="1"/>
  <c r="J26" i="1" s="1"/>
  <c r="C27" i="1"/>
  <c r="D27" i="1" s="1"/>
  <c r="G27" i="1" s="1"/>
  <c r="I27" i="1" s="1"/>
  <c r="C28" i="1"/>
  <c r="D28" i="1" s="1"/>
  <c r="H28" i="1" s="1"/>
  <c r="C29" i="1"/>
  <c r="D29" i="1" s="1"/>
  <c r="G29" i="1" s="1"/>
  <c r="I29" i="1" s="1"/>
  <c r="C30" i="1"/>
  <c r="D30" i="1" s="1"/>
  <c r="G30" i="1" s="1"/>
  <c r="C31" i="1"/>
  <c r="D31" i="1" s="1"/>
  <c r="H31" i="1" s="1"/>
  <c r="J31" i="1" s="1"/>
  <c r="C32" i="1"/>
  <c r="D32" i="1" s="1"/>
  <c r="H32" i="1" s="1"/>
  <c r="J32" i="1" s="1"/>
  <c r="C33" i="1"/>
  <c r="D33" i="1" s="1"/>
  <c r="H33" i="1" s="1"/>
  <c r="J33" i="1" s="1"/>
  <c r="C34" i="1"/>
  <c r="D34" i="1" s="1"/>
  <c r="H34" i="1" s="1"/>
  <c r="J34" i="1" s="1"/>
  <c r="C35" i="1"/>
  <c r="D35" i="1" s="1"/>
  <c r="G35" i="1" s="1"/>
  <c r="I35" i="1" s="1"/>
  <c r="C36" i="1"/>
  <c r="D36" i="1" s="1"/>
  <c r="G36" i="1" s="1"/>
  <c r="C37" i="1"/>
  <c r="D37" i="1" s="1"/>
  <c r="H37" i="1" s="1"/>
  <c r="J37" i="1" s="1"/>
  <c r="C38" i="1"/>
  <c r="D38" i="1" s="1"/>
  <c r="H38" i="1" s="1"/>
  <c r="J38" i="1" s="1"/>
  <c r="C39" i="1"/>
  <c r="D39" i="1" s="1"/>
  <c r="G39" i="1" s="1"/>
  <c r="I39" i="1" s="1"/>
  <c r="C40" i="1"/>
  <c r="D40" i="1" s="1"/>
  <c r="H40" i="1" s="1"/>
  <c r="C41" i="1"/>
  <c r="D41" i="1" s="1"/>
  <c r="G41" i="1" s="1"/>
  <c r="I41" i="1" s="1"/>
  <c r="C42" i="1"/>
  <c r="D42" i="1" s="1"/>
  <c r="H42" i="1" s="1"/>
  <c r="C43" i="1"/>
  <c r="D43" i="1" s="1"/>
  <c r="H43" i="1" s="1"/>
  <c r="J43" i="1" s="1"/>
  <c r="C44" i="1"/>
  <c r="D44" i="1" s="1"/>
  <c r="H44" i="1" s="1"/>
  <c r="J44" i="1" s="1"/>
  <c r="C45" i="1"/>
  <c r="D45" i="1" s="1"/>
  <c r="H45" i="1" s="1"/>
  <c r="J45" i="1" s="1"/>
  <c r="C46" i="1"/>
  <c r="D46" i="1" s="1"/>
  <c r="H46" i="1" s="1"/>
  <c r="J46" i="1" s="1"/>
  <c r="C47" i="1"/>
  <c r="D47" i="1" s="1"/>
  <c r="G47" i="1" s="1"/>
  <c r="I47" i="1" s="1"/>
  <c r="C48" i="1"/>
  <c r="D48" i="1" s="1"/>
  <c r="G48" i="1" s="1"/>
  <c r="C49" i="1"/>
  <c r="D49" i="1" s="1"/>
  <c r="H49" i="1" s="1"/>
  <c r="J49" i="1" s="1"/>
  <c r="C50" i="1"/>
  <c r="D50" i="1" s="1"/>
  <c r="H50" i="1" s="1"/>
  <c r="J50" i="1" s="1"/>
  <c r="C51" i="1"/>
  <c r="D51" i="1" s="1"/>
  <c r="G51" i="1" s="1"/>
  <c r="I51" i="1" s="1"/>
  <c r="C52" i="1"/>
  <c r="D52" i="1" s="1"/>
  <c r="H52" i="1" s="1"/>
  <c r="C53" i="1"/>
  <c r="D53" i="1" s="1"/>
  <c r="H53" i="1" s="1"/>
  <c r="J53" i="1" s="1"/>
  <c r="C54" i="1"/>
  <c r="D54" i="1" s="1"/>
  <c r="H54" i="1" s="1"/>
  <c r="C55" i="1"/>
  <c r="D55" i="1" s="1"/>
  <c r="H55" i="1" s="1"/>
  <c r="J55" i="1" s="1"/>
  <c r="C56" i="1"/>
  <c r="D56" i="1" s="1"/>
  <c r="H56" i="1" s="1"/>
  <c r="J56" i="1" s="1"/>
  <c r="C57" i="1"/>
  <c r="D57" i="1" s="1"/>
  <c r="H57" i="1" s="1"/>
  <c r="J57" i="1" s="1"/>
  <c r="C58" i="1"/>
  <c r="D58" i="1" s="1"/>
  <c r="H58" i="1" s="1"/>
  <c r="J58" i="1" s="1"/>
  <c r="C59" i="1"/>
  <c r="D59" i="1" s="1"/>
  <c r="G59" i="1" s="1"/>
  <c r="I59" i="1" s="1"/>
  <c r="C60" i="1"/>
  <c r="D60" i="1" s="1"/>
  <c r="G60" i="1" s="1"/>
  <c r="C61" i="1"/>
  <c r="D61" i="1" s="1"/>
  <c r="H61" i="1" s="1"/>
  <c r="J61" i="1" s="1"/>
  <c r="C62" i="1"/>
  <c r="D62" i="1" s="1"/>
  <c r="H62" i="1" s="1"/>
  <c r="J62" i="1" s="1"/>
  <c r="C63" i="1"/>
  <c r="D63" i="1" s="1"/>
  <c r="G63" i="1" s="1"/>
  <c r="I63" i="1" s="1"/>
  <c r="C64" i="1"/>
  <c r="D64" i="1" s="1"/>
  <c r="H64" i="1" s="1"/>
  <c r="C65" i="1"/>
  <c r="D65" i="1" s="1"/>
  <c r="H65" i="1" s="1"/>
  <c r="J65" i="1" s="1"/>
  <c r="C66" i="1"/>
  <c r="D66" i="1" s="1"/>
  <c r="H66" i="1" s="1"/>
  <c r="C67" i="1"/>
  <c r="D67" i="1" s="1"/>
  <c r="H67" i="1" s="1"/>
  <c r="J67" i="1" s="1"/>
  <c r="C68" i="1"/>
  <c r="D68" i="1" s="1"/>
  <c r="H68" i="1" s="1"/>
  <c r="J68" i="1" s="1"/>
  <c r="C69" i="1"/>
  <c r="D69" i="1" s="1"/>
  <c r="H69" i="1" s="1"/>
  <c r="J69" i="1" s="1"/>
  <c r="C70" i="1"/>
  <c r="D70" i="1" s="1"/>
  <c r="H70" i="1" s="1"/>
  <c r="J70" i="1" s="1"/>
  <c r="C71" i="1"/>
  <c r="D71" i="1" s="1"/>
  <c r="G71" i="1" s="1"/>
  <c r="I71" i="1" s="1"/>
  <c r="C72" i="1"/>
  <c r="D72" i="1" s="1"/>
  <c r="G72" i="1" s="1"/>
  <c r="C73" i="1"/>
  <c r="D73" i="1" s="1"/>
  <c r="H73" i="1" s="1"/>
  <c r="J73" i="1" s="1"/>
  <c r="C74" i="1"/>
  <c r="D74" i="1" s="1"/>
  <c r="H74" i="1" s="1"/>
  <c r="J74" i="1" s="1"/>
  <c r="C75" i="1"/>
  <c r="D75" i="1" s="1"/>
  <c r="G75" i="1" s="1"/>
  <c r="I75" i="1" s="1"/>
  <c r="C76" i="1"/>
  <c r="D76" i="1" s="1"/>
  <c r="H76" i="1" s="1"/>
  <c r="J76" i="1" s="1"/>
  <c r="C77" i="1"/>
  <c r="D77" i="1" s="1"/>
  <c r="G77" i="1" s="1"/>
  <c r="I77" i="1" s="1"/>
  <c r="C78" i="1"/>
  <c r="D78" i="1" s="1"/>
  <c r="G78" i="1" s="1"/>
  <c r="C79" i="1"/>
  <c r="D79" i="1" s="1"/>
  <c r="H79" i="1" s="1"/>
  <c r="J79" i="1" s="1"/>
  <c r="C80" i="1"/>
  <c r="D80" i="1" s="1"/>
  <c r="H80" i="1" s="1"/>
  <c r="J80" i="1" s="1"/>
  <c r="C81" i="1"/>
  <c r="D81" i="1" s="1"/>
  <c r="H81" i="1" s="1"/>
  <c r="J81" i="1" s="1"/>
  <c r="C82" i="1"/>
  <c r="D82" i="1" s="1"/>
  <c r="H82" i="1" s="1"/>
  <c r="J82" i="1" s="1"/>
  <c r="C83" i="1"/>
  <c r="D83" i="1" s="1"/>
  <c r="G83" i="1" s="1"/>
  <c r="I83" i="1" s="1"/>
  <c r="C84" i="1"/>
  <c r="D84" i="1" s="1"/>
  <c r="G84" i="1" s="1"/>
  <c r="C85" i="1"/>
  <c r="D85" i="1" s="1"/>
  <c r="H85" i="1" s="1"/>
  <c r="J85" i="1" s="1"/>
  <c r="C86" i="1"/>
  <c r="D86" i="1" s="1"/>
  <c r="H86" i="1" s="1"/>
  <c r="J86" i="1" s="1"/>
  <c r="C87" i="1"/>
  <c r="D87" i="1" s="1"/>
  <c r="G87" i="1" s="1"/>
  <c r="I87" i="1" s="1"/>
  <c r="C88" i="1"/>
  <c r="D88" i="1" s="1"/>
  <c r="H88" i="1" s="1"/>
  <c r="C89" i="1"/>
  <c r="D89" i="1" s="1"/>
  <c r="H89" i="1" s="1"/>
  <c r="J89" i="1" s="1"/>
  <c r="C90" i="1"/>
  <c r="D90" i="1" s="1"/>
  <c r="H90" i="1" s="1"/>
  <c r="C91" i="1"/>
  <c r="D91" i="1" s="1"/>
  <c r="H91" i="1" s="1"/>
  <c r="J91" i="1" s="1"/>
  <c r="C92" i="1"/>
  <c r="D92" i="1" s="1"/>
  <c r="H92" i="1" s="1"/>
  <c r="J92" i="1" s="1"/>
  <c r="C93" i="1"/>
  <c r="D93" i="1" s="1"/>
  <c r="H93" i="1" s="1"/>
  <c r="J93" i="1" s="1"/>
  <c r="C94" i="1"/>
  <c r="D94" i="1" s="1"/>
  <c r="H94" i="1" s="1"/>
  <c r="J94" i="1" s="1"/>
  <c r="C95" i="1"/>
  <c r="D95" i="1" s="1"/>
  <c r="G95" i="1" s="1"/>
  <c r="I95" i="1" s="1"/>
  <c r="C96" i="1"/>
  <c r="D96" i="1" s="1"/>
  <c r="G96" i="1" s="1"/>
  <c r="C97" i="1"/>
  <c r="D97" i="1" s="1"/>
  <c r="H97" i="1" s="1"/>
  <c r="J97" i="1" s="1"/>
  <c r="C98" i="1"/>
  <c r="D98" i="1" s="1"/>
  <c r="H98" i="1" s="1"/>
  <c r="J98" i="1" s="1"/>
  <c r="C99" i="1"/>
  <c r="D99" i="1" s="1"/>
  <c r="G99" i="1" s="1"/>
  <c r="I99" i="1" s="1"/>
  <c r="C100" i="1"/>
  <c r="D100" i="1" s="1"/>
  <c r="H100" i="1" s="1"/>
  <c r="C101" i="1"/>
  <c r="D101" i="1" s="1"/>
  <c r="G101" i="1" s="1"/>
  <c r="I101" i="1" s="1"/>
  <c r="C102" i="1"/>
  <c r="D102" i="1" s="1"/>
  <c r="G102" i="1" s="1"/>
  <c r="C103" i="1"/>
  <c r="D103" i="1" s="1"/>
  <c r="H103" i="1" s="1"/>
  <c r="J103" i="1" s="1"/>
  <c r="C104" i="1"/>
  <c r="D104" i="1" s="1"/>
  <c r="H104" i="1" s="1"/>
  <c r="J104" i="1" s="1"/>
  <c r="C105" i="1"/>
  <c r="D105" i="1" s="1"/>
  <c r="H105" i="1" s="1"/>
  <c r="J105" i="1" s="1"/>
  <c r="C106" i="1"/>
  <c r="D106" i="1" s="1"/>
  <c r="H106" i="1" s="1"/>
  <c r="J106" i="1" s="1"/>
  <c r="C107" i="1"/>
  <c r="D107" i="1" s="1"/>
  <c r="G107" i="1" s="1"/>
  <c r="I107" i="1" s="1"/>
  <c r="C108" i="1"/>
  <c r="D108" i="1" s="1"/>
  <c r="G108" i="1" s="1"/>
  <c r="C109" i="1"/>
  <c r="D109" i="1" s="1"/>
  <c r="H109" i="1" s="1"/>
  <c r="J109" i="1" s="1"/>
  <c r="C110" i="1"/>
  <c r="D110" i="1" s="1"/>
  <c r="H110" i="1" s="1"/>
  <c r="J110" i="1" s="1"/>
  <c r="C111" i="1"/>
  <c r="D111" i="1" s="1"/>
  <c r="G111" i="1" s="1"/>
  <c r="I111" i="1" s="1"/>
  <c r="C112" i="1"/>
  <c r="D112" i="1" s="1"/>
  <c r="H112" i="1" s="1"/>
  <c r="C113" i="1"/>
  <c r="D113" i="1" s="1"/>
  <c r="G113" i="1" s="1"/>
  <c r="I113" i="1" s="1"/>
  <c r="C114" i="1"/>
  <c r="D114" i="1" s="1"/>
  <c r="G114" i="1" s="1"/>
  <c r="C115" i="1"/>
  <c r="D115" i="1" s="1"/>
  <c r="H115" i="1" s="1"/>
  <c r="J115" i="1" s="1"/>
  <c r="C116" i="1"/>
  <c r="D116" i="1" s="1"/>
  <c r="H116" i="1" s="1"/>
  <c r="J116" i="1" s="1"/>
  <c r="C117" i="1"/>
  <c r="D117" i="1" s="1"/>
  <c r="H117" i="1" s="1"/>
  <c r="J117" i="1" s="1"/>
  <c r="C118" i="1"/>
  <c r="D118" i="1" s="1"/>
  <c r="H118" i="1" s="1"/>
  <c r="J118" i="1" s="1"/>
  <c r="C119" i="1"/>
  <c r="D119" i="1" s="1"/>
  <c r="G119" i="1" s="1"/>
  <c r="I119" i="1" s="1"/>
  <c r="C120" i="1"/>
  <c r="D120" i="1" s="1"/>
  <c r="G120" i="1" s="1"/>
  <c r="C121" i="1"/>
  <c r="D121" i="1" s="1"/>
  <c r="H121" i="1" s="1"/>
  <c r="J121" i="1" s="1"/>
  <c r="C122" i="1"/>
  <c r="D122" i="1" s="1"/>
  <c r="H122" i="1" s="1"/>
  <c r="J122" i="1" s="1"/>
  <c r="C123" i="1"/>
  <c r="D123" i="1" s="1"/>
  <c r="G123" i="1" s="1"/>
  <c r="I123" i="1" s="1"/>
  <c r="C124" i="1"/>
  <c r="D124" i="1" s="1"/>
  <c r="H124" i="1" s="1"/>
  <c r="C125" i="1"/>
  <c r="D125" i="1" s="1"/>
  <c r="G125" i="1" s="1"/>
  <c r="I125" i="1" s="1"/>
  <c r="C126" i="1"/>
  <c r="D126" i="1" s="1"/>
  <c r="G126" i="1" s="1"/>
  <c r="C127" i="1"/>
  <c r="D127" i="1" s="1"/>
  <c r="H127" i="1" s="1"/>
  <c r="J127" i="1" s="1"/>
  <c r="C128" i="1"/>
  <c r="D128" i="1" s="1"/>
  <c r="H128" i="1" s="1"/>
  <c r="J128" i="1" s="1"/>
  <c r="C129" i="1"/>
  <c r="D129" i="1" s="1"/>
  <c r="G129" i="1" s="1"/>
  <c r="I129" i="1" s="1"/>
  <c r="C130" i="1"/>
  <c r="D130" i="1" s="1"/>
  <c r="H130" i="1" s="1"/>
  <c r="J130" i="1" s="1"/>
  <c r="C131" i="1"/>
  <c r="D131" i="1" s="1"/>
  <c r="G131" i="1" s="1"/>
  <c r="I131" i="1" s="1"/>
  <c r="C132" i="1"/>
  <c r="D132" i="1" s="1"/>
  <c r="G132" i="1" s="1"/>
  <c r="C133" i="1"/>
  <c r="D133" i="1" s="1"/>
  <c r="H133" i="1" s="1"/>
  <c r="J133" i="1" s="1"/>
  <c r="C134" i="1"/>
  <c r="D134" i="1" s="1"/>
  <c r="H134" i="1" s="1"/>
  <c r="J134" i="1" s="1"/>
  <c r="C135" i="1"/>
  <c r="D135" i="1" s="1"/>
  <c r="G135" i="1" s="1"/>
  <c r="I135" i="1" s="1"/>
  <c r="C136" i="1"/>
  <c r="D136" i="1" s="1"/>
  <c r="H136" i="1" s="1"/>
  <c r="C137" i="1"/>
  <c r="D137" i="1" s="1"/>
  <c r="G137" i="1" s="1"/>
  <c r="I137" i="1" s="1"/>
  <c r="C138" i="1"/>
  <c r="D138" i="1" s="1"/>
  <c r="G138" i="1" s="1"/>
  <c r="C139" i="1"/>
  <c r="D139" i="1" s="1"/>
  <c r="H139" i="1" s="1"/>
  <c r="J139" i="1" s="1"/>
  <c r="C140" i="1"/>
  <c r="D140" i="1" s="1"/>
  <c r="H140" i="1" s="1"/>
  <c r="J140" i="1" s="1"/>
  <c r="C141" i="1"/>
  <c r="D141" i="1" s="1"/>
  <c r="G141" i="1" s="1"/>
  <c r="I141" i="1" s="1"/>
  <c r="C142" i="1"/>
  <c r="D142" i="1" s="1"/>
  <c r="H142" i="1" s="1"/>
  <c r="J142" i="1" s="1"/>
  <c r="C143" i="1"/>
  <c r="D143" i="1" s="1"/>
  <c r="G143" i="1" s="1"/>
  <c r="I143" i="1" s="1"/>
  <c r="C144" i="1"/>
  <c r="D144" i="1" s="1"/>
  <c r="G144" i="1" s="1"/>
  <c r="C145" i="1"/>
  <c r="D145" i="1" s="1"/>
  <c r="H145" i="1" s="1"/>
  <c r="J145" i="1" s="1"/>
  <c r="C146" i="1"/>
  <c r="D146" i="1" s="1"/>
  <c r="H146" i="1" s="1"/>
  <c r="J146" i="1" s="1"/>
  <c r="C147" i="1"/>
  <c r="D147" i="1" s="1"/>
  <c r="G147" i="1" s="1"/>
  <c r="I147" i="1" s="1"/>
  <c r="C148" i="1"/>
  <c r="D148" i="1" s="1"/>
  <c r="H148" i="1" s="1"/>
  <c r="J148" i="1" s="1"/>
  <c r="C149" i="1"/>
  <c r="D149" i="1" s="1"/>
  <c r="H149" i="1" s="1"/>
  <c r="J149" i="1" s="1"/>
  <c r="C150" i="1"/>
  <c r="D150" i="1" s="1"/>
  <c r="H150" i="1" s="1"/>
  <c r="J150" i="1" s="1"/>
  <c r="C151" i="1"/>
  <c r="D151" i="1" s="1"/>
  <c r="H151" i="1" s="1"/>
  <c r="J151" i="1" s="1"/>
  <c r="C152" i="1"/>
  <c r="D152" i="1" s="1"/>
  <c r="H152" i="1" s="1"/>
  <c r="J152" i="1" s="1"/>
  <c r="C153" i="1"/>
  <c r="D153" i="1" s="1"/>
  <c r="H153" i="1" s="1"/>
  <c r="J153" i="1" s="1"/>
  <c r="C154" i="1"/>
  <c r="D154" i="1" s="1"/>
  <c r="H154" i="1" s="1"/>
  <c r="J154" i="1" s="1"/>
  <c r="C155" i="1"/>
  <c r="D155" i="1" s="1"/>
  <c r="G155" i="1" s="1"/>
  <c r="I155" i="1" s="1"/>
  <c r="C156" i="1"/>
  <c r="D156" i="1" s="1"/>
  <c r="G156" i="1" s="1"/>
  <c r="C157" i="1"/>
  <c r="D157" i="1" s="1"/>
  <c r="H157" i="1" s="1"/>
  <c r="J157" i="1" s="1"/>
  <c r="C158" i="1"/>
  <c r="D158" i="1" s="1"/>
  <c r="H158" i="1" s="1"/>
  <c r="J158" i="1" s="1"/>
  <c r="C159" i="1"/>
  <c r="D159" i="1" s="1"/>
  <c r="G159" i="1" s="1"/>
  <c r="I159" i="1" s="1"/>
  <c r="C160" i="1"/>
  <c r="D160" i="1" s="1"/>
  <c r="H160" i="1" s="1"/>
  <c r="C161" i="1"/>
  <c r="D161" i="1" s="1"/>
  <c r="G161" i="1" s="1"/>
  <c r="I161" i="1" s="1"/>
  <c r="C162" i="1"/>
  <c r="D162" i="1" s="1"/>
  <c r="G162" i="1" s="1"/>
  <c r="C163" i="1"/>
  <c r="D163" i="1" s="1"/>
  <c r="H163" i="1" s="1"/>
  <c r="J163" i="1" s="1"/>
  <c r="C164" i="1"/>
  <c r="D164" i="1" s="1"/>
  <c r="H164" i="1" s="1"/>
  <c r="J164" i="1" s="1"/>
  <c r="C165" i="1"/>
  <c r="D165" i="1" s="1"/>
  <c r="H165" i="1" s="1"/>
  <c r="J165" i="1" s="1"/>
  <c r="C166" i="1"/>
  <c r="D166" i="1" s="1"/>
  <c r="H166" i="1" s="1"/>
  <c r="J166" i="1" s="1"/>
  <c r="C167" i="1"/>
  <c r="D167" i="1" s="1"/>
  <c r="G167" i="1" s="1"/>
  <c r="I167" i="1" s="1"/>
  <c r="C168" i="1"/>
  <c r="D168" i="1" s="1"/>
  <c r="G168" i="1" s="1"/>
  <c r="C169" i="1"/>
  <c r="D169" i="1" s="1"/>
  <c r="H169" i="1" s="1"/>
  <c r="J169" i="1" s="1"/>
  <c r="C170" i="1"/>
  <c r="D170" i="1" s="1"/>
  <c r="H170" i="1" s="1"/>
  <c r="J170" i="1" s="1"/>
  <c r="C171" i="1"/>
  <c r="D171" i="1" s="1"/>
  <c r="G171" i="1" s="1"/>
  <c r="I171" i="1" s="1"/>
  <c r="C172" i="1"/>
  <c r="D172" i="1" s="1"/>
  <c r="H172" i="1" s="1"/>
  <c r="C173" i="1"/>
  <c r="D173" i="1" s="1"/>
  <c r="G173" i="1" s="1"/>
  <c r="I173" i="1" s="1"/>
  <c r="C174" i="1"/>
  <c r="D174" i="1" s="1"/>
  <c r="G174" i="1" s="1"/>
  <c r="C175" i="1"/>
  <c r="D175" i="1" s="1"/>
  <c r="H175" i="1" s="1"/>
  <c r="J175" i="1" s="1"/>
  <c r="C176" i="1"/>
  <c r="D176" i="1" s="1"/>
  <c r="H176" i="1" s="1"/>
  <c r="J176" i="1" s="1"/>
  <c r="C177" i="1"/>
  <c r="D177" i="1" s="1"/>
  <c r="G177" i="1" s="1"/>
  <c r="I177" i="1" s="1"/>
  <c r="C178" i="1"/>
  <c r="D178" i="1" s="1"/>
  <c r="H178" i="1" s="1"/>
  <c r="J178" i="1" s="1"/>
  <c r="C179" i="1"/>
  <c r="D179" i="1" s="1"/>
  <c r="G179" i="1" s="1"/>
  <c r="I179" i="1" s="1"/>
  <c r="C180" i="1"/>
  <c r="D180" i="1" s="1"/>
  <c r="G180" i="1" s="1"/>
  <c r="C181" i="1"/>
  <c r="D181" i="1" s="1"/>
  <c r="H181" i="1" s="1"/>
  <c r="J181" i="1" s="1"/>
  <c r="C182" i="1"/>
  <c r="D182" i="1" s="1"/>
  <c r="H182" i="1" s="1"/>
  <c r="J182" i="1" s="1"/>
  <c r="C183" i="1"/>
  <c r="D183" i="1" s="1"/>
  <c r="G183" i="1" s="1"/>
  <c r="I183" i="1" s="1"/>
  <c r="C184" i="1"/>
  <c r="D184" i="1" s="1"/>
  <c r="H184" i="1" s="1"/>
  <c r="C185" i="1"/>
  <c r="D185" i="1" s="1"/>
  <c r="G185" i="1" s="1"/>
  <c r="I185" i="1" s="1"/>
  <c r="C186" i="1"/>
  <c r="D186" i="1" s="1"/>
  <c r="G186" i="1" s="1"/>
  <c r="C187" i="1"/>
  <c r="D187" i="1" s="1"/>
  <c r="H187" i="1" s="1"/>
  <c r="J187" i="1" s="1"/>
  <c r="C188" i="1"/>
  <c r="D188" i="1" s="1"/>
  <c r="H188" i="1" s="1"/>
  <c r="J188" i="1" s="1"/>
  <c r="C189" i="1"/>
  <c r="D189" i="1" s="1"/>
  <c r="G189" i="1" s="1"/>
  <c r="I189" i="1" s="1"/>
  <c r="C190" i="1"/>
  <c r="D190" i="1" s="1"/>
  <c r="H190" i="1" s="1"/>
  <c r="J190" i="1" s="1"/>
  <c r="C191" i="1"/>
  <c r="D191" i="1" s="1"/>
  <c r="G191" i="1" s="1"/>
  <c r="I191" i="1" s="1"/>
  <c r="C192" i="1"/>
  <c r="D192" i="1" s="1"/>
  <c r="G192" i="1" s="1"/>
  <c r="C193" i="1"/>
  <c r="D193" i="1" s="1"/>
  <c r="H193" i="1" s="1"/>
  <c r="J193" i="1" s="1"/>
  <c r="C194" i="1"/>
  <c r="D194" i="1" s="1"/>
  <c r="H194" i="1" s="1"/>
  <c r="J194" i="1" s="1"/>
  <c r="C195" i="1"/>
  <c r="D195" i="1" s="1"/>
  <c r="G195" i="1" s="1"/>
  <c r="I195" i="1" s="1"/>
  <c r="C196" i="1"/>
  <c r="D196" i="1" s="1"/>
  <c r="H196" i="1" s="1"/>
  <c r="C197" i="1"/>
  <c r="D197" i="1" s="1"/>
  <c r="H197" i="1" s="1"/>
  <c r="J197" i="1" s="1"/>
  <c r="C198" i="1"/>
  <c r="D198" i="1" s="1"/>
  <c r="H198" i="1" s="1"/>
  <c r="C199" i="1"/>
  <c r="D199" i="1" s="1"/>
  <c r="H199" i="1" s="1"/>
  <c r="J199" i="1" s="1"/>
  <c r="C200" i="1"/>
  <c r="D200" i="1" s="1"/>
  <c r="H200" i="1" s="1"/>
  <c r="J200" i="1" s="1"/>
  <c r="C201" i="1"/>
  <c r="D201" i="1" s="1"/>
  <c r="H201" i="1" s="1"/>
  <c r="J201" i="1" s="1"/>
  <c r="C202" i="1"/>
  <c r="D202" i="1" s="1"/>
  <c r="H202" i="1" s="1"/>
  <c r="J202" i="1" s="1"/>
  <c r="C203" i="1"/>
  <c r="D203" i="1" s="1"/>
  <c r="G203" i="1" s="1"/>
  <c r="I203" i="1" s="1"/>
  <c r="C204" i="1"/>
  <c r="D204" i="1" s="1"/>
  <c r="G204" i="1" s="1"/>
  <c r="C205" i="1"/>
  <c r="D205" i="1" s="1"/>
  <c r="H205" i="1" s="1"/>
  <c r="J205" i="1" s="1"/>
  <c r="C206" i="1"/>
  <c r="D206" i="1" s="1"/>
  <c r="H206" i="1" s="1"/>
  <c r="J206" i="1" s="1"/>
  <c r="C207" i="1"/>
  <c r="D207" i="1" s="1"/>
  <c r="G207" i="1" s="1"/>
  <c r="I207" i="1" s="1"/>
  <c r="C208" i="1"/>
  <c r="D208" i="1" s="1"/>
  <c r="H208" i="1" s="1"/>
  <c r="C209" i="1"/>
  <c r="D209" i="1" s="1"/>
  <c r="G209" i="1" s="1"/>
  <c r="I209" i="1" s="1"/>
  <c r="C210" i="1"/>
  <c r="D210" i="1" s="1"/>
  <c r="G210" i="1" s="1"/>
  <c r="C211" i="1"/>
  <c r="D211" i="1" s="1"/>
  <c r="H211" i="1" s="1"/>
  <c r="J211" i="1" s="1"/>
  <c r="C212" i="1"/>
  <c r="D212" i="1" s="1"/>
  <c r="H212" i="1" s="1"/>
  <c r="J212" i="1" s="1"/>
  <c r="C213" i="1"/>
  <c r="D213" i="1" s="1"/>
  <c r="H213" i="1" s="1"/>
  <c r="J213" i="1" s="1"/>
  <c r="C214" i="1"/>
  <c r="D214" i="1" s="1"/>
  <c r="H214" i="1" s="1"/>
  <c r="J214" i="1" s="1"/>
  <c r="C215" i="1"/>
  <c r="D215" i="1" s="1"/>
  <c r="G215" i="1" s="1"/>
  <c r="I215" i="1" s="1"/>
  <c r="C216" i="1"/>
  <c r="D216" i="1" s="1"/>
  <c r="G216" i="1" s="1"/>
  <c r="C217" i="1"/>
  <c r="D217" i="1" s="1"/>
  <c r="H217" i="1" s="1"/>
  <c r="J217" i="1" s="1"/>
  <c r="C218" i="1"/>
  <c r="D218" i="1" s="1"/>
  <c r="H218" i="1" s="1"/>
  <c r="J218" i="1" s="1"/>
  <c r="C219" i="1"/>
  <c r="D219" i="1" s="1"/>
  <c r="G219" i="1" s="1"/>
  <c r="I219" i="1" s="1"/>
  <c r="C220" i="1"/>
  <c r="D220" i="1" s="1"/>
  <c r="C221" i="1"/>
  <c r="D221" i="1" s="1"/>
  <c r="G221" i="1" s="1"/>
  <c r="I221" i="1" s="1"/>
  <c r="C222" i="1"/>
  <c r="D222" i="1" s="1"/>
  <c r="G222" i="1" s="1"/>
  <c r="C223" i="1"/>
  <c r="D223" i="1" s="1"/>
  <c r="H223" i="1" s="1"/>
  <c r="J223" i="1" s="1"/>
  <c r="C224" i="1"/>
  <c r="D224" i="1" s="1"/>
  <c r="H224" i="1" s="1"/>
  <c r="J224" i="1" s="1"/>
  <c r="C225" i="1"/>
  <c r="D225" i="1" s="1"/>
  <c r="G225" i="1" s="1"/>
  <c r="I225" i="1" s="1"/>
  <c r="C226" i="1"/>
  <c r="D226" i="1" s="1"/>
  <c r="H226" i="1" s="1"/>
  <c r="J226" i="1" s="1"/>
  <c r="C227" i="1"/>
  <c r="D227" i="1" s="1"/>
  <c r="G227" i="1" s="1"/>
  <c r="I227" i="1" s="1"/>
  <c r="C228" i="1"/>
  <c r="D228" i="1" s="1"/>
  <c r="G228" i="1" s="1"/>
  <c r="C229" i="1"/>
  <c r="D229" i="1" s="1"/>
  <c r="H229" i="1" s="1"/>
  <c r="J229" i="1" s="1"/>
  <c r="C230" i="1"/>
  <c r="D230" i="1" s="1"/>
  <c r="H230" i="1" s="1"/>
  <c r="J230" i="1" s="1"/>
  <c r="C231" i="1"/>
  <c r="D231" i="1" s="1"/>
  <c r="G231" i="1" s="1"/>
  <c r="I231" i="1" s="1"/>
  <c r="C232" i="1"/>
  <c r="D232" i="1" s="1"/>
  <c r="H232" i="1" s="1"/>
  <c r="C233" i="1"/>
  <c r="D233" i="1" s="1"/>
  <c r="H233" i="1" s="1"/>
  <c r="J233" i="1" s="1"/>
  <c r="C234" i="1"/>
  <c r="D234" i="1" s="1"/>
  <c r="G234" i="1" s="1"/>
  <c r="C235" i="1"/>
  <c r="D235" i="1" s="1"/>
  <c r="H235" i="1" s="1"/>
  <c r="J235" i="1" s="1"/>
  <c r="C236" i="1"/>
  <c r="D236" i="1" s="1"/>
  <c r="H236" i="1" s="1"/>
  <c r="J236" i="1" s="1"/>
  <c r="C237" i="1"/>
  <c r="D237" i="1" s="1"/>
  <c r="G237" i="1" s="1"/>
  <c r="I237" i="1" s="1"/>
  <c r="C238" i="1"/>
  <c r="D238" i="1" s="1"/>
  <c r="H238" i="1" s="1"/>
  <c r="J238" i="1" s="1"/>
  <c r="C239" i="1"/>
  <c r="D239" i="1" s="1"/>
  <c r="G239" i="1" s="1"/>
  <c r="I239" i="1" s="1"/>
  <c r="C240" i="1"/>
  <c r="D240" i="1" s="1"/>
  <c r="G240" i="1" s="1"/>
  <c r="C241" i="1"/>
  <c r="D241" i="1" s="1"/>
  <c r="H241" i="1" s="1"/>
  <c r="J241" i="1" s="1"/>
  <c r="C242" i="1"/>
  <c r="D242" i="1" s="1"/>
  <c r="H242" i="1" s="1"/>
  <c r="J242" i="1" s="1"/>
  <c r="C243" i="1"/>
  <c r="D243" i="1" s="1"/>
  <c r="G243" i="1" s="1"/>
  <c r="I243" i="1" s="1"/>
  <c r="C244" i="1"/>
  <c r="D244" i="1" s="1"/>
  <c r="H244" i="1" s="1"/>
  <c r="C245" i="1"/>
  <c r="D245" i="1" s="1"/>
  <c r="H245" i="1" s="1"/>
  <c r="J245" i="1" s="1"/>
  <c r="C246" i="1"/>
  <c r="D246" i="1" s="1"/>
  <c r="H246" i="1" s="1"/>
  <c r="C247" i="1"/>
  <c r="D247" i="1" s="1"/>
  <c r="H247" i="1" s="1"/>
  <c r="J247" i="1" s="1"/>
  <c r="C248" i="1"/>
  <c r="D248" i="1" s="1"/>
  <c r="H248" i="1" s="1"/>
  <c r="J248" i="1" s="1"/>
  <c r="C249" i="1"/>
  <c r="D249" i="1" s="1"/>
  <c r="H249" i="1" s="1"/>
  <c r="J249" i="1" s="1"/>
  <c r="C250" i="1"/>
  <c r="D250" i="1" s="1"/>
  <c r="H250" i="1" s="1"/>
  <c r="J250" i="1" s="1"/>
  <c r="C251" i="1"/>
  <c r="D251" i="1" s="1"/>
  <c r="G251" i="1" s="1"/>
  <c r="I251" i="1" s="1"/>
  <c r="C252" i="1"/>
  <c r="D252" i="1" s="1"/>
  <c r="G252" i="1" s="1"/>
  <c r="C253" i="1"/>
  <c r="D253" i="1" s="1"/>
  <c r="H253" i="1" s="1"/>
  <c r="J253" i="1" s="1"/>
  <c r="C254" i="1"/>
  <c r="D254" i="1" s="1"/>
  <c r="H254" i="1" s="1"/>
  <c r="J254" i="1" s="1"/>
  <c r="C255" i="1"/>
  <c r="D255" i="1" s="1"/>
  <c r="G255" i="1" s="1"/>
  <c r="I255" i="1" s="1"/>
  <c r="C256" i="1"/>
  <c r="D256" i="1" s="1"/>
  <c r="H256" i="1" s="1"/>
  <c r="C257" i="1"/>
  <c r="D257" i="1" s="1"/>
  <c r="G257" i="1" s="1"/>
  <c r="I257" i="1" s="1"/>
  <c r="C258" i="1"/>
  <c r="D258" i="1" s="1"/>
  <c r="G258" i="1" s="1"/>
  <c r="C259" i="1"/>
  <c r="D259" i="1" s="1"/>
  <c r="H259" i="1" s="1"/>
  <c r="J259" i="1" s="1"/>
  <c r="C260" i="1"/>
  <c r="D260" i="1" s="1"/>
  <c r="H260" i="1" s="1"/>
  <c r="J260" i="1" s="1"/>
  <c r="C261" i="1"/>
  <c r="D261" i="1" s="1"/>
  <c r="H261" i="1" s="1"/>
  <c r="J261" i="1" s="1"/>
  <c r="C262" i="1"/>
  <c r="D262" i="1" s="1"/>
  <c r="H262" i="1" s="1"/>
  <c r="J262" i="1" s="1"/>
  <c r="C263" i="1"/>
  <c r="D263" i="1" s="1"/>
  <c r="G263" i="1" s="1"/>
  <c r="I263" i="1" s="1"/>
  <c r="C264" i="1"/>
  <c r="D264" i="1" s="1"/>
  <c r="G264" i="1" s="1"/>
  <c r="C265" i="1"/>
  <c r="D265" i="1" s="1"/>
  <c r="H265" i="1" s="1"/>
  <c r="J265" i="1" s="1"/>
  <c r="C266" i="1"/>
  <c r="D266" i="1" s="1"/>
  <c r="H266" i="1" s="1"/>
  <c r="J266" i="1" s="1"/>
  <c r="C267" i="1"/>
  <c r="D267" i="1" s="1"/>
  <c r="G267" i="1" s="1"/>
  <c r="I267" i="1" s="1"/>
  <c r="C268" i="1"/>
  <c r="D268" i="1" s="1"/>
  <c r="H268" i="1" s="1"/>
  <c r="C269" i="1"/>
  <c r="D269" i="1" s="1"/>
  <c r="H269" i="1" s="1"/>
  <c r="J269" i="1" s="1"/>
  <c r="C270" i="1"/>
  <c r="D270" i="1" s="1"/>
  <c r="G270" i="1" s="1"/>
  <c r="C271" i="1"/>
  <c r="D271" i="1" s="1"/>
  <c r="H271" i="1" s="1"/>
  <c r="J271" i="1" s="1"/>
  <c r="C272" i="1"/>
  <c r="D272" i="1" s="1"/>
  <c r="H272" i="1" s="1"/>
  <c r="J272" i="1" s="1"/>
  <c r="C273" i="1"/>
  <c r="D273" i="1" s="1"/>
  <c r="G273" i="1" s="1"/>
  <c r="I273" i="1" s="1"/>
  <c r="C274" i="1"/>
  <c r="D274" i="1" s="1"/>
  <c r="H274" i="1" s="1"/>
  <c r="J274" i="1" s="1"/>
  <c r="C275" i="1"/>
  <c r="D275" i="1" s="1"/>
  <c r="G275" i="1" s="1"/>
  <c r="I275" i="1" s="1"/>
  <c r="C276" i="1"/>
  <c r="D276" i="1" s="1"/>
  <c r="G276" i="1" s="1"/>
  <c r="C277" i="1"/>
  <c r="D277" i="1" s="1"/>
  <c r="H277" i="1" s="1"/>
  <c r="J277" i="1" s="1"/>
  <c r="C278" i="1"/>
  <c r="D278" i="1" s="1"/>
  <c r="H278" i="1" s="1"/>
  <c r="J278" i="1" s="1"/>
  <c r="C279" i="1"/>
  <c r="D279" i="1" s="1"/>
  <c r="G279" i="1" s="1"/>
  <c r="I279" i="1" s="1"/>
  <c r="C280" i="1"/>
  <c r="D280" i="1" s="1"/>
  <c r="H280" i="1" s="1"/>
  <c r="C281" i="1"/>
  <c r="D281" i="1" s="1"/>
  <c r="H281" i="1" s="1"/>
  <c r="J281" i="1" s="1"/>
  <c r="C282" i="1"/>
  <c r="D282" i="1" s="1"/>
  <c r="G282" i="1" s="1"/>
  <c r="C283" i="1"/>
  <c r="D283" i="1" s="1"/>
  <c r="H283" i="1" s="1"/>
  <c r="J283" i="1" s="1"/>
  <c r="C284" i="1"/>
  <c r="D284" i="1" s="1"/>
  <c r="H284" i="1" s="1"/>
  <c r="J284" i="1" s="1"/>
  <c r="C285" i="1"/>
  <c r="D285" i="1" s="1"/>
  <c r="G285" i="1" s="1"/>
  <c r="I285" i="1" s="1"/>
  <c r="C286" i="1"/>
  <c r="D286" i="1" s="1"/>
  <c r="H286" i="1" s="1"/>
  <c r="J286" i="1" s="1"/>
  <c r="C287" i="1"/>
  <c r="D287" i="1" s="1"/>
  <c r="G287" i="1" s="1"/>
  <c r="I287" i="1" s="1"/>
  <c r="C288" i="1"/>
  <c r="D288" i="1" s="1"/>
  <c r="G288" i="1" s="1"/>
  <c r="C289" i="1"/>
  <c r="D289" i="1" s="1"/>
  <c r="H289" i="1" s="1"/>
  <c r="J289" i="1" s="1"/>
  <c r="C290" i="1"/>
  <c r="D290" i="1" s="1"/>
  <c r="H290" i="1" s="1"/>
  <c r="J290" i="1" s="1"/>
  <c r="C291" i="1"/>
  <c r="D291" i="1" s="1"/>
  <c r="G291" i="1" s="1"/>
  <c r="I291" i="1" s="1"/>
  <c r="C292" i="1"/>
  <c r="D292" i="1" s="1"/>
  <c r="H292" i="1" s="1"/>
  <c r="C293" i="1"/>
  <c r="D293" i="1" s="1"/>
  <c r="H293" i="1" s="1"/>
  <c r="J293" i="1" s="1"/>
  <c r="C294" i="1"/>
  <c r="D294" i="1" s="1"/>
  <c r="H294" i="1" s="1"/>
  <c r="C295" i="1"/>
  <c r="D295" i="1" s="1"/>
  <c r="H295" i="1" s="1"/>
  <c r="J295" i="1" s="1"/>
  <c r="C296" i="1"/>
  <c r="D296" i="1" s="1"/>
  <c r="H296" i="1" s="1"/>
  <c r="J296" i="1" s="1"/>
  <c r="C297" i="1"/>
  <c r="D297" i="1" s="1"/>
  <c r="H297" i="1" s="1"/>
  <c r="J297" i="1" s="1"/>
  <c r="C298" i="1"/>
  <c r="D298" i="1" s="1"/>
  <c r="H298" i="1" s="1"/>
  <c r="J298" i="1" s="1"/>
  <c r="C299" i="1"/>
  <c r="D299" i="1" s="1"/>
  <c r="H299" i="1" s="1"/>
  <c r="J299" i="1" s="1"/>
  <c r="C300" i="1"/>
  <c r="D300" i="1" s="1"/>
  <c r="G300" i="1" s="1"/>
  <c r="C301" i="1"/>
  <c r="D301" i="1" s="1"/>
  <c r="H301" i="1" s="1"/>
  <c r="J301" i="1" s="1"/>
  <c r="C302" i="1"/>
  <c r="D302" i="1" s="1"/>
  <c r="H302" i="1" s="1"/>
  <c r="J302" i="1" s="1"/>
  <c r="C303" i="1"/>
  <c r="D303" i="1" s="1"/>
  <c r="G303" i="1" s="1"/>
  <c r="I303" i="1" s="1"/>
  <c r="C304" i="1"/>
  <c r="D304" i="1" s="1"/>
  <c r="H304" i="1" s="1"/>
  <c r="C305" i="1"/>
  <c r="D305" i="1" s="1"/>
  <c r="G305" i="1" s="1"/>
  <c r="I305" i="1" s="1"/>
  <c r="C306" i="1"/>
  <c r="D306" i="1" s="1"/>
  <c r="G306" i="1" s="1"/>
  <c r="C307" i="1"/>
  <c r="D307" i="1" s="1"/>
  <c r="H307" i="1" s="1"/>
  <c r="J307" i="1" s="1"/>
  <c r="C308" i="1"/>
  <c r="D308" i="1" s="1"/>
  <c r="H308" i="1" s="1"/>
  <c r="J308" i="1" s="1"/>
  <c r="C309" i="1"/>
  <c r="D309" i="1" s="1"/>
  <c r="H309" i="1" s="1"/>
  <c r="J309" i="1" s="1"/>
  <c r="C310" i="1"/>
  <c r="D310" i="1" s="1"/>
  <c r="H310" i="1" s="1"/>
  <c r="J310" i="1" s="1"/>
  <c r="C311" i="1"/>
  <c r="D311" i="1" s="1"/>
  <c r="H311" i="1" s="1"/>
  <c r="J311" i="1" s="1"/>
  <c r="C312" i="1"/>
  <c r="D312" i="1" s="1"/>
  <c r="G312" i="1" s="1"/>
  <c r="C313" i="1"/>
  <c r="D313" i="1" s="1"/>
  <c r="H313" i="1" s="1"/>
  <c r="J313" i="1" s="1"/>
  <c r="C314" i="1"/>
  <c r="D314" i="1" s="1"/>
  <c r="H314" i="1" s="1"/>
  <c r="J314" i="1" s="1"/>
  <c r="C315" i="1"/>
  <c r="D315" i="1" s="1"/>
  <c r="G315" i="1" s="1"/>
  <c r="I315" i="1" s="1"/>
  <c r="C316" i="1"/>
  <c r="D316" i="1" s="1"/>
  <c r="H316" i="1" s="1"/>
  <c r="C317" i="1"/>
  <c r="D317" i="1" s="1"/>
  <c r="G317" i="1" s="1"/>
  <c r="I317" i="1" s="1"/>
  <c r="C318" i="1"/>
  <c r="D318" i="1" s="1"/>
  <c r="G318" i="1" s="1"/>
  <c r="C319" i="1"/>
  <c r="D319" i="1" s="1"/>
  <c r="H319" i="1" s="1"/>
  <c r="J319" i="1" s="1"/>
  <c r="C320" i="1"/>
  <c r="D320" i="1" s="1"/>
  <c r="H320" i="1" s="1"/>
  <c r="J320" i="1" s="1"/>
  <c r="C321" i="1"/>
  <c r="D321" i="1" s="1"/>
  <c r="G321" i="1" s="1"/>
  <c r="I321" i="1" s="1"/>
  <c r="C322" i="1"/>
  <c r="D322" i="1" s="1"/>
  <c r="H322" i="1" s="1"/>
  <c r="J322" i="1" s="1"/>
  <c r="C323" i="1"/>
  <c r="D323" i="1" s="1"/>
  <c r="H323" i="1" s="1"/>
  <c r="J323" i="1" s="1"/>
  <c r="C324" i="1"/>
  <c r="D324" i="1" s="1"/>
  <c r="G324" i="1" s="1"/>
  <c r="C325" i="1"/>
  <c r="D325" i="1" s="1"/>
  <c r="H325" i="1" s="1"/>
  <c r="J325" i="1" s="1"/>
  <c r="C326" i="1"/>
  <c r="D326" i="1" s="1"/>
  <c r="H326" i="1" s="1"/>
  <c r="J326" i="1" s="1"/>
  <c r="C327" i="1"/>
  <c r="D327" i="1" s="1"/>
  <c r="G327" i="1" s="1"/>
  <c r="I327" i="1" s="1"/>
  <c r="C328" i="1"/>
  <c r="D328" i="1" s="1"/>
  <c r="H328" i="1" s="1"/>
  <c r="C329" i="1"/>
  <c r="D329" i="1" s="1"/>
  <c r="H329" i="1" s="1"/>
  <c r="J329" i="1" s="1"/>
  <c r="C330" i="1"/>
  <c r="D330" i="1" s="1"/>
  <c r="G330" i="1" s="1"/>
  <c r="C331" i="1"/>
  <c r="D331" i="1" s="1"/>
  <c r="H331" i="1" s="1"/>
  <c r="J331" i="1" s="1"/>
  <c r="C332" i="1"/>
  <c r="D332" i="1" s="1"/>
  <c r="H332" i="1" s="1"/>
  <c r="J332" i="1" s="1"/>
  <c r="C333" i="1"/>
  <c r="D333" i="1" s="1"/>
  <c r="G333" i="1" s="1"/>
  <c r="I333" i="1" s="1"/>
  <c r="C334" i="1"/>
  <c r="D334" i="1" s="1"/>
  <c r="H334" i="1" s="1"/>
  <c r="J334" i="1" s="1"/>
  <c r="C335" i="1"/>
  <c r="D335" i="1" s="1"/>
  <c r="H335" i="1" s="1"/>
  <c r="J335" i="1" s="1"/>
  <c r="C336" i="1"/>
  <c r="D336" i="1" s="1"/>
  <c r="G336" i="1" s="1"/>
  <c r="C337" i="1"/>
  <c r="D337" i="1" s="1"/>
  <c r="H337" i="1" s="1"/>
  <c r="J337" i="1" s="1"/>
  <c r="C338" i="1"/>
  <c r="D338" i="1" s="1"/>
  <c r="H338" i="1" s="1"/>
  <c r="J338" i="1" s="1"/>
  <c r="C339" i="1"/>
  <c r="D339" i="1" s="1"/>
  <c r="G339" i="1" s="1"/>
  <c r="I339" i="1" s="1"/>
  <c r="C340" i="1"/>
  <c r="D340" i="1" s="1"/>
  <c r="H340" i="1" s="1"/>
  <c r="C341" i="1"/>
  <c r="D341" i="1" s="1"/>
  <c r="H341" i="1" s="1"/>
  <c r="J341" i="1" s="1"/>
  <c r="C342" i="1"/>
  <c r="D342" i="1" s="1"/>
  <c r="G342" i="1" s="1"/>
  <c r="C343" i="1"/>
  <c r="D343" i="1" s="1"/>
  <c r="H343" i="1" s="1"/>
  <c r="J343" i="1" s="1"/>
  <c r="C344" i="1"/>
  <c r="D344" i="1" s="1"/>
  <c r="H344" i="1" s="1"/>
  <c r="J344" i="1" s="1"/>
  <c r="C345" i="1"/>
  <c r="D345" i="1" s="1"/>
  <c r="H345" i="1" s="1"/>
  <c r="J345" i="1" s="1"/>
  <c r="C346" i="1"/>
  <c r="D346" i="1" s="1"/>
  <c r="H346" i="1" s="1"/>
  <c r="J346" i="1" s="1"/>
  <c r="C347" i="1"/>
  <c r="D347" i="1" s="1"/>
  <c r="H347" i="1" s="1"/>
  <c r="J347" i="1" s="1"/>
  <c r="C348" i="1"/>
  <c r="D348" i="1" s="1"/>
  <c r="G348" i="1" s="1"/>
  <c r="C349" i="1"/>
  <c r="D349" i="1" s="1"/>
  <c r="H349" i="1" s="1"/>
  <c r="J349" i="1" s="1"/>
  <c r="C350" i="1"/>
  <c r="D350" i="1" s="1"/>
  <c r="H350" i="1" s="1"/>
  <c r="J350" i="1" s="1"/>
  <c r="C351" i="1"/>
  <c r="D351" i="1" s="1"/>
  <c r="G351" i="1" s="1"/>
  <c r="I351" i="1" s="1"/>
  <c r="C352" i="1"/>
  <c r="D352" i="1" s="1"/>
  <c r="H352" i="1" s="1"/>
  <c r="C353" i="1"/>
  <c r="D353" i="1" s="1"/>
  <c r="G353" i="1" s="1"/>
  <c r="I353" i="1" s="1"/>
  <c r="C354" i="1"/>
  <c r="D354" i="1" s="1"/>
  <c r="G354" i="1" s="1"/>
  <c r="C355" i="1"/>
  <c r="D355" i="1" s="1"/>
  <c r="H355" i="1" s="1"/>
  <c r="J355" i="1" s="1"/>
  <c r="C356" i="1"/>
  <c r="D356" i="1" s="1"/>
  <c r="H356" i="1" s="1"/>
  <c r="J356" i="1" s="1"/>
  <c r="C357" i="1"/>
  <c r="D357" i="1" s="1"/>
  <c r="H357" i="1" s="1"/>
  <c r="J357" i="1" s="1"/>
  <c r="C358" i="1"/>
  <c r="D358" i="1" s="1"/>
  <c r="H358" i="1" s="1"/>
  <c r="J358" i="1" s="1"/>
  <c r="C359" i="1"/>
  <c r="D359" i="1" s="1"/>
  <c r="H359" i="1" s="1"/>
  <c r="J359" i="1" s="1"/>
  <c r="C360" i="1"/>
  <c r="D360" i="1" s="1"/>
  <c r="G360" i="1" s="1"/>
  <c r="C361" i="1"/>
  <c r="D361" i="1" s="1"/>
  <c r="H361" i="1" s="1"/>
  <c r="J361" i="1" s="1"/>
  <c r="C362" i="1"/>
  <c r="D362" i="1" s="1"/>
  <c r="H362" i="1" s="1"/>
  <c r="J362" i="1" s="1"/>
  <c r="C363" i="1"/>
  <c r="D363" i="1" s="1"/>
  <c r="G363" i="1" s="1"/>
  <c r="I363" i="1" s="1"/>
  <c r="C364" i="1"/>
  <c r="D364" i="1" s="1"/>
  <c r="H364" i="1" s="1"/>
  <c r="C365" i="1"/>
  <c r="D365" i="1" s="1"/>
  <c r="G365" i="1" s="1"/>
  <c r="I365" i="1" s="1"/>
  <c r="C366" i="1"/>
  <c r="D366" i="1" s="1"/>
  <c r="G366" i="1" s="1"/>
  <c r="C367" i="1"/>
  <c r="D367" i="1" s="1"/>
  <c r="H367" i="1" s="1"/>
  <c r="J367" i="1" s="1"/>
  <c r="C368" i="1"/>
  <c r="D368" i="1" s="1"/>
  <c r="H368" i="1" s="1"/>
  <c r="J368" i="1" s="1"/>
  <c r="C369" i="1"/>
  <c r="D369" i="1" s="1"/>
  <c r="G369" i="1" s="1"/>
  <c r="I369" i="1" s="1"/>
  <c r="C370" i="1"/>
  <c r="D370" i="1" s="1"/>
  <c r="H370" i="1" s="1"/>
  <c r="J370" i="1" s="1"/>
  <c r="C371" i="1"/>
  <c r="D371" i="1" s="1"/>
  <c r="H371" i="1" s="1"/>
  <c r="J371" i="1" s="1"/>
  <c r="C372" i="1"/>
  <c r="D372" i="1" s="1"/>
  <c r="G372" i="1" s="1"/>
  <c r="C373" i="1"/>
  <c r="D373" i="1" s="1"/>
  <c r="H373" i="1" s="1"/>
  <c r="J373" i="1" s="1"/>
  <c r="S406" i="1"/>
  <c r="S407" i="1"/>
  <c r="U407" i="1"/>
  <c r="W407" i="1"/>
  <c r="Z407" i="1"/>
  <c r="AB407" i="1"/>
  <c r="H318" i="1" l="1"/>
  <c r="J318" i="1" s="1"/>
  <c r="H306" i="1"/>
  <c r="J306" i="1" s="1"/>
  <c r="H222" i="1"/>
  <c r="J222" i="1" s="1"/>
  <c r="H78" i="1"/>
  <c r="J78" i="1" s="1"/>
  <c r="H210" i="1"/>
  <c r="J210" i="1" s="1"/>
  <c r="H138" i="1"/>
  <c r="J138" i="1" s="1"/>
  <c r="H282" i="1"/>
  <c r="J282" i="1" s="1"/>
  <c r="H270" i="1"/>
  <c r="J270" i="1" s="1"/>
  <c r="H126" i="1"/>
  <c r="J126" i="1" s="1"/>
  <c r="H258" i="1"/>
  <c r="J258" i="1" s="1"/>
  <c r="H186" i="1"/>
  <c r="J186" i="1" s="1"/>
  <c r="H114" i="1"/>
  <c r="J114" i="1" s="1"/>
  <c r="H366" i="1"/>
  <c r="J366" i="1" s="1"/>
  <c r="H174" i="1"/>
  <c r="J174" i="1" s="1"/>
  <c r="H102" i="1"/>
  <c r="J102" i="1" s="1"/>
  <c r="H30" i="1"/>
  <c r="J30" i="1" s="1"/>
  <c r="H354" i="1"/>
  <c r="J354" i="1" s="1"/>
  <c r="H342" i="1"/>
  <c r="J342" i="1" s="1"/>
  <c r="H234" i="1"/>
  <c r="J234" i="1" s="1"/>
  <c r="H162" i="1"/>
  <c r="J162" i="1" s="1"/>
  <c r="H330" i="1"/>
  <c r="J330" i="1" s="1"/>
  <c r="L369" i="1"/>
  <c r="M369" i="1" s="1"/>
  <c r="N369" i="1" s="1"/>
  <c r="L138" i="1"/>
  <c r="M138" i="1" s="1"/>
  <c r="N138" i="1" s="1"/>
  <c r="H365" i="1"/>
  <c r="J365" i="1" s="1"/>
  <c r="H353" i="1"/>
  <c r="J353" i="1" s="1"/>
  <c r="H317" i="1"/>
  <c r="J317" i="1" s="1"/>
  <c r="H305" i="1"/>
  <c r="J305" i="1" s="1"/>
  <c r="H257" i="1"/>
  <c r="J257" i="1" s="1"/>
  <c r="H221" i="1"/>
  <c r="J221" i="1" s="1"/>
  <c r="H209" i="1"/>
  <c r="J209" i="1" s="1"/>
  <c r="H185" i="1"/>
  <c r="J185" i="1" s="1"/>
  <c r="H173" i="1"/>
  <c r="J173" i="1" s="1"/>
  <c r="H161" i="1"/>
  <c r="J161" i="1" s="1"/>
  <c r="H137" i="1"/>
  <c r="J137" i="1" s="1"/>
  <c r="H125" i="1"/>
  <c r="J125" i="1" s="1"/>
  <c r="H113" i="1"/>
  <c r="J113" i="1" s="1"/>
  <c r="H101" i="1"/>
  <c r="J101" i="1" s="1"/>
  <c r="H77" i="1"/>
  <c r="J77" i="1" s="1"/>
  <c r="H41" i="1"/>
  <c r="J41" i="1" s="1"/>
  <c r="H29" i="1"/>
  <c r="J29" i="1" s="1"/>
  <c r="H363" i="1"/>
  <c r="J363" i="1" s="1"/>
  <c r="H351" i="1"/>
  <c r="J351" i="1" s="1"/>
  <c r="H339" i="1"/>
  <c r="J339" i="1" s="1"/>
  <c r="H327" i="1"/>
  <c r="J327" i="1" s="1"/>
  <c r="H315" i="1"/>
  <c r="J315" i="1" s="1"/>
  <c r="H303" i="1"/>
  <c r="J303" i="1" s="1"/>
  <c r="H291" i="1"/>
  <c r="J291" i="1" s="1"/>
  <c r="H279" i="1"/>
  <c r="J279" i="1" s="1"/>
  <c r="H267" i="1"/>
  <c r="J267" i="1" s="1"/>
  <c r="H255" i="1"/>
  <c r="J255" i="1" s="1"/>
  <c r="H243" i="1"/>
  <c r="J243" i="1" s="1"/>
  <c r="H231" i="1"/>
  <c r="J231" i="1" s="1"/>
  <c r="H219" i="1"/>
  <c r="J219" i="1" s="1"/>
  <c r="H207" i="1"/>
  <c r="J207" i="1" s="1"/>
  <c r="H195" i="1"/>
  <c r="J195" i="1" s="1"/>
  <c r="H183" i="1"/>
  <c r="J183" i="1" s="1"/>
  <c r="H171" i="1"/>
  <c r="J171" i="1" s="1"/>
  <c r="H159" i="1"/>
  <c r="J159" i="1" s="1"/>
  <c r="H147" i="1"/>
  <c r="J147" i="1" s="1"/>
  <c r="H135" i="1"/>
  <c r="J135" i="1" s="1"/>
  <c r="H123" i="1"/>
  <c r="J123" i="1" s="1"/>
  <c r="H111" i="1"/>
  <c r="J111" i="1" s="1"/>
  <c r="H99" i="1"/>
  <c r="J99" i="1" s="1"/>
  <c r="H87" i="1"/>
  <c r="J87" i="1" s="1"/>
  <c r="H75" i="1"/>
  <c r="J75" i="1" s="1"/>
  <c r="H63" i="1"/>
  <c r="J63" i="1" s="1"/>
  <c r="H51" i="1"/>
  <c r="J51" i="1" s="1"/>
  <c r="H39" i="1"/>
  <c r="J39" i="1" s="1"/>
  <c r="H27" i="1"/>
  <c r="J27" i="1" s="1"/>
  <c r="H15" i="1"/>
  <c r="J15" i="1" s="1"/>
  <c r="H372" i="1"/>
  <c r="J372" i="1" s="1"/>
  <c r="H360" i="1"/>
  <c r="J360" i="1" s="1"/>
  <c r="H348" i="1"/>
  <c r="J348" i="1" s="1"/>
  <c r="H336" i="1"/>
  <c r="J336" i="1" s="1"/>
  <c r="H324" i="1"/>
  <c r="J324" i="1" s="1"/>
  <c r="H312" i="1"/>
  <c r="J312" i="1" s="1"/>
  <c r="H300" i="1"/>
  <c r="J300" i="1" s="1"/>
  <c r="H288" i="1"/>
  <c r="J288" i="1" s="1"/>
  <c r="H276" i="1"/>
  <c r="J276" i="1" s="1"/>
  <c r="H264" i="1"/>
  <c r="J264" i="1" s="1"/>
  <c r="H252" i="1"/>
  <c r="J252" i="1" s="1"/>
  <c r="H240" i="1"/>
  <c r="J240" i="1" s="1"/>
  <c r="H228" i="1"/>
  <c r="J228" i="1" s="1"/>
  <c r="H216" i="1"/>
  <c r="J216" i="1" s="1"/>
  <c r="H204" i="1"/>
  <c r="J204" i="1" s="1"/>
  <c r="H192" i="1"/>
  <c r="J192" i="1" s="1"/>
  <c r="H180" i="1"/>
  <c r="J180" i="1" s="1"/>
  <c r="H168" i="1"/>
  <c r="J168" i="1" s="1"/>
  <c r="H156" i="1"/>
  <c r="J156" i="1" s="1"/>
  <c r="H144" i="1"/>
  <c r="J144" i="1" s="1"/>
  <c r="H132" i="1"/>
  <c r="J132" i="1" s="1"/>
  <c r="H120" i="1"/>
  <c r="J120" i="1" s="1"/>
  <c r="H108" i="1"/>
  <c r="J108" i="1" s="1"/>
  <c r="H96" i="1"/>
  <c r="J96" i="1" s="1"/>
  <c r="H84" i="1"/>
  <c r="J84" i="1" s="1"/>
  <c r="H72" i="1"/>
  <c r="J72" i="1" s="1"/>
  <c r="H60" i="1"/>
  <c r="J60" i="1" s="1"/>
  <c r="H48" i="1"/>
  <c r="J48" i="1" s="1"/>
  <c r="H36" i="1"/>
  <c r="J36" i="1" s="1"/>
  <c r="H24" i="1"/>
  <c r="J24" i="1" s="1"/>
  <c r="H12" i="1"/>
  <c r="J12" i="1" s="1"/>
  <c r="L348" i="1"/>
  <c r="M348" i="1" s="1"/>
  <c r="N348" i="1" s="1"/>
  <c r="L336" i="1"/>
  <c r="M336" i="1" s="1"/>
  <c r="N336" i="1" s="1"/>
  <c r="H287" i="1"/>
  <c r="J287" i="1" s="1"/>
  <c r="H275" i="1"/>
  <c r="J275" i="1" s="1"/>
  <c r="H263" i="1"/>
  <c r="J263" i="1" s="1"/>
  <c r="H251" i="1"/>
  <c r="J251" i="1" s="1"/>
  <c r="H239" i="1"/>
  <c r="J239" i="1" s="1"/>
  <c r="H227" i="1"/>
  <c r="J227" i="1" s="1"/>
  <c r="H215" i="1"/>
  <c r="J215" i="1" s="1"/>
  <c r="H203" i="1"/>
  <c r="J203" i="1" s="1"/>
  <c r="H191" i="1"/>
  <c r="J191" i="1" s="1"/>
  <c r="H179" i="1"/>
  <c r="J179" i="1" s="1"/>
  <c r="H167" i="1"/>
  <c r="J167" i="1" s="1"/>
  <c r="H155" i="1"/>
  <c r="J155" i="1" s="1"/>
  <c r="H143" i="1"/>
  <c r="J143" i="1" s="1"/>
  <c r="H131" i="1"/>
  <c r="J131" i="1" s="1"/>
  <c r="H119" i="1"/>
  <c r="J119" i="1" s="1"/>
  <c r="H107" i="1"/>
  <c r="J107" i="1" s="1"/>
  <c r="H95" i="1"/>
  <c r="J95" i="1" s="1"/>
  <c r="H83" i="1"/>
  <c r="J83" i="1" s="1"/>
  <c r="H71" i="1"/>
  <c r="J71" i="1" s="1"/>
  <c r="H59" i="1"/>
  <c r="J59" i="1" s="1"/>
  <c r="H47" i="1"/>
  <c r="J47" i="1" s="1"/>
  <c r="H35" i="1"/>
  <c r="J35" i="1" s="1"/>
  <c r="H23" i="1"/>
  <c r="J23" i="1" s="1"/>
  <c r="H11" i="1"/>
  <c r="J11" i="1" s="1"/>
  <c r="L360" i="1"/>
  <c r="M360" i="1" s="1"/>
  <c r="N360" i="1" s="1"/>
  <c r="L287" i="1"/>
  <c r="M287" i="1" s="1"/>
  <c r="N287" i="1" s="1"/>
  <c r="L275" i="1"/>
  <c r="M275" i="1" s="1"/>
  <c r="N275" i="1" s="1"/>
  <c r="L263" i="1"/>
  <c r="M263" i="1" s="1"/>
  <c r="N263" i="1" s="1"/>
  <c r="L251" i="1"/>
  <c r="M251" i="1" s="1"/>
  <c r="N251" i="1" s="1"/>
  <c r="L239" i="1"/>
  <c r="M239" i="1" s="1"/>
  <c r="N239" i="1" s="1"/>
  <c r="L227" i="1"/>
  <c r="M227" i="1" s="1"/>
  <c r="N227" i="1" s="1"/>
  <c r="L215" i="1"/>
  <c r="M215" i="1" s="1"/>
  <c r="N215" i="1" s="1"/>
  <c r="L372" i="1"/>
  <c r="M372" i="1" s="1"/>
  <c r="N372" i="1" s="1"/>
  <c r="H369" i="1"/>
  <c r="J369" i="1" s="1"/>
  <c r="H333" i="1"/>
  <c r="J333" i="1" s="1"/>
  <c r="H321" i="1"/>
  <c r="J321" i="1" s="1"/>
  <c r="H285" i="1"/>
  <c r="J285" i="1" s="1"/>
  <c r="H273" i="1"/>
  <c r="J273" i="1" s="1"/>
  <c r="H237" i="1"/>
  <c r="J237" i="1" s="1"/>
  <c r="H225" i="1"/>
  <c r="J225" i="1" s="1"/>
  <c r="H189" i="1"/>
  <c r="J189" i="1" s="1"/>
  <c r="H177" i="1"/>
  <c r="J177" i="1" s="1"/>
  <c r="H141" i="1"/>
  <c r="J141" i="1" s="1"/>
  <c r="H129" i="1"/>
  <c r="J129" i="1" s="1"/>
  <c r="L333" i="1"/>
  <c r="M333" i="1" s="1"/>
  <c r="N333" i="1" s="1"/>
  <c r="L321" i="1"/>
  <c r="M321" i="1" s="1"/>
  <c r="N321" i="1" s="1"/>
  <c r="L285" i="1"/>
  <c r="M285" i="1" s="1"/>
  <c r="N285" i="1" s="1"/>
  <c r="L273" i="1"/>
  <c r="M273" i="1" s="1"/>
  <c r="N273" i="1" s="1"/>
  <c r="L237" i="1"/>
  <c r="M237" i="1" s="1"/>
  <c r="N237" i="1" s="1"/>
  <c r="L225" i="1"/>
  <c r="M225" i="1" s="1"/>
  <c r="N225" i="1" s="1"/>
  <c r="L189" i="1"/>
  <c r="M189" i="1" s="1"/>
  <c r="N189" i="1" s="1"/>
  <c r="L177" i="1"/>
  <c r="M177" i="1" s="1"/>
  <c r="N177" i="1" s="1"/>
  <c r="L324" i="1"/>
  <c r="M324" i="1" s="1"/>
  <c r="N324" i="1" s="1"/>
  <c r="L312" i="1"/>
  <c r="M312" i="1" s="1"/>
  <c r="N312" i="1" s="1"/>
  <c r="L300" i="1"/>
  <c r="M300" i="1" s="1"/>
  <c r="N300" i="1" s="1"/>
  <c r="L288" i="1"/>
  <c r="M288" i="1" s="1"/>
  <c r="N288" i="1" s="1"/>
  <c r="L203" i="1"/>
  <c r="M203" i="1" s="1"/>
  <c r="N203" i="1" s="1"/>
  <c r="L191" i="1"/>
  <c r="M191" i="1" s="1"/>
  <c r="N191" i="1" s="1"/>
  <c r="L141" i="1"/>
  <c r="M141" i="1" s="1"/>
  <c r="N141" i="1" s="1"/>
  <c r="L129" i="1"/>
  <c r="M129" i="1" s="1"/>
  <c r="N129" i="1" s="1"/>
  <c r="L351" i="1"/>
  <c r="M351" i="1" s="1"/>
  <c r="N351" i="1" s="1"/>
  <c r="L327" i="1"/>
  <c r="M327" i="1" s="1"/>
  <c r="N327" i="1" s="1"/>
  <c r="L303" i="1"/>
  <c r="M303" i="1" s="1"/>
  <c r="N303" i="1" s="1"/>
  <c r="L279" i="1"/>
  <c r="M279" i="1" s="1"/>
  <c r="N279" i="1" s="1"/>
  <c r="L243" i="1"/>
  <c r="M243" i="1" s="1"/>
  <c r="N243" i="1" s="1"/>
  <c r="L354" i="1"/>
  <c r="M354" i="1" s="1"/>
  <c r="N354" i="1" s="1"/>
  <c r="L282" i="1"/>
  <c r="M282" i="1" s="1"/>
  <c r="N282" i="1" s="1"/>
  <c r="L276" i="1"/>
  <c r="M276" i="1" s="1"/>
  <c r="N276" i="1" s="1"/>
  <c r="L264" i="1"/>
  <c r="M264" i="1" s="1"/>
  <c r="N264" i="1" s="1"/>
  <c r="L252" i="1"/>
  <c r="M252" i="1" s="1"/>
  <c r="N252" i="1" s="1"/>
  <c r="L240" i="1"/>
  <c r="M240" i="1" s="1"/>
  <c r="N240" i="1" s="1"/>
  <c r="L228" i="1"/>
  <c r="M228" i="1" s="1"/>
  <c r="N228" i="1" s="1"/>
  <c r="L216" i="1"/>
  <c r="M216" i="1" s="1"/>
  <c r="N216" i="1" s="1"/>
  <c r="L204" i="1"/>
  <c r="M204" i="1" s="1"/>
  <c r="N204" i="1" s="1"/>
  <c r="L192" i="1"/>
  <c r="M192" i="1" s="1"/>
  <c r="N192" i="1" s="1"/>
  <c r="L180" i="1"/>
  <c r="M180" i="1" s="1"/>
  <c r="N180" i="1" s="1"/>
  <c r="L168" i="1"/>
  <c r="M168" i="1" s="1"/>
  <c r="N168" i="1" s="1"/>
  <c r="L156" i="1"/>
  <c r="M156" i="1" s="1"/>
  <c r="N156" i="1" s="1"/>
  <c r="L144" i="1"/>
  <c r="M144" i="1" s="1"/>
  <c r="N144" i="1" s="1"/>
  <c r="L132" i="1"/>
  <c r="M132" i="1" s="1"/>
  <c r="N132" i="1" s="1"/>
  <c r="L120" i="1"/>
  <c r="M120" i="1" s="1"/>
  <c r="N120" i="1" s="1"/>
  <c r="L108" i="1"/>
  <c r="M108" i="1" s="1"/>
  <c r="N108" i="1" s="1"/>
  <c r="L96" i="1"/>
  <c r="M96" i="1" s="1"/>
  <c r="N96" i="1" s="1"/>
  <c r="L84" i="1"/>
  <c r="M84" i="1" s="1"/>
  <c r="N84" i="1" s="1"/>
  <c r="L72" i="1"/>
  <c r="M72" i="1" s="1"/>
  <c r="N72" i="1" s="1"/>
  <c r="L60" i="1"/>
  <c r="M60" i="1" s="1"/>
  <c r="N60" i="1" s="1"/>
  <c r="L48" i="1"/>
  <c r="M48" i="1" s="1"/>
  <c r="N48" i="1" s="1"/>
  <c r="L36" i="1"/>
  <c r="M36" i="1" s="1"/>
  <c r="N36" i="1" s="1"/>
  <c r="L24" i="1"/>
  <c r="M24" i="1" s="1"/>
  <c r="N24" i="1" s="1"/>
  <c r="L12" i="1"/>
  <c r="M12" i="1" s="1"/>
  <c r="N12" i="1" s="1"/>
  <c r="L179" i="1"/>
  <c r="M179" i="1" s="1"/>
  <c r="N179" i="1" s="1"/>
  <c r="L167" i="1"/>
  <c r="M167" i="1" s="1"/>
  <c r="N167" i="1" s="1"/>
  <c r="L155" i="1"/>
  <c r="M155" i="1" s="1"/>
  <c r="N155" i="1" s="1"/>
  <c r="L143" i="1"/>
  <c r="M143" i="1" s="1"/>
  <c r="N143" i="1" s="1"/>
  <c r="L131" i="1"/>
  <c r="M131" i="1" s="1"/>
  <c r="N131" i="1" s="1"/>
  <c r="L119" i="1"/>
  <c r="M119" i="1" s="1"/>
  <c r="N119" i="1" s="1"/>
  <c r="L107" i="1"/>
  <c r="M107" i="1" s="1"/>
  <c r="N107" i="1" s="1"/>
  <c r="L95" i="1"/>
  <c r="M95" i="1" s="1"/>
  <c r="N95" i="1" s="1"/>
  <c r="L83" i="1"/>
  <c r="M83" i="1" s="1"/>
  <c r="N83" i="1" s="1"/>
  <c r="L71" i="1"/>
  <c r="M71" i="1" s="1"/>
  <c r="N71" i="1" s="1"/>
  <c r="L59" i="1"/>
  <c r="M59" i="1" s="1"/>
  <c r="N59" i="1" s="1"/>
  <c r="L47" i="1"/>
  <c r="M47" i="1" s="1"/>
  <c r="N47" i="1" s="1"/>
  <c r="L35" i="1"/>
  <c r="M35" i="1" s="1"/>
  <c r="N35" i="1" s="1"/>
  <c r="L23" i="1"/>
  <c r="M23" i="1" s="1"/>
  <c r="N23" i="1" s="1"/>
  <c r="L11" i="1"/>
  <c r="M11" i="1" s="1"/>
  <c r="N11" i="1" s="1"/>
  <c r="L342" i="1"/>
  <c r="M342" i="1" s="1"/>
  <c r="N342" i="1" s="1"/>
  <c r="L306" i="1"/>
  <c r="M306" i="1" s="1"/>
  <c r="N306" i="1" s="1"/>
  <c r="L258" i="1"/>
  <c r="M258" i="1" s="1"/>
  <c r="N258" i="1" s="1"/>
  <c r="L210" i="1"/>
  <c r="M210" i="1" s="1"/>
  <c r="N210" i="1" s="1"/>
  <c r="L174" i="1"/>
  <c r="M174" i="1" s="1"/>
  <c r="N174" i="1" s="1"/>
  <c r="L114" i="1"/>
  <c r="M114" i="1" s="1"/>
  <c r="N114" i="1" s="1"/>
  <c r="L78" i="1"/>
  <c r="M78" i="1" s="1"/>
  <c r="N78" i="1" s="1"/>
  <c r="L365" i="1"/>
  <c r="M365" i="1" s="1"/>
  <c r="N365" i="1" s="1"/>
  <c r="L317" i="1"/>
  <c r="M317" i="1" s="1"/>
  <c r="N317" i="1" s="1"/>
  <c r="L305" i="1"/>
  <c r="M305" i="1" s="1"/>
  <c r="N305" i="1" s="1"/>
  <c r="L257" i="1"/>
  <c r="M257" i="1" s="1"/>
  <c r="N257" i="1" s="1"/>
  <c r="L221" i="1"/>
  <c r="M221" i="1" s="1"/>
  <c r="N221" i="1" s="1"/>
  <c r="L209" i="1"/>
  <c r="M209" i="1" s="1"/>
  <c r="N209" i="1" s="1"/>
  <c r="L185" i="1"/>
  <c r="M185" i="1" s="1"/>
  <c r="N185" i="1" s="1"/>
  <c r="L173" i="1"/>
  <c r="M173" i="1" s="1"/>
  <c r="N173" i="1" s="1"/>
  <c r="L161" i="1"/>
  <c r="M161" i="1" s="1"/>
  <c r="N161" i="1" s="1"/>
  <c r="L137" i="1"/>
  <c r="M137" i="1" s="1"/>
  <c r="N137" i="1" s="1"/>
  <c r="L125" i="1"/>
  <c r="M125" i="1" s="1"/>
  <c r="N125" i="1" s="1"/>
  <c r="L113" i="1"/>
  <c r="M113" i="1" s="1"/>
  <c r="N113" i="1" s="1"/>
  <c r="L101" i="1"/>
  <c r="M101" i="1" s="1"/>
  <c r="N101" i="1" s="1"/>
  <c r="L77" i="1"/>
  <c r="M77" i="1" s="1"/>
  <c r="N77" i="1" s="1"/>
  <c r="L41" i="1"/>
  <c r="M41" i="1" s="1"/>
  <c r="N41" i="1" s="1"/>
  <c r="L29" i="1"/>
  <c r="M29" i="1" s="1"/>
  <c r="N29" i="1" s="1"/>
  <c r="L330" i="1"/>
  <c r="M330" i="1" s="1"/>
  <c r="N330" i="1" s="1"/>
  <c r="L270" i="1"/>
  <c r="M270" i="1" s="1"/>
  <c r="N270" i="1" s="1"/>
  <c r="L222" i="1"/>
  <c r="M222" i="1" s="1"/>
  <c r="N222" i="1" s="1"/>
  <c r="L186" i="1"/>
  <c r="M186" i="1" s="1"/>
  <c r="N186" i="1" s="1"/>
  <c r="L126" i="1"/>
  <c r="M126" i="1" s="1"/>
  <c r="N126" i="1" s="1"/>
  <c r="L102" i="1"/>
  <c r="M102" i="1" s="1"/>
  <c r="N102" i="1" s="1"/>
  <c r="L30" i="1"/>
  <c r="M30" i="1" s="1"/>
  <c r="N30" i="1" s="1"/>
  <c r="L353" i="1"/>
  <c r="M353" i="1" s="1"/>
  <c r="N353" i="1" s="1"/>
  <c r="L366" i="1"/>
  <c r="M366" i="1" s="1"/>
  <c r="N366" i="1" s="1"/>
  <c r="L318" i="1"/>
  <c r="M318" i="1" s="1"/>
  <c r="N318" i="1" s="1"/>
  <c r="L234" i="1"/>
  <c r="M234" i="1" s="1"/>
  <c r="N234" i="1" s="1"/>
  <c r="L162" i="1"/>
  <c r="M162" i="1" s="1"/>
  <c r="N162" i="1" s="1"/>
  <c r="L363" i="1"/>
  <c r="M363" i="1" s="1"/>
  <c r="N363" i="1" s="1"/>
  <c r="L339" i="1"/>
  <c r="M339" i="1" s="1"/>
  <c r="N339" i="1" s="1"/>
  <c r="L315" i="1"/>
  <c r="M315" i="1" s="1"/>
  <c r="N315" i="1" s="1"/>
  <c r="L291" i="1"/>
  <c r="M291" i="1" s="1"/>
  <c r="N291" i="1" s="1"/>
  <c r="L267" i="1"/>
  <c r="M267" i="1" s="1"/>
  <c r="N267" i="1" s="1"/>
  <c r="L255" i="1"/>
  <c r="M255" i="1" s="1"/>
  <c r="N255" i="1" s="1"/>
  <c r="L231" i="1"/>
  <c r="M231" i="1" s="1"/>
  <c r="N231" i="1" s="1"/>
  <c r="L219" i="1"/>
  <c r="M219" i="1" s="1"/>
  <c r="N219" i="1" s="1"/>
  <c r="L207" i="1"/>
  <c r="M207" i="1" s="1"/>
  <c r="N207" i="1" s="1"/>
  <c r="L195" i="1"/>
  <c r="M195" i="1" s="1"/>
  <c r="N195" i="1" s="1"/>
  <c r="L183" i="1"/>
  <c r="M183" i="1" s="1"/>
  <c r="N183" i="1" s="1"/>
  <c r="L171" i="1"/>
  <c r="M171" i="1" s="1"/>
  <c r="N171" i="1" s="1"/>
  <c r="L159" i="1"/>
  <c r="M159" i="1" s="1"/>
  <c r="N159" i="1" s="1"/>
  <c r="L147" i="1"/>
  <c r="M147" i="1" s="1"/>
  <c r="N147" i="1" s="1"/>
  <c r="L135" i="1"/>
  <c r="M135" i="1" s="1"/>
  <c r="N135" i="1" s="1"/>
  <c r="L123" i="1"/>
  <c r="M123" i="1" s="1"/>
  <c r="N123" i="1" s="1"/>
  <c r="L111" i="1"/>
  <c r="M111" i="1" s="1"/>
  <c r="N111" i="1" s="1"/>
  <c r="L99" i="1"/>
  <c r="M99" i="1" s="1"/>
  <c r="N99" i="1" s="1"/>
  <c r="L87" i="1"/>
  <c r="M87" i="1" s="1"/>
  <c r="N87" i="1" s="1"/>
  <c r="L75" i="1"/>
  <c r="M75" i="1" s="1"/>
  <c r="N75" i="1" s="1"/>
  <c r="L63" i="1"/>
  <c r="M63" i="1" s="1"/>
  <c r="N63" i="1" s="1"/>
  <c r="L51" i="1"/>
  <c r="M51" i="1" s="1"/>
  <c r="N51" i="1" s="1"/>
  <c r="L39" i="1"/>
  <c r="M39" i="1" s="1"/>
  <c r="N39" i="1" s="1"/>
  <c r="L27" i="1"/>
  <c r="M27" i="1" s="1"/>
  <c r="N27" i="1" s="1"/>
  <c r="L15" i="1"/>
  <c r="M15" i="1" s="1"/>
  <c r="N15" i="1" s="1"/>
  <c r="G362" i="1"/>
  <c r="G242" i="1"/>
  <c r="G110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329" i="1"/>
  <c r="G281" i="1"/>
  <c r="G233" i="1"/>
  <c r="G66" i="1"/>
  <c r="G326" i="1"/>
  <c r="G194" i="1"/>
  <c r="G26" i="1"/>
  <c r="G65" i="1"/>
  <c r="G314" i="1"/>
  <c r="G206" i="1"/>
  <c r="G50" i="1"/>
  <c r="G347" i="1"/>
  <c r="G54" i="1"/>
  <c r="G254" i="1"/>
  <c r="G134" i="1"/>
  <c r="G38" i="1"/>
  <c r="G335" i="1"/>
  <c r="G299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0" i="1"/>
  <c r="G269" i="1"/>
  <c r="G53" i="1"/>
  <c r="G278" i="1"/>
  <c r="G170" i="1"/>
  <c r="G62" i="1"/>
  <c r="G359" i="1"/>
  <c r="G311" i="1"/>
  <c r="G117" i="1"/>
  <c r="G105" i="1"/>
  <c r="G93" i="1"/>
  <c r="G81" i="1"/>
  <c r="G69" i="1"/>
  <c r="G57" i="1"/>
  <c r="G45" i="1"/>
  <c r="G33" i="1"/>
  <c r="G21" i="1"/>
  <c r="G9" i="1"/>
  <c r="G357" i="1"/>
  <c r="G309" i="1"/>
  <c r="G261" i="1"/>
  <c r="G213" i="1"/>
  <c r="G165" i="1"/>
  <c r="G42" i="1"/>
  <c r="G290" i="1"/>
  <c r="G182" i="1"/>
  <c r="G74" i="1"/>
  <c r="G371" i="1"/>
  <c r="G323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302" i="1"/>
  <c r="G158" i="1"/>
  <c r="G14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350" i="1"/>
  <c r="G230" i="1"/>
  <c r="G122" i="1"/>
  <c r="G367" i="1"/>
  <c r="G345" i="1"/>
  <c r="G297" i="1"/>
  <c r="G249" i="1"/>
  <c r="G201" i="1"/>
  <c r="G153" i="1"/>
  <c r="G338" i="1"/>
  <c r="G218" i="1"/>
  <c r="G98" i="1"/>
  <c r="G373" i="1"/>
  <c r="G294" i="1"/>
  <c r="G246" i="1"/>
  <c r="G198" i="1"/>
  <c r="G150" i="1"/>
  <c r="G90" i="1"/>
  <c r="G18" i="1"/>
  <c r="G266" i="1"/>
  <c r="G146" i="1"/>
  <c r="G86" i="1"/>
  <c r="G355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341" i="1"/>
  <c r="G293" i="1"/>
  <c r="G245" i="1"/>
  <c r="G197" i="1"/>
  <c r="G149" i="1"/>
  <c r="G89" i="1"/>
  <c r="G17" i="1"/>
  <c r="F73" i="1"/>
  <c r="K73" i="1" s="1"/>
  <c r="F223" i="1"/>
  <c r="K223" i="1" s="1"/>
  <c r="F31" i="1"/>
  <c r="F217" i="1"/>
  <c r="F313" i="1"/>
  <c r="K313" i="1" s="1"/>
  <c r="F175" i="1"/>
  <c r="F169" i="1"/>
  <c r="F319" i="1"/>
  <c r="K319" i="1" s="1"/>
  <c r="F127" i="1"/>
  <c r="F121" i="1"/>
  <c r="K121" i="1" s="1"/>
  <c r="F367" i="1"/>
  <c r="K367" i="1" s="1"/>
  <c r="F79" i="1"/>
  <c r="K79" i="1" s="1"/>
  <c r="F361" i="1"/>
  <c r="K361" i="1" s="1"/>
  <c r="F25" i="1"/>
  <c r="F271" i="1"/>
  <c r="F265" i="1"/>
  <c r="K265" i="1" s="1"/>
  <c r="F331" i="1"/>
  <c r="K331" i="1" s="1"/>
  <c r="F283" i="1"/>
  <c r="F235" i="1"/>
  <c r="F187" i="1"/>
  <c r="K187" i="1" s="1"/>
  <c r="F139" i="1"/>
  <c r="F91" i="1"/>
  <c r="F43" i="1"/>
  <c r="K43" i="1" s="1"/>
  <c r="F373" i="1"/>
  <c r="K373" i="1" s="1"/>
  <c r="F325" i="1"/>
  <c r="K325" i="1" s="1"/>
  <c r="F277" i="1"/>
  <c r="F229" i="1"/>
  <c r="K229" i="1" s="1"/>
  <c r="F181" i="1"/>
  <c r="K181" i="1" s="1"/>
  <c r="F133" i="1"/>
  <c r="K133" i="1" s="1"/>
  <c r="F85" i="1"/>
  <c r="F37" i="1"/>
  <c r="K37" i="1" s="1"/>
  <c r="F368" i="1"/>
  <c r="F320" i="1"/>
  <c r="F272" i="1"/>
  <c r="F224" i="1"/>
  <c r="F176" i="1"/>
  <c r="F128" i="1"/>
  <c r="K128" i="1" s="1"/>
  <c r="F80" i="1"/>
  <c r="F32" i="1"/>
  <c r="F356" i="1"/>
  <c r="K356" i="1" s="1"/>
  <c r="F308" i="1"/>
  <c r="K308" i="1" s="1"/>
  <c r="F260" i="1"/>
  <c r="F212" i="1"/>
  <c r="K212" i="1" s="1"/>
  <c r="F164" i="1"/>
  <c r="K164" i="1" s="1"/>
  <c r="F116" i="1"/>
  <c r="F68" i="1"/>
  <c r="F20" i="1"/>
  <c r="F355" i="1"/>
  <c r="K355" i="1" s="1"/>
  <c r="F307" i="1"/>
  <c r="K307" i="1" s="1"/>
  <c r="F259" i="1"/>
  <c r="K259" i="1" s="1"/>
  <c r="F211" i="1"/>
  <c r="K211" i="1" s="1"/>
  <c r="F163" i="1"/>
  <c r="F115" i="1"/>
  <c r="F67" i="1"/>
  <c r="F19" i="1"/>
  <c r="K19" i="1" s="1"/>
  <c r="F349" i="1"/>
  <c r="F301" i="1"/>
  <c r="K301" i="1" s="1"/>
  <c r="F253" i="1"/>
  <c r="F205" i="1"/>
  <c r="F157" i="1"/>
  <c r="K157" i="1" s="1"/>
  <c r="F109" i="1"/>
  <c r="F61" i="1"/>
  <c r="K61" i="1" s="1"/>
  <c r="F13" i="1"/>
  <c r="F344" i="1"/>
  <c r="F296" i="1"/>
  <c r="F248" i="1"/>
  <c r="K248" i="1" s="1"/>
  <c r="F200" i="1"/>
  <c r="F152" i="1"/>
  <c r="F104" i="1"/>
  <c r="K104" i="1" s="1"/>
  <c r="F56" i="1"/>
  <c r="K56" i="1" s="1"/>
  <c r="F8" i="1"/>
  <c r="F343" i="1"/>
  <c r="K343" i="1" s="1"/>
  <c r="F295" i="1"/>
  <c r="K295" i="1" s="1"/>
  <c r="F247" i="1"/>
  <c r="F199" i="1"/>
  <c r="F151" i="1"/>
  <c r="K151" i="1" s="1"/>
  <c r="F103" i="1"/>
  <c r="K103" i="1" s="1"/>
  <c r="F55" i="1"/>
  <c r="F337" i="1"/>
  <c r="F289" i="1"/>
  <c r="F241" i="1"/>
  <c r="F193" i="1"/>
  <c r="F145" i="1"/>
  <c r="F97" i="1"/>
  <c r="F49" i="1"/>
  <c r="K49" i="1" s="1"/>
  <c r="F332" i="1"/>
  <c r="K332" i="1" s="1"/>
  <c r="F284" i="1"/>
  <c r="K284" i="1" s="1"/>
  <c r="F236" i="1"/>
  <c r="K236" i="1" s="1"/>
  <c r="F188" i="1"/>
  <c r="F140" i="1"/>
  <c r="F92" i="1"/>
  <c r="F44" i="1"/>
  <c r="F372" i="1"/>
  <c r="K372" i="1" s="1"/>
  <c r="F360" i="1"/>
  <c r="K360" i="1" s="1"/>
  <c r="F348" i="1"/>
  <c r="F336" i="1"/>
  <c r="F324" i="1"/>
  <c r="K324" i="1" s="1"/>
  <c r="F312" i="1"/>
  <c r="K312" i="1" s="1"/>
  <c r="F300" i="1"/>
  <c r="F288" i="1"/>
  <c r="K288" i="1" s="1"/>
  <c r="F276" i="1"/>
  <c r="K276" i="1" s="1"/>
  <c r="F264" i="1"/>
  <c r="K264" i="1" s="1"/>
  <c r="F252" i="1"/>
  <c r="K252" i="1" s="1"/>
  <c r="F240" i="1"/>
  <c r="K240" i="1" s="1"/>
  <c r="F228" i="1"/>
  <c r="F216" i="1"/>
  <c r="K216" i="1" s="1"/>
  <c r="F204" i="1"/>
  <c r="F192" i="1"/>
  <c r="K192" i="1" s="1"/>
  <c r="F180" i="1"/>
  <c r="F168" i="1"/>
  <c r="F156" i="1"/>
  <c r="F144" i="1"/>
  <c r="F132" i="1"/>
  <c r="K132" i="1" s="1"/>
  <c r="F120" i="1"/>
  <c r="K120" i="1" s="1"/>
  <c r="F108" i="1"/>
  <c r="F96" i="1"/>
  <c r="K96" i="1" s="1"/>
  <c r="F84" i="1"/>
  <c r="K84" i="1" s="1"/>
  <c r="F72" i="1"/>
  <c r="K72" i="1" s="1"/>
  <c r="F60" i="1"/>
  <c r="F48" i="1"/>
  <c r="K48" i="1" s="1"/>
  <c r="F36" i="1"/>
  <c r="K36" i="1" s="1"/>
  <c r="F24" i="1"/>
  <c r="K24" i="1" s="1"/>
  <c r="F12" i="1"/>
  <c r="F371" i="1"/>
  <c r="F359" i="1"/>
  <c r="K359" i="1" s="1"/>
  <c r="F347" i="1"/>
  <c r="K347" i="1" s="1"/>
  <c r="F335" i="1"/>
  <c r="F323" i="1"/>
  <c r="K323" i="1" s="1"/>
  <c r="F311" i="1"/>
  <c r="K311" i="1" s="1"/>
  <c r="F299" i="1"/>
  <c r="K299" i="1" s="1"/>
  <c r="F287" i="1"/>
  <c r="F275" i="1"/>
  <c r="K275" i="1" s="1"/>
  <c r="F263" i="1"/>
  <c r="K263" i="1" s="1"/>
  <c r="F251" i="1"/>
  <c r="K251" i="1" s="1"/>
  <c r="F239" i="1"/>
  <c r="K239" i="1" s="1"/>
  <c r="F227" i="1"/>
  <c r="K227" i="1" s="1"/>
  <c r="F215" i="1"/>
  <c r="K215" i="1" s="1"/>
  <c r="F203" i="1"/>
  <c r="K203" i="1" s="1"/>
  <c r="F191" i="1"/>
  <c r="K191" i="1" s="1"/>
  <c r="F179" i="1"/>
  <c r="K179" i="1" s="1"/>
  <c r="F167" i="1"/>
  <c r="K167" i="1" s="1"/>
  <c r="F155" i="1"/>
  <c r="K155" i="1" s="1"/>
  <c r="F143" i="1"/>
  <c r="K143" i="1" s="1"/>
  <c r="F131" i="1"/>
  <c r="K131" i="1" s="1"/>
  <c r="F119" i="1"/>
  <c r="K119" i="1" s="1"/>
  <c r="F107" i="1"/>
  <c r="K107" i="1" s="1"/>
  <c r="F95" i="1"/>
  <c r="K95" i="1" s="1"/>
  <c r="F83" i="1"/>
  <c r="K83" i="1" s="1"/>
  <c r="F71" i="1"/>
  <c r="K71" i="1" s="1"/>
  <c r="F59" i="1"/>
  <c r="K59" i="1" s="1"/>
  <c r="F47" i="1"/>
  <c r="K47" i="1" s="1"/>
  <c r="F35" i="1"/>
  <c r="K35" i="1" s="1"/>
  <c r="F23" i="1"/>
  <c r="K23" i="1" s="1"/>
  <c r="F11" i="1"/>
  <c r="K11" i="1" s="1"/>
  <c r="F370" i="1"/>
  <c r="K370" i="1" s="1"/>
  <c r="F358" i="1"/>
  <c r="K358" i="1" s="1"/>
  <c r="F346" i="1"/>
  <c r="K346" i="1" s="1"/>
  <c r="F334" i="1"/>
  <c r="K334" i="1" s="1"/>
  <c r="F322" i="1"/>
  <c r="K322" i="1" s="1"/>
  <c r="F310" i="1"/>
  <c r="K310" i="1" s="1"/>
  <c r="F298" i="1"/>
  <c r="F286" i="1"/>
  <c r="K286" i="1" s="1"/>
  <c r="F274" i="1"/>
  <c r="K274" i="1" s="1"/>
  <c r="F262" i="1"/>
  <c r="K262" i="1" s="1"/>
  <c r="F250" i="1"/>
  <c r="K250" i="1" s="1"/>
  <c r="F238" i="1"/>
  <c r="F226" i="1"/>
  <c r="K226" i="1" s="1"/>
  <c r="F214" i="1"/>
  <c r="K214" i="1" s="1"/>
  <c r="F202" i="1"/>
  <c r="K202" i="1" s="1"/>
  <c r="F190" i="1"/>
  <c r="F178" i="1"/>
  <c r="K178" i="1" s="1"/>
  <c r="F166" i="1"/>
  <c r="K166" i="1" s="1"/>
  <c r="F154" i="1"/>
  <c r="K154" i="1" s="1"/>
  <c r="F142" i="1"/>
  <c r="K142" i="1" s="1"/>
  <c r="F130" i="1"/>
  <c r="K130" i="1" s="1"/>
  <c r="F118" i="1"/>
  <c r="F106" i="1"/>
  <c r="K106" i="1" s="1"/>
  <c r="F94" i="1"/>
  <c r="F82" i="1"/>
  <c r="K82" i="1" s="1"/>
  <c r="F70" i="1"/>
  <c r="K70" i="1" s="1"/>
  <c r="F58" i="1"/>
  <c r="K58" i="1" s="1"/>
  <c r="F46" i="1"/>
  <c r="K46" i="1" s="1"/>
  <c r="F34" i="1"/>
  <c r="K34" i="1" s="1"/>
  <c r="F22" i="1"/>
  <c r="K22" i="1" s="1"/>
  <c r="F10" i="1"/>
  <c r="F369" i="1"/>
  <c r="K369" i="1" s="1"/>
  <c r="F357" i="1"/>
  <c r="K357" i="1" s="1"/>
  <c r="F345" i="1"/>
  <c r="K345" i="1" s="1"/>
  <c r="F333" i="1"/>
  <c r="K333" i="1" s="1"/>
  <c r="F321" i="1"/>
  <c r="K321" i="1" s="1"/>
  <c r="F309" i="1"/>
  <c r="K309" i="1" s="1"/>
  <c r="F297" i="1"/>
  <c r="K297" i="1" s="1"/>
  <c r="F285" i="1"/>
  <c r="K285" i="1" s="1"/>
  <c r="F273" i="1"/>
  <c r="K273" i="1" s="1"/>
  <c r="F261" i="1"/>
  <c r="K261" i="1" s="1"/>
  <c r="F249" i="1"/>
  <c r="F237" i="1"/>
  <c r="K237" i="1" s="1"/>
  <c r="F225" i="1"/>
  <c r="K225" i="1" s="1"/>
  <c r="F213" i="1"/>
  <c r="K213" i="1" s="1"/>
  <c r="F201" i="1"/>
  <c r="K201" i="1" s="1"/>
  <c r="F189" i="1"/>
  <c r="K189" i="1" s="1"/>
  <c r="F177" i="1"/>
  <c r="K177" i="1" s="1"/>
  <c r="F165" i="1"/>
  <c r="F153" i="1"/>
  <c r="F141" i="1"/>
  <c r="F129" i="1"/>
  <c r="K129" i="1" s="1"/>
  <c r="F117" i="1"/>
  <c r="F105" i="1"/>
  <c r="K105" i="1" s="1"/>
  <c r="F93" i="1"/>
  <c r="K93" i="1" s="1"/>
  <c r="F81" i="1"/>
  <c r="K81" i="1" s="1"/>
  <c r="F69" i="1"/>
  <c r="F57" i="1"/>
  <c r="F45" i="1"/>
  <c r="K45" i="1" s="1"/>
  <c r="F33" i="1"/>
  <c r="K33" i="1" s="1"/>
  <c r="F21" i="1"/>
  <c r="K21" i="1" s="1"/>
  <c r="F9" i="1"/>
  <c r="K9" i="1" s="1"/>
  <c r="F366" i="1"/>
  <c r="K366" i="1" s="1"/>
  <c r="F354" i="1"/>
  <c r="F342" i="1"/>
  <c r="K342" i="1" s="1"/>
  <c r="F330" i="1"/>
  <c r="F318" i="1"/>
  <c r="F306" i="1"/>
  <c r="K306" i="1" s="1"/>
  <c r="F294" i="1"/>
  <c r="K294" i="1" s="1"/>
  <c r="F282" i="1"/>
  <c r="K282" i="1" s="1"/>
  <c r="F270" i="1"/>
  <c r="F258" i="1"/>
  <c r="F246" i="1"/>
  <c r="F234" i="1"/>
  <c r="F222" i="1"/>
  <c r="K222" i="1" s="1"/>
  <c r="F210" i="1"/>
  <c r="K210" i="1" s="1"/>
  <c r="F198" i="1"/>
  <c r="F186" i="1"/>
  <c r="F174" i="1"/>
  <c r="F162" i="1"/>
  <c r="K162" i="1" s="1"/>
  <c r="F150" i="1"/>
  <c r="K150" i="1" s="1"/>
  <c r="F138" i="1"/>
  <c r="K138" i="1" s="1"/>
  <c r="F126" i="1"/>
  <c r="F114" i="1"/>
  <c r="F102" i="1"/>
  <c r="F90" i="1"/>
  <c r="F78" i="1"/>
  <c r="K78" i="1" s="1"/>
  <c r="F66" i="1"/>
  <c r="K66" i="1" s="1"/>
  <c r="F54" i="1"/>
  <c r="K54" i="1" s="1"/>
  <c r="F42" i="1"/>
  <c r="K42" i="1" s="1"/>
  <c r="F30" i="1"/>
  <c r="F18" i="1"/>
  <c r="K18" i="1" s="1"/>
  <c r="F365" i="1"/>
  <c r="K365" i="1" s="1"/>
  <c r="F353" i="1"/>
  <c r="K353" i="1" s="1"/>
  <c r="F341" i="1"/>
  <c r="F329" i="1"/>
  <c r="F317" i="1"/>
  <c r="K317" i="1" s="1"/>
  <c r="F305" i="1"/>
  <c r="K305" i="1" s="1"/>
  <c r="F293" i="1"/>
  <c r="K293" i="1" s="1"/>
  <c r="F281" i="1"/>
  <c r="F269" i="1"/>
  <c r="F257" i="1"/>
  <c r="K257" i="1" s="1"/>
  <c r="F245" i="1"/>
  <c r="K245" i="1" s="1"/>
  <c r="F233" i="1"/>
  <c r="K233" i="1" s="1"/>
  <c r="F221" i="1"/>
  <c r="K221" i="1" s="1"/>
  <c r="F209" i="1"/>
  <c r="K209" i="1" s="1"/>
  <c r="F197" i="1"/>
  <c r="K197" i="1" s="1"/>
  <c r="F185" i="1"/>
  <c r="K185" i="1" s="1"/>
  <c r="F173" i="1"/>
  <c r="K173" i="1" s="1"/>
  <c r="F161" i="1"/>
  <c r="K161" i="1" s="1"/>
  <c r="F149" i="1"/>
  <c r="K149" i="1" s="1"/>
  <c r="F137" i="1"/>
  <c r="F125" i="1"/>
  <c r="F113" i="1"/>
  <c r="F101" i="1"/>
  <c r="F89" i="1"/>
  <c r="K89" i="1" s="1"/>
  <c r="F77" i="1"/>
  <c r="K77" i="1" s="1"/>
  <c r="F65" i="1"/>
  <c r="K65" i="1" s="1"/>
  <c r="F53" i="1"/>
  <c r="K53" i="1" s="1"/>
  <c r="F41" i="1"/>
  <c r="K41" i="1" s="1"/>
  <c r="F29" i="1"/>
  <c r="K29" i="1" s="1"/>
  <c r="F17" i="1"/>
  <c r="K17" i="1" s="1"/>
  <c r="F364" i="1"/>
  <c r="K364" i="1" s="1"/>
  <c r="F352" i="1"/>
  <c r="K352" i="1" s="1"/>
  <c r="F340" i="1"/>
  <c r="K340" i="1" s="1"/>
  <c r="F328" i="1"/>
  <c r="F316" i="1"/>
  <c r="F304" i="1"/>
  <c r="K304" i="1" s="1"/>
  <c r="F292" i="1"/>
  <c r="K292" i="1" s="1"/>
  <c r="F280" i="1"/>
  <c r="K280" i="1" s="1"/>
  <c r="F268" i="1"/>
  <c r="F256" i="1"/>
  <c r="K256" i="1" s="1"/>
  <c r="F244" i="1"/>
  <c r="K244" i="1" s="1"/>
  <c r="F232" i="1"/>
  <c r="F220" i="1"/>
  <c r="K220" i="1" s="1"/>
  <c r="F208" i="1"/>
  <c r="K208" i="1" s="1"/>
  <c r="F196" i="1"/>
  <c r="F184" i="1"/>
  <c r="F172" i="1"/>
  <c r="F160" i="1"/>
  <c r="K160" i="1" s="1"/>
  <c r="F148" i="1"/>
  <c r="K148" i="1" s="1"/>
  <c r="F136" i="1"/>
  <c r="K136" i="1" s="1"/>
  <c r="F124" i="1"/>
  <c r="F112" i="1"/>
  <c r="F100" i="1"/>
  <c r="F88" i="1"/>
  <c r="K88" i="1" s="1"/>
  <c r="F76" i="1"/>
  <c r="K76" i="1" s="1"/>
  <c r="F64" i="1"/>
  <c r="K64" i="1" s="1"/>
  <c r="F52" i="1"/>
  <c r="F40" i="1"/>
  <c r="F28" i="1"/>
  <c r="K28" i="1" s="1"/>
  <c r="F16" i="1"/>
  <c r="K16" i="1" s="1"/>
  <c r="F363" i="1"/>
  <c r="K363" i="1" s="1"/>
  <c r="F351" i="1"/>
  <c r="F339" i="1"/>
  <c r="F327" i="1"/>
  <c r="K327" i="1" s="1"/>
  <c r="F315" i="1"/>
  <c r="K315" i="1" s="1"/>
  <c r="F303" i="1"/>
  <c r="K303" i="1" s="1"/>
  <c r="F291" i="1"/>
  <c r="K291" i="1" s="1"/>
  <c r="F279" i="1"/>
  <c r="F267" i="1"/>
  <c r="F255" i="1"/>
  <c r="F243" i="1"/>
  <c r="F231" i="1"/>
  <c r="K231" i="1" s="1"/>
  <c r="F219" i="1"/>
  <c r="F207" i="1"/>
  <c r="K207" i="1" s="1"/>
  <c r="F195" i="1"/>
  <c r="K195" i="1" s="1"/>
  <c r="F183" i="1"/>
  <c r="K183" i="1" s="1"/>
  <c r="F171" i="1"/>
  <c r="F159" i="1"/>
  <c r="K159" i="1" s="1"/>
  <c r="F147" i="1"/>
  <c r="F135" i="1"/>
  <c r="K135" i="1" s="1"/>
  <c r="F123" i="1"/>
  <c r="K123" i="1" s="1"/>
  <c r="F111" i="1"/>
  <c r="K111" i="1" s="1"/>
  <c r="F99" i="1"/>
  <c r="K99" i="1" s="1"/>
  <c r="F87" i="1"/>
  <c r="K87" i="1" s="1"/>
  <c r="F75" i="1"/>
  <c r="K75" i="1" s="1"/>
  <c r="F63" i="1"/>
  <c r="K63" i="1" s="1"/>
  <c r="F51" i="1"/>
  <c r="F39" i="1"/>
  <c r="K39" i="1" s="1"/>
  <c r="F27" i="1"/>
  <c r="K27" i="1" s="1"/>
  <c r="F15" i="1"/>
  <c r="K15" i="1" s="1"/>
  <c r="F362" i="1"/>
  <c r="F350" i="1"/>
  <c r="F338" i="1"/>
  <c r="F326" i="1"/>
  <c r="K326" i="1" s="1"/>
  <c r="F314" i="1"/>
  <c r="K314" i="1" s="1"/>
  <c r="F302" i="1"/>
  <c r="K302" i="1" s="1"/>
  <c r="F290" i="1"/>
  <c r="K290" i="1" s="1"/>
  <c r="F278" i="1"/>
  <c r="F266" i="1"/>
  <c r="K266" i="1" s="1"/>
  <c r="F254" i="1"/>
  <c r="F242" i="1"/>
  <c r="K242" i="1" s="1"/>
  <c r="F230" i="1"/>
  <c r="K230" i="1" s="1"/>
  <c r="F218" i="1"/>
  <c r="F206" i="1"/>
  <c r="K206" i="1" s="1"/>
  <c r="F194" i="1"/>
  <c r="K194" i="1" s="1"/>
  <c r="F182" i="1"/>
  <c r="K182" i="1" s="1"/>
  <c r="F170" i="1"/>
  <c r="K170" i="1" s="1"/>
  <c r="F158" i="1"/>
  <c r="K158" i="1" s="1"/>
  <c r="F146" i="1"/>
  <c r="F134" i="1"/>
  <c r="F122" i="1"/>
  <c r="K122" i="1" s="1"/>
  <c r="F110" i="1"/>
  <c r="K110" i="1" s="1"/>
  <c r="F98" i="1"/>
  <c r="F86" i="1"/>
  <c r="K86" i="1" s="1"/>
  <c r="F74" i="1"/>
  <c r="K74" i="1" s="1"/>
  <c r="F62" i="1"/>
  <c r="K62" i="1" s="1"/>
  <c r="F50" i="1"/>
  <c r="F38" i="1"/>
  <c r="F26" i="1"/>
  <c r="K26" i="1" s="1"/>
  <c r="F14" i="1"/>
  <c r="K14" i="1" s="1"/>
  <c r="R406" i="1"/>
  <c r="R395" i="1"/>
  <c r="Y398" i="1"/>
  <c r="X398" i="1"/>
  <c r="X397" i="1"/>
  <c r="W397" i="1"/>
  <c r="V406" i="1"/>
  <c r="W396" i="1"/>
  <c r="U406" i="1"/>
  <c r="T394" i="1"/>
  <c r="R405" i="1"/>
  <c r="T406" i="1"/>
  <c r="AC389" i="1"/>
  <c r="AB389" i="1"/>
  <c r="R394" i="1"/>
  <c r="T405" i="1"/>
  <c r="AA389" i="1"/>
  <c r="R393" i="1"/>
  <c r="S403" i="1"/>
  <c r="AA388" i="1"/>
  <c r="R383" i="1"/>
  <c r="AC401" i="1"/>
  <c r="Y385" i="1"/>
  <c r="Z398" i="1"/>
  <c r="X385" i="1"/>
  <c r="R381" i="1"/>
  <c r="AC402" i="1"/>
  <c r="V394" i="1"/>
  <c r="W385" i="1"/>
  <c r="AB402" i="1"/>
  <c r="U394" i="1"/>
  <c r="W384" i="1"/>
  <c r="U381" i="1"/>
  <c r="AB401" i="1"/>
  <c r="T393" i="1"/>
  <c r="T381" i="1"/>
  <c r="AA401" i="1"/>
  <c r="S393" i="1"/>
  <c r="S381" i="1"/>
  <c r="AA400" i="1"/>
  <c r="S392" i="1"/>
  <c r="S380" i="1"/>
  <c r="Y397" i="1"/>
  <c r="U393" i="1"/>
  <c r="AB388" i="1"/>
  <c r="X384" i="1"/>
  <c r="T380" i="1"/>
  <c r="Z388" i="1"/>
  <c r="V384" i="1"/>
  <c r="AC379" i="1"/>
  <c r="R382" i="1"/>
  <c r="U405" i="1"/>
  <c r="AB400" i="1"/>
  <c r="X396" i="1"/>
  <c r="T392" i="1"/>
  <c r="AA387" i="1"/>
  <c r="W383" i="1"/>
  <c r="S379" i="1"/>
  <c r="Z387" i="1"/>
  <c r="V383" i="1"/>
  <c r="AC378" i="1"/>
  <c r="S405" i="1"/>
  <c r="Z400" i="1"/>
  <c r="V396" i="1"/>
  <c r="AC391" i="1"/>
  <c r="Y387" i="1"/>
  <c r="U383" i="1"/>
  <c r="AB378" i="1"/>
  <c r="T404" i="1"/>
  <c r="AA399" i="1"/>
  <c r="W395" i="1"/>
  <c r="S391" i="1"/>
  <c r="Z386" i="1"/>
  <c r="V382" i="1"/>
  <c r="AC377" i="1"/>
  <c r="S404" i="1"/>
  <c r="Z399" i="1"/>
  <c r="V395" i="1"/>
  <c r="AC390" i="1"/>
  <c r="Y386" i="1"/>
  <c r="U382" i="1"/>
  <c r="AB377" i="1"/>
  <c r="R407" i="1"/>
  <c r="V407" i="1"/>
  <c r="AC403" i="1"/>
  <c r="Y399" i="1"/>
  <c r="U395" i="1"/>
  <c r="AB390" i="1"/>
  <c r="X386" i="1"/>
  <c r="T382" i="1"/>
  <c r="AA377" i="1"/>
  <c r="R377" i="1"/>
  <c r="R396" i="1"/>
  <c r="R384" i="1"/>
  <c r="X407" i="1"/>
  <c r="W406" i="1"/>
  <c r="V405" i="1"/>
  <c r="U404" i="1"/>
  <c r="T403" i="1"/>
  <c r="S402" i="1"/>
  <c r="AC400" i="1"/>
  <c r="AB399" i="1"/>
  <c r="AA398" i="1"/>
  <c r="Z397" i="1"/>
  <c r="Y396" i="1"/>
  <c r="X395" i="1"/>
  <c r="W394" i="1"/>
  <c r="V393" i="1"/>
  <c r="U392" i="1"/>
  <c r="T391" i="1"/>
  <c r="S390" i="1"/>
  <c r="AC388" i="1"/>
  <c r="AB387" i="1"/>
  <c r="AA386" i="1"/>
  <c r="Z385" i="1"/>
  <c r="Y384" i="1"/>
  <c r="X383" i="1"/>
  <c r="W382" i="1"/>
  <c r="V381" i="1"/>
  <c r="U380" i="1"/>
  <c r="T379" i="1"/>
  <c r="S378" i="1"/>
  <c r="R404" i="1"/>
  <c r="R392" i="1"/>
  <c r="R380" i="1"/>
  <c r="T407" i="1"/>
  <c r="AC404" i="1"/>
  <c r="AB403" i="1"/>
  <c r="AA402" i="1"/>
  <c r="Z401" i="1"/>
  <c r="Y400" i="1"/>
  <c r="X399" i="1"/>
  <c r="W398" i="1"/>
  <c r="V397" i="1"/>
  <c r="U396" i="1"/>
  <c r="T395" i="1"/>
  <c r="S394" i="1"/>
  <c r="AC392" i="1"/>
  <c r="AB391" i="1"/>
  <c r="AA390" i="1"/>
  <c r="Z389" i="1"/>
  <c r="Y388" i="1"/>
  <c r="X387" i="1"/>
  <c r="W386" i="1"/>
  <c r="V385" i="1"/>
  <c r="U384" i="1"/>
  <c r="T383" i="1"/>
  <c r="S382" i="1"/>
  <c r="AC380" i="1"/>
  <c r="AB379" i="1"/>
  <c r="AA378" i="1"/>
  <c r="Z377" i="1"/>
  <c r="R403" i="1"/>
  <c r="R391" i="1"/>
  <c r="R379" i="1"/>
  <c r="AC405" i="1"/>
  <c r="AB404" i="1"/>
  <c r="AA403" i="1"/>
  <c r="Z402" i="1"/>
  <c r="Y401" i="1"/>
  <c r="X400" i="1"/>
  <c r="W399" i="1"/>
  <c r="V398" i="1"/>
  <c r="U397" i="1"/>
  <c r="T396" i="1"/>
  <c r="S395" i="1"/>
  <c r="AC393" i="1"/>
  <c r="AB392" i="1"/>
  <c r="AA391" i="1"/>
  <c r="Z390" i="1"/>
  <c r="Y389" i="1"/>
  <c r="X388" i="1"/>
  <c r="W387" i="1"/>
  <c r="V386" i="1"/>
  <c r="U385" i="1"/>
  <c r="T384" i="1"/>
  <c r="S383" i="1"/>
  <c r="AC381" i="1"/>
  <c r="AB380" i="1"/>
  <c r="AA379" i="1"/>
  <c r="Z378" i="1"/>
  <c r="Y377" i="1"/>
  <c r="R402" i="1"/>
  <c r="R390" i="1"/>
  <c r="R378" i="1"/>
  <c r="AC406" i="1"/>
  <c r="AB405" i="1"/>
  <c r="AA404" i="1"/>
  <c r="Z403" i="1"/>
  <c r="Y402" i="1"/>
  <c r="X401" i="1"/>
  <c r="W400" i="1"/>
  <c r="V399" i="1"/>
  <c r="U398" i="1"/>
  <c r="T397" i="1"/>
  <c r="S396" i="1"/>
  <c r="AC394" i="1"/>
  <c r="AB393" i="1"/>
  <c r="AA392" i="1"/>
  <c r="Z391" i="1"/>
  <c r="Y390" i="1"/>
  <c r="X389" i="1"/>
  <c r="W388" i="1"/>
  <c r="V387" i="1"/>
  <c r="U386" i="1"/>
  <c r="T385" i="1"/>
  <c r="S384" i="1"/>
  <c r="AC382" i="1"/>
  <c r="AB381" i="1"/>
  <c r="AA380" i="1"/>
  <c r="Z379" i="1"/>
  <c r="Y378" i="1"/>
  <c r="X377" i="1"/>
  <c r="R401" i="1"/>
  <c r="R389" i="1"/>
  <c r="AC407" i="1"/>
  <c r="AB406" i="1"/>
  <c r="AA405" i="1"/>
  <c r="Z404" i="1"/>
  <c r="Y403" i="1"/>
  <c r="X402" i="1"/>
  <c r="W401" i="1"/>
  <c r="V400" i="1"/>
  <c r="U399" i="1"/>
  <c r="T398" i="1"/>
  <c r="S397" i="1"/>
  <c r="AC395" i="1"/>
  <c r="AB394" i="1"/>
  <c r="AA393" i="1"/>
  <c r="Z392" i="1"/>
  <c r="Y391" i="1"/>
  <c r="X390" i="1"/>
  <c r="W389" i="1"/>
  <c r="V388" i="1"/>
  <c r="U387" i="1"/>
  <c r="T386" i="1"/>
  <c r="S385" i="1"/>
  <c r="AC383" i="1"/>
  <c r="AB382" i="1"/>
  <c r="AA381" i="1"/>
  <c r="Z380" i="1"/>
  <c r="Y379" i="1"/>
  <c r="X378" i="1"/>
  <c r="W377" i="1"/>
  <c r="R400" i="1"/>
  <c r="R388" i="1"/>
  <c r="AA406" i="1"/>
  <c r="Z405" i="1"/>
  <c r="Y404" i="1"/>
  <c r="X403" i="1"/>
  <c r="W402" i="1"/>
  <c r="V401" i="1"/>
  <c r="U400" i="1"/>
  <c r="T399" i="1"/>
  <c r="S398" i="1"/>
  <c r="AC396" i="1"/>
  <c r="AB395" i="1"/>
  <c r="AA394" i="1"/>
  <c r="Z393" i="1"/>
  <c r="Y392" i="1"/>
  <c r="X391" i="1"/>
  <c r="W390" i="1"/>
  <c r="V389" i="1"/>
  <c r="U388" i="1"/>
  <c r="T387" i="1"/>
  <c r="S386" i="1"/>
  <c r="AC384" i="1"/>
  <c r="AB383" i="1"/>
  <c r="AA382" i="1"/>
  <c r="Z381" i="1"/>
  <c r="Y380" i="1"/>
  <c r="X379" i="1"/>
  <c r="W378" i="1"/>
  <c r="V377" i="1"/>
  <c r="R399" i="1"/>
  <c r="R387" i="1"/>
  <c r="AA407" i="1"/>
  <c r="Z406" i="1"/>
  <c r="Y405" i="1"/>
  <c r="X404" i="1"/>
  <c r="W403" i="1"/>
  <c r="V402" i="1"/>
  <c r="U401" i="1"/>
  <c r="T400" i="1"/>
  <c r="S399" i="1"/>
  <c r="AC397" i="1"/>
  <c r="AB396" i="1"/>
  <c r="AA395" i="1"/>
  <c r="Z394" i="1"/>
  <c r="Y393" i="1"/>
  <c r="X392" i="1"/>
  <c r="W391" i="1"/>
  <c r="V390" i="1"/>
  <c r="U389" i="1"/>
  <c r="T388" i="1"/>
  <c r="S387" i="1"/>
  <c r="AC385" i="1"/>
  <c r="AB384" i="1"/>
  <c r="AA383" i="1"/>
  <c r="Z382" i="1"/>
  <c r="Y381" i="1"/>
  <c r="X380" i="1"/>
  <c r="W379" i="1"/>
  <c r="V378" i="1"/>
  <c r="U377" i="1"/>
  <c r="R398" i="1"/>
  <c r="R386" i="1"/>
  <c r="Y406" i="1"/>
  <c r="X405" i="1"/>
  <c r="W404" i="1"/>
  <c r="V403" i="1"/>
  <c r="U402" i="1"/>
  <c r="T401" i="1"/>
  <c r="S400" i="1"/>
  <c r="AC398" i="1"/>
  <c r="AB397" i="1"/>
  <c r="AA396" i="1"/>
  <c r="Z395" i="1"/>
  <c r="Y394" i="1"/>
  <c r="X393" i="1"/>
  <c r="W392" i="1"/>
  <c r="V391" i="1"/>
  <c r="U390" i="1"/>
  <c r="T389" i="1"/>
  <c r="S388" i="1"/>
  <c r="AC386" i="1"/>
  <c r="AB385" i="1"/>
  <c r="AA384" i="1"/>
  <c r="Z383" i="1"/>
  <c r="Y382" i="1"/>
  <c r="X381" i="1"/>
  <c r="W380" i="1"/>
  <c r="V379" i="1"/>
  <c r="U378" i="1"/>
  <c r="T377" i="1"/>
  <c r="R397" i="1"/>
  <c r="R385" i="1"/>
  <c r="Y407" i="1"/>
  <c r="X406" i="1"/>
  <c r="W405" i="1"/>
  <c r="V404" i="1"/>
  <c r="U403" i="1"/>
  <c r="T402" i="1"/>
  <c r="S401" i="1"/>
  <c r="AC399" i="1"/>
  <c r="AB398" i="1"/>
  <c r="AA397" i="1"/>
  <c r="Z396" i="1"/>
  <c r="Y395" i="1"/>
  <c r="X394" i="1"/>
  <c r="W393" i="1"/>
  <c r="V392" i="1"/>
  <c r="U391" i="1"/>
  <c r="T390" i="1"/>
  <c r="S389" i="1"/>
  <c r="AC387" i="1"/>
  <c r="AB386" i="1"/>
  <c r="AA385" i="1"/>
  <c r="Z384" i="1"/>
  <c r="Y383" i="1"/>
  <c r="X382" i="1"/>
  <c r="W381" i="1"/>
  <c r="V380" i="1"/>
  <c r="U379" i="1"/>
  <c r="T378" i="1"/>
  <c r="L328" i="1" l="1"/>
  <c r="M328" i="1" s="1"/>
  <c r="N328" i="1" s="1"/>
  <c r="I328" i="1"/>
  <c r="L28" i="1"/>
  <c r="M28" i="1" s="1"/>
  <c r="N28" i="1" s="1"/>
  <c r="I28" i="1"/>
  <c r="L172" i="1"/>
  <c r="M172" i="1" s="1"/>
  <c r="N172" i="1" s="1"/>
  <c r="I172" i="1"/>
  <c r="L316" i="1"/>
  <c r="M316" i="1" s="1"/>
  <c r="N316" i="1" s="1"/>
  <c r="I316" i="1"/>
  <c r="L198" i="1"/>
  <c r="M198" i="1" s="1"/>
  <c r="N198" i="1" s="1"/>
  <c r="I198" i="1"/>
  <c r="L367" i="1"/>
  <c r="M367" i="1" s="1"/>
  <c r="N367" i="1" s="1"/>
  <c r="I367" i="1"/>
  <c r="L115" i="1"/>
  <c r="M115" i="1" s="1"/>
  <c r="N115" i="1" s="1"/>
  <c r="I115" i="1"/>
  <c r="L259" i="1"/>
  <c r="M259" i="1" s="1"/>
  <c r="N259" i="1" s="1"/>
  <c r="I259" i="1"/>
  <c r="L20" i="1"/>
  <c r="M20" i="1" s="1"/>
  <c r="N20" i="1" s="1"/>
  <c r="I20" i="1"/>
  <c r="L164" i="1"/>
  <c r="M164" i="1" s="1"/>
  <c r="N164" i="1" s="1"/>
  <c r="I164" i="1"/>
  <c r="L308" i="1"/>
  <c r="M308" i="1" s="1"/>
  <c r="N308" i="1" s="1"/>
  <c r="I308" i="1"/>
  <c r="L165" i="1"/>
  <c r="M165" i="1" s="1"/>
  <c r="N165" i="1" s="1"/>
  <c r="I165" i="1"/>
  <c r="L93" i="1"/>
  <c r="M93" i="1" s="1"/>
  <c r="N93" i="1" s="1"/>
  <c r="I93" i="1"/>
  <c r="L34" i="1"/>
  <c r="M34" i="1" s="1"/>
  <c r="N34" i="1" s="1"/>
  <c r="I34" i="1"/>
  <c r="L178" i="1"/>
  <c r="M178" i="1" s="1"/>
  <c r="N178" i="1" s="1"/>
  <c r="I178" i="1"/>
  <c r="L322" i="1"/>
  <c r="M322" i="1" s="1"/>
  <c r="N322" i="1" s="1"/>
  <c r="I322" i="1"/>
  <c r="L50" i="1"/>
  <c r="M50" i="1" s="1"/>
  <c r="N50" i="1" s="1"/>
  <c r="I50" i="1"/>
  <c r="L25" i="1"/>
  <c r="M25" i="1" s="1"/>
  <c r="N25" i="1" s="1"/>
  <c r="I25" i="1"/>
  <c r="L169" i="1"/>
  <c r="M169" i="1" s="1"/>
  <c r="N169" i="1" s="1"/>
  <c r="I169" i="1"/>
  <c r="L313" i="1"/>
  <c r="M313" i="1" s="1"/>
  <c r="N313" i="1" s="1"/>
  <c r="I313" i="1"/>
  <c r="L122" i="1"/>
  <c r="M122" i="1" s="1"/>
  <c r="N122" i="1" s="1"/>
  <c r="I122" i="1"/>
  <c r="L213" i="1"/>
  <c r="M213" i="1" s="1"/>
  <c r="N213" i="1" s="1"/>
  <c r="I213" i="1"/>
  <c r="L206" i="1"/>
  <c r="M206" i="1" s="1"/>
  <c r="N206" i="1" s="1"/>
  <c r="I206" i="1"/>
  <c r="L325" i="1"/>
  <c r="M325" i="1" s="1"/>
  <c r="N325" i="1" s="1"/>
  <c r="I325" i="1"/>
  <c r="L139" i="1"/>
  <c r="M139" i="1" s="1"/>
  <c r="N139" i="1" s="1"/>
  <c r="I139" i="1"/>
  <c r="L346" i="1"/>
  <c r="M346" i="1" s="1"/>
  <c r="N346" i="1" s="1"/>
  <c r="I346" i="1"/>
  <c r="L40" i="1"/>
  <c r="M40" i="1" s="1"/>
  <c r="N40" i="1" s="1"/>
  <c r="I40" i="1"/>
  <c r="L320" i="1"/>
  <c r="M320" i="1" s="1"/>
  <c r="N320" i="1" s="1"/>
  <c r="I320" i="1"/>
  <c r="L334" i="1"/>
  <c r="M334" i="1" s="1"/>
  <c r="N334" i="1" s="1"/>
  <c r="I334" i="1"/>
  <c r="L52" i="1"/>
  <c r="M52" i="1" s="1"/>
  <c r="N52" i="1" s="1"/>
  <c r="I52" i="1"/>
  <c r="L230" i="1"/>
  <c r="M230" i="1" s="1"/>
  <c r="N230" i="1" s="1"/>
  <c r="I230" i="1"/>
  <c r="L188" i="1"/>
  <c r="M188" i="1" s="1"/>
  <c r="N188" i="1" s="1"/>
  <c r="I188" i="1"/>
  <c r="L58" i="1"/>
  <c r="M58" i="1" s="1"/>
  <c r="N58" i="1" s="1"/>
  <c r="I58" i="1"/>
  <c r="L193" i="1"/>
  <c r="M193" i="1" s="1"/>
  <c r="N193" i="1" s="1"/>
  <c r="I193" i="1"/>
  <c r="L64" i="1"/>
  <c r="M64" i="1" s="1"/>
  <c r="N64" i="1" s="1"/>
  <c r="I64" i="1"/>
  <c r="L208" i="1"/>
  <c r="M208" i="1" s="1"/>
  <c r="N208" i="1" s="1"/>
  <c r="I208" i="1"/>
  <c r="L352" i="1"/>
  <c r="M352" i="1" s="1"/>
  <c r="N352" i="1" s="1"/>
  <c r="I352" i="1"/>
  <c r="L373" i="1"/>
  <c r="M373" i="1" s="1"/>
  <c r="N373" i="1" s="1"/>
  <c r="I373" i="1"/>
  <c r="L350" i="1"/>
  <c r="M350" i="1" s="1"/>
  <c r="N350" i="1" s="1"/>
  <c r="I350" i="1"/>
  <c r="L151" i="1"/>
  <c r="M151" i="1" s="1"/>
  <c r="N151" i="1" s="1"/>
  <c r="I151" i="1"/>
  <c r="L295" i="1"/>
  <c r="M295" i="1" s="1"/>
  <c r="N295" i="1" s="1"/>
  <c r="I295" i="1"/>
  <c r="L56" i="1"/>
  <c r="M56" i="1" s="1"/>
  <c r="N56" i="1" s="1"/>
  <c r="I56" i="1"/>
  <c r="L200" i="1"/>
  <c r="M200" i="1" s="1"/>
  <c r="N200" i="1" s="1"/>
  <c r="I200" i="1"/>
  <c r="L344" i="1"/>
  <c r="M344" i="1" s="1"/>
  <c r="N344" i="1" s="1"/>
  <c r="I344" i="1"/>
  <c r="L309" i="1"/>
  <c r="M309" i="1" s="1"/>
  <c r="N309" i="1" s="1"/>
  <c r="I309" i="1"/>
  <c r="L311" i="1"/>
  <c r="M311" i="1" s="1"/>
  <c r="N311" i="1" s="1"/>
  <c r="I311" i="1"/>
  <c r="L70" i="1"/>
  <c r="M70" i="1" s="1"/>
  <c r="N70" i="1" s="1"/>
  <c r="I70" i="1"/>
  <c r="L214" i="1"/>
  <c r="M214" i="1" s="1"/>
  <c r="N214" i="1" s="1"/>
  <c r="I214" i="1"/>
  <c r="L358" i="1"/>
  <c r="M358" i="1" s="1"/>
  <c r="N358" i="1" s="1"/>
  <c r="I358" i="1"/>
  <c r="L65" i="1"/>
  <c r="M65" i="1" s="1"/>
  <c r="N65" i="1" s="1"/>
  <c r="I65" i="1"/>
  <c r="L61" i="1"/>
  <c r="M61" i="1" s="1"/>
  <c r="N61" i="1" s="1"/>
  <c r="I61" i="1"/>
  <c r="L205" i="1"/>
  <c r="M205" i="1" s="1"/>
  <c r="N205" i="1" s="1"/>
  <c r="I205" i="1"/>
  <c r="L349" i="1"/>
  <c r="M349" i="1" s="1"/>
  <c r="N349" i="1" s="1"/>
  <c r="I349" i="1"/>
  <c r="L246" i="1"/>
  <c r="M246" i="1" s="1"/>
  <c r="N246" i="1" s="1"/>
  <c r="I246" i="1"/>
  <c r="L105" i="1"/>
  <c r="M105" i="1" s="1"/>
  <c r="N105" i="1" s="1"/>
  <c r="I105" i="1"/>
  <c r="L37" i="1"/>
  <c r="M37" i="1" s="1"/>
  <c r="N37" i="1" s="1"/>
  <c r="I37" i="1"/>
  <c r="L196" i="1"/>
  <c r="M196" i="1" s="1"/>
  <c r="N196" i="1" s="1"/>
  <c r="I196" i="1"/>
  <c r="L283" i="1"/>
  <c r="M283" i="1" s="1"/>
  <c r="N283" i="1" s="1"/>
  <c r="I283" i="1"/>
  <c r="L332" i="1"/>
  <c r="M332" i="1" s="1"/>
  <c r="N332" i="1" s="1"/>
  <c r="I332" i="1"/>
  <c r="L202" i="1"/>
  <c r="M202" i="1" s="1"/>
  <c r="N202" i="1" s="1"/>
  <c r="I202" i="1"/>
  <c r="L49" i="1"/>
  <c r="M49" i="1" s="1"/>
  <c r="N49" i="1" s="1"/>
  <c r="I49" i="1"/>
  <c r="L337" i="1"/>
  <c r="M337" i="1" s="1"/>
  <c r="N337" i="1" s="1"/>
  <c r="I337" i="1"/>
  <c r="L17" i="1"/>
  <c r="M17" i="1" s="1"/>
  <c r="N17" i="1" s="1"/>
  <c r="I17" i="1"/>
  <c r="L76" i="1"/>
  <c r="M76" i="1" s="1"/>
  <c r="N76" i="1" s="1"/>
  <c r="I76" i="1"/>
  <c r="L220" i="1"/>
  <c r="M220" i="1" s="1"/>
  <c r="N220" i="1" s="1"/>
  <c r="I220" i="1"/>
  <c r="L364" i="1"/>
  <c r="M364" i="1" s="1"/>
  <c r="N364" i="1" s="1"/>
  <c r="I364" i="1"/>
  <c r="L98" i="1"/>
  <c r="M98" i="1" s="1"/>
  <c r="N98" i="1" s="1"/>
  <c r="I98" i="1"/>
  <c r="L19" i="1"/>
  <c r="M19" i="1" s="1"/>
  <c r="N19" i="1" s="1"/>
  <c r="I19" i="1"/>
  <c r="L163" i="1"/>
  <c r="M163" i="1" s="1"/>
  <c r="N163" i="1" s="1"/>
  <c r="I163" i="1"/>
  <c r="L307" i="1"/>
  <c r="M307" i="1" s="1"/>
  <c r="N307" i="1" s="1"/>
  <c r="I307" i="1"/>
  <c r="L68" i="1"/>
  <c r="M68" i="1" s="1"/>
  <c r="N68" i="1" s="1"/>
  <c r="I68" i="1"/>
  <c r="L212" i="1"/>
  <c r="M212" i="1" s="1"/>
  <c r="N212" i="1" s="1"/>
  <c r="I212" i="1"/>
  <c r="L356" i="1"/>
  <c r="M356" i="1" s="1"/>
  <c r="N356" i="1" s="1"/>
  <c r="I356" i="1"/>
  <c r="L357" i="1"/>
  <c r="M357" i="1" s="1"/>
  <c r="N357" i="1" s="1"/>
  <c r="I357" i="1"/>
  <c r="L359" i="1"/>
  <c r="M359" i="1" s="1"/>
  <c r="N359" i="1" s="1"/>
  <c r="I359" i="1"/>
  <c r="L82" i="1"/>
  <c r="M82" i="1" s="1"/>
  <c r="N82" i="1" s="1"/>
  <c r="I82" i="1"/>
  <c r="L226" i="1"/>
  <c r="M226" i="1" s="1"/>
  <c r="N226" i="1" s="1"/>
  <c r="I226" i="1"/>
  <c r="L370" i="1"/>
  <c r="M370" i="1" s="1"/>
  <c r="N370" i="1" s="1"/>
  <c r="I370" i="1"/>
  <c r="L26" i="1"/>
  <c r="M26" i="1" s="1"/>
  <c r="N26" i="1" s="1"/>
  <c r="I26" i="1"/>
  <c r="L73" i="1"/>
  <c r="M73" i="1" s="1"/>
  <c r="N73" i="1" s="1"/>
  <c r="I73" i="1"/>
  <c r="L217" i="1"/>
  <c r="M217" i="1" s="1"/>
  <c r="N217" i="1" s="1"/>
  <c r="I217" i="1"/>
  <c r="L361" i="1"/>
  <c r="M361" i="1" s="1"/>
  <c r="N361" i="1" s="1"/>
  <c r="I361" i="1"/>
  <c r="L32" i="1"/>
  <c r="M32" i="1" s="1"/>
  <c r="N32" i="1" s="1"/>
  <c r="I32" i="1"/>
  <c r="L190" i="1"/>
  <c r="M190" i="1" s="1"/>
  <c r="N190" i="1" s="1"/>
  <c r="I190" i="1"/>
  <c r="L181" i="1"/>
  <c r="M181" i="1" s="1"/>
  <c r="N181" i="1" s="1"/>
  <c r="I181" i="1"/>
  <c r="L294" i="1"/>
  <c r="M294" i="1" s="1"/>
  <c r="N294" i="1" s="1"/>
  <c r="I294" i="1"/>
  <c r="L261" i="1"/>
  <c r="M261" i="1" s="1"/>
  <c r="N261" i="1" s="1"/>
  <c r="I261" i="1"/>
  <c r="L89" i="1"/>
  <c r="M89" i="1" s="1"/>
  <c r="N89" i="1" s="1"/>
  <c r="I89" i="1"/>
  <c r="L88" i="1"/>
  <c r="M88" i="1" s="1"/>
  <c r="N88" i="1" s="1"/>
  <c r="I88" i="1"/>
  <c r="L232" i="1"/>
  <c r="M232" i="1" s="1"/>
  <c r="N232" i="1" s="1"/>
  <c r="I232" i="1"/>
  <c r="L355" i="1"/>
  <c r="M355" i="1" s="1"/>
  <c r="N355" i="1" s="1"/>
  <c r="I355" i="1"/>
  <c r="L218" i="1"/>
  <c r="M218" i="1" s="1"/>
  <c r="N218" i="1" s="1"/>
  <c r="I218" i="1"/>
  <c r="L31" i="1"/>
  <c r="M31" i="1" s="1"/>
  <c r="N31" i="1" s="1"/>
  <c r="I31" i="1"/>
  <c r="L175" i="1"/>
  <c r="M175" i="1" s="1"/>
  <c r="N175" i="1" s="1"/>
  <c r="I175" i="1"/>
  <c r="L319" i="1"/>
  <c r="M319" i="1" s="1"/>
  <c r="N319" i="1" s="1"/>
  <c r="I319" i="1"/>
  <c r="L80" i="1"/>
  <c r="M80" i="1" s="1"/>
  <c r="N80" i="1" s="1"/>
  <c r="I80" i="1"/>
  <c r="L224" i="1"/>
  <c r="M224" i="1" s="1"/>
  <c r="N224" i="1" s="1"/>
  <c r="I224" i="1"/>
  <c r="L368" i="1"/>
  <c r="M368" i="1" s="1"/>
  <c r="N368" i="1" s="1"/>
  <c r="I368" i="1"/>
  <c r="L9" i="1"/>
  <c r="M9" i="1" s="1"/>
  <c r="N9" i="1" s="1"/>
  <c r="I9" i="1"/>
  <c r="L62" i="1"/>
  <c r="M62" i="1" s="1"/>
  <c r="N62" i="1" s="1"/>
  <c r="I62" i="1"/>
  <c r="L94" i="1"/>
  <c r="M94" i="1" s="1"/>
  <c r="N94" i="1" s="1"/>
  <c r="I94" i="1"/>
  <c r="L238" i="1"/>
  <c r="M238" i="1" s="1"/>
  <c r="N238" i="1" s="1"/>
  <c r="I238" i="1"/>
  <c r="L299" i="1"/>
  <c r="M299" i="1" s="1"/>
  <c r="N299" i="1" s="1"/>
  <c r="I299" i="1"/>
  <c r="L194" i="1"/>
  <c r="M194" i="1" s="1"/>
  <c r="N194" i="1" s="1"/>
  <c r="I194" i="1"/>
  <c r="L85" i="1"/>
  <c r="M85" i="1" s="1"/>
  <c r="N85" i="1" s="1"/>
  <c r="I85" i="1"/>
  <c r="L229" i="1"/>
  <c r="M229" i="1" s="1"/>
  <c r="N229" i="1" s="1"/>
  <c r="I229" i="1"/>
  <c r="L110" i="1"/>
  <c r="M110" i="1" s="1"/>
  <c r="N110" i="1" s="1"/>
  <c r="I110" i="1"/>
  <c r="L271" i="1"/>
  <c r="M271" i="1" s="1"/>
  <c r="N271" i="1" s="1"/>
  <c r="I271" i="1"/>
  <c r="L46" i="1"/>
  <c r="M46" i="1" s="1"/>
  <c r="N46" i="1" s="1"/>
  <c r="I46" i="1"/>
  <c r="L340" i="1"/>
  <c r="M340" i="1" s="1"/>
  <c r="N340" i="1" s="1"/>
  <c r="I340" i="1"/>
  <c r="L44" i="1"/>
  <c r="M44" i="1" s="1"/>
  <c r="N44" i="1" s="1"/>
  <c r="I44" i="1"/>
  <c r="L117" i="1"/>
  <c r="M117" i="1" s="1"/>
  <c r="N117" i="1" s="1"/>
  <c r="I117" i="1"/>
  <c r="L314" i="1"/>
  <c r="M314" i="1" s="1"/>
  <c r="N314" i="1" s="1"/>
  <c r="I314" i="1"/>
  <c r="L149" i="1"/>
  <c r="M149" i="1" s="1"/>
  <c r="N149" i="1" s="1"/>
  <c r="I149" i="1"/>
  <c r="L100" i="1"/>
  <c r="M100" i="1" s="1"/>
  <c r="N100" i="1" s="1"/>
  <c r="I100" i="1"/>
  <c r="L244" i="1"/>
  <c r="M244" i="1" s="1"/>
  <c r="N244" i="1" s="1"/>
  <c r="I244" i="1"/>
  <c r="L86" i="1"/>
  <c r="M86" i="1" s="1"/>
  <c r="N86" i="1" s="1"/>
  <c r="I86" i="1"/>
  <c r="L338" i="1"/>
  <c r="M338" i="1" s="1"/>
  <c r="N338" i="1" s="1"/>
  <c r="I338" i="1"/>
  <c r="L43" i="1"/>
  <c r="M43" i="1" s="1"/>
  <c r="N43" i="1" s="1"/>
  <c r="I43" i="1"/>
  <c r="L187" i="1"/>
  <c r="M187" i="1" s="1"/>
  <c r="N187" i="1" s="1"/>
  <c r="I187" i="1"/>
  <c r="L331" i="1"/>
  <c r="M331" i="1" s="1"/>
  <c r="N331" i="1" s="1"/>
  <c r="I331" i="1"/>
  <c r="L92" i="1"/>
  <c r="M92" i="1" s="1"/>
  <c r="N92" i="1" s="1"/>
  <c r="I92" i="1"/>
  <c r="L236" i="1"/>
  <c r="M236" i="1" s="1"/>
  <c r="N236" i="1" s="1"/>
  <c r="I236" i="1"/>
  <c r="L323" i="1"/>
  <c r="M323" i="1" s="1"/>
  <c r="N323" i="1" s="1"/>
  <c r="I323" i="1"/>
  <c r="L21" i="1"/>
  <c r="M21" i="1" s="1"/>
  <c r="N21" i="1" s="1"/>
  <c r="I21" i="1"/>
  <c r="L170" i="1"/>
  <c r="M170" i="1" s="1"/>
  <c r="N170" i="1" s="1"/>
  <c r="I170" i="1"/>
  <c r="L106" i="1"/>
  <c r="M106" i="1" s="1"/>
  <c r="N106" i="1" s="1"/>
  <c r="I106" i="1"/>
  <c r="L250" i="1"/>
  <c r="M250" i="1" s="1"/>
  <c r="N250" i="1" s="1"/>
  <c r="I250" i="1"/>
  <c r="L335" i="1"/>
  <c r="M335" i="1" s="1"/>
  <c r="N335" i="1" s="1"/>
  <c r="I335" i="1"/>
  <c r="L326" i="1"/>
  <c r="M326" i="1" s="1"/>
  <c r="N326" i="1" s="1"/>
  <c r="I326" i="1"/>
  <c r="L97" i="1"/>
  <c r="M97" i="1" s="1"/>
  <c r="N97" i="1" s="1"/>
  <c r="I97" i="1"/>
  <c r="L241" i="1"/>
  <c r="M241" i="1" s="1"/>
  <c r="N241" i="1" s="1"/>
  <c r="I241" i="1"/>
  <c r="L242" i="1"/>
  <c r="M242" i="1" s="1"/>
  <c r="N242" i="1" s="1"/>
  <c r="I242" i="1"/>
  <c r="L245" i="1"/>
  <c r="M245" i="1" s="1"/>
  <c r="N245" i="1" s="1"/>
  <c r="I245" i="1"/>
  <c r="L124" i="1"/>
  <c r="M124" i="1" s="1"/>
  <c r="N124" i="1" s="1"/>
  <c r="I124" i="1"/>
  <c r="L268" i="1"/>
  <c r="M268" i="1" s="1"/>
  <c r="N268" i="1" s="1"/>
  <c r="I268" i="1"/>
  <c r="L266" i="1"/>
  <c r="M266" i="1" s="1"/>
  <c r="N266" i="1" s="1"/>
  <c r="I266" i="1"/>
  <c r="L201" i="1"/>
  <c r="M201" i="1" s="1"/>
  <c r="N201" i="1" s="1"/>
  <c r="I201" i="1"/>
  <c r="L67" i="1"/>
  <c r="M67" i="1" s="1"/>
  <c r="N67" i="1" s="1"/>
  <c r="I67" i="1"/>
  <c r="L211" i="1"/>
  <c r="M211" i="1" s="1"/>
  <c r="N211" i="1" s="1"/>
  <c r="I211" i="1"/>
  <c r="L14" i="1"/>
  <c r="M14" i="1" s="1"/>
  <c r="N14" i="1" s="1"/>
  <c r="I14" i="1"/>
  <c r="L116" i="1"/>
  <c r="M116" i="1" s="1"/>
  <c r="N116" i="1" s="1"/>
  <c r="I116" i="1"/>
  <c r="L260" i="1"/>
  <c r="M260" i="1" s="1"/>
  <c r="N260" i="1" s="1"/>
  <c r="I260" i="1"/>
  <c r="L74" i="1"/>
  <c r="M74" i="1" s="1"/>
  <c r="N74" i="1" s="1"/>
  <c r="I74" i="1"/>
  <c r="L45" i="1"/>
  <c r="M45" i="1" s="1"/>
  <c r="N45" i="1" s="1"/>
  <c r="I45" i="1"/>
  <c r="L53" i="1"/>
  <c r="M53" i="1" s="1"/>
  <c r="N53" i="1" s="1"/>
  <c r="I53" i="1"/>
  <c r="L130" i="1"/>
  <c r="M130" i="1" s="1"/>
  <c r="N130" i="1" s="1"/>
  <c r="I130" i="1"/>
  <c r="L274" i="1"/>
  <c r="M274" i="1" s="1"/>
  <c r="N274" i="1" s="1"/>
  <c r="I274" i="1"/>
  <c r="L134" i="1"/>
  <c r="M134" i="1" s="1"/>
  <c r="N134" i="1" s="1"/>
  <c r="I134" i="1"/>
  <c r="L233" i="1"/>
  <c r="M233" i="1" s="1"/>
  <c r="N233" i="1" s="1"/>
  <c r="I233" i="1"/>
  <c r="L121" i="1"/>
  <c r="M121" i="1" s="1"/>
  <c r="N121" i="1" s="1"/>
  <c r="I121" i="1"/>
  <c r="L265" i="1"/>
  <c r="M265" i="1" s="1"/>
  <c r="N265" i="1" s="1"/>
  <c r="I265" i="1"/>
  <c r="L184" i="1"/>
  <c r="M184" i="1" s="1"/>
  <c r="N184" i="1" s="1"/>
  <c r="I184" i="1"/>
  <c r="L197" i="1"/>
  <c r="M197" i="1" s="1"/>
  <c r="N197" i="1" s="1"/>
  <c r="I197" i="1"/>
  <c r="L146" i="1"/>
  <c r="M146" i="1" s="1"/>
  <c r="N146" i="1" s="1"/>
  <c r="I146" i="1"/>
  <c r="L199" i="1"/>
  <c r="M199" i="1" s="1"/>
  <c r="N199" i="1" s="1"/>
  <c r="I199" i="1"/>
  <c r="L248" i="1"/>
  <c r="M248" i="1" s="1"/>
  <c r="N248" i="1" s="1"/>
  <c r="I248" i="1"/>
  <c r="L118" i="1"/>
  <c r="M118" i="1" s="1"/>
  <c r="N118" i="1" s="1"/>
  <c r="I118" i="1"/>
  <c r="L293" i="1"/>
  <c r="M293" i="1" s="1"/>
  <c r="N293" i="1" s="1"/>
  <c r="I293" i="1"/>
  <c r="L136" i="1"/>
  <c r="M136" i="1" s="1"/>
  <c r="N136" i="1" s="1"/>
  <c r="I136" i="1"/>
  <c r="L280" i="1"/>
  <c r="M280" i="1" s="1"/>
  <c r="N280" i="1" s="1"/>
  <c r="I280" i="1"/>
  <c r="L18" i="1"/>
  <c r="M18" i="1" s="1"/>
  <c r="N18" i="1" s="1"/>
  <c r="I18" i="1"/>
  <c r="L249" i="1"/>
  <c r="M249" i="1" s="1"/>
  <c r="N249" i="1" s="1"/>
  <c r="I249" i="1"/>
  <c r="L79" i="1"/>
  <c r="M79" i="1" s="1"/>
  <c r="N79" i="1" s="1"/>
  <c r="I79" i="1"/>
  <c r="L223" i="1"/>
  <c r="M223" i="1" s="1"/>
  <c r="N223" i="1" s="1"/>
  <c r="I223" i="1"/>
  <c r="L158" i="1"/>
  <c r="M158" i="1" s="1"/>
  <c r="N158" i="1" s="1"/>
  <c r="I158" i="1"/>
  <c r="L128" i="1"/>
  <c r="M128" i="1" s="1"/>
  <c r="N128" i="1" s="1"/>
  <c r="I128" i="1"/>
  <c r="L272" i="1"/>
  <c r="M272" i="1" s="1"/>
  <c r="N272" i="1" s="1"/>
  <c r="I272" i="1"/>
  <c r="L182" i="1"/>
  <c r="M182" i="1" s="1"/>
  <c r="N182" i="1" s="1"/>
  <c r="I182" i="1"/>
  <c r="L57" i="1"/>
  <c r="M57" i="1" s="1"/>
  <c r="N57" i="1" s="1"/>
  <c r="I57" i="1"/>
  <c r="L269" i="1"/>
  <c r="M269" i="1" s="1"/>
  <c r="N269" i="1" s="1"/>
  <c r="I269" i="1"/>
  <c r="L142" i="1"/>
  <c r="M142" i="1" s="1"/>
  <c r="N142" i="1" s="1"/>
  <c r="I142" i="1"/>
  <c r="L286" i="1"/>
  <c r="M286" i="1" s="1"/>
  <c r="N286" i="1" s="1"/>
  <c r="I286" i="1"/>
  <c r="L254" i="1"/>
  <c r="M254" i="1" s="1"/>
  <c r="N254" i="1" s="1"/>
  <c r="I254" i="1"/>
  <c r="L281" i="1"/>
  <c r="M281" i="1" s="1"/>
  <c r="N281" i="1" s="1"/>
  <c r="I281" i="1"/>
  <c r="L133" i="1"/>
  <c r="M133" i="1" s="1"/>
  <c r="N133" i="1" s="1"/>
  <c r="I133" i="1"/>
  <c r="L277" i="1"/>
  <c r="M277" i="1" s="1"/>
  <c r="N277" i="1" s="1"/>
  <c r="I277" i="1"/>
  <c r="L176" i="1"/>
  <c r="M176" i="1" s="1"/>
  <c r="N176" i="1" s="1"/>
  <c r="I176" i="1"/>
  <c r="L112" i="1"/>
  <c r="M112" i="1" s="1"/>
  <c r="N112" i="1" s="1"/>
  <c r="I112" i="1"/>
  <c r="L153" i="1"/>
  <c r="M153" i="1" s="1"/>
  <c r="N153" i="1" s="1"/>
  <c r="I153" i="1"/>
  <c r="L343" i="1"/>
  <c r="M343" i="1" s="1"/>
  <c r="N343" i="1" s="1"/>
  <c r="I343" i="1"/>
  <c r="L371" i="1"/>
  <c r="M371" i="1" s="1"/>
  <c r="N371" i="1" s="1"/>
  <c r="I371" i="1"/>
  <c r="L278" i="1"/>
  <c r="M278" i="1" s="1"/>
  <c r="N278" i="1" s="1"/>
  <c r="I278" i="1"/>
  <c r="L38" i="1"/>
  <c r="M38" i="1" s="1"/>
  <c r="N38" i="1" s="1"/>
  <c r="I38" i="1"/>
  <c r="L66" i="1"/>
  <c r="M66" i="1" s="1"/>
  <c r="N66" i="1" s="1"/>
  <c r="I66" i="1"/>
  <c r="L253" i="1"/>
  <c r="M253" i="1" s="1"/>
  <c r="N253" i="1" s="1"/>
  <c r="I253" i="1"/>
  <c r="L341" i="1"/>
  <c r="M341" i="1" s="1"/>
  <c r="N341" i="1" s="1"/>
  <c r="I341" i="1"/>
  <c r="L148" i="1"/>
  <c r="M148" i="1" s="1"/>
  <c r="N148" i="1" s="1"/>
  <c r="I148" i="1"/>
  <c r="L292" i="1"/>
  <c r="M292" i="1" s="1"/>
  <c r="N292" i="1" s="1"/>
  <c r="I292" i="1"/>
  <c r="L90" i="1"/>
  <c r="M90" i="1" s="1"/>
  <c r="N90" i="1" s="1"/>
  <c r="I90" i="1"/>
  <c r="L297" i="1"/>
  <c r="M297" i="1" s="1"/>
  <c r="N297" i="1" s="1"/>
  <c r="I297" i="1"/>
  <c r="L91" i="1"/>
  <c r="M91" i="1" s="1"/>
  <c r="N91" i="1" s="1"/>
  <c r="I91" i="1"/>
  <c r="L235" i="1"/>
  <c r="M235" i="1" s="1"/>
  <c r="N235" i="1" s="1"/>
  <c r="I235" i="1"/>
  <c r="L302" i="1"/>
  <c r="M302" i="1" s="1"/>
  <c r="N302" i="1" s="1"/>
  <c r="I302" i="1"/>
  <c r="L140" i="1"/>
  <c r="M140" i="1" s="1"/>
  <c r="N140" i="1" s="1"/>
  <c r="I140" i="1"/>
  <c r="L284" i="1"/>
  <c r="M284" i="1" s="1"/>
  <c r="N284" i="1" s="1"/>
  <c r="I284" i="1"/>
  <c r="L290" i="1"/>
  <c r="M290" i="1" s="1"/>
  <c r="N290" i="1" s="1"/>
  <c r="I290" i="1"/>
  <c r="L69" i="1"/>
  <c r="M69" i="1" s="1"/>
  <c r="N69" i="1" s="1"/>
  <c r="I69" i="1"/>
  <c r="L10" i="1"/>
  <c r="M10" i="1" s="1"/>
  <c r="N10" i="1" s="1"/>
  <c r="I10" i="1"/>
  <c r="L154" i="1"/>
  <c r="M154" i="1" s="1"/>
  <c r="N154" i="1" s="1"/>
  <c r="I154" i="1"/>
  <c r="L298" i="1"/>
  <c r="M298" i="1" s="1"/>
  <c r="N298" i="1" s="1"/>
  <c r="I298" i="1"/>
  <c r="L54" i="1"/>
  <c r="M54" i="1" s="1"/>
  <c r="N54" i="1" s="1"/>
  <c r="I54" i="1"/>
  <c r="L329" i="1"/>
  <c r="M329" i="1" s="1"/>
  <c r="N329" i="1" s="1"/>
  <c r="I329" i="1"/>
  <c r="L145" i="1"/>
  <c r="M145" i="1" s="1"/>
  <c r="N145" i="1" s="1"/>
  <c r="I145" i="1"/>
  <c r="L289" i="1"/>
  <c r="M289" i="1" s="1"/>
  <c r="N289" i="1" s="1"/>
  <c r="I289" i="1"/>
  <c r="L127" i="1"/>
  <c r="M127" i="1" s="1"/>
  <c r="N127" i="1" s="1"/>
  <c r="I127" i="1"/>
  <c r="L256" i="1"/>
  <c r="M256" i="1" s="1"/>
  <c r="N256" i="1" s="1"/>
  <c r="I256" i="1"/>
  <c r="L55" i="1"/>
  <c r="M55" i="1" s="1"/>
  <c r="N55" i="1" s="1"/>
  <c r="I55" i="1"/>
  <c r="L104" i="1"/>
  <c r="M104" i="1" s="1"/>
  <c r="N104" i="1" s="1"/>
  <c r="I104" i="1"/>
  <c r="L33" i="1"/>
  <c r="M33" i="1" s="1"/>
  <c r="N33" i="1" s="1"/>
  <c r="I33" i="1"/>
  <c r="L262" i="1"/>
  <c r="M262" i="1" s="1"/>
  <c r="N262" i="1" s="1"/>
  <c r="I262" i="1"/>
  <c r="L109" i="1"/>
  <c r="M109" i="1" s="1"/>
  <c r="N109" i="1" s="1"/>
  <c r="I109" i="1"/>
  <c r="L362" i="1"/>
  <c r="M362" i="1" s="1"/>
  <c r="N362" i="1" s="1"/>
  <c r="I362" i="1"/>
  <c r="L16" i="1"/>
  <c r="M16" i="1" s="1"/>
  <c r="N16" i="1" s="1"/>
  <c r="I16" i="1"/>
  <c r="L160" i="1"/>
  <c r="M160" i="1" s="1"/>
  <c r="N160" i="1" s="1"/>
  <c r="I160" i="1"/>
  <c r="L304" i="1"/>
  <c r="M304" i="1" s="1"/>
  <c r="N304" i="1" s="1"/>
  <c r="I304" i="1"/>
  <c r="L150" i="1"/>
  <c r="M150" i="1" s="1"/>
  <c r="N150" i="1" s="1"/>
  <c r="I150" i="1"/>
  <c r="L345" i="1"/>
  <c r="M345" i="1" s="1"/>
  <c r="N345" i="1" s="1"/>
  <c r="I345" i="1"/>
  <c r="L103" i="1"/>
  <c r="M103" i="1" s="1"/>
  <c r="N103" i="1" s="1"/>
  <c r="I103" i="1"/>
  <c r="L247" i="1"/>
  <c r="M247" i="1" s="1"/>
  <c r="N247" i="1" s="1"/>
  <c r="I247" i="1"/>
  <c r="L8" i="1"/>
  <c r="M8" i="1" s="1"/>
  <c r="N8" i="1" s="1"/>
  <c r="I8" i="1"/>
  <c r="L152" i="1"/>
  <c r="M152" i="1" s="1"/>
  <c r="N152" i="1" s="1"/>
  <c r="I152" i="1"/>
  <c r="L296" i="1"/>
  <c r="M296" i="1" s="1"/>
  <c r="N296" i="1" s="1"/>
  <c r="I296" i="1"/>
  <c r="L42" i="1"/>
  <c r="M42" i="1" s="1"/>
  <c r="N42" i="1" s="1"/>
  <c r="I42" i="1"/>
  <c r="L81" i="1"/>
  <c r="M81" i="1" s="1"/>
  <c r="N81" i="1" s="1"/>
  <c r="I81" i="1"/>
  <c r="L22" i="1"/>
  <c r="M22" i="1" s="1"/>
  <c r="N22" i="1" s="1"/>
  <c r="I22" i="1"/>
  <c r="L166" i="1"/>
  <c r="M166" i="1" s="1"/>
  <c r="N166" i="1" s="1"/>
  <c r="I166" i="1"/>
  <c r="L310" i="1"/>
  <c r="M310" i="1" s="1"/>
  <c r="N310" i="1" s="1"/>
  <c r="I310" i="1"/>
  <c r="L347" i="1"/>
  <c r="M347" i="1" s="1"/>
  <c r="N347" i="1" s="1"/>
  <c r="I347" i="1"/>
  <c r="L13" i="1"/>
  <c r="M13" i="1" s="1"/>
  <c r="N13" i="1" s="1"/>
  <c r="I13" i="1"/>
  <c r="L157" i="1"/>
  <c r="M157" i="1" s="1"/>
  <c r="N157" i="1" s="1"/>
  <c r="I157" i="1"/>
  <c r="L301" i="1"/>
  <c r="M301" i="1" s="1"/>
  <c r="N301" i="1" s="1"/>
  <c r="I301" i="1"/>
  <c r="O11" i="1"/>
  <c r="O221" i="1"/>
  <c r="O120" i="1"/>
  <c r="O88" i="1"/>
  <c r="O248" i="1"/>
  <c r="O96" i="1"/>
  <c r="O86" i="1"/>
  <c r="O211" i="1"/>
  <c r="O81" i="1"/>
  <c r="O203" i="1"/>
  <c r="O28" i="1"/>
  <c r="O215" i="1"/>
  <c r="O103" i="1"/>
  <c r="O313" i="1"/>
  <c r="O111" i="1"/>
  <c r="O257" i="1"/>
  <c r="O105" i="1"/>
  <c r="O22" i="1"/>
  <c r="O166" i="1"/>
  <c r="O83" i="1"/>
  <c r="O227" i="1"/>
  <c r="O288" i="1"/>
  <c r="O151" i="1"/>
  <c r="O369" i="1"/>
  <c r="O237" i="1"/>
  <c r="O132" i="1"/>
  <c r="O331" i="1"/>
  <c r="O123" i="1"/>
  <c r="O340" i="1"/>
  <c r="O261" i="1"/>
  <c r="O34" i="1"/>
  <c r="O178" i="1"/>
  <c r="O322" i="1"/>
  <c r="O95" i="1"/>
  <c r="O239" i="1"/>
  <c r="O284" i="1"/>
  <c r="O229" i="1"/>
  <c r="O264" i="1"/>
  <c r="O308" i="1"/>
  <c r="O62" i="1"/>
  <c r="O206" i="1"/>
  <c r="O135" i="1"/>
  <c r="O352" i="1"/>
  <c r="O66" i="1"/>
  <c r="O210" i="1"/>
  <c r="O129" i="1"/>
  <c r="O273" i="1"/>
  <c r="O46" i="1"/>
  <c r="O334" i="1"/>
  <c r="O107" i="1"/>
  <c r="O251" i="1"/>
  <c r="O24" i="1"/>
  <c r="O312" i="1"/>
  <c r="O332" i="1"/>
  <c r="O61" i="1"/>
  <c r="O259" i="1"/>
  <c r="O302" i="1"/>
  <c r="O162" i="1"/>
  <c r="O26" i="1"/>
  <c r="O76" i="1"/>
  <c r="O220" i="1"/>
  <c r="O78" i="1"/>
  <c r="O222" i="1"/>
  <c r="O366" i="1"/>
  <c r="O285" i="1"/>
  <c r="O58" i="1"/>
  <c r="O346" i="1"/>
  <c r="O263" i="1"/>
  <c r="O36" i="1"/>
  <c r="O324" i="1"/>
  <c r="O49" i="1"/>
  <c r="O307" i="1"/>
  <c r="O361" i="1"/>
  <c r="O73" i="1"/>
  <c r="O158" i="1"/>
  <c r="O18" i="1"/>
  <c r="O59" i="1"/>
  <c r="O71" i="1"/>
  <c r="O230" i="1"/>
  <c r="O303" i="1"/>
  <c r="O17" i="1"/>
  <c r="O161" i="1"/>
  <c r="O305" i="1"/>
  <c r="O297" i="1"/>
  <c r="O358" i="1"/>
  <c r="O131" i="1"/>
  <c r="O275" i="1"/>
  <c r="O48" i="1"/>
  <c r="O192" i="1"/>
  <c r="O343" i="1"/>
  <c r="O373" i="1"/>
  <c r="O14" i="1"/>
  <c r="O89" i="1"/>
  <c r="O225" i="1"/>
  <c r="O314" i="1"/>
  <c r="O154" i="1"/>
  <c r="O27" i="1"/>
  <c r="O244" i="1"/>
  <c r="O29" i="1"/>
  <c r="O173" i="1"/>
  <c r="O317" i="1"/>
  <c r="O21" i="1"/>
  <c r="O309" i="1"/>
  <c r="O82" i="1"/>
  <c r="O43" i="1"/>
  <c r="O367" i="1"/>
  <c r="O359" i="1"/>
  <c r="O15" i="1"/>
  <c r="O39" i="1"/>
  <c r="O183" i="1"/>
  <c r="O327" i="1"/>
  <c r="O41" i="1"/>
  <c r="O177" i="1"/>
  <c r="O321" i="1"/>
  <c r="O155" i="1"/>
  <c r="O72" i="1"/>
  <c r="O216" i="1"/>
  <c r="O360" i="1"/>
  <c r="O245" i="1"/>
  <c r="O159" i="1"/>
  <c r="O122" i="1"/>
  <c r="O195" i="1"/>
  <c r="O197" i="1"/>
  <c r="O189" i="1"/>
  <c r="O333" i="1"/>
  <c r="O106" i="1"/>
  <c r="O23" i="1"/>
  <c r="O167" i="1"/>
  <c r="O311" i="1"/>
  <c r="O84" i="1"/>
  <c r="O372" i="1"/>
  <c r="O104" i="1"/>
  <c r="O231" i="1"/>
  <c r="O93" i="1"/>
  <c r="O63" i="1"/>
  <c r="O207" i="1"/>
  <c r="O280" i="1"/>
  <c r="O65" i="1"/>
  <c r="O209" i="1"/>
  <c r="O353" i="1"/>
  <c r="O138" i="1"/>
  <c r="O282" i="1"/>
  <c r="O345" i="1"/>
  <c r="O35" i="1"/>
  <c r="O179" i="1"/>
  <c r="O323" i="1"/>
  <c r="O240" i="1"/>
  <c r="O164" i="1"/>
  <c r="O87" i="1"/>
  <c r="O306" i="1"/>
  <c r="O99" i="1"/>
  <c r="O276" i="1"/>
  <c r="O291" i="1"/>
  <c r="O290" i="1"/>
  <c r="O75" i="1"/>
  <c r="O363" i="1"/>
  <c r="O292" i="1"/>
  <c r="O77" i="1"/>
  <c r="O365" i="1"/>
  <c r="O294" i="1"/>
  <c r="O213" i="1"/>
  <c r="O357" i="1"/>
  <c r="O274" i="1"/>
  <c r="O47" i="1"/>
  <c r="O191" i="1"/>
  <c r="O252" i="1"/>
  <c r="O19" i="1"/>
  <c r="O37" i="1"/>
  <c r="K31" i="1"/>
  <c r="K25" i="1"/>
  <c r="K156" i="1"/>
  <c r="K371" i="1"/>
  <c r="K336" i="1"/>
  <c r="K180" i="1"/>
  <c r="K113" i="1"/>
  <c r="K362" i="1"/>
  <c r="K224" i="1"/>
  <c r="K249" i="1"/>
  <c r="K298" i="1"/>
  <c r="K124" i="1"/>
  <c r="K196" i="1"/>
  <c r="K10" i="1"/>
  <c r="K289" i="1"/>
  <c r="K80" i="1"/>
  <c r="K287" i="1"/>
  <c r="K117" i="1"/>
  <c r="K272" i="1"/>
  <c r="K320" i="1"/>
  <c r="K368" i="1"/>
  <c r="K238" i="1"/>
  <c r="K101" i="1"/>
  <c r="K335" i="1"/>
  <c r="K279" i="1"/>
  <c r="K40" i="1"/>
  <c r="K172" i="1"/>
  <c r="K100" i="1"/>
  <c r="K329" i="1"/>
  <c r="K269" i="1"/>
  <c r="K350" i="1"/>
  <c r="K147" i="1"/>
  <c r="K348" i="1"/>
  <c r="K255" i="1"/>
  <c r="K68" i="1"/>
  <c r="K90" i="1"/>
  <c r="K234" i="1"/>
  <c r="K144" i="1"/>
  <c r="K271" i="1"/>
  <c r="K267" i="1"/>
  <c r="K51" i="1"/>
  <c r="K13" i="1"/>
  <c r="K337" i="1"/>
  <c r="K112" i="1"/>
  <c r="K268" i="1"/>
  <c r="K232" i="1"/>
  <c r="K38" i="1"/>
  <c r="K50" i="1"/>
  <c r="K300" i="1"/>
  <c r="K338" i="1"/>
  <c r="K260" i="1"/>
  <c r="K316" i="1"/>
  <c r="K134" i="1"/>
  <c r="K94" i="1"/>
  <c r="K241" i="1"/>
  <c r="K253" i="1"/>
  <c r="K30" i="1"/>
  <c r="K219" i="1"/>
  <c r="K328" i="1"/>
  <c r="K218" i="1"/>
  <c r="K98" i="1"/>
  <c r="K44" i="1"/>
  <c r="K102" i="1"/>
  <c r="K174" i="1"/>
  <c r="K246" i="1"/>
  <c r="K318" i="1"/>
  <c r="K339" i="1"/>
  <c r="K118" i="1"/>
  <c r="K168" i="1"/>
  <c r="K205" i="1"/>
  <c r="K204" i="1"/>
  <c r="K281" i="1"/>
  <c r="K52" i="1"/>
  <c r="K278" i="1"/>
  <c r="K12" i="1"/>
  <c r="K163" i="1"/>
  <c r="K175" i="1"/>
  <c r="K108" i="1"/>
  <c r="K69" i="1"/>
  <c r="K32" i="1"/>
  <c r="K235" i="1"/>
  <c r="K283" i="1"/>
  <c r="K349" i="1"/>
  <c r="K91" i="1"/>
  <c r="K184" i="1"/>
  <c r="K57" i="1"/>
  <c r="K171" i="1"/>
  <c r="K20" i="1"/>
  <c r="K114" i="1"/>
  <c r="K186" i="1"/>
  <c r="K258" i="1"/>
  <c r="K330" i="1"/>
  <c r="K92" i="1"/>
  <c r="K351" i="1"/>
  <c r="K125" i="1"/>
  <c r="K137" i="1"/>
  <c r="K116" i="1"/>
  <c r="K141" i="1"/>
  <c r="K60" i="1"/>
  <c r="K277" i="1"/>
  <c r="K217" i="1"/>
  <c r="K243" i="1"/>
  <c r="K341" i="1"/>
  <c r="K228" i="1"/>
  <c r="K8" i="1"/>
  <c r="K254" i="1"/>
  <c r="K296" i="1"/>
  <c r="K344" i="1"/>
  <c r="K115" i="1"/>
  <c r="K153" i="1"/>
  <c r="K190" i="1"/>
  <c r="K109" i="1"/>
  <c r="K145" i="1"/>
  <c r="K126" i="1"/>
  <c r="K198" i="1"/>
  <c r="K270" i="1"/>
  <c r="K354" i="1"/>
  <c r="K67" i="1"/>
  <c r="K199" i="1"/>
  <c r="K247" i="1"/>
  <c r="K85" i="1"/>
  <c r="K127" i="1"/>
  <c r="K140" i="1"/>
  <c r="K165" i="1"/>
  <c r="K146" i="1"/>
  <c r="K188" i="1"/>
  <c r="K97" i="1"/>
  <c r="K176" i="1"/>
  <c r="K200" i="1"/>
  <c r="K55" i="1"/>
  <c r="K169" i="1"/>
  <c r="K193" i="1"/>
  <c r="K139" i="1"/>
  <c r="K152" i="1"/>
  <c r="O262" i="1" l="1"/>
  <c r="O286" i="1"/>
  <c r="O45" i="1"/>
  <c r="O299" i="1"/>
  <c r="O170" i="1"/>
  <c r="O310" i="1"/>
  <c r="O194" i="1"/>
  <c r="O214" i="1"/>
  <c r="O150" i="1"/>
  <c r="O33" i="1"/>
  <c r="O226" i="1"/>
  <c r="O70" i="1"/>
  <c r="O223" i="1"/>
  <c r="O42" i="1"/>
  <c r="O74" i="1"/>
  <c r="O370" i="1"/>
  <c r="O233" i="1"/>
  <c r="O319" i="1"/>
  <c r="O142" i="1"/>
  <c r="O256" i="1"/>
  <c r="O79" i="1"/>
  <c r="O128" i="1"/>
  <c r="O181" i="1"/>
  <c r="O265" i="1"/>
  <c r="O356" i="1"/>
  <c r="O182" i="1"/>
  <c r="O347" i="1"/>
  <c r="O325" i="1"/>
  <c r="O212" i="1"/>
  <c r="O16" i="1"/>
  <c r="O208" i="1"/>
  <c r="O148" i="1"/>
  <c r="O136" i="1"/>
  <c r="O250" i="1"/>
  <c r="O56" i="1"/>
  <c r="O157" i="1"/>
  <c r="O295" i="1"/>
  <c r="O293" i="1"/>
  <c r="O64" i="1"/>
  <c r="O187" i="1"/>
  <c r="O202" i="1"/>
  <c r="O149" i="1"/>
  <c r="O364" i="1"/>
  <c r="O54" i="1"/>
  <c r="O133" i="1"/>
  <c r="O355" i="1"/>
  <c r="O236" i="1"/>
  <c r="O160" i="1"/>
  <c r="O9" i="1"/>
  <c r="O342" i="1"/>
  <c r="O185" i="1"/>
  <c r="O110" i="1"/>
  <c r="O143" i="1"/>
  <c r="O201" i="1"/>
  <c r="O304" i="1"/>
  <c r="O326" i="1"/>
  <c r="O121" i="1"/>
  <c r="O301" i="1"/>
  <c r="O242" i="1"/>
  <c r="O119" i="1"/>
  <c r="O53" i="1"/>
  <c r="O315" i="1"/>
  <c r="O266" i="1"/>
  <c r="O130" i="1"/>
  <c r="O80" i="1"/>
  <c r="O140" i="1"/>
  <c r="O156" i="1"/>
  <c r="O152" i="1"/>
  <c r="O127" i="1"/>
  <c r="O153" i="1"/>
  <c r="O141" i="1"/>
  <c r="O57" i="1"/>
  <c r="O278" i="1"/>
  <c r="O44" i="1"/>
  <c r="O338" i="1"/>
  <c r="O144" i="1"/>
  <c r="O40" i="1"/>
  <c r="O10" i="1"/>
  <c r="O25" i="1"/>
  <c r="O174" i="1"/>
  <c r="O260" i="1"/>
  <c r="O98" i="1"/>
  <c r="O277" i="1"/>
  <c r="O289" i="1"/>
  <c r="O52" i="1"/>
  <c r="O193" i="1"/>
  <c r="O91" i="1"/>
  <c r="O281" i="1"/>
  <c r="O218" i="1"/>
  <c r="O50" i="1"/>
  <c r="O90" i="1"/>
  <c r="O335" i="1"/>
  <c r="O124" i="1"/>
  <c r="O316" i="1"/>
  <c r="O12" i="1"/>
  <c r="O296" i="1"/>
  <c r="O267" i="1"/>
  <c r="O271" i="1"/>
  <c r="O116" i="1"/>
  <c r="O199" i="1"/>
  <c r="O68" i="1"/>
  <c r="O67" i="1"/>
  <c r="O351" i="1"/>
  <c r="O283" i="1"/>
  <c r="O205" i="1"/>
  <c r="O219" i="1"/>
  <c r="O232" i="1"/>
  <c r="O255" i="1"/>
  <c r="O238" i="1"/>
  <c r="O249" i="1"/>
  <c r="O109" i="1"/>
  <c r="O172" i="1"/>
  <c r="O115" i="1"/>
  <c r="O31" i="1"/>
  <c r="O125" i="1"/>
  <c r="O298" i="1"/>
  <c r="O235" i="1"/>
  <c r="O268" i="1"/>
  <c r="O224" i="1"/>
  <c r="O163" i="1"/>
  <c r="O190" i="1"/>
  <c r="O234" i="1"/>
  <c r="O344" i="1"/>
  <c r="O204" i="1"/>
  <c r="O354" i="1"/>
  <c r="O92" i="1"/>
  <c r="O168" i="1"/>
  <c r="O30" i="1"/>
  <c r="O348" i="1"/>
  <c r="O368" i="1"/>
  <c r="O176" i="1"/>
  <c r="O270" i="1"/>
  <c r="O228" i="1"/>
  <c r="O330" i="1"/>
  <c r="O32" i="1"/>
  <c r="O118" i="1"/>
  <c r="O253" i="1"/>
  <c r="O112" i="1"/>
  <c r="O147" i="1"/>
  <c r="O320" i="1"/>
  <c r="O362" i="1"/>
  <c r="O371" i="1"/>
  <c r="O102" i="1"/>
  <c r="O85" i="1"/>
  <c r="O300" i="1"/>
  <c r="O137" i="1"/>
  <c r="O328" i="1"/>
  <c r="O97" i="1"/>
  <c r="O69" i="1"/>
  <c r="O339" i="1"/>
  <c r="O241" i="1"/>
  <c r="O337" i="1"/>
  <c r="O350" i="1"/>
  <c r="O272" i="1"/>
  <c r="O113" i="1"/>
  <c r="O165" i="1"/>
  <c r="O100" i="1"/>
  <c r="O171" i="1"/>
  <c r="O184" i="1"/>
  <c r="O196" i="1"/>
  <c r="O169" i="1"/>
  <c r="O38" i="1"/>
  <c r="O254" i="1"/>
  <c r="O8" i="1"/>
  <c r="O341" i="1"/>
  <c r="O243" i="1"/>
  <c r="O108" i="1"/>
  <c r="O318" i="1"/>
  <c r="O94" i="1"/>
  <c r="O13" i="1"/>
  <c r="O269" i="1"/>
  <c r="O117" i="1"/>
  <c r="O180" i="1"/>
  <c r="O20" i="1"/>
  <c r="O60" i="1"/>
  <c r="O139" i="1"/>
  <c r="O279" i="1"/>
  <c r="O247" i="1"/>
  <c r="O349" i="1"/>
  <c r="O101" i="1"/>
  <c r="O55" i="1"/>
  <c r="O200" i="1"/>
  <c r="O198" i="1"/>
  <c r="O258" i="1"/>
  <c r="O188" i="1"/>
  <c r="O126" i="1"/>
  <c r="O186" i="1"/>
  <c r="O146" i="1"/>
  <c r="O145" i="1"/>
  <c r="O217" i="1"/>
  <c r="O114" i="1"/>
  <c r="O175" i="1"/>
  <c r="O246" i="1"/>
  <c r="O134" i="1"/>
  <c r="O51" i="1"/>
  <c r="O329" i="1"/>
  <c r="O287" i="1"/>
  <c r="O336" i="1"/>
</calcChain>
</file>

<file path=xl/sharedStrings.xml><?xml version="1.0" encoding="utf-8"?>
<sst xmlns="http://schemas.openxmlformats.org/spreadsheetml/2006/main" count="1203" uniqueCount="792">
  <si>
    <r>
      <t>H = </t>
    </r>
    <r>
      <rPr>
        <sz val="12"/>
        <color rgb="FF333333"/>
        <rFont val="Verdana"/>
        <family val="2"/>
      </rPr>
      <t>|</t>
    </r>
    <r>
      <rPr>
        <sz val="14"/>
        <color rgb="FF333333"/>
        <rFont val="Verdana"/>
        <family val="2"/>
      </rPr>
      <t> (1/15)*arccos</t>
    </r>
    <r>
      <rPr>
        <sz val="12"/>
        <color rgb="FF333333"/>
        <rFont val="Verdana"/>
        <family val="2"/>
      </rPr>
      <t>[</t>
    </r>
    <r>
      <rPr>
        <sz val="14"/>
        <color rgb="FF333333"/>
        <rFont val="Verdana"/>
        <family val="2"/>
      </rPr>
      <t>-tan(L)*tan(23.44*sin(360(D+284)/365))</t>
    </r>
    <r>
      <rPr>
        <sz val="12"/>
        <color rgb="FF333333"/>
        <rFont val="Verdana"/>
        <family val="2"/>
      </rPr>
      <t>]</t>
    </r>
    <r>
      <rPr>
        <sz val="14"/>
        <color rgb="FF333333"/>
        <rFont val="Verdana"/>
        <family val="2"/>
      </rPr>
      <t> </t>
    </r>
    <r>
      <rPr>
        <sz val="12"/>
        <color rgb="FF333333"/>
        <rFont val="Verdana"/>
        <family val="2"/>
      </rPr>
      <t>|</t>
    </r>
    <r>
      <rPr>
        <sz val="14"/>
        <color rgb="FF333333"/>
        <rFont val="Verdana"/>
        <family val="2"/>
      </rPr>
      <t>.</t>
    </r>
  </si>
  <si>
    <t>Day</t>
  </si>
  <si>
    <t>Latitude</t>
  </si>
  <si>
    <t>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</si>
  <si>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</si>
  <si>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</si>
  <si>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</si>
  <si>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</si>
  <si>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</si>
  <si>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</si>
  <si>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</si>
  <si>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</si>
  <si>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</si>
  <si>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</si>
  <si>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</si>
  <si>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</si>
  <si>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NOTES:</t>
  </si>
  <si>
    <t>The times in the table are based on averages and may be in error by 10-15 seconds in January and December.</t>
  </si>
  <si>
    <t>If your area has daylight saving time in the summer, we recommend that you highlight or draw a box round the relevant time, and write "Add one hour for daylight saving time" at the foot of the relevant months.</t>
  </si>
  <si>
    <t>Before printing set page to landscape (File; Page Setup), you may need to make the margins narrower.</t>
  </si>
  <si>
    <t>Minutes Per Day</t>
  </si>
  <si>
    <t>H (days)</t>
  </si>
  <si>
    <t>Local Noon Diff (minutes)</t>
  </si>
  <si>
    <t>12pm</t>
  </si>
  <si>
    <t>Local Noon Diff (days)</t>
  </si>
  <si>
    <t>Local Sunrise Time</t>
  </si>
  <si>
    <t>Base Sunrise Time</t>
  </si>
  <si>
    <t>Base Sunset Time</t>
  </si>
  <si>
    <t>6am</t>
  </si>
  <si>
    <t>Theta (Radians)</t>
  </si>
  <si>
    <t>Night Circle Radius</t>
  </si>
  <si>
    <t>Night Circle Centre</t>
  </si>
  <si>
    <t>Display Height</t>
  </si>
  <si>
    <t>Day Circle Radius</t>
  </si>
  <si>
    <t>Night Circle Radius (Abs)</t>
  </si>
  <si>
    <t>Minute</t>
  </si>
  <si>
    <t>XPOS</t>
  </si>
  <si>
    <t>YPOS</t>
  </si>
  <si>
    <t>Month</t>
  </si>
  <si>
    <t>June</t>
  </si>
  <si>
    <t>July</t>
  </si>
  <si>
    <t>Array Element (Centre, Radius, sunriseMinute, sunsetMinute)</t>
  </si>
  <si>
    <t>Base Sunset Minute</t>
  </si>
  <si>
    <t>Base Sunrise Minute</t>
  </si>
  <si>
    <t>Spacing</t>
  </si>
  <si>
    <t>January 1, 2024 (Mon)</t>
  </si>
  <si>
    <t>Day 1</t>
  </si>
  <si>
    <t>Week 1</t>
  </si>
  <si>
    <t>January 2, 2024 (Tue)</t>
  </si>
  <si>
    <t>Day 2</t>
  </si>
  <si>
    <t>January 3, 2024 (Wed)</t>
  </si>
  <si>
    <t>Day 3</t>
  </si>
  <si>
    <t>January 4, 2024 (Thu)</t>
  </si>
  <si>
    <t>Day 4</t>
  </si>
  <si>
    <t>January 5, 2024 (Fri)</t>
  </si>
  <si>
    <t>Day 5</t>
  </si>
  <si>
    <t>January 6, 2024 (Sat)</t>
  </si>
  <si>
    <t>Day 6</t>
  </si>
  <si>
    <t>January 7, 2024 (Sun)</t>
  </si>
  <si>
    <t>Day 7</t>
  </si>
  <si>
    <t>January 8, 2024 (Mon)</t>
  </si>
  <si>
    <t>Day 8</t>
  </si>
  <si>
    <t>January 9, 2024 (Tue)</t>
  </si>
  <si>
    <t>Day 9</t>
  </si>
  <si>
    <t>January 10, 2024 (Wed)</t>
  </si>
  <si>
    <t>Day 10</t>
  </si>
  <si>
    <t>January 11, 2024 (Thu)</t>
  </si>
  <si>
    <t>Day 11</t>
  </si>
  <si>
    <t>January 12, 2024 (Fri)</t>
  </si>
  <si>
    <t>Day 12</t>
  </si>
  <si>
    <t>January 13, 2024 (Sat)</t>
  </si>
  <si>
    <t>Day 13</t>
  </si>
  <si>
    <t>January 14, 2024 (Sun)</t>
  </si>
  <si>
    <t>Day 14</t>
  </si>
  <si>
    <t>January 15, 2024 (Mon)</t>
  </si>
  <si>
    <t>Day 15</t>
  </si>
  <si>
    <t>January 16, 2024 (Tue)</t>
  </si>
  <si>
    <t>Day 16</t>
  </si>
  <si>
    <t>January 17, 2024 (Wed)</t>
  </si>
  <si>
    <t>Day 17</t>
  </si>
  <si>
    <t>January 18, 2024 (Thu)</t>
  </si>
  <si>
    <t>Day 18</t>
  </si>
  <si>
    <t>January 19, 2024 (Fri)</t>
  </si>
  <si>
    <t>Day 19</t>
  </si>
  <si>
    <t>January 20, 2024 (Sat)</t>
  </si>
  <si>
    <t>Day 20</t>
  </si>
  <si>
    <t>January 21, 2024 (Sun)</t>
  </si>
  <si>
    <t>Day 21</t>
  </si>
  <si>
    <t>January 22, 2024 (Mon)</t>
  </si>
  <si>
    <t>Day 22</t>
  </si>
  <si>
    <t>January 23, 2024 (Tue)</t>
  </si>
  <si>
    <t>Day 23</t>
  </si>
  <si>
    <t>January 24, 2024 (Wed)</t>
  </si>
  <si>
    <t>Day 24</t>
  </si>
  <si>
    <t>January 25, 2024 (Thu)</t>
  </si>
  <si>
    <t>Day 25</t>
  </si>
  <si>
    <t>January 26, 2024 (Fri)</t>
  </si>
  <si>
    <t>Day 26</t>
  </si>
  <si>
    <t>January 27, 2024 (Sat)</t>
  </si>
  <si>
    <t>Day 27</t>
  </si>
  <si>
    <t>January 28, 2024 (Sun)</t>
  </si>
  <si>
    <t>Day 28</t>
  </si>
  <si>
    <t>January 29, 2024 (Mon)</t>
  </si>
  <si>
    <t>Day 29</t>
  </si>
  <si>
    <t>Week 5</t>
  </si>
  <si>
    <t>January 30, 2024 (Tue)</t>
  </si>
  <si>
    <t>Day 30</t>
  </si>
  <si>
    <t>January 31, 2024 (Wed)</t>
  </si>
  <si>
    <t>Day 31</t>
  </si>
  <si>
    <t>February 1, 2024 (Thu)</t>
  </si>
  <si>
    <t>Day 32</t>
  </si>
  <si>
    <t>February 2, 2024 (Fri)</t>
  </si>
  <si>
    <t>Day 33</t>
  </si>
  <si>
    <t>February 3, 2024 (Sat)</t>
  </si>
  <si>
    <t>Day 34</t>
  </si>
  <si>
    <t>February 4, 2024 (Sun)</t>
  </si>
  <si>
    <t>Day 35</t>
  </si>
  <si>
    <t>February 5, 2024 (Mon)</t>
  </si>
  <si>
    <t>Day 36</t>
  </si>
  <si>
    <t>February 6, 2024 (Tue)</t>
  </si>
  <si>
    <t>Day 37</t>
  </si>
  <si>
    <t>February 7, 2024 (Wed)</t>
  </si>
  <si>
    <t>Day 38</t>
  </si>
  <si>
    <t>February 8, 2024 (Thu)</t>
  </si>
  <si>
    <t>Day 39</t>
  </si>
  <si>
    <t>February 9, 2024 (Fri)</t>
  </si>
  <si>
    <t>Day 40</t>
  </si>
  <si>
    <t>February 10, 2024 (Sat)</t>
  </si>
  <si>
    <t>Day 41</t>
  </si>
  <si>
    <t>February 11, 2024 (Sun)</t>
  </si>
  <si>
    <t>Day 42</t>
  </si>
  <si>
    <t>February 12, 2024 (Mon)</t>
  </si>
  <si>
    <t>Day 43</t>
  </si>
  <si>
    <t>February 13, 2024 (Tue)</t>
  </si>
  <si>
    <t>Day 44</t>
  </si>
  <si>
    <t>February 14, 2024 (Wed)</t>
  </si>
  <si>
    <t>Day 45</t>
  </si>
  <si>
    <t>February 15, 2024 (Thu)</t>
  </si>
  <si>
    <t>Day 46</t>
  </si>
  <si>
    <t>February 16, 2024 (Fri)</t>
  </si>
  <si>
    <t>Day 47</t>
  </si>
  <si>
    <t>February 17, 2024 (Sat)</t>
  </si>
  <si>
    <t>Day 48</t>
  </si>
  <si>
    <t>February 18, 2024 (Sun)</t>
  </si>
  <si>
    <t>Day 49</t>
  </si>
  <si>
    <t>February 19, 2024 (Mon)</t>
  </si>
  <si>
    <t>Day 50</t>
  </si>
  <si>
    <t>February 20, 2024 (Tue)</t>
  </si>
  <si>
    <t>Day 51</t>
  </si>
  <si>
    <t>February 21, 2024 (Wed)</t>
  </si>
  <si>
    <t>Day 52</t>
  </si>
  <si>
    <t>February 22, 2024 (Thu)</t>
  </si>
  <si>
    <t>Day 53</t>
  </si>
  <si>
    <t>February 23, 2024 (Fri)</t>
  </si>
  <si>
    <t>Day 54</t>
  </si>
  <si>
    <t>February 24, 2024 (Sat)</t>
  </si>
  <si>
    <t>Day 55</t>
  </si>
  <si>
    <t>February 25, 2024 (Sun)</t>
  </si>
  <si>
    <t>Day 56</t>
  </si>
  <si>
    <t>February 26, 2024 (Mon)</t>
  </si>
  <si>
    <t>Day 57</t>
  </si>
  <si>
    <t>Week 9</t>
  </si>
  <si>
    <t>February 27, 2024 (Tue)</t>
  </si>
  <si>
    <t>Day 58</t>
  </si>
  <si>
    <t>February 28, 2024 (Wed)</t>
  </si>
  <si>
    <t>Day 59</t>
  </si>
  <si>
    <t>February 29, 2024 (Thu)</t>
  </si>
  <si>
    <t>Day 60</t>
  </si>
  <si>
    <t>March 1, 2024 (Fri)</t>
  </si>
  <si>
    <t>Day 61</t>
  </si>
  <si>
    <t>March 2, 2024 (Sat)</t>
  </si>
  <si>
    <t>Day 62</t>
  </si>
  <si>
    <t>March 3, 2024 (Sun)</t>
  </si>
  <si>
    <t>Day 63</t>
  </si>
  <si>
    <t>March 4, 2024 (Mon)</t>
  </si>
  <si>
    <t>Day 64</t>
  </si>
  <si>
    <t>March 5, 2024 (Tue)</t>
  </si>
  <si>
    <t>Day 65</t>
  </si>
  <si>
    <t>March 6, 2024 (Wed)</t>
  </si>
  <si>
    <t>Day 66</t>
  </si>
  <si>
    <t>March 7, 2024 (Thu)</t>
  </si>
  <si>
    <t>Day 67</t>
  </si>
  <si>
    <t>March 8, 2024 (Fri)</t>
  </si>
  <si>
    <t>Day 68</t>
  </si>
  <si>
    <t>March 9, 2024 (Sat)</t>
  </si>
  <si>
    <t>Day 69</t>
  </si>
  <si>
    <t>March 10, 2024 (Sun)</t>
  </si>
  <si>
    <t>Day 70</t>
  </si>
  <si>
    <t>March 11, 2024 (Mon)</t>
  </si>
  <si>
    <t>Day 71</t>
  </si>
  <si>
    <t>March 12, 2024 (Tue)</t>
  </si>
  <si>
    <t>Day 72</t>
  </si>
  <si>
    <t>March 13, 2024 (Wed)</t>
  </si>
  <si>
    <t>Day 73</t>
  </si>
  <si>
    <t>March 14, 2024 (Thu)</t>
  </si>
  <si>
    <t>Day 74</t>
  </si>
  <si>
    <t>March 15, 2024 (Fri)</t>
  </si>
  <si>
    <t>Day 75</t>
  </si>
  <si>
    <t>March 16, 2024 (Sat)</t>
  </si>
  <si>
    <t>Day 76</t>
  </si>
  <si>
    <t>March 17, 2024 (Sun)</t>
  </si>
  <si>
    <t>Day 77</t>
  </si>
  <si>
    <t>March 18, 2024 (Mon)</t>
  </si>
  <si>
    <t>Day 78</t>
  </si>
  <si>
    <t>March 19, 2024 (Tue)</t>
  </si>
  <si>
    <t>Day 79</t>
  </si>
  <si>
    <t>March 20, 2024 (Wed)</t>
  </si>
  <si>
    <t>Day 80</t>
  </si>
  <si>
    <t>March 21, 2024 (Thu)</t>
  </si>
  <si>
    <t>Day 81</t>
  </si>
  <si>
    <t>March 22, 2024 (Fri)</t>
  </si>
  <si>
    <t>Day 82</t>
  </si>
  <si>
    <t>March 23, 2024 (Sat)</t>
  </si>
  <si>
    <t>Day 83</t>
  </si>
  <si>
    <t>March 24, 2024 (Sun)</t>
  </si>
  <si>
    <t>Day 84</t>
  </si>
  <si>
    <t>March 25, 2024 (Mon)</t>
  </si>
  <si>
    <t>Day 85</t>
  </si>
  <si>
    <t>March 26, 2024 (Tue)</t>
  </si>
  <si>
    <t>Day 86</t>
  </si>
  <si>
    <t>March 27, 2024 (Wed)</t>
  </si>
  <si>
    <t>Day 87</t>
  </si>
  <si>
    <t>March 28, 2024 (Thu)</t>
  </si>
  <si>
    <t>Day 88</t>
  </si>
  <si>
    <t>March 29, 2024 (Fri)</t>
  </si>
  <si>
    <t>Day 89</t>
  </si>
  <si>
    <t>March 30, 2024 (Sat)</t>
  </si>
  <si>
    <t>Day 90</t>
  </si>
  <si>
    <t>March 31, 2024 (Sun)</t>
  </si>
  <si>
    <t>Day 91</t>
  </si>
  <si>
    <t>April 1, 2024 (Mon)</t>
  </si>
  <si>
    <t>Day 92</t>
  </si>
  <si>
    <t>Week 14</t>
  </si>
  <si>
    <t>April 2, 2024 (Tue)</t>
  </si>
  <si>
    <t>Day 93</t>
  </si>
  <si>
    <t>April 3, 2024 (Wed)</t>
  </si>
  <si>
    <t>Day 94</t>
  </si>
  <si>
    <t>April 4, 2024 (Thu)</t>
  </si>
  <si>
    <t>Day 95</t>
  </si>
  <si>
    <t>April 5, 2024 (Fri)</t>
  </si>
  <si>
    <t>Day 96</t>
  </si>
  <si>
    <t>April 6, 2024 (Sat)</t>
  </si>
  <si>
    <t>Day 97</t>
  </si>
  <si>
    <t>April 7, 2024 (Sun)</t>
  </si>
  <si>
    <t>Day 98</t>
  </si>
  <si>
    <t>April 8, 2024 (Mon)</t>
  </si>
  <si>
    <t>Day 99</t>
  </si>
  <si>
    <t>April 9, 2024 (Tue)</t>
  </si>
  <si>
    <t>Day 100</t>
  </si>
  <si>
    <t>April 10, 2024 (Wed)</t>
  </si>
  <si>
    <t>Day 101</t>
  </si>
  <si>
    <t>April 11, 2024 (Thu)</t>
  </si>
  <si>
    <t>Day 102</t>
  </si>
  <si>
    <t>April 12, 2024 (Fri)</t>
  </si>
  <si>
    <t>Day 103</t>
  </si>
  <si>
    <t>April 13, 2024 (Sat)</t>
  </si>
  <si>
    <t>Day 104</t>
  </si>
  <si>
    <t>April 14, 2024 (Sun)</t>
  </si>
  <si>
    <t>Day 105</t>
  </si>
  <si>
    <t>April 15, 2024 (Mon)</t>
  </si>
  <si>
    <t>Day 106</t>
  </si>
  <si>
    <t>April 16, 2024 (Tue)</t>
  </si>
  <si>
    <t>Day 107</t>
  </si>
  <si>
    <t>April 17, 2024 (Wed)</t>
  </si>
  <si>
    <t>Day 108</t>
  </si>
  <si>
    <t>April 18, 2024 (Thu)</t>
  </si>
  <si>
    <t>Day 109</t>
  </si>
  <si>
    <t>April 19, 2024 (Fri)</t>
  </si>
  <si>
    <t>Day 110</t>
  </si>
  <si>
    <t>April 20, 2024 (Sat)</t>
  </si>
  <si>
    <t>Day 111</t>
  </si>
  <si>
    <t>April 21, 2024 (Sun)</t>
  </si>
  <si>
    <t>Day 112</t>
  </si>
  <si>
    <t>April 22, 2024 (Mon)</t>
  </si>
  <si>
    <t>Day 113</t>
  </si>
  <si>
    <t>April 23, 2024 (Tue)</t>
  </si>
  <si>
    <t>Day 114</t>
  </si>
  <si>
    <t>April 24, 2024 (Wed)</t>
  </si>
  <si>
    <t>Day 115</t>
  </si>
  <si>
    <t>April 25, 2024 (Thu)</t>
  </si>
  <si>
    <t>Day 116</t>
  </si>
  <si>
    <t>April 26, 2024 (Fri)</t>
  </si>
  <si>
    <t>Day 117</t>
  </si>
  <si>
    <t>April 27, 2024 (Sat)</t>
  </si>
  <si>
    <t>Day 118</t>
  </si>
  <si>
    <t>April 28, 2024 (Sun)</t>
  </si>
  <si>
    <t>Day 119</t>
  </si>
  <si>
    <t>April 29, 2024 (Mon)</t>
  </si>
  <si>
    <t>Day 120</t>
  </si>
  <si>
    <t>Week 18</t>
  </si>
  <si>
    <t>April 30, 2024 (Tue)</t>
  </si>
  <si>
    <t>Day 121</t>
  </si>
  <si>
    <t>May 1, 2024 (Wed)</t>
  </si>
  <si>
    <t>Day 122</t>
  </si>
  <si>
    <t>May 2, 2024 (Thu)</t>
  </si>
  <si>
    <t>Day 123</t>
  </si>
  <si>
    <t>May 3, 2024 (Fri)</t>
  </si>
  <si>
    <t>Day 124</t>
  </si>
  <si>
    <t>May 4, 2024 (Sat)</t>
  </si>
  <si>
    <t>Day 125</t>
  </si>
  <si>
    <t>May 5, 2024 (Sun)</t>
  </si>
  <si>
    <t>Day 126</t>
  </si>
  <si>
    <t>May 6, 2024 (Mon)</t>
  </si>
  <si>
    <t>Day 127</t>
  </si>
  <si>
    <t>May 7, 2024 (Tue)</t>
  </si>
  <si>
    <t>Day 128</t>
  </si>
  <si>
    <t>May 8, 2024 (Wed)</t>
  </si>
  <si>
    <t>Day 129</t>
  </si>
  <si>
    <t>May 9, 2024 (Thu)</t>
  </si>
  <si>
    <t>Day 130</t>
  </si>
  <si>
    <t>May 10, 2024 (Fri)</t>
  </si>
  <si>
    <t>Day 131</t>
  </si>
  <si>
    <t>May 11, 2024 (Sat)</t>
  </si>
  <si>
    <t>Day 132</t>
  </si>
  <si>
    <t>May 12, 2024 (Sun)</t>
  </si>
  <si>
    <t>Day 133</t>
  </si>
  <si>
    <t>May 13, 2024 (Mon)</t>
  </si>
  <si>
    <t>Day 134</t>
  </si>
  <si>
    <t>May 14, 2024 (Tue)</t>
  </si>
  <si>
    <t>Day 135</t>
  </si>
  <si>
    <t>May 15, 2024 (Wed)</t>
  </si>
  <si>
    <t>Day 136</t>
  </si>
  <si>
    <t>May 16, 2024 (Thu)</t>
  </si>
  <si>
    <t>Day 137</t>
  </si>
  <si>
    <t>May 17, 2024 (Fri)</t>
  </si>
  <si>
    <t>Day 138</t>
  </si>
  <si>
    <t>May 18, 2024 (Sat)</t>
  </si>
  <si>
    <t>Day 139</t>
  </si>
  <si>
    <t>May 19, 2024 (Sun)</t>
  </si>
  <si>
    <t>Day 140</t>
  </si>
  <si>
    <t>May 20, 2024 (Mon)</t>
  </si>
  <si>
    <t>Day 141</t>
  </si>
  <si>
    <t>May 21, 2024 (Tue)</t>
  </si>
  <si>
    <t>Day 142</t>
  </si>
  <si>
    <t>May 22, 2024 (Wed)</t>
  </si>
  <si>
    <t>Day 143</t>
  </si>
  <si>
    <t>May 23, 2024 (Thu)</t>
  </si>
  <si>
    <t>Day 144</t>
  </si>
  <si>
    <t>May 24, 2024 (Fri)</t>
  </si>
  <si>
    <t>Day 145</t>
  </si>
  <si>
    <t>May 25, 2024 (Sat)</t>
  </si>
  <si>
    <t>Day 146</t>
  </si>
  <si>
    <t>May 26, 2024 (Sun)</t>
  </si>
  <si>
    <t>Day 147</t>
  </si>
  <si>
    <t>May 27, 2024 (Mon)</t>
  </si>
  <si>
    <t>Day 148</t>
  </si>
  <si>
    <t>Week 22</t>
  </si>
  <si>
    <t>May 28, 2024 (Tue)</t>
  </si>
  <si>
    <t>Day 149</t>
  </si>
  <si>
    <t>May 29, 2024 (Wed)</t>
  </si>
  <si>
    <t>Day 150</t>
  </si>
  <si>
    <t>May 30, 2024 (Thu)</t>
  </si>
  <si>
    <t>Day 151</t>
  </si>
  <si>
    <t>May 31, 2024 (Fri)</t>
  </si>
  <si>
    <t>Day 152</t>
  </si>
  <si>
    <t>June 1, 2024 (Sat)</t>
  </si>
  <si>
    <t>Day 153</t>
  </si>
  <si>
    <t>June 2, 2024 (Sun)</t>
  </si>
  <si>
    <t>Day 154</t>
  </si>
  <si>
    <t>June 3, 2024 (Mon)</t>
  </si>
  <si>
    <t>Day 155</t>
  </si>
  <si>
    <t>June 4, 2024 (Tue)</t>
  </si>
  <si>
    <t>Day 156</t>
  </si>
  <si>
    <t>June 5, 2024 (Wed)</t>
  </si>
  <si>
    <t>Day 157</t>
  </si>
  <si>
    <t>June 6, 2024 (Thu)</t>
  </si>
  <si>
    <t>Day 158</t>
  </si>
  <si>
    <t>June 7, 2024 (Fri)</t>
  </si>
  <si>
    <t>Day 159</t>
  </si>
  <si>
    <t>June 8, 2024 (Sat)</t>
  </si>
  <si>
    <t>Day 160</t>
  </si>
  <si>
    <t>June 9, 2024 (Sun)</t>
  </si>
  <si>
    <t>Day 161</t>
  </si>
  <si>
    <t>June 10, 2024 (Mon)</t>
  </si>
  <si>
    <t>Day 162</t>
  </si>
  <si>
    <t>June 11, 2024 (Tue)</t>
  </si>
  <si>
    <t>Day 163</t>
  </si>
  <si>
    <t>June 12, 2024 (Wed)</t>
  </si>
  <si>
    <t>Day 164</t>
  </si>
  <si>
    <t>June 13, 2024 (Thu)</t>
  </si>
  <si>
    <t>Day 165</t>
  </si>
  <si>
    <t>June 14, 2024 (Fri)</t>
  </si>
  <si>
    <t>Day 166</t>
  </si>
  <si>
    <t>June 15, 2024 (Sat)</t>
  </si>
  <si>
    <t>Day 167</t>
  </si>
  <si>
    <t>June 16, 2024 (Sun)</t>
  </si>
  <si>
    <t>Day 168</t>
  </si>
  <si>
    <t>June 17, 2024 (Mon)</t>
  </si>
  <si>
    <t>Day 169</t>
  </si>
  <si>
    <t>June 18, 2024 (Tue)</t>
  </si>
  <si>
    <t>Day 170</t>
  </si>
  <si>
    <t>June 19, 2024 (Wed)</t>
  </si>
  <si>
    <t>Day 171</t>
  </si>
  <si>
    <t>June 20, 2024 (Thu)</t>
  </si>
  <si>
    <t>Day 172</t>
  </si>
  <si>
    <t>June 21, 2024 (Fri)</t>
  </si>
  <si>
    <t>Day 173</t>
  </si>
  <si>
    <t>June 22, 2024 (Sat)</t>
  </si>
  <si>
    <t>Day 174</t>
  </si>
  <si>
    <t>June 23, 2024 (Sun)</t>
  </si>
  <si>
    <t>Day 175</t>
  </si>
  <si>
    <t>June 24, 2024 (Mon)</t>
  </si>
  <si>
    <t>Day 176</t>
  </si>
  <si>
    <t>June 25, 2024 (Tue)</t>
  </si>
  <si>
    <t>Day 177</t>
  </si>
  <si>
    <t>June 26, 2024 (Wed)</t>
  </si>
  <si>
    <t>Day 178</t>
  </si>
  <si>
    <t>June 27, 2024 (Thu)</t>
  </si>
  <si>
    <t>Day 179</t>
  </si>
  <si>
    <t>June 28, 2024 (Fri)</t>
  </si>
  <si>
    <t>Day 180</t>
  </si>
  <si>
    <t>June 29, 2024 (Sat)</t>
  </si>
  <si>
    <t>Day 181</t>
  </si>
  <si>
    <t>June 30, 2024 (Sun)</t>
  </si>
  <si>
    <t>Day 182</t>
  </si>
  <si>
    <t>July 1, 2024 (Mon)</t>
  </si>
  <si>
    <t>Day 183</t>
  </si>
  <si>
    <t>Week 27</t>
  </si>
  <si>
    <t>July 2, 2024 (Tue)</t>
  </si>
  <si>
    <t>Day 184</t>
  </si>
  <si>
    <t>July 3, 2024 (Wed)</t>
  </si>
  <si>
    <t>Day 185</t>
  </si>
  <si>
    <t>July 4, 2024 (Thu)</t>
  </si>
  <si>
    <t>Day 186</t>
  </si>
  <si>
    <t>July 5, 2024 (Fri)</t>
  </si>
  <si>
    <t>Day 187</t>
  </si>
  <si>
    <t>July 6, 2024 (Sat)</t>
  </si>
  <si>
    <t>Day 188</t>
  </si>
  <si>
    <t>July 7, 2024 (Sun)</t>
  </si>
  <si>
    <t>Day 189</t>
  </si>
  <si>
    <t>July 8, 2024 (Mon)</t>
  </si>
  <si>
    <t>Day 190</t>
  </si>
  <si>
    <t>July 9, 2024 (Tue)</t>
  </si>
  <si>
    <t>Day 191</t>
  </si>
  <si>
    <t>July 10, 2024 (Wed)</t>
  </si>
  <si>
    <t>Day 192</t>
  </si>
  <si>
    <t>July 11, 2024 (Thu)</t>
  </si>
  <si>
    <t>Day 193</t>
  </si>
  <si>
    <t>July 12, 2024 (Fri)</t>
  </si>
  <si>
    <t>Day 194</t>
  </si>
  <si>
    <t>July 13, 2024 (Sat)</t>
  </si>
  <si>
    <t>Day 195</t>
  </si>
  <si>
    <t>July 14, 2024 (Sun)</t>
  </si>
  <si>
    <t>Day 196</t>
  </si>
  <si>
    <t>July 15, 2024 (Mon)</t>
  </si>
  <si>
    <t>Day 197</t>
  </si>
  <si>
    <t>July 16, 2024 (Tue)</t>
  </si>
  <si>
    <t>Day 198</t>
  </si>
  <si>
    <t>July 17, 2024 (Wed)</t>
  </si>
  <si>
    <t>Day 199</t>
  </si>
  <si>
    <t>July 18, 2024 (Thu)</t>
  </si>
  <si>
    <t>Day 200</t>
  </si>
  <si>
    <t>July 19, 2024 (Fri)</t>
  </si>
  <si>
    <t>Day 201</t>
  </si>
  <si>
    <t>July 20, 2024 (Sat)</t>
  </si>
  <si>
    <t>Day 202</t>
  </si>
  <si>
    <t>July 21, 2024 (Sun)</t>
  </si>
  <si>
    <t>Day 203</t>
  </si>
  <si>
    <t>July 22, 2024 (Mon)</t>
  </si>
  <si>
    <t>Day 204</t>
  </si>
  <si>
    <t>July 23, 2024 (Tue)</t>
  </si>
  <si>
    <t>Day 205</t>
  </si>
  <si>
    <t>July 24, 2024 (Wed)</t>
  </si>
  <si>
    <t>Day 206</t>
  </si>
  <si>
    <t>July 25, 2024 (Thu)</t>
  </si>
  <si>
    <t>Day 207</t>
  </si>
  <si>
    <t>July 26, 2024 (Fri)</t>
  </si>
  <si>
    <t>Day 208</t>
  </si>
  <si>
    <t>July 27, 2024 (Sat)</t>
  </si>
  <si>
    <t>Day 209</t>
  </si>
  <si>
    <t>July 28, 2024 (Sun)</t>
  </si>
  <si>
    <t>Day 210</t>
  </si>
  <si>
    <t>July 29, 2024 (Mon)</t>
  </si>
  <si>
    <t>Day 211</t>
  </si>
  <si>
    <t>Week 31</t>
  </si>
  <si>
    <t>July 30, 2024 (Tue)</t>
  </si>
  <si>
    <t>Day 212</t>
  </si>
  <si>
    <t>July 31, 2024 (Wed)</t>
  </si>
  <si>
    <t>Day 213</t>
  </si>
  <si>
    <t>August 1, 2024 (Thu)</t>
  </si>
  <si>
    <t>Day 214</t>
  </si>
  <si>
    <t>August 2, 2024 (Fri)</t>
  </si>
  <si>
    <t>Day 215</t>
  </si>
  <si>
    <t>August 3, 2024 (Sat)</t>
  </si>
  <si>
    <t>Day 216</t>
  </si>
  <si>
    <t>August 4, 2024 (Sun)</t>
  </si>
  <si>
    <t>Day 217</t>
  </si>
  <si>
    <t>August 5, 2024 (Mon)</t>
  </si>
  <si>
    <t>Day 218</t>
  </si>
  <si>
    <t>August 6, 2024 (Tue)</t>
  </si>
  <si>
    <t>Day 219</t>
  </si>
  <si>
    <t>August 7, 2024 (Wed)</t>
  </si>
  <si>
    <t>Day 220</t>
  </si>
  <si>
    <t>August 8, 2024 (Thu)</t>
  </si>
  <si>
    <t>Day 221</t>
  </si>
  <si>
    <t>August 9, 2024 (Fri)</t>
  </si>
  <si>
    <t>Day 222</t>
  </si>
  <si>
    <t>August 10, 2024 (Sat)</t>
  </si>
  <si>
    <t>Day 223</t>
  </si>
  <si>
    <t>August 11, 2024 (Sun)</t>
  </si>
  <si>
    <t>Day 224</t>
  </si>
  <si>
    <t>August 12, 2024 (Mon)</t>
  </si>
  <si>
    <t>Day 225</t>
  </si>
  <si>
    <t>August 13, 2024 (Tue)</t>
  </si>
  <si>
    <t>Day 226</t>
  </si>
  <si>
    <t>August 14, 2024 (Wed)</t>
  </si>
  <si>
    <t>Day 227</t>
  </si>
  <si>
    <t>August 15, 2024 (Thu)</t>
  </si>
  <si>
    <t>Day 228</t>
  </si>
  <si>
    <t>August 16, 2024 (Fri)</t>
  </si>
  <si>
    <t>Day 229</t>
  </si>
  <si>
    <t>August 17, 2024 (Sat)</t>
  </si>
  <si>
    <t>Day 230</t>
  </si>
  <si>
    <t>August 18, 2024 (Sun)</t>
  </si>
  <si>
    <t>Day 231</t>
  </si>
  <si>
    <t>August 19, 2024 (Mon)</t>
  </si>
  <si>
    <t>Day 232</t>
  </si>
  <si>
    <t>August 20, 2024 (Tue)</t>
  </si>
  <si>
    <t>Day 233</t>
  </si>
  <si>
    <t>August 21, 2024 (Wed)</t>
  </si>
  <si>
    <t>Day 234</t>
  </si>
  <si>
    <t>August 22, 2024 (Thu)</t>
  </si>
  <si>
    <t>Day 235</t>
  </si>
  <si>
    <t>August 23, 2024 (Fri)</t>
  </si>
  <si>
    <t>Day 236</t>
  </si>
  <si>
    <t>August 24, 2024 (Sat)</t>
  </si>
  <si>
    <t>Day 237</t>
  </si>
  <si>
    <t>August 25, 2024 (Sun)</t>
  </si>
  <si>
    <t>Day 238</t>
  </si>
  <si>
    <t>August 26, 2024 (Mon)</t>
  </si>
  <si>
    <t>Day 239</t>
  </si>
  <si>
    <t>Week 35</t>
  </si>
  <si>
    <t>August 27, 2024 (Tue)</t>
  </si>
  <si>
    <t>Day 240</t>
  </si>
  <si>
    <t>August 28, 2024 (Wed)</t>
  </si>
  <si>
    <t>Day 241</t>
  </si>
  <si>
    <t>August 29, 2024 (Thu)</t>
  </si>
  <si>
    <t>Day 242</t>
  </si>
  <si>
    <t>August 30, 2024 (Fri)</t>
  </si>
  <si>
    <t>Day 243</t>
  </si>
  <si>
    <t>August 31, 2024 (Sat)</t>
  </si>
  <si>
    <t>Day 244</t>
  </si>
  <si>
    <t>September 1, 2024 (Sun)</t>
  </si>
  <si>
    <t>Day 245</t>
  </si>
  <si>
    <t>September 2, 2024 (Mon)</t>
  </si>
  <si>
    <t>Day 246</t>
  </si>
  <si>
    <t>September 3, 2024 (Tue)</t>
  </si>
  <si>
    <t>Day 247</t>
  </si>
  <si>
    <t>September 4, 2024 (Wed)</t>
  </si>
  <si>
    <t>Day 248</t>
  </si>
  <si>
    <t>September 5, 2024 (Thu)</t>
  </si>
  <si>
    <t>Day 249</t>
  </si>
  <si>
    <t>September 6, 2024 (Fri)</t>
  </si>
  <si>
    <t>Day 250</t>
  </si>
  <si>
    <t>September 7, 2024 (Sat)</t>
  </si>
  <si>
    <t>Day 251</t>
  </si>
  <si>
    <t>September 8, 2024 (Sun)</t>
  </si>
  <si>
    <t>Day 252</t>
  </si>
  <si>
    <t>September 9, 2024 (Mon)</t>
  </si>
  <si>
    <t>Day 253</t>
  </si>
  <si>
    <t>September 10, 2024 (Tue)</t>
  </si>
  <si>
    <t>Day 254</t>
  </si>
  <si>
    <t>September 11, 2024 (Wed)</t>
  </si>
  <si>
    <t>Day 255</t>
  </si>
  <si>
    <t>September 12, 2024 (Thu)</t>
  </si>
  <si>
    <t>Day 256</t>
  </si>
  <si>
    <t>September 13, 2024 (Fri)</t>
  </si>
  <si>
    <t>Day 257</t>
  </si>
  <si>
    <t>September 14, 2024 (Sat)</t>
  </si>
  <si>
    <t>Day 258</t>
  </si>
  <si>
    <t>September 15, 2024 (Sun)</t>
  </si>
  <si>
    <t>Day 259</t>
  </si>
  <si>
    <t>September 16, 2024 (Mon)</t>
  </si>
  <si>
    <t>Day 260</t>
  </si>
  <si>
    <t>September 17, 2024 (Tue)</t>
  </si>
  <si>
    <t>Day 261</t>
  </si>
  <si>
    <t>September 18, 2024 (Wed)</t>
  </si>
  <si>
    <t>Day 262</t>
  </si>
  <si>
    <t>September 19, 2024 (Thu)</t>
  </si>
  <si>
    <t>Day 263</t>
  </si>
  <si>
    <t>September 20, 2024 (Fri)</t>
  </si>
  <si>
    <t>Day 264</t>
  </si>
  <si>
    <t>September 21, 2024 (Sat)</t>
  </si>
  <si>
    <t>Day 265</t>
  </si>
  <si>
    <t>September 22, 2024 (Sun)</t>
  </si>
  <si>
    <t>Day 266</t>
  </si>
  <si>
    <t>September 23, 2024 (Mon)</t>
  </si>
  <si>
    <t>Day 267</t>
  </si>
  <si>
    <t>September 24, 2024 (Tue)</t>
  </si>
  <si>
    <t>Day 268</t>
  </si>
  <si>
    <t>September 25, 2024 (Wed)</t>
  </si>
  <si>
    <t>Day 269</t>
  </si>
  <si>
    <t>September 26, 2024 (Thu)</t>
  </si>
  <si>
    <t>Day 270</t>
  </si>
  <si>
    <t>September 27, 2024 (Fri)</t>
  </si>
  <si>
    <t>Day 271</t>
  </si>
  <si>
    <t>September 28, 2024 (Sat)</t>
  </si>
  <si>
    <t>Day 272</t>
  </si>
  <si>
    <t>September 29, 2024 (Sun)</t>
  </si>
  <si>
    <t>Day 273</t>
  </si>
  <si>
    <t>September 30, 2024 (Mon)</t>
  </si>
  <si>
    <t>Day 274</t>
  </si>
  <si>
    <t>Week 40</t>
  </si>
  <si>
    <t>October 1, 2024 (Tue)</t>
  </si>
  <si>
    <t>Day 275</t>
  </si>
  <si>
    <t>October 2, 2024 (Wed)</t>
  </si>
  <si>
    <t>Day 276</t>
  </si>
  <si>
    <t>October 3, 2024 (Thu)</t>
  </si>
  <si>
    <t>Day 277</t>
  </si>
  <si>
    <t>October 4, 2024 (Fri)</t>
  </si>
  <si>
    <t>Day 278</t>
  </si>
  <si>
    <t>October 5, 2024 (Sat)</t>
  </si>
  <si>
    <t>Day 279</t>
  </si>
  <si>
    <t>October 6, 2024 (Sun)</t>
  </si>
  <si>
    <t>Day 280</t>
  </si>
  <si>
    <t>October 7, 2024 (Mon)</t>
  </si>
  <si>
    <t>Day 281</t>
  </si>
  <si>
    <t>October 8, 2024 (Tue)</t>
  </si>
  <si>
    <t>Day 282</t>
  </si>
  <si>
    <t>October 9, 2024 (Wed)</t>
  </si>
  <si>
    <t>Day 283</t>
  </si>
  <si>
    <t>October 10, 2024 (Thu)</t>
  </si>
  <si>
    <t>Day 284</t>
  </si>
  <si>
    <t>October 11, 2024 (Fri)</t>
  </si>
  <si>
    <t>Day 285</t>
  </si>
  <si>
    <t>October 12, 2024 (Sat)</t>
  </si>
  <si>
    <t>Day 286</t>
  </si>
  <si>
    <t>October 13, 2024 (Sun)</t>
  </si>
  <si>
    <t>Day 287</t>
  </si>
  <si>
    <t>October 14, 2024 (Mon)</t>
  </si>
  <si>
    <t>Day 288</t>
  </si>
  <si>
    <t>October 15, 2024 (Tue)</t>
  </si>
  <si>
    <t>Day 289</t>
  </si>
  <si>
    <t>October 16, 2024 (Wed)</t>
  </si>
  <si>
    <t>Day 290</t>
  </si>
  <si>
    <t>October 17, 2024 (Thu)</t>
  </si>
  <si>
    <t>Day 291</t>
  </si>
  <si>
    <t>October 18, 2024 (Fri)</t>
  </si>
  <si>
    <t>Day 292</t>
  </si>
  <si>
    <t>October 19, 2024 (Sat)</t>
  </si>
  <si>
    <t>Day 293</t>
  </si>
  <si>
    <t>October 20, 2024 (Sun)</t>
  </si>
  <si>
    <t>Day 294</t>
  </si>
  <si>
    <t>October 21, 2024 (Mon)</t>
  </si>
  <si>
    <t>Day 295</t>
  </si>
  <si>
    <t>October 22, 2024 (Tue)</t>
  </si>
  <si>
    <t>Day 296</t>
  </si>
  <si>
    <t>October 23, 2024 (Wed)</t>
  </si>
  <si>
    <t>Day 297</t>
  </si>
  <si>
    <t>October 24, 2024 (Thu)</t>
  </si>
  <si>
    <t>Day 298</t>
  </si>
  <si>
    <t>October 25, 2024 (Fri)</t>
  </si>
  <si>
    <t>Day 299</t>
  </si>
  <si>
    <t>October 26, 2024 (Sat)</t>
  </si>
  <si>
    <t>Day 300</t>
  </si>
  <si>
    <t>October 27, 2024 (Sun)</t>
  </si>
  <si>
    <t>Day 301</t>
  </si>
  <si>
    <t>October 28, 2024 (Mon)</t>
  </si>
  <si>
    <t>Day 302</t>
  </si>
  <si>
    <t>Week 44</t>
  </si>
  <si>
    <t>October 29, 2024 (Tue)</t>
  </si>
  <si>
    <t>Day 303</t>
  </si>
  <si>
    <t>October 30, 2024 (Wed)</t>
  </si>
  <si>
    <t>Day 304</t>
  </si>
  <si>
    <t>October 31, 2024 (Thu)</t>
  </si>
  <si>
    <t>Day 305</t>
  </si>
  <si>
    <t>November 1, 2024 (Fri)</t>
  </si>
  <si>
    <t>Day 306</t>
  </si>
  <si>
    <t>November 2, 2024 (Sat)</t>
  </si>
  <si>
    <t>Day 307</t>
  </si>
  <si>
    <t>November 3, 2024 (Sun)</t>
  </si>
  <si>
    <t>Day 308</t>
  </si>
  <si>
    <t>November 4, 2024 (Mon)</t>
  </si>
  <si>
    <t>Day 309</t>
  </si>
  <si>
    <t>November 5, 2024 (Tue)</t>
  </si>
  <si>
    <t>Day 310</t>
  </si>
  <si>
    <t>November 6, 2024 (Wed)</t>
  </si>
  <si>
    <t>Day 311</t>
  </si>
  <si>
    <t>November 7, 2024 (Thu)</t>
  </si>
  <si>
    <t>Day 312</t>
  </si>
  <si>
    <t>November 8, 2024 (Fri)</t>
  </si>
  <si>
    <t>Day 313</t>
  </si>
  <si>
    <t>November 9, 2024 (Sat)</t>
  </si>
  <si>
    <t>Day 314</t>
  </si>
  <si>
    <t>November 10, 2024 (Sun)</t>
  </si>
  <si>
    <t>Day 315</t>
  </si>
  <si>
    <t>November 11, 2024 (Mon)</t>
  </si>
  <si>
    <t>Day 316</t>
  </si>
  <si>
    <t>November 12, 2024 (Tue)</t>
  </si>
  <si>
    <t>Day 317</t>
  </si>
  <si>
    <t>November 13, 2024 (Wed)</t>
  </si>
  <si>
    <t>Day 318</t>
  </si>
  <si>
    <t>November 14, 2024 (Thu)</t>
  </si>
  <si>
    <t>Day 319</t>
  </si>
  <si>
    <t>November 15, 2024 (Fri)</t>
  </si>
  <si>
    <t>Day 320</t>
  </si>
  <si>
    <t>November 16, 2024 (Sat)</t>
  </si>
  <si>
    <t>Day 321</t>
  </si>
  <si>
    <t>November 17, 2024 (Sun)</t>
  </si>
  <si>
    <t>Day 322</t>
  </si>
  <si>
    <t>November 18, 2024 (Mon)</t>
  </si>
  <si>
    <t>Day 323</t>
  </si>
  <si>
    <t>November 19, 2024 (Tue)</t>
  </si>
  <si>
    <t>Day 324</t>
  </si>
  <si>
    <t>November 20, 2024 (Wed)</t>
  </si>
  <si>
    <t>Day 325</t>
  </si>
  <si>
    <t>November 21, 2024 (Thu)</t>
  </si>
  <si>
    <t>Day 326</t>
  </si>
  <si>
    <t>November 22, 2024 (Fri)</t>
  </si>
  <si>
    <t>Day 327</t>
  </si>
  <si>
    <t>November 23, 2024 (Sat)</t>
  </si>
  <si>
    <t>Day 328</t>
  </si>
  <si>
    <t>November 24, 2024 (Sun)</t>
  </si>
  <si>
    <t>Day 329</t>
  </si>
  <si>
    <t>November 25, 2024 (Mon)</t>
  </si>
  <si>
    <t>Day 330</t>
  </si>
  <si>
    <t>Week 48</t>
  </si>
  <si>
    <t>November 26, 2024 (Tue)</t>
  </si>
  <si>
    <t>Day 331</t>
  </si>
  <si>
    <t>November 27, 2024 (Wed)</t>
  </si>
  <si>
    <t>Day 332</t>
  </si>
  <si>
    <t>November 28, 2024 (Thu)</t>
  </si>
  <si>
    <t>Day 333</t>
  </si>
  <si>
    <t>November 29, 2024 (Fri)</t>
  </si>
  <si>
    <t>Day 334</t>
  </si>
  <si>
    <t>November 30, 2024 (Sat)</t>
  </si>
  <si>
    <t>Day 335</t>
  </si>
  <si>
    <t>December 1, 2024 (Sun)</t>
  </si>
  <si>
    <t>Day 336</t>
  </si>
  <si>
    <t>December 2, 2024 (Mon)</t>
  </si>
  <si>
    <t>Day 337</t>
  </si>
  <si>
    <t>December 3, 2024 (Tue)</t>
  </si>
  <si>
    <t>Day 338</t>
  </si>
  <si>
    <t>December 4, 2024 (Wed)</t>
  </si>
  <si>
    <t>Day 339</t>
  </si>
  <si>
    <t>December 5, 2024 (Thu)</t>
  </si>
  <si>
    <t>Day 340</t>
  </si>
  <si>
    <t>December 6, 2024 (Fri)</t>
  </si>
  <si>
    <t>Day 341</t>
  </si>
  <si>
    <t>December 7, 2024 (Sat)</t>
  </si>
  <si>
    <t>Day 342</t>
  </si>
  <si>
    <t>December 8, 2024 (Sun)</t>
  </si>
  <si>
    <t>Day 343</t>
  </si>
  <si>
    <t>December 9, 2024 (Mon)</t>
  </si>
  <si>
    <t>Day 344</t>
  </si>
  <si>
    <t>December 10, 2024 (Tue)</t>
  </si>
  <si>
    <t>Day 345</t>
  </si>
  <si>
    <t>December 11, 2024 (Wed)</t>
  </si>
  <si>
    <t>Day 346</t>
  </si>
  <si>
    <t>December 12, 2024 (Thu)</t>
  </si>
  <si>
    <t>Day 347</t>
  </si>
  <si>
    <t>December 13, 2024 (Fri)</t>
  </si>
  <si>
    <t>Day 348</t>
  </si>
  <si>
    <t>December 14, 2024 (Sat)</t>
  </si>
  <si>
    <t>Day 349</t>
  </si>
  <si>
    <t>December 15, 2024 (Sun)</t>
  </si>
  <si>
    <t>Day 350</t>
  </si>
  <si>
    <t>December 16, 2024 (Mon)</t>
  </si>
  <si>
    <t>Day 351</t>
  </si>
  <si>
    <t>December 17, 2024 (Tue)</t>
  </si>
  <si>
    <t>Day 352</t>
  </si>
  <si>
    <t>December 18, 2024 (Wed)</t>
  </si>
  <si>
    <t>Day 353</t>
  </si>
  <si>
    <t>December 19, 2024 (Thu)</t>
  </si>
  <si>
    <t>Day 354</t>
  </si>
  <si>
    <t>December 20, 2024 (Fri)</t>
  </si>
  <si>
    <t>Day 355</t>
  </si>
  <si>
    <t>December 21, 2024 (Sat)</t>
  </si>
  <si>
    <t>Day 356</t>
  </si>
  <si>
    <t>December 22, 2024 (Sun)</t>
  </si>
  <si>
    <t>Day 357</t>
  </si>
  <si>
    <t>December 23, 2024 (Mon)</t>
  </si>
  <si>
    <t>Day 358</t>
  </si>
  <si>
    <t>December 24, 2024 (Tue)</t>
  </si>
  <si>
    <t>Day 359</t>
  </si>
  <si>
    <t>December 25, 2024 (Wed)</t>
  </si>
  <si>
    <t>Day 360</t>
  </si>
  <si>
    <t>December 26, 2024 (Thu)</t>
  </si>
  <si>
    <t>Day 361</t>
  </si>
  <si>
    <t>December 27, 2024 (Fri)</t>
  </si>
  <si>
    <t>Day 362</t>
  </si>
  <si>
    <t>December 28, 2024 (Sat)</t>
  </si>
  <si>
    <t>Day 363</t>
  </si>
  <si>
    <t>December 29, 2024 (Sun)</t>
  </si>
  <si>
    <t>Day 364</t>
  </si>
  <si>
    <t>December 30, 2024 (Mon)</t>
  </si>
  <si>
    <t>Day 365</t>
  </si>
  <si>
    <t>December 31, 2024 (Tue)</t>
  </si>
  <si>
    <t>Day 366</t>
  </si>
  <si>
    <t>Date</t>
  </si>
  <si>
    <t>Day Number</t>
  </si>
  <si>
    <t>Day Number (zero-indexed)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</si>
</sst>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4"/>
      <color rgb="FF333333"/>
      <name val="Verdana"/>
      <family val="2"/>
    </font>
    <font>
      <sz val="12"/>
      <color rgb="FF333333"/>
      <name val="Verdana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99FFFF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21" fontId="4" fillId="3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/>
    <xf numFmtId="0" fontId="6" fillId="0" borderId="0" xfId="0" applyFont="1"/>
    <xf numFmtId="164" fontId="0" fillId="0" borderId="0" xfId="0" applyNumberFormat="1"/>
    <xf numFmtId="2" fontId="4" fillId="3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846B46-E538-4270-B481-4341CC56D6C5}" name="Table1" displayName="Table1" ref="A7:Q373" totalsRowShown="0">
  <autoFilter ref="A7:Q373" xr:uid="{61846B46-E538-4270-B481-4341CC56D6C5}"/>
  <tableColumns count="17">
    <tableColumn id="1" xr3:uid="{EDCC4240-525E-47FE-A9FB-1D6B03FF0021}" name="Day"/>
    <tableColumn id="23" xr3:uid="{33D3347D-33AF-4647-9953-9235E6C3C73A}" name="Month"/>
    <tableColumn id="2" xr3:uid="{AB9366BC-8BE6-4290-9C9D-E9086E4CED4F}" name="H" dataDxfId="13">
      <calculatedColumnFormula>ABS((1/15)*DEGREES(ACOS(-TAN(RADIANS(Latitude))*TAN(RADIANS(23.44)*SIN(RADIANS(360*(Table1[[#This Row],[Day]]+284)/365))))))</calculatedColumnFormula>
    </tableColumn>
    <tableColumn id="7" xr3:uid="{51948AB4-7D8E-4FD1-8AA2-0B9CC070B984}" name="H (days)" dataDxfId="12">
      <calculatedColumnFormula>Table1[[#This Row],[H]]/24</calculatedColumnFormula>
    </tableColumn>
    <tableColumn id="3" xr3:uid="{8DE164BE-7916-4DC1-9FE3-710E000656E0}" name="Local Noon Diff (minutes)"/>
    <tableColumn id="5" xr3:uid="{8A8BED2B-66E8-40CD-A624-6990F90AD8D5}" name="Local Noon Diff (days)" dataDxfId="11">
      <calculatedColumnFormula>Table1[[#This Row],[Local Noon Diff (minutes)]]/Minutes_Per_Day</calculatedColumnFormula>
    </tableColumn>
    <tableColumn id="18" xr3:uid="{3DD3D5D8-A30B-47CC-B823-76F45FBBA38B}" name="Base Sunrise Time" dataDxfId="10">
      <calculatedColumnFormula>MIDDAY-Table1[[#This Row],[H (days)]]</calculatedColumnFormula>
    </tableColumn>
    <tableColumn id="24" xr3:uid="{CF8D5113-A425-4CD6-9363-B14CB38CF991}" name="Base Sunset Time" dataDxfId="9">
      <calculatedColumnFormula>MIDDAY+Table1[[#This Row],[H (days)]]</calculatedColumnFormula>
    </tableColumn>
    <tableColumn id="26" xr3:uid="{A1BA2819-9B27-4548-8441-BD6E94027C59}" name="Base Sunrise Minute" dataDxfId="8">
      <calculatedColumnFormula>ROUND(Table1[[#This Row],[Base Sunrise Time]]*Minutes_Per_Day,0)</calculatedColumnFormula>
    </tableColumn>
    <tableColumn id="25" xr3:uid="{E101E292-792C-4D2F-9210-4703D863D3F1}" name="Base Sunset Minute" dataDxfId="7">
      <calculatedColumnFormula>ROUND(Table1[[#This Row],[Base Sunset Time]]*Minutes_Per_Day,0)</calculatedColumnFormula>
    </tableColumn>
    <tableColumn id="6" xr3:uid="{259EC298-1E16-447D-AD22-F231A0871833}" name="Local Sunrise Time" dataDxfId="6">
      <calculatedColumnFormula>MIDDAY-Table1[[#This Row],[H (days)]]+Table1[[#This Row],[Local Noon Diff (days)]]</calculatedColumnFormula>
    </tableColumn>
    <tableColumn id="19" xr3:uid="{5C086EF6-27A2-4FA2-99B6-A95B0B4EC625}" name="Theta (Radians)" dataDxfId="5">
      <calculatedColumnFormula>RADIANS((SIX_AM-Table1[[#This Row],[Base Sunrise Time]])*Minutes_Per_Day*0.25)</calculatedColumnFormula>
    </tableColumn>
    <tableColumn id="13" xr3:uid="{B67A63F8-EE7E-4BD7-9EE0-A9BC9CD1FA90}" name="Night Circle Radius" dataDxfId="4">
      <calculatedColumnFormula>IF(Table1[[#This Row],[Theta (Radians)]]=0,-1,ROUND(Day_Circle_Radius/(2*SIN(Table1[[#This Row],[Theta (Radians)]])),0))</calculatedColumnFormula>
    </tableColumn>
    <tableColumn id="14" xr3:uid="{AFBE0116-B02F-4F8C-9310-A542FE5395A7}" name="Night Circle Centre" dataDxfId="3">
      <calculatedColumnFormula>IF(Table1[[#This Row],[Night Circle Radius]]=0,-1,Table1[[#This Row],[Night Circle Radius]]+ Display_Height / 2)</calculatedColumnFormula>
    </tableColumn>
    <tableColumn id="20" xr3:uid="{1B6B44B3-E7CF-4A7A-B99E-2D40B8ED2F23}" name="Night Circle Radius (Abs)" dataDxfId="2">
      <calculatedColumnFormula>ABS(Table1[[#This Row],[Night Circle Radius]])</calculatedColumnFormula>
    </tableColumn>
    <tableColumn id="27" xr3:uid="{DE42B858-BD91-4230-9563-BECEFBA627D5}" name="Spacing" dataDxfId="1">
      <calculatedColumnFormula>IF(Table1[[#This Row],[Day]]-10 &lt; 0, "   ", IF(Table1[[#This Row],[Day]]-100 &lt; 0, "  ", " "))</calculatedColumnFormula>
    </tableColumn>
    <tableColumn id="21" xr3:uid="{2D7A9B95-B677-41B3-98C5-217BD531EFE1}" name="Array Element (Centre, Radius, sunriseMinute, sunsetMinute)" dataDxfId="0">
      <calculatedColumnFormula>_xlfn.CONCAT("/*",Table1[[#This Row],[Spacing]],Table1[[#This Row],[Day]], " */   {",Table1[[#This Row],[Night Circle Centre]],",",Table1[[#This Row],[Night Circle Radius (Abs)]],",",Table1[[#This Row],[Base Sunrise Minute]],",",Table1[[#This Row],[Base Sunset Minute]],"},")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4BA7-DBD0-45E8-8ED1-73C607E36145}">
  <dimension ref="A1:AC742"/>
  <sheetViews>
    <sheetView workbookViewId="0">
      <pane xSplit="1" topLeftCell="N1" activePane="topRight" state="frozen"/>
      <selection activeCell="A63" sqref="A63"/>
      <selection pane="topRight" activeCell="A8" sqref="A8"/>
    </sheetView>
  </sheetViews>
  <sheetFormatPr defaultRowHeight="15" x14ac:dyDescent="0.25"/>
  <cols>
    <col min="1" max="1" width="16.140625" bestFit="1" customWidth="1"/>
    <col min="2" max="3" width="12" customWidth="1"/>
    <col min="4" max="4" width="26.28515625" customWidth="1"/>
    <col min="5" max="5" width="22.85546875" customWidth="1"/>
    <col min="6" max="6" width="19.5703125" customWidth="1"/>
    <col min="7" max="7" width="19.85546875" customWidth="1"/>
    <col min="8" max="8" width="32.42578125" customWidth="1"/>
    <col min="9" max="9" width="21.7109375" bestFit="1" customWidth="1"/>
    <col min="10" max="10" width="21.140625" bestFit="1" customWidth="1"/>
    <col min="11" max="11" width="25.42578125" customWidth="1"/>
    <col min="12" max="12" width="25.42578125" bestFit="1" customWidth="1"/>
    <col min="13" max="13" width="20.140625" bestFit="1" customWidth="1"/>
    <col min="14" max="14" width="20.28515625" bestFit="1" customWidth="1"/>
    <col min="15" max="15" width="25.42578125" bestFit="1" customWidth="1"/>
    <col min="16" max="17" width="59.5703125" bestFit="1" customWidth="1"/>
    <col min="18" max="18" width="15.5703125" bestFit="1" customWidth="1"/>
  </cols>
  <sheetData>
    <row r="1" spans="1:17" ht="18" x14ac:dyDescent="0.25">
      <c r="A1" s="1" t="s">
        <v>0</v>
      </c>
    </row>
    <row r="2" spans="1:17" x14ac:dyDescent="0.25">
      <c r="A2" t="s">
        <v>32</v>
      </c>
      <c r="B2">
        <v>200</v>
      </c>
    </row>
    <row r="3" spans="1:17" x14ac:dyDescent="0.25">
      <c r="A3" t="s">
        <v>33</v>
      </c>
      <c r="B3">
        <f>(200/2)-1</f>
        <v>99</v>
      </c>
    </row>
    <row r="4" spans="1:17" x14ac:dyDescent="0.25">
      <c r="A4" t="s">
        <v>28</v>
      </c>
      <c r="B4">
        <v>0.25</v>
      </c>
    </row>
    <row r="5" spans="1:17" x14ac:dyDescent="0.25">
      <c r="A5" t="s">
        <v>23</v>
      </c>
      <c r="B5">
        <v>0.5</v>
      </c>
    </row>
    <row r="6" spans="1:17" x14ac:dyDescent="0.25">
      <c r="A6" t="s">
        <v>2</v>
      </c>
      <c r="B6">
        <v>-31.954808</v>
      </c>
    </row>
    <row r="7" spans="1:17" x14ac:dyDescent="0.25">
      <c r="A7" t="s">
        <v>1</v>
      </c>
      <c r="B7" t="s">
        <v>38</v>
      </c>
      <c r="C7" t="s">
        <v>3</v>
      </c>
      <c r="D7" t="s">
        <v>21</v>
      </c>
      <c r="E7" t="s">
        <v>22</v>
      </c>
      <c r="F7" t="s">
        <v>24</v>
      </c>
      <c r="G7" t="s">
        <v>26</v>
      </c>
      <c r="H7" t="s">
        <v>27</v>
      </c>
      <c r="I7" t="s">
        <v>43</v>
      </c>
      <c r="J7" t="s">
        <v>42</v>
      </c>
      <c r="K7" t="s">
        <v>25</v>
      </c>
      <c r="L7" t="s">
        <v>29</v>
      </c>
      <c r="M7" t="s">
        <v>30</v>
      </c>
      <c r="N7" t="s">
        <v>31</v>
      </c>
      <c r="O7" t="s">
        <v>34</v>
      </c>
      <c r="P7" t="s">
        <v>44</v>
      </c>
      <c r="Q7" t="s">
        <v>41</v>
      </c>
    </row>
    <row r="8" spans="1:17" x14ac:dyDescent="0.25">
      <c r="A8">
        <v>0</v>
      </c>
      <c r="B8" t="s">
        <v>4</v>
      </c>
      <c r="C8">
        <f>ABS((1/15)*DEGREES(ACOS(-TAN(RADIANS(Latitude))*TAN(RADIANS(23.44)*SIN(RADIANS(360*(Table1[[#This Row],[Day]]+284)/365))))))</f>
        <v>7.0274502499860754</v>
      </c>
      <c r="D8">
        <f>Table1[[#This Row],[H]]/24</f>
        <v>0.29281042708275312</v>
      </c>
      <c r="E8">
        <v>20.083333333333329</v>
      </c>
      <c r="F8">
        <f>Table1[[#This Row],[Local Noon Diff (minutes)]]/Minutes_Per_Day</f>
        <v>1.3946759259259256E-2</v>
      </c>
      <c r="G8" s="11">
        <f>MIDDAY-Table1[[#This Row],[H (days)]]</f>
        <v>0.20718957291724688</v>
      </c>
      <c r="H8" s="11">
        <f>MIDDAY+Table1[[#This Row],[H (days)]]</f>
        <v>0.79281042708275318</v>
      </c>
      <c r="I8" s="13">
        <f>ROUND(Table1[[#This Row],[Base Sunrise Time]]*Minutes_Per_Day,0)</f>
        <v>298</v>
      </c>
      <c r="J8" s="13">
        <f>ROUND(Table1[[#This Row],[Base Sunset Time]]*Minutes_Per_Day,0)</f>
        <v>1142</v>
      </c>
      <c r="K8" s="11">
        <f>MIDDAY-Table1[[#This Row],[H (days)]]+Table1[[#This Row],[Local Noon Diff (days)]]</f>
        <v>0.22113633217650613</v>
      </c>
      <c r="L8" s="14">
        <f>RADIANS((SIX_AM-Table1[[#This Row],[Base Sunrise Time]])*Minutes_Per_Day*0.25)</f>
        <v>0.26898584644043749</v>
      </c>
      <c r="M8">
        <f>IF(Table1[[#This Row],[Theta (Radians)]]=0,-1,ROUND(Day_Circle_Radius/(2*SIN(Table1[[#This Row],[Theta (Radians)]])),0))</f>
        <v>186</v>
      </c>
      <c r="N8">
        <f>IF(Table1[[#This Row],[Night Circle Radius]]=0,-1,Table1[[#This Row],[Night Circle Radius]]+ Display_Height / 2)</f>
        <v>286</v>
      </c>
      <c r="O8">
        <f>ABS(Table1[[#This Row],[Night Circle Radius]])</f>
        <v>186</v>
      </c>
      <c r="P8" t="str">
        <f>IF(Table1[[#This Row],[Day]]-10 &lt; 0, "   ", IF(Table1[[#This Row],[Day]]-100 &lt; 0, "  ", " "))</f>
        <v xml:space="preserve">   </v>
      </c>
      <c r="Q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0 */   {286,186,298,1142},</v>
      </c>
    </row>
    <row r="9" spans="1:17" x14ac:dyDescent="0.25">
      <c r="A9">
        <v>1</v>
      </c>
      <c r="B9" t="s">
        <v>4</v>
      </c>
      <c r="C9">
        <f>ABS((1/15)*DEGREES(ACOS(-TAN(RADIANS(Latitude))*TAN(RADIANS(23.44)*SIN(RADIANS(360*(Table1[[#This Row],[Day]]+284)/365))))))</f>
        <v>7.0236690230854935</v>
      </c>
      <c r="D9">
        <f>Table1[[#This Row],[H]]/24</f>
        <v>0.29265287596189554</v>
      </c>
      <c r="E9">
        <v>20.550000000000015</v>
      </c>
      <c r="F9">
        <f>Table1[[#This Row],[Local Noon Diff (minutes)]]/Minutes_Per_Day</f>
        <v>1.4270833333333344E-2</v>
      </c>
      <c r="G9" s="11">
        <f>MIDDAY-Table1[[#This Row],[H (days)]]</f>
        <v>0.20734712403810446</v>
      </c>
      <c r="H9" s="11">
        <f>MIDDAY+Table1[[#This Row],[H (days)]]</f>
        <v>0.7926528759618956</v>
      </c>
      <c r="I9" s="13">
        <f>ROUND(Table1[[#This Row],[Base Sunrise Time]]*Minutes_Per_Day,0)</f>
        <v>299</v>
      </c>
      <c r="J9" s="13">
        <f>ROUND(Table1[[#This Row],[Base Sunset Time]]*Minutes_Per_Day,0)</f>
        <v>1141</v>
      </c>
      <c r="K9" s="11">
        <f>MIDDAY-Table1[[#This Row],[H (days)]]+Table1[[#This Row],[Local Noon Diff (days)]]</f>
        <v>0.2216179573714378</v>
      </c>
      <c r="L9" s="14">
        <f>RADIANS((SIX_AM-Table1[[#This Row],[Base Sunrise Time]])*Minutes_Per_Day*0.25)</f>
        <v>0.26799592355273544</v>
      </c>
      <c r="M9">
        <f>IF(Table1[[#This Row],[Theta (Radians)]]=0,-1,ROUND(Day_Circle_Radius/(2*SIN(Table1[[#This Row],[Theta (Radians)]])),0))</f>
        <v>187</v>
      </c>
      <c r="N9">
        <f>IF(Table1[[#This Row],[Night Circle Radius]]=0,-1,Table1[[#This Row],[Night Circle Radius]]+ Display_Height / 2)</f>
        <v>287</v>
      </c>
      <c r="O9">
        <f>ABS(Table1[[#This Row],[Night Circle Radius]])</f>
        <v>187</v>
      </c>
      <c r="P9" t="str">
        <f>IF(Table1[[#This Row],[Day]]-10 &lt; 0, "   ", IF(Table1[[#This Row],[Day]]-100 &lt; 0, "  ", " "))</f>
        <v xml:space="preserve">   </v>
      </c>
      <c r="Q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1 */   {287,187,299,1141},</v>
      </c>
    </row>
    <row r="10" spans="1:17" x14ac:dyDescent="0.25">
      <c r="A10">
        <v>2</v>
      </c>
      <c r="B10" t="s">
        <v>4</v>
      </c>
      <c r="C10">
        <f>ABS((1/15)*DEGREES(ACOS(-TAN(RADIANS(Latitude))*TAN(RADIANS(23.44)*SIN(RADIANS(360*(Table1[[#This Row],[Day]]+284)/365))))))</f>
        <v>7.0195465740484595</v>
      </c>
      <c r="D10">
        <f>Table1[[#This Row],[H]]/24</f>
        <v>0.29248110725201915</v>
      </c>
      <c r="E10">
        <v>21.016666666666701</v>
      </c>
      <c r="F10">
        <f>Table1[[#This Row],[Local Noon Diff (minutes)]]/Minutes_Per_Day</f>
        <v>1.4594907407407431E-2</v>
      </c>
      <c r="G10" s="11">
        <f>MIDDAY-Table1[[#This Row],[H (days)]]</f>
        <v>0.20751889274798085</v>
      </c>
      <c r="H10" s="11">
        <f>MIDDAY+Table1[[#This Row],[H (days)]]</f>
        <v>0.79248110725201915</v>
      </c>
      <c r="I10" s="13">
        <f>ROUND(Table1[[#This Row],[Base Sunrise Time]]*Minutes_Per_Day,0)</f>
        <v>299</v>
      </c>
      <c r="J10" s="13">
        <f>ROUND(Table1[[#This Row],[Base Sunset Time]]*Minutes_Per_Day,0)</f>
        <v>1141</v>
      </c>
      <c r="K10" s="11">
        <f>MIDDAY-Table1[[#This Row],[H (days)]]+Table1[[#This Row],[Local Noon Diff (days)]]</f>
        <v>0.22211380015538829</v>
      </c>
      <c r="L10" s="14">
        <f>RADIANS((SIX_AM-Table1[[#This Row],[Base Sunrise Time]])*Minutes_Per_Day*0.25)</f>
        <v>0.26691666891860688</v>
      </c>
      <c r="M10">
        <f>IF(Table1[[#This Row],[Theta (Radians)]]=0,-1,ROUND(Day_Circle_Radius/(2*SIN(Table1[[#This Row],[Theta (Radians)]])),0))</f>
        <v>188</v>
      </c>
      <c r="N10">
        <f>IF(Table1[[#This Row],[Night Circle Radius]]=0,-1,Table1[[#This Row],[Night Circle Radius]]+ Display_Height / 2)</f>
        <v>288</v>
      </c>
      <c r="O10">
        <f>ABS(Table1[[#This Row],[Night Circle Radius]])</f>
        <v>188</v>
      </c>
      <c r="P10" t="str">
        <f>IF(Table1[[#This Row],[Day]]-10 &lt; 0, "   ", IF(Table1[[#This Row],[Day]]-100 &lt; 0, "  ", " "))</f>
        <v xml:space="preserve">   </v>
      </c>
      <c r="Q1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2 */   {288,188,299,1141},</v>
      </c>
    </row>
    <row r="11" spans="1:17" x14ac:dyDescent="0.25">
      <c r="A11">
        <v>3</v>
      </c>
      <c r="B11" t="s">
        <v>4</v>
      </c>
      <c r="C11">
        <f>ABS((1/15)*DEGREES(ACOS(-TAN(RADIANS(Latitude))*TAN(RADIANS(23.44)*SIN(RADIANS(360*(Table1[[#This Row],[Day]]+284)/365))))))</f>
        <v>7.0150856397481389</v>
      </c>
      <c r="D11">
        <f>Table1[[#This Row],[H]]/24</f>
        <v>0.29229523498950577</v>
      </c>
      <c r="E11">
        <v>21.466666666666612</v>
      </c>
      <c r="F11">
        <f>Table1[[#This Row],[Local Noon Diff (minutes)]]/Minutes_Per_Day</f>
        <v>1.4907407407407369E-2</v>
      </c>
      <c r="G11" s="11">
        <f>MIDDAY-Table1[[#This Row],[H (days)]]</f>
        <v>0.20770476501049423</v>
      </c>
      <c r="H11" s="11">
        <f>MIDDAY+Table1[[#This Row],[H (days)]]</f>
        <v>0.79229523498950583</v>
      </c>
      <c r="I11" s="13">
        <f>ROUND(Table1[[#This Row],[Base Sunrise Time]]*Minutes_Per_Day,0)</f>
        <v>299</v>
      </c>
      <c r="J11" s="13">
        <f>ROUND(Table1[[#This Row],[Base Sunset Time]]*Minutes_Per_Day,0)</f>
        <v>1141</v>
      </c>
      <c r="K11" s="11">
        <f>MIDDAY-Table1[[#This Row],[H (days)]]+Table1[[#This Row],[Local Noon Diff (days)]]</f>
        <v>0.2226121724179016</v>
      </c>
      <c r="L11" s="14">
        <f>RADIANS((SIX_AM-Table1[[#This Row],[Base Sunrise Time]])*Minutes_Per_Day*0.25)</f>
        <v>0.26574879904977061</v>
      </c>
      <c r="M11">
        <f>IF(Table1[[#This Row],[Theta (Radians)]]=0,-1,ROUND(Day_Circle_Radius/(2*SIN(Table1[[#This Row],[Theta (Radians)]])),0))</f>
        <v>188</v>
      </c>
      <c r="N11">
        <f>IF(Table1[[#This Row],[Night Circle Radius]]=0,-1,Table1[[#This Row],[Night Circle Radius]]+ Display_Height / 2)</f>
        <v>288</v>
      </c>
      <c r="O11">
        <f>ABS(Table1[[#This Row],[Night Circle Radius]])</f>
        <v>188</v>
      </c>
      <c r="P11" t="str">
        <f>IF(Table1[[#This Row],[Day]]-10 &lt; 0, "   ", IF(Table1[[#This Row],[Day]]-100 &lt; 0, "  ", " "))</f>
        <v xml:space="preserve">   </v>
      </c>
      <c r="Q1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3 */   {288,188,299,1141},</v>
      </c>
    </row>
    <row r="12" spans="1:17" x14ac:dyDescent="0.25">
      <c r="A12">
        <v>4</v>
      </c>
      <c r="B12" t="s">
        <v>4</v>
      </c>
      <c r="C12">
        <f>ABS((1/15)*DEGREES(ACOS(-TAN(RADIANS(Latitude))*TAN(RADIANS(23.44)*SIN(RADIANS(360*(Table1[[#This Row],[Day]]+284)/365))))))</f>
        <v>7.0102891615866723</v>
      </c>
      <c r="D12">
        <f>Table1[[#This Row],[H]]/24</f>
        <v>0.29209538173277799</v>
      </c>
      <c r="E12">
        <v>21.916666666666682</v>
      </c>
      <c r="F12">
        <f>Table1[[#This Row],[Local Noon Diff (minutes)]]/Minutes_Per_Day</f>
        <v>1.5219907407407418E-2</v>
      </c>
      <c r="G12" s="11">
        <f>MIDDAY-Table1[[#This Row],[H (days)]]</f>
        <v>0.20790461826722201</v>
      </c>
      <c r="H12" s="11">
        <f>MIDDAY+Table1[[#This Row],[H (days)]]</f>
        <v>0.79209538173277805</v>
      </c>
      <c r="I12" s="13">
        <f>ROUND(Table1[[#This Row],[Base Sunrise Time]]*Minutes_Per_Day,0)</f>
        <v>299</v>
      </c>
      <c r="J12" s="13">
        <f>ROUND(Table1[[#This Row],[Base Sunset Time]]*Minutes_Per_Day,0)</f>
        <v>1141</v>
      </c>
      <c r="K12" s="11">
        <f>MIDDAY-Table1[[#This Row],[H (days)]]+Table1[[#This Row],[Local Noon Diff (days)]]</f>
        <v>0.22312452567462943</v>
      </c>
      <c r="L12" s="14">
        <f>RADIANS((SIX_AM-Table1[[#This Row],[Base Sunrise Time]])*Minutes_Per_Day*0.25)</f>
        <v>0.26449308400350663</v>
      </c>
      <c r="M12">
        <f>IF(Table1[[#This Row],[Theta (Radians)]]=0,-1,ROUND(Day_Circle_Radius/(2*SIN(Table1[[#This Row],[Theta (Radians)]])),0))</f>
        <v>189</v>
      </c>
      <c r="N12">
        <f>IF(Table1[[#This Row],[Night Circle Radius]]=0,-1,Table1[[#This Row],[Night Circle Radius]]+ Display_Height / 2)</f>
        <v>289</v>
      </c>
      <c r="O12">
        <f>ABS(Table1[[#This Row],[Night Circle Radius]])</f>
        <v>189</v>
      </c>
      <c r="P12" t="str">
        <f>IF(Table1[[#This Row],[Day]]-10 &lt; 0, "   ", IF(Table1[[#This Row],[Day]]-100 &lt; 0, "  ", " "))</f>
        <v xml:space="preserve">   </v>
      </c>
      <c r="Q1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4 */   {289,189,299,1141},</v>
      </c>
    </row>
    <row r="13" spans="1:17" x14ac:dyDescent="0.25">
      <c r="A13">
        <v>5</v>
      </c>
      <c r="B13" t="s">
        <v>4</v>
      </c>
      <c r="C13">
        <f>ABS((1/15)*DEGREES(ACOS(-TAN(RADIANS(Latitude))*TAN(RADIANS(23.44)*SIN(RADIANS(360*(Table1[[#This Row],[Day]]+284)/365))))))</f>
        <v>7.0051602789441008</v>
      </c>
      <c r="D13">
        <f>Table1[[#This Row],[H]]/24</f>
        <v>0.29188167828933753</v>
      </c>
      <c r="E13">
        <v>22.349999999999977</v>
      </c>
      <c r="F13">
        <f>Table1[[#This Row],[Local Noon Diff (minutes)]]/Minutes_Per_Day</f>
        <v>1.5520833333333317E-2</v>
      </c>
      <c r="G13" s="11">
        <f>MIDDAY-Table1[[#This Row],[H (days)]]</f>
        <v>0.20811832171066247</v>
      </c>
      <c r="H13" s="11">
        <f>MIDDAY+Table1[[#This Row],[H (days)]]</f>
        <v>0.79188167828933753</v>
      </c>
      <c r="I13" s="13">
        <f>ROUND(Table1[[#This Row],[Base Sunrise Time]]*Minutes_Per_Day,0)</f>
        <v>300</v>
      </c>
      <c r="J13" s="13">
        <f>ROUND(Table1[[#This Row],[Base Sunset Time]]*Minutes_Per_Day,0)</f>
        <v>1140</v>
      </c>
      <c r="K13" s="11">
        <f>MIDDAY-Table1[[#This Row],[H (days)]]+Table1[[#This Row],[Local Noon Diff (days)]]</f>
        <v>0.22363915504399579</v>
      </c>
      <c r="L13" s="14">
        <f>RADIANS((SIX_AM-Table1[[#This Row],[Base Sunrise Time]])*Minutes_Per_Day*0.25)</f>
        <v>0.26315034566758788</v>
      </c>
      <c r="M13">
        <f>IF(Table1[[#This Row],[Theta (Radians)]]=0,-1,ROUND(Day_Circle_Radius/(2*SIN(Table1[[#This Row],[Theta (Radians)]])),0))</f>
        <v>190</v>
      </c>
      <c r="N13">
        <f>IF(Table1[[#This Row],[Night Circle Radius]]=0,-1,Table1[[#This Row],[Night Circle Radius]]+ Display_Height / 2)</f>
        <v>290</v>
      </c>
      <c r="O13">
        <f>ABS(Table1[[#This Row],[Night Circle Radius]])</f>
        <v>190</v>
      </c>
      <c r="P13" t="str">
        <f>IF(Table1[[#This Row],[Day]]-10 &lt; 0, "   ", IF(Table1[[#This Row],[Day]]-100 &lt; 0, "  ", " "))</f>
        <v xml:space="preserve">   </v>
      </c>
      <c r="Q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5 */   {290,190,300,1140},</v>
      </c>
    </row>
    <row r="14" spans="1:17" x14ac:dyDescent="0.25">
      <c r="A14">
        <v>6</v>
      </c>
      <c r="B14" t="s">
        <v>4</v>
      </c>
      <c r="C14">
        <f>ABS((1/15)*DEGREES(ACOS(-TAN(RADIANS(Latitude))*TAN(RADIANS(23.44)*SIN(RADIANS(360*(Table1[[#This Row],[Day]]+284)/365))))))</f>
        <v>6.9997023222642474</v>
      </c>
      <c r="D14">
        <f>Table1[[#This Row],[H]]/24</f>
        <v>0.29165426342767697</v>
      </c>
      <c r="E14">
        <v>22.783333333333271</v>
      </c>
      <c r="F14">
        <f>Table1[[#This Row],[Local Noon Diff (minutes)]]/Minutes_Per_Day</f>
        <v>1.5821759259259216E-2</v>
      </c>
      <c r="G14" s="11">
        <f>MIDDAY-Table1[[#This Row],[H (days)]]</f>
        <v>0.20834573657232303</v>
      </c>
      <c r="H14" s="11">
        <f>MIDDAY+Table1[[#This Row],[H (days)]]</f>
        <v>0.79165426342767697</v>
      </c>
      <c r="I14" s="13">
        <f>ROUND(Table1[[#This Row],[Base Sunrise Time]]*Minutes_Per_Day,0)</f>
        <v>300</v>
      </c>
      <c r="J14" s="13">
        <f>ROUND(Table1[[#This Row],[Base Sunset Time]]*Minutes_Per_Day,0)</f>
        <v>1140</v>
      </c>
      <c r="K14" s="11">
        <f>MIDDAY-Table1[[#This Row],[H (days)]]+Table1[[#This Row],[Local Noon Diff (days)]]</f>
        <v>0.22416749583158224</v>
      </c>
      <c r="L14" s="14">
        <f>RADIANS((SIX_AM-Table1[[#This Row],[Base Sunrise Time]])*Minutes_Per_Day*0.25)</f>
        <v>0.26172145595016794</v>
      </c>
      <c r="M14">
        <f>IF(Table1[[#This Row],[Theta (Radians)]]=0,-1,ROUND(Day_Circle_Radius/(2*SIN(Table1[[#This Row],[Theta (Radians)]])),0))</f>
        <v>191</v>
      </c>
      <c r="N14">
        <f>IF(Table1[[#This Row],[Night Circle Radius]]=0,-1,Table1[[#This Row],[Night Circle Radius]]+ Display_Height / 2)</f>
        <v>291</v>
      </c>
      <c r="O14">
        <f>ABS(Table1[[#This Row],[Night Circle Radius]])</f>
        <v>191</v>
      </c>
      <c r="P14" t="str">
        <f>IF(Table1[[#This Row],[Day]]-10 &lt; 0, "   ", IF(Table1[[#This Row],[Day]]-100 &lt; 0, "  ", " "))</f>
        <v xml:space="preserve">   </v>
      </c>
      <c r="Q1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6 */   {291,191,300,1140},</v>
      </c>
    </row>
    <row r="15" spans="1:17" x14ac:dyDescent="0.25">
      <c r="A15">
        <v>7</v>
      </c>
      <c r="B15" t="s">
        <v>4</v>
      </c>
      <c r="C15">
        <f>ABS((1/15)*DEGREES(ACOS(-TAN(RADIANS(Latitude))*TAN(RADIANS(23.44)*SIN(RADIANS(360*(Table1[[#This Row],[Day]]+284)/365))))))</f>
        <v>6.9939188058079198</v>
      </c>
      <c r="D15">
        <f>Table1[[#This Row],[H]]/24</f>
        <v>0.29141328357532997</v>
      </c>
      <c r="E15">
        <v>23.19999999999995</v>
      </c>
      <c r="F15">
        <f>Table1[[#This Row],[Local Noon Diff (minutes)]]/Minutes_Per_Day</f>
        <v>1.6111111111111076E-2</v>
      </c>
      <c r="G15" s="11">
        <f>MIDDAY-Table1[[#This Row],[H (days)]]</f>
        <v>0.20858671642467003</v>
      </c>
      <c r="H15" s="11">
        <f>MIDDAY+Table1[[#This Row],[H (days)]]</f>
        <v>0.79141328357533003</v>
      </c>
      <c r="I15" s="13">
        <f>ROUND(Table1[[#This Row],[Base Sunrise Time]]*Minutes_Per_Day,0)</f>
        <v>300</v>
      </c>
      <c r="J15" s="13">
        <f>ROUND(Table1[[#This Row],[Base Sunset Time]]*Minutes_Per_Day,0)</f>
        <v>1140</v>
      </c>
      <c r="K15" s="11">
        <f>MIDDAY-Table1[[#This Row],[H (days)]]+Table1[[#This Row],[Local Noon Diff (days)]]</f>
        <v>0.2246978275357811</v>
      </c>
      <c r="L15" s="14">
        <f>RADIANS((SIX_AM-Table1[[#This Row],[Base Sunrise Time]])*Minutes_Per_Day*0.25)</f>
        <v>0.26020733488257497</v>
      </c>
      <c r="M15">
        <f>IF(Table1[[#This Row],[Theta (Radians)]]=0,-1,ROUND(Day_Circle_Radius/(2*SIN(Table1[[#This Row],[Theta (Radians)]])),0))</f>
        <v>192</v>
      </c>
      <c r="N15">
        <f>IF(Table1[[#This Row],[Night Circle Radius]]=0,-1,Table1[[#This Row],[Night Circle Radius]]+ Display_Height / 2)</f>
        <v>292</v>
      </c>
      <c r="O15">
        <f>ABS(Table1[[#This Row],[Night Circle Radius]])</f>
        <v>192</v>
      </c>
      <c r="P15" t="str">
        <f>IF(Table1[[#This Row],[Day]]-10 &lt; 0, "   ", IF(Table1[[#This Row],[Day]]-100 &lt; 0, "  ", " "))</f>
        <v xml:space="preserve">   </v>
      </c>
      <c r="Q1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7 */   {292,192,300,1140},</v>
      </c>
    </row>
    <row r="16" spans="1:17" x14ac:dyDescent="0.25">
      <c r="A16">
        <v>8</v>
      </c>
      <c r="B16" t="s">
        <v>4</v>
      </c>
      <c r="C16">
        <f>ABS((1/15)*DEGREES(ACOS(-TAN(RADIANS(Latitude))*TAN(RADIANS(23.44)*SIN(RADIANS(360*(Table1[[#This Row],[Day]]+284)/365))))))</f>
        <v>6.9878134201048425</v>
      </c>
      <c r="D16">
        <f>Table1[[#This Row],[H]]/24</f>
        <v>0.29115889250436844</v>
      </c>
      <c r="E16">
        <v>23.616666666666628</v>
      </c>
      <c r="F16">
        <f>Table1[[#This Row],[Local Noon Diff (minutes)]]/Minutes_Per_Day</f>
        <v>1.6400462962962936E-2</v>
      </c>
      <c r="G16" s="11">
        <f>MIDDAY-Table1[[#This Row],[H (days)]]</f>
        <v>0.20884110749563156</v>
      </c>
      <c r="H16" s="11">
        <f>MIDDAY+Table1[[#This Row],[H (days)]]</f>
        <v>0.79115889250436844</v>
      </c>
      <c r="I16" s="13">
        <f>ROUND(Table1[[#This Row],[Base Sunrise Time]]*Minutes_Per_Day,0)</f>
        <v>301</v>
      </c>
      <c r="J16" s="13">
        <f>ROUND(Table1[[#This Row],[Base Sunset Time]]*Minutes_Per_Day,0)</f>
        <v>1139</v>
      </c>
      <c r="K16" s="11">
        <f>MIDDAY-Table1[[#This Row],[H (days)]]+Table1[[#This Row],[Local Noon Diff (days)]]</f>
        <v>0.2252415704585945</v>
      </c>
      <c r="L16" s="14">
        <f>RADIANS((SIX_AM-Table1[[#This Row],[Base Sunrise Time]])*Minutes_Per_Day*0.25)</f>
        <v>0.25860894864323181</v>
      </c>
      <c r="M16">
        <f>IF(Table1[[#This Row],[Theta (Radians)]]=0,-1,ROUND(Day_Circle_Radius/(2*SIN(Table1[[#This Row],[Theta (Radians)]])),0))</f>
        <v>194</v>
      </c>
      <c r="N16">
        <f>IF(Table1[[#This Row],[Night Circle Radius]]=0,-1,Table1[[#This Row],[Night Circle Radius]]+ Display_Height / 2)</f>
        <v>294</v>
      </c>
      <c r="O16">
        <f>ABS(Table1[[#This Row],[Night Circle Radius]])</f>
        <v>194</v>
      </c>
      <c r="P16" t="str">
        <f>IF(Table1[[#This Row],[Day]]-10 &lt; 0, "   ", IF(Table1[[#This Row],[Day]]-100 &lt; 0, "  ", " "))</f>
        <v xml:space="preserve">   </v>
      </c>
      <c r="Q1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8 */   {294,194,301,1139},</v>
      </c>
    </row>
    <row r="17" spans="1:17" x14ac:dyDescent="0.25">
      <c r="A17">
        <v>9</v>
      </c>
      <c r="B17" t="s">
        <v>4</v>
      </c>
      <c r="C17">
        <f>ABS((1/15)*DEGREES(ACOS(-TAN(RADIANS(Latitude))*TAN(RADIANS(23.44)*SIN(RADIANS(360*(Table1[[#This Row],[Day]]+284)/365))))))</f>
        <v>6.9813900241364673</v>
      </c>
      <c r="D17">
        <f>Table1[[#This Row],[H]]/24</f>
        <v>0.29089125100568614</v>
      </c>
      <c r="E17">
        <v>24.033333333333307</v>
      </c>
      <c r="F17">
        <f>Table1[[#This Row],[Local Noon Diff (minutes)]]/Minutes_Per_Day</f>
        <v>1.6689814814814796E-2</v>
      </c>
      <c r="G17" s="11">
        <f>MIDDAY-Table1[[#This Row],[H (days)]]</f>
        <v>0.20910874899431386</v>
      </c>
      <c r="H17" s="11">
        <f>MIDDAY+Table1[[#This Row],[H (days)]]</f>
        <v>0.79089125100568614</v>
      </c>
      <c r="I17" s="13">
        <f>ROUND(Table1[[#This Row],[Base Sunrise Time]]*Minutes_Per_Day,0)</f>
        <v>301</v>
      </c>
      <c r="J17" s="13">
        <f>ROUND(Table1[[#This Row],[Base Sunset Time]]*Minutes_Per_Day,0)</f>
        <v>1139</v>
      </c>
      <c r="K17" s="11">
        <f>MIDDAY-Table1[[#This Row],[H (days)]]+Table1[[#This Row],[Local Noon Diff (days)]]</f>
        <v>0.22579856380912866</v>
      </c>
      <c r="L17" s="14">
        <f>RADIANS((SIX_AM-Table1[[#This Row],[Base Sunrise Time]])*Minutes_Per_Day*0.25)</f>
        <v>0.25692730751111964</v>
      </c>
      <c r="M17">
        <f>IF(Table1[[#This Row],[Theta (Radians)]]=0,-1,ROUND(Day_Circle_Radius/(2*SIN(Table1[[#This Row],[Theta (Radians)]])),0))</f>
        <v>195</v>
      </c>
      <c r="N17">
        <f>IF(Table1[[#This Row],[Night Circle Radius]]=0,-1,Table1[[#This Row],[Night Circle Radius]]+ Display_Height / 2)</f>
        <v>295</v>
      </c>
      <c r="O17">
        <f>ABS(Table1[[#This Row],[Night Circle Radius]])</f>
        <v>195</v>
      </c>
      <c r="P17" t="str">
        <f>IF(Table1[[#This Row],[Day]]-10 &lt; 0, "   ", IF(Table1[[#This Row],[Day]]-100 &lt; 0, "  ", " "))</f>
        <v xml:space="preserve">   </v>
      </c>
      <c r="Q1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 9 */   {295,195,301,1139},</v>
      </c>
    </row>
    <row r="18" spans="1:17" x14ac:dyDescent="0.25">
      <c r="A18">
        <v>10</v>
      </c>
      <c r="B18" t="s">
        <v>4</v>
      </c>
      <c r="C18">
        <f>ABS((1/15)*DEGREES(ACOS(-TAN(RADIANS(Latitude))*TAN(RADIANS(23.44)*SIN(RADIANS(360*(Table1[[#This Row],[Day]]+284)/365))))))</f>
        <v>6.9746526372823308</v>
      </c>
      <c r="D18">
        <f>Table1[[#This Row],[H]]/24</f>
        <v>0.29061052655343045</v>
      </c>
      <c r="E18">
        <v>24.433333333333369</v>
      </c>
      <c r="F18">
        <f>Table1[[#This Row],[Local Noon Diff (minutes)]]/Minutes_Per_Day</f>
        <v>1.6967592592592617E-2</v>
      </c>
      <c r="G18" s="11">
        <f>MIDDAY-Table1[[#This Row],[H (days)]]</f>
        <v>0.20938947344656955</v>
      </c>
      <c r="H18" s="11">
        <f>MIDDAY+Table1[[#This Row],[H (days)]]</f>
        <v>0.79061052655343045</v>
      </c>
      <c r="I18" s="13">
        <f>ROUND(Table1[[#This Row],[Base Sunrise Time]]*Minutes_Per_Day,0)</f>
        <v>302</v>
      </c>
      <c r="J18" s="13">
        <f>ROUND(Table1[[#This Row],[Base Sunset Time]]*Minutes_Per_Day,0)</f>
        <v>1138</v>
      </c>
      <c r="K18" s="11">
        <f>MIDDAY-Table1[[#This Row],[H (days)]]+Table1[[#This Row],[Local Noon Diff (days)]]</f>
        <v>0.22635706603916217</v>
      </c>
      <c r="L18" s="14">
        <f>RADIANS((SIX_AM-Table1[[#This Row],[Base Sunrise Time]])*Minutes_Per_Day*0.25)</f>
        <v>0.25516346375734061</v>
      </c>
      <c r="M18">
        <f>IF(Table1[[#This Row],[Theta (Radians)]]=0,-1,ROUND(Day_Circle_Radius/(2*SIN(Table1[[#This Row],[Theta (Radians)]])),0))</f>
        <v>196</v>
      </c>
      <c r="N18">
        <f>IF(Table1[[#This Row],[Night Circle Radius]]=0,-1,Table1[[#This Row],[Night Circle Radius]]+ Display_Height / 2)</f>
        <v>296</v>
      </c>
      <c r="O18">
        <f>ABS(Table1[[#This Row],[Night Circle Radius]])</f>
        <v>196</v>
      </c>
      <c r="P18" t="str">
        <f>IF(Table1[[#This Row],[Day]]-10 &lt; 0, "   ", IF(Table1[[#This Row],[Day]]-100 &lt; 0, "  ", " "))</f>
        <v xml:space="preserve">  </v>
      </c>
      <c r="Q1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10 */   {296,196,302,1138},</v>
      </c>
    </row>
    <row r="19" spans="1:17" x14ac:dyDescent="0.25">
      <c r="A19">
        <v>11</v>
      </c>
      <c r="B19" t="s">
        <v>4</v>
      </c>
      <c r="C19">
        <f>ABS((1/15)*DEGREES(ACOS(-TAN(RADIANS(Latitude))*TAN(RADIANS(23.44)*SIN(RADIANS(360*(Table1[[#This Row],[Day]]+284)/365))))))</f>
        <v>6.9676054310629887</v>
      </c>
      <c r="D19">
        <f>Table1[[#This Row],[H]]/24</f>
        <v>0.29031689296095786</v>
      </c>
      <c r="E19">
        <v>24.816666666666656</v>
      </c>
      <c r="F19">
        <f>Table1[[#This Row],[Local Noon Diff (minutes)]]/Minutes_Per_Day</f>
        <v>1.7233796296296289E-2</v>
      </c>
      <c r="G19" s="11">
        <f>MIDDAY-Table1[[#This Row],[H (days)]]</f>
        <v>0.20968310703904214</v>
      </c>
      <c r="H19" s="11">
        <f>MIDDAY+Table1[[#This Row],[H (days)]]</f>
        <v>0.79031689296095786</v>
      </c>
      <c r="I19" s="13">
        <f>ROUND(Table1[[#This Row],[Base Sunrise Time]]*Minutes_Per_Day,0)</f>
        <v>302</v>
      </c>
      <c r="J19" s="13">
        <f>ROUND(Table1[[#This Row],[Base Sunset Time]]*Minutes_Per_Day,0)</f>
        <v>1138</v>
      </c>
      <c r="K19" s="11">
        <f>MIDDAY-Table1[[#This Row],[H (days)]]+Table1[[#This Row],[Local Noon Diff (days)]]</f>
        <v>0.22691690333533843</v>
      </c>
      <c r="L19" s="14">
        <f>RADIANS((SIX_AM-Table1[[#This Row],[Base Sunrise Time]])*Minutes_Per_Day*0.25)</f>
        <v>0.25331850948342255</v>
      </c>
      <c r="M19">
        <f>IF(Table1[[#This Row],[Theta (Radians)]]=0,-1,ROUND(Day_Circle_Radius/(2*SIN(Table1[[#This Row],[Theta (Radians)]])),0))</f>
        <v>198</v>
      </c>
      <c r="N19">
        <f>IF(Table1[[#This Row],[Night Circle Radius]]=0,-1,Table1[[#This Row],[Night Circle Radius]]+ Display_Height / 2)</f>
        <v>298</v>
      </c>
      <c r="O19">
        <f>ABS(Table1[[#This Row],[Night Circle Radius]])</f>
        <v>198</v>
      </c>
      <c r="P19" t="str">
        <f>IF(Table1[[#This Row],[Day]]-10 &lt; 0, "   ", IF(Table1[[#This Row],[Day]]-100 &lt; 0, "  ", " "))</f>
        <v xml:space="preserve">  </v>
      </c>
      <c r="Q1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11 */   {298,198,302,1138},</v>
      </c>
    </row>
    <row r="20" spans="1:17" x14ac:dyDescent="0.25">
      <c r="A20">
        <v>12</v>
      </c>
      <c r="B20" t="s">
        <v>4</v>
      </c>
      <c r="C20">
        <f>ABS((1/15)*DEGREES(ACOS(-TAN(RADIANS(Latitude))*TAN(RADIANS(23.44)*SIN(RADIANS(360*(Table1[[#This Row],[Day]]+284)/365))))))</f>
        <v>6.9602527207127016</v>
      </c>
      <c r="D20">
        <f>Table1[[#This Row],[H]]/24</f>
        <v>0.2900105300296959</v>
      </c>
      <c r="E20">
        <v>25.183333333333326</v>
      </c>
      <c r="F20">
        <f>Table1[[#This Row],[Local Noon Diff (minutes)]]/Minutes_Per_Day</f>
        <v>1.7488425925925921E-2</v>
      </c>
      <c r="G20" s="11">
        <f>MIDDAY-Table1[[#This Row],[H (days)]]</f>
        <v>0.2099894699703041</v>
      </c>
      <c r="H20" s="11">
        <f>MIDDAY+Table1[[#This Row],[H (days)]]</f>
        <v>0.7900105300296959</v>
      </c>
      <c r="I20" s="13">
        <f>ROUND(Table1[[#This Row],[Base Sunrise Time]]*Minutes_Per_Day,0)</f>
        <v>302</v>
      </c>
      <c r="J20" s="13">
        <f>ROUND(Table1[[#This Row],[Base Sunset Time]]*Minutes_Per_Day,0)</f>
        <v>1138</v>
      </c>
      <c r="K20" s="11">
        <f>MIDDAY-Table1[[#This Row],[H (days)]]+Table1[[#This Row],[Local Noon Diff (days)]]</f>
        <v>0.22747789589623002</v>
      </c>
      <c r="L20" s="14">
        <f>RADIANS((SIX_AM-Table1[[#This Row],[Base Sunrise Time]])*Minutes_Per_Day*0.25)</f>
        <v>0.25139357441505289</v>
      </c>
      <c r="M20">
        <f>IF(Table1[[#This Row],[Theta (Radians)]]=0,-1,ROUND(Day_Circle_Radius/(2*SIN(Table1[[#This Row],[Theta (Radians)]])),0))</f>
        <v>199</v>
      </c>
      <c r="N20">
        <f>IF(Table1[[#This Row],[Night Circle Radius]]=0,-1,Table1[[#This Row],[Night Circle Radius]]+ Display_Height / 2)</f>
        <v>299</v>
      </c>
      <c r="O20">
        <f>ABS(Table1[[#This Row],[Night Circle Radius]])</f>
        <v>199</v>
      </c>
      <c r="P20" t="str">
        <f>IF(Table1[[#This Row],[Day]]-10 &lt; 0, "   ", IF(Table1[[#This Row],[Day]]-100 &lt; 0, "  ", " "))</f>
        <v xml:space="preserve">  </v>
      </c>
      <c r="Q2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12 */   {299,199,302,1138},</v>
      </c>
    </row>
    <row r="21" spans="1:17" x14ac:dyDescent="0.25">
      <c r="A21">
        <v>13</v>
      </c>
      <c r="B21" t="s">
        <v>4</v>
      </c>
      <c r="C21">
        <f>ABS((1/15)*DEGREES(ACOS(-TAN(RADIANS(Latitude))*TAN(RADIANS(23.44)*SIN(RADIANS(360*(Table1[[#This Row],[Day]]+284)/365))))))</f>
        <v>6.9525989566149411</v>
      </c>
      <c r="D21">
        <f>Table1[[#This Row],[H]]/24</f>
        <v>0.28969162319228919</v>
      </c>
      <c r="E21">
        <v>25.549999999999997</v>
      </c>
      <c r="F21">
        <f>Table1[[#This Row],[Local Noon Diff (minutes)]]/Minutes_Per_Day</f>
        <v>1.7743055555555554E-2</v>
      </c>
      <c r="G21" s="11">
        <f>MIDDAY-Table1[[#This Row],[H (days)]]</f>
        <v>0.21030837680771081</v>
      </c>
      <c r="H21" s="11">
        <f>MIDDAY+Table1[[#This Row],[H (days)]]</f>
        <v>0.78969162319228925</v>
      </c>
      <c r="I21" s="13">
        <f>ROUND(Table1[[#This Row],[Base Sunrise Time]]*Minutes_Per_Day,0)</f>
        <v>303</v>
      </c>
      <c r="J21" s="13">
        <f>ROUND(Table1[[#This Row],[Base Sunset Time]]*Minutes_Per_Day,0)</f>
        <v>1137</v>
      </c>
      <c r="K21" s="11">
        <f>MIDDAY-Table1[[#This Row],[H (days)]]+Table1[[#This Row],[Local Noon Diff (days)]]</f>
        <v>0.22805143236326636</v>
      </c>
      <c r="L21" s="14">
        <f>RADIANS((SIX_AM-Table1[[#This Row],[Base Sunrise Time]])*Minutes_Per_Day*0.25)</f>
        <v>0.24938982365989998</v>
      </c>
      <c r="M21">
        <f>IF(Table1[[#This Row],[Theta (Radians)]]=0,-1,ROUND(Day_Circle_Radius/(2*SIN(Table1[[#This Row],[Theta (Radians)]])),0))</f>
        <v>201</v>
      </c>
      <c r="N21">
        <f>IF(Table1[[#This Row],[Night Circle Radius]]=0,-1,Table1[[#This Row],[Night Circle Radius]]+ Display_Height / 2)</f>
        <v>301</v>
      </c>
      <c r="O21">
        <f>ABS(Table1[[#This Row],[Night Circle Radius]])</f>
        <v>201</v>
      </c>
      <c r="P21" t="str">
        <f>IF(Table1[[#This Row],[Day]]-10 &lt; 0, "   ", IF(Table1[[#This Row],[Day]]-100 &lt; 0, "  ", " "))</f>
        <v xml:space="preserve">  </v>
      </c>
      <c r="Q2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13 */   {301,201,303,1137},</v>
      </c>
    </row>
    <row r="22" spans="1:17" x14ac:dyDescent="0.25">
      <c r="A22">
        <v>14</v>
      </c>
      <c r="B22" t="s">
        <v>4</v>
      </c>
      <c r="C22">
        <f>ABS((1/15)*DEGREES(ACOS(-TAN(RADIANS(Latitude))*TAN(RADIANS(23.44)*SIN(RADIANS(360*(Table1[[#This Row],[Day]]+284)/365))))))</f>
        <v>6.9446487156335657</v>
      </c>
      <c r="D22">
        <f>Table1[[#This Row],[H]]/24</f>
        <v>0.28936036315139857</v>
      </c>
      <c r="E22">
        <v>25.916666666666668</v>
      </c>
      <c r="F22">
        <f>Table1[[#This Row],[Local Noon Diff (minutes)]]/Minutes_Per_Day</f>
        <v>1.7997685185185186E-2</v>
      </c>
      <c r="G22" s="11">
        <f>MIDDAY-Table1[[#This Row],[H (days)]]</f>
        <v>0.21063963684860143</v>
      </c>
      <c r="H22" s="11">
        <f>MIDDAY+Table1[[#This Row],[H (days)]]</f>
        <v>0.78936036315139857</v>
      </c>
      <c r="I22" s="13">
        <f>ROUND(Table1[[#This Row],[Base Sunrise Time]]*Minutes_Per_Day,0)</f>
        <v>303</v>
      </c>
      <c r="J22" s="13">
        <f>ROUND(Table1[[#This Row],[Base Sunset Time]]*Minutes_Per_Day,0)</f>
        <v>1137</v>
      </c>
      <c r="K22" s="11">
        <f>MIDDAY-Table1[[#This Row],[H (days)]]+Table1[[#This Row],[Local Noon Diff (days)]]</f>
        <v>0.22863732203378662</v>
      </c>
      <c r="L22" s="14">
        <f>RADIANS((SIX_AM-Table1[[#This Row],[Base Sunrise Time]])*Minutes_Per_Day*0.25)</f>
        <v>0.2473084554381203</v>
      </c>
      <c r="M22">
        <f>IF(Table1[[#This Row],[Theta (Radians)]]=0,-1,ROUND(Day_Circle_Radius/(2*SIN(Table1[[#This Row],[Theta (Radians)]])),0))</f>
        <v>202</v>
      </c>
      <c r="N22">
        <f>IF(Table1[[#This Row],[Night Circle Radius]]=0,-1,Table1[[#This Row],[Night Circle Radius]]+ Display_Height / 2)</f>
        <v>302</v>
      </c>
      <c r="O22">
        <f>ABS(Table1[[#This Row],[Night Circle Radius]])</f>
        <v>202</v>
      </c>
      <c r="P22" t="str">
        <f>IF(Table1[[#This Row],[Day]]-10 &lt; 0, "   ", IF(Table1[[#This Row],[Day]]-100 &lt; 0, "  ", " "))</f>
        <v xml:space="preserve">  </v>
      </c>
      <c r="Q2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14 */   {302,202,303,1137},</v>
      </c>
    </row>
    <row r="23" spans="1:17" x14ac:dyDescent="0.25">
      <c r="A23">
        <v>15</v>
      </c>
      <c r="B23" t="s">
        <v>4</v>
      </c>
      <c r="C23">
        <f>ABS((1/15)*DEGREES(ACOS(-TAN(RADIANS(Latitude))*TAN(RADIANS(23.44)*SIN(RADIANS(360*(Table1[[#This Row],[Day]]+284)/365))))))</f>
        <v>6.9364066923720555</v>
      </c>
      <c r="D23">
        <f>Table1[[#This Row],[H]]/24</f>
        <v>0.28901694551550233</v>
      </c>
      <c r="E23">
        <v>26.266666666666563</v>
      </c>
      <c r="F23">
        <f>Table1[[#This Row],[Local Noon Diff (minutes)]]/Minutes_Per_Day</f>
        <v>1.8240740740740669E-2</v>
      </c>
      <c r="G23" s="11">
        <f>MIDDAY-Table1[[#This Row],[H (days)]]</f>
        <v>0.21098305448449767</v>
      </c>
      <c r="H23" s="11">
        <f>MIDDAY+Table1[[#This Row],[H (days)]]</f>
        <v>0.78901694551550228</v>
      </c>
      <c r="I23" s="13">
        <f>ROUND(Table1[[#This Row],[Base Sunrise Time]]*Minutes_Per_Day,0)</f>
        <v>304</v>
      </c>
      <c r="J23" s="13">
        <f>ROUND(Table1[[#This Row],[Base Sunset Time]]*Minutes_Per_Day,0)</f>
        <v>1136</v>
      </c>
      <c r="K23" s="11">
        <f>MIDDAY-Table1[[#This Row],[H (days)]]+Table1[[#This Row],[Local Noon Diff (days)]]</f>
        <v>0.22922379522523834</v>
      </c>
      <c r="L23" s="14">
        <f>RADIANS((SIX_AM-Table1[[#This Row],[Base Sunrise Time]])*Minutes_Per_Day*0.25)</f>
        <v>0.2451506987940307</v>
      </c>
      <c r="M23">
        <f>IF(Table1[[#This Row],[Theta (Radians)]]=0,-1,ROUND(Day_Circle_Radius/(2*SIN(Table1[[#This Row],[Theta (Radians)]])),0))</f>
        <v>204</v>
      </c>
      <c r="N23">
        <f>IF(Table1[[#This Row],[Night Circle Radius]]=0,-1,Table1[[#This Row],[Night Circle Radius]]+ Display_Height / 2)</f>
        <v>304</v>
      </c>
      <c r="O23">
        <f>ABS(Table1[[#This Row],[Night Circle Radius]])</f>
        <v>204</v>
      </c>
      <c r="P23" t="str">
        <f>IF(Table1[[#This Row],[Day]]-10 &lt; 0, "   ", IF(Table1[[#This Row],[Day]]-100 &lt; 0, "  ", " "))</f>
        <v xml:space="preserve">  </v>
      </c>
      <c r="Q2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15 */   {304,204,304,1136},</v>
      </c>
    </row>
    <row r="24" spans="1:17" x14ac:dyDescent="0.25">
      <c r="A24">
        <v>16</v>
      </c>
      <c r="B24" t="s">
        <v>4</v>
      </c>
      <c r="C24">
        <f>ABS((1/15)*DEGREES(ACOS(-TAN(RADIANS(Latitude))*TAN(RADIANS(23.44)*SIN(RADIANS(360*(Table1[[#This Row],[Day]]+284)/365))))))</f>
        <v>6.9278776903925756</v>
      </c>
      <c r="D24">
        <f>Table1[[#This Row],[H]]/24</f>
        <v>0.28866157043302398</v>
      </c>
      <c r="E24">
        <v>26.6</v>
      </c>
      <c r="F24">
        <f>Table1[[#This Row],[Local Noon Diff (minutes)]]/Minutes_Per_Day</f>
        <v>1.8472222222222223E-2</v>
      </c>
      <c r="G24" s="11">
        <f>MIDDAY-Table1[[#This Row],[H (days)]]</f>
        <v>0.21133842956697602</v>
      </c>
      <c r="H24" s="11">
        <f>MIDDAY+Table1[[#This Row],[H (days)]]</f>
        <v>0.78866157043302398</v>
      </c>
      <c r="I24" s="13">
        <f>ROUND(Table1[[#This Row],[Base Sunrise Time]]*Minutes_Per_Day,0)</f>
        <v>304</v>
      </c>
      <c r="J24" s="13">
        <f>ROUND(Table1[[#This Row],[Base Sunset Time]]*Minutes_Per_Day,0)</f>
        <v>1136</v>
      </c>
      <c r="K24" s="11">
        <f>MIDDAY-Table1[[#This Row],[H (days)]]+Table1[[#This Row],[Local Noon Diff (days)]]</f>
        <v>0.22981065178919824</v>
      </c>
      <c r="L24" s="14">
        <f>RADIANS((SIX_AM-Table1[[#This Row],[Base Sunrise Time]])*Minutes_Per_Day*0.25)</f>
        <v>0.242917811297265</v>
      </c>
      <c r="M24">
        <f>IF(Table1[[#This Row],[Theta (Radians)]]=0,-1,ROUND(Day_Circle_Radius/(2*SIN(Table1[[#This Row],[Theta (Radians)]])),0))</f>
        <v>206</v>
      </c>
      <c r="N24">
        <f>IF(Table1[[#This Row],[Night Circle Radius]]=0,-1,Table1[[#This Row],[Night Circle Radius]]+ Display_Height / 2)</f>
        <v>306</v>
      </c>
      <c r="O24">
        <f>ABS(Table1[[#This Row],[Night Circle Radius]])</f>
        <v>206</v>
      </c>
      <c r="P24" t="str">
        <f>IF(Table1[[#This Row],[Day]]-10 &lt; 0, "   ", IF(Table1[[#This Row],[Day]]-100 &lt; 0, "  ", " "))</f>
        <v xml:space="preserve">  </v>
      </c>
      <c r="Q2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16 */   {306,206,304,1136},</v>
      </c>
    </row>
    <row r="25" spans="1:17" x14ac:dyDescent="0.25">
      <c r="A25">
        <v>17</v>
      </c>
      <c r="B25" t="s">
        <v>4</v>
      </c>
      <c r="C25">
        <f>ABS((1/15)*DEGREES(ACOS(-TAN(RADIANS(Latitude))*TAN(RADIANS(23.44)*SIN(RADIANS(360*(Table1[[#This Row],[Day]]+284)/365))))))</f>
        <v>6.9190666134259153</v>
      </c>
      <c r="D25">
        <f>Table1[[#This Row],[H]]/24</f>
        <v>0.28829444222607981</v>
      </c>
      <c r="E25">
        <v>26.916666666666664</v>
      </c>
      <c r="F25">
        <f>Table1[[#This Row],[Local Noon Diff (minutes)]]/Minutes_Per_Day</f>
        <v>1.8692129629629628E-2</v>
      </c>
      <c r="G25" s="11">
        <f>MIDDAY-Table1[[#This Row],[H (days)]]</f>
        <v>0.21170555777392019</v>
      </c>
      <c r="H25" s="11">
        <f>MIDDAY+Table1[[#This Row],[H (days)]]</f>
        <v>0.78829444222607981</v>
      </c>
      <c r="I25" s="13">
        <f>ROUND(Table1[[#This Row],[Base Sunrise Time]]*Minutes_Per_Day,0)</f>
        <v>305</v>
      </c>
      <c r="J25" s="13">
        <f>ROUND(Table1[[#This Row],[Base Sunset Time]]*Minutes_Per_Day,0)</f>
        <v>1135</v>
      </c>
      <c r="K25" s="11">
        <f>MIDDAY-Table1[[#This Row],[H (days)]]+Table1[[#This Row],[Local Noon Diff (days)]]</f>
        <v>0.23039768740354982</v>
      </c>
      <c r="L25" s="14">
        <f>RADIANS((SIX_AM-Table1[[#This Row],[Base Sunrise Time]])*Minutes_Per_Day*0.25)</f>
        <v>0.24061107674154217</v>
      </c>
      <c r="M25">
        <f>IF(Table1[[#This Row],[Theta (Radians)]]=0,-1,ROUND(Day_Circle_Radius/(2*SIN(Table1[[#This Row],[Theta (Radians)]])),0))</f>
        <v>208</v>
      </c>
      <c r="N25">
        <f>IF(Table1[[#This Row],[Night Circle Radius]]=0,-1,Table1[[#This Row],[Night Circle Radius]]+ Display_Height / 2)</f>
        <v>308</v>
      </c>
      <c r="O25">
        <f>ABS(Table1[[#This Row],[Night Circle Radius]])</f>
        <v>208</v>
      </c>
      <c r="P25" t="str">
        <f>IF(Table1[[#This Row],[Day]]-10 &lt; 0, "   ", IF(Table1[[#This Row],[Day]]-100 &lt; 0, "  ", " "))</f>
        <v xml:space="preserve">  </v>
      </c>
      <c r="Q2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17 */   {308,208,305,1135},</v>
      </c>
    </row>
    <row r="26" spans="1:17" x14ac:dyDescent="0.25">
      <c r="A26">
        <v>18</v>
      </c>
      <c r="B26" t="s">
        <v>4</v>
      </c>
      <c r="C26">
        <f>ABS((1/15)*DEGREES(ACOS(-TAN(RADIANS(Latitude))*TAN(RADIANS(23.44)*SIN(RADIANS(360*(Table1[[#This Row],[Day]]+284)/365))))))</f>
        <v>6.9099784566023326</v>
      </c>
      <c r="D26">
        <f>Table1[[#This Row],[H]]/24</f>
        <v>0.28791576902509719</v>
      </c>
      <c r="E26">
        <v>27.216666666666711</v>
      </c>
      <c r="F26">
        <f>Table1[[#This Row],[Local Noon Diff (minutes)]]/Minutes_Per_Day</f>
        <v>1.8900462962962994E-2</v>
      </c>
      <c r="G26" s="11">
        <f>MIDDAY-Table1[[#This Row],[H (days)]]</f>
        <v>0.21208423097490281</v>
      </c>
      <c r="H26" s="11">
        <f>MIDDAY+Table1[[#This Row],[H (days)]]</f>
        <v>0.78791576902509719</v>
      </c>
      <c r="I26" s="13">
        <f>ROUND(Table1[[#This Row],[Base Sunrise Time]]*Minutes_Per_Day,0)</f>
        <v>305</v>
      </c>
      <c r="J26" s="13">
        <f>ROUND(Table1[[#This Row],[Base Sunset Time]]*Minutes_Per_Day,0)</f>
        <v>1135</v>
      </c>
      <c r="K26" s="11">
        <f>MIDDAY-Table1[[#This Row],[H (days)]]+Table1[[#This Row],[Local Noon Diff (days)]]</f>
        <v>0.2309846939378658</v>
      </c>
      <c r="L26" s="14">
        <f>RADIANS((SIX_AM-Table1[[#This Row],[Base Sunrise Time]])*Minutes_Per_Day*0.25)</f>
        <v>0.23823180284890555</v>
      </c>
      <c r="M26">
        <f>IF(Table1[[#This Row],[Theta (Radians)]]=0,-1,ROUND(Day_Circle_Radius/(2*SIN(Table1[[#This Row],[Theta (Radians)]])),0))</f>
        <v>210</v>
      </c>
      <c r="N26">
        <f>IF(Table1[[#This Row],[Night Circle Radius]]=0,-1,Table1[[#This Row],[Night Circle Radius]]+ Display_Height / 2)</f>
        <v>310</v>
      </c>
      <c r="O26">
        <f>ABS(Table1[[#This Row],[Night Circle Radius]])</f>
        <v>210</v>
      </c>
      <c r="P26" t="str">
        <f>IF(Table1[[#This Row],[Day]]-10 &lt; 0, "   ", IF(Table1[[#This Row],[Day]]-100 &lt; 0, "  ", " "))</f>
        <v xml:space="preserve">  </v>
      </c>
      <c r="Q2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18 */   {310,210,305,1135},</v>
      </c>
    </row>
    <row r="27" spans="1:17" x14ac:dyDescent="0.25">
      <c r="A27">
        <v>19</v>
      </c>
      <c r="B27" t="s">
        <v>4</v>
      </c>
      <c r="C27">
        <f>ABS((1/15)*DEGREES(ACOS(-TAN(RADIANS(Latitude))*TAN(RADIANS(23.44)*SIN(RADIANS(360*(Table1[[#This Row],[Day]]+284)/365))))))</f>
        <v>6.9006182977323931</v>
      </c>
      <c r="D27">
        <f>Table1[[#This Row],[H]]/24</f>
        <v>0.28752576240551636</v>
      </c>
      <c r="E27">
        <v>27.516666666666598</v>
      </c>
      <c r="F27">
        <f>Table1[[#This Row],[Local Noon Diff (minutes)]]/Minutes_Per_Day</f>
        <v>1.9108796296296249E-2</v>
      </c>
      <c r="G27" s="11">
        <f>MIDDAY-Table1[[#This Row],[H (days)]]</f>
        <v>0.21247423759448364</v>
      </c>
      <c r="H27" s="11">
        <f>MIDDAY+Table1[[#This Row],[H (days)]]</f>
        <v>0.78752576240551631</v>
      </c>
      <c r="I27" s="13">
        <f>ROUND(Table1[[#This Row],[Base Sunrise Time]]*Minutes_Per_Day,0)</f>
        <v>306</v>
      </c>
      <c r="J27" s="13">
        <f>ROUND(Table1[[#This Row],[Base Sunset Time]]*Minutes_Per_Day,0)</f>
        <v>1134</v>
      </c>
      <c r="K27" s="11">
        <f>MIDDAY-Table1[[#This Row],[H (days)]]+Table1[[#This Row],[Local Noon Diff (days)]]</f>
        <v>0.23158303389077989</v>
      </c>
      <c r="L27" s="14">
        <f>RADIANS((SIX_AM-Table1[[#This Row],[Base Sunrise Time]])*Minutes_Per_Day*0.25)</f>
        <v>0.23578131898705249</v>
      </c>
      <c r="M27">
        <f>IF(Table1[[#This Row],[Theta (Radians)]]=0,-1,ROUND(Day_Circle_Radius/(2*SIN(Table1[[#This Row],[Theta (Radians)]])),0))</f>
        <v>212</v>
      </c>
      <c r="N27">
        <f>IF(Table1[[#This Row],[Night Circle Radius]]=0,-1,Table1[[#This Row],[Night Circle Radius]]+ Display_Height / 2)</f>
        <v>312</v>
      </c>
      <c r="O27">
        <f>ABS(Table1[[#This Row],[Night Circle Radius]])</f>
        <v>212</v>
      </c>
      <c r="P27" t="str">
        <f>IF(Table1[[#This Row],[Day]]-10 &lt; 0, "   ", IF(Table1[[#This Row],[Day]]-100 &lt; 0, "  ", " "))</f>
        <v xml:space="preserve">  </v>
      </c>
      <c r="Q2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19 */   {312,212,306,1134},</v>
      </c>
    </row>
    <row r="28" spans="1:17" x14ac:dyDescent="0.25">
      <c r="A28">
        <v>20</v>
      </c>
      <c r="B28" t="s">
        <v>4</v>
      </c>
      <c r="C28">
        <f>ABS((1/15)*DEGREES(ACOS(-TAN(RADIANS(Latitude))*TAN(RADIANS(23.44)*SIN(RADIANS(360*(Table1[[#This Row],[Day]]+284)/365))))))</f>
        <v>6.8909912886656288</v>
      </c>
      <c r="D28">
        <f>Table1[[#This Row],[H]]/24</f>
        <v>0.28712463702773455</v>
      </c>
      <c r="E28">
        <v>27.800000000000029</v>
      </c>
      <c r="F28">
        <f>Table1[[#This Row],[Local Noon Diff (minutes)]]/Minutes_Per_Day</f>
        <v>1.9305555555555576E-2</v>
      </c>
      <c r="G28" s="11">
        <f>MIDDAY-Table1[[#This Row],[H (days)]]</f>
        <v>0.21287536297226545</v>
      </c>
      <c r="H28" s="11">
        <f>MIDDAY+Table1[[#This Row],[H (days)]]</f>
        <v>0.7871246370277345</v>
      </c>
      <c r="I28" s="13">
        <f>ROUND(Table1[[#This Row],[Base Sunrise Time]]*Minutes_Per_Day,0)</f>
        <v>307</v>
      </c>
      <c r="J28" s="13">
        <f>ROUND(Table1[[#This Row],[Base Sunset Time]]*Minutes_Per_Day,0)</f>
        <v>1133</v>
      </c>
      <c r="K28" s="11">
        <f>MIDDAY-Table1[[#This Row],[H (days)]]+Table1[[#This Row],[Local Noon Diff (days)]]</f>
        <v>0.23218091852782102</v>
      </c>
      <c r="L28" s="14">
        <f>RADIANS((SIX_AM-Table1[[#This Row],[Base Sunrise Time]])*Minutes_Per_Day*0.25)</f>
        <v>0.23326097390703696</v>
      </c>
      <c r="M28">
        <f>IF(Table1[[#This Row],[Theta (Radians)]]=0,-1,ROUND(Day_Circle_Radius/(2*SIN(Table1[[#This Row],[Theta (Radians)]])),0))</f>
        <v>214</v>
      </c>
      <c r="N28">
        <f>IF(Table1[[#This Row],[Night Circle Radius]]=0,-1,Table1[[#This Row],[Night Circle Radius]]+ Display_Height / 2)</f>
        <v>314</v>
      </c>
      <c r="O28">
        <f>ABS(Table1[[#This Row],[Night Circle Radius]])</f>
        <v>214</v>
      </c>
      <c r="P28" t="str">
        <f>IF(Table1[[#This Row],[Day]]-10 &lt; 0, "   ", IF(Table1[[#This Row],[Day]]-100 &lt; 0, "  ", " "))</f>
        <v xml:space="preserve">  </v>
      </c>
      <c r="Q2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20 */   {314,214,307,1133},</v>
      </c>
    </row>
    <row r="29" spans="1:17" x14ac:dyDescent="0.25">
      <c r="A29">
        <v>21</v>
      </c>
      <c r="B29" t="s">
        <v>4</v>
      </c>
      <c r="C29">
        <f>ABS((1/15)*DEGREES(ACOS(-TAN(RADIANS(Latitude))*TAN(RADIANS(23.44)*SIN(RADIANS(360*(Table1[[#This Row],[Day]]+284)/365))))))</f>
        <v>6.8811026467535994</v>
      </c>
      <c r="D29">
        <f>Table1[[#This Row],[H]]/24</f>
        <v>0.28671261028139999</v>
      </c>
      <c r="E29">
        <v>28.0833333333333</v>
      </c>
      <c r="F29">
        <f>Table1[[#This Row],[Local Noon Diff (minutes)]]/Minutes_Per_Day</f>
        <v>1.9502314814814792E-2</v>
      </c>
      <c r="G29" s="11">
        <f>MIDDAY-Table1[[#This Row],[H (days)]]</f>
        <v>0.21328738971860001</v>
      </c>
      <c r="H29" s="11">
        <f>MIDDAY+Table1[[#This Row],[H (days)]]</f>
        <v>0.78671261028139994</v>
      </c>
      <c r="I29" s="13">
        <f>ROUND(Table1[[#This Row],[Base Sunrise Time]]*Minutes_Per_Day,0)</f>
        <v>307</v>
      </c>
      <c r="J29" s="13">
        <f>ROUND(Table1[[#This Row],[Base Sunset Time]]*Minutes_Per_Day,0)</f>
        <v>1133</v>
      </c>
      <c r="K29" s="11">
        <f>MIDDAY-Table1[[#This Row],[H (days)]]+Table1[[#This Row],[Local Noon Diff (days)]]</f>
        <v>0.2327897045334148</v>
      </c>
      <c r="L29" s="14">
        <f>RADIANS((SIX_AM-Table1[[#This Row],[Base Sunrise Time]])*Minutes_Per_Day*0.25)</f>
        <v>0.23067213350830265</v>
      </c>
      <c r="M29">
        <f>IF(Table1[[#This Row],[Theta (Radians)]]=0,-1,ROUND(Day_Circle_Radius/(2*SIN(Table1[[#This Row],[Theta (Radians)]])),0))</f>
        <v>217</v>
      </c>
      <c r="N29">
        <f>IF(Table1[[#This Row],[Night Circle Radius]]=0,-1,Table1[[#This Row],[Night Circle Radius]]+ Display_Height / 2)</f>
        <v>317</v>
      </c>
      <c r="O29">
        <f>ABS(Table1[[#This Row],[Night Circle Radius]])</f>
        <v>217</v>
      </c>
      <c r="P29" t="str">
        <f>IF(Table1[[#This Row],[Day]]-10 &lt; 0, "   ", IF(Table1[[#This Row],[Day]]-100 &lt; 0, "  ", " "))</f>
        <v xml:space="preserve">  </v>
      </c>
      <c r="Q2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21 */   {317,217,307,1133},</v>
      </c>
    </row>
    <row r="30" spans="1:17" x14ac:dyDescent="0.25">
      <c r="A30">
        <v>22</v>
      </c>
      <c r="B30" t="s">
        <v>4</v>
      </c>
      <c r="C30">
        <f>ABS((1/15)*DEGREES(ACOS(-TAN(RADIANS(Latitude))*TAN(RADIANS(23.44)*SIN(RADIANS(360*(Table1[[#This Row],[Day]]+284)/365))))))</f>
        <v>6.8709576464425455</v>
      </c>
      <c r="D30">
        <f>Table1[[#This Row],[H]]/24</f>
        <v>0.28628990193510606</v>
      </c>
      <c r="E30">
        <v>28.333333333333339</v>
      </c>
      <c r="F30">
        <f>Table1[[#This Row],[Local Noon Diff (minutes)]]/Minutes_Per_Day</f>
        <v>1.967592592592593E-2</v>
      </c>
      <c r="G30" s="11">
        <f>MIDDAY-Table1[[#This Row],[H (days)]]</f>
        <v>0.21371009806489394</v>
      </c>
      <c r="H30" s="11">
        <f>MIDDAY+Table1[[#This Row],[H (days)]]</f>
        <v>0.78628990193510606</v>
      </c>
      <c r="I30" s="13">
        <f>ROUND(Table1[[#This Row],[Base Sunrise Time]]*Minutes_Per_Day,0)</f>
        <v>308</v>
      </c>
      <c r="J30" s="13">
        <f>ROUND(Table1[[#This Row],[Base Sunset Time]]*Minutes_Per_Day,0)</f>
        <v>1132</v>
      </c>
      <c r="K30" s="11">
        <f>MIDDAY-Table1[[#This Row],[H (days)]]+Table1[[#This Row],[Local Noon Diff (days)]]</f>
        <v>0.23338602399081987</v>
      </c>
      <c r="L30" s="14">
        <f>RADIANS((SIX_AM-Table1[[#This Row],[Base Sunrise Time]])*Minutes_Per_Day*0.25)</f>
        <v>0.22801617863764645</v>
      </c>
      <c r="M30">
        <f>IF(Table1[[#This Row],[Theta (Radians)]]=0,-1,ROUND(Day_Circle_Radius/(2*SIN(Table1[[#This Row],[Theta (Radians)]])),0))</f>
        <v>219</v>
      </c>
      <c r="N30">
        <f>IF(Table1[[#This Row],[Night Circle Radius]]=0,-1,Table1[[#This Row],[Night Circle Radius]]+ Display_Height / 2)</f>
        <v>319</v>
      </c>
      <c r="O30">
        <f>ABS(Table1[[#This Row],[Night Circle Radius]])</f>
        <v>219</v>
      </c>
      <c r="P30" t="str">
        <f>IF(Table1[[#This Row],[Day]]-10 &lt; 0, "   ", IF(Table1[[#This Row],[Day]]-100 &lt; 0, "  ", " "))</f>
        <v xml:space="preserve">  </v>
      </c>
      <c r="Q3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22 */   {319,219,308,1132},</v>
      </c>
    </row>
    <row r="31" spans="1:17" x14ac:dyDescent="0.25">
      <c r="A31">
        <v>23</v>
      </c>
      <c r="B31" t="s">
        <v>4</v>
      </c>
      <c r="C31">
        <f>ABS((1/15)*DEGREES(ACOS(-TAN(RADIANS(Latitude))*TAN(RADIANS(23.44)*SIN(RADIANS(360*(Table1[[#This Row],[Day]]+284)/365))))))</f>
        <v>6.8605616110193965</v>
      </c>
      <c r="D31">
        <f>Table1[[#This Row],[H]]/24</f>
        <v>0.28585673379247484</v>
      </c>
      <c r="E31">
        <v>28.583333333333378</v>
      </c>
      <c r="F31">
        <f>Table1[[#This Row],[Local Noon Diff (minutes)]]/Minutes_Per_Day</f>
        <v>1.9849537037037068E-2</v>
      </c>
      <c r="G31" s="11">
        <f>MIDDAY-Table1[[#This Row],[H (days)]]</f>
        <v>0.21414326620752516</v>
      </c>
      <c r="H31" s="11">
        <f>MIDDAY+Table1[[#This Row],[H (days)]]</f>
        <v>0.78585673379247489</v>
      </c>
      <c r="I31" s="13">
        <f>ROUND(Table1[[#This Row],[Base Sunrise Time]]*Minutes_Per_Day,0)</f>
        <v>308</v>
      </c>
      <c r="J31" s="13">
        <f>ROUND(Table1[[#This Row],[Base Sunset Time]]*Minutes_Per_Day,0)</f>
        <v>1132</v>
      </c>
      <c r="K31" s="11">
        <f>MIDDAY-Table1[[#This Row],[H (days)]]+Table1[[#This Row],[Local Noon Diff (days)]]</f>
        <v>0.23399280324456223</v>
      </c>
      <c r="L31" s="14">
        <f>RADIANS((SIX_AM-Table1[[#This Row],[Base Sunrise Time]])*Minutes_Per_Day*0.25)</f>
        <v>0.22529450292832767</v>
      </c>
      <c r="M31">
        <f>IF(Table1[[#This Row],[Theta (Radians)]]=0,-1,ROUND(Day_Circle_Radius/(2*SIN(Table1[[#This Row],[Theta (Radians)]])),0))</f>
        <v>222</v>
      </c>
      <c r="N31">
        <f>IF(Table1[[#This Row],[Night Circle Radius]]=0,-1,Table1[[#This Row],[Night Circle Radius]]+ Display_Height / 2)</f>
        <v>322</v>
      </c>
      <c r="O31">
        <f>ABS(Table1[[#This Row],[Night Circle Radius]])</f>
        <v>222</v>
      </c>
      <c r="P31" t="str">
        <f>IF(Table1[[#This Row],[Day]]-10 &lt; 0, "   ", IF(Table1[[#This Row],[Day]]-100 &lt; 0, "  ", " "))</f>
        <v xml:space="preserve">  </v>
      </c>
      <c r="Q3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23 */   {322,222,308,1132},</v>
      </c>
    </row>
    <row r="32" spans="1:17" x14ac:dyDescent="0.25">
      <c r="A32">
        <v>24</v>
      </c>
      <c r="B32" t="s">
        <v>4</v>
      </c>
      <c r="C32">
        <f>ABS((1/15)*DEGREES(ACOS(-TAN(RADIANS(Latitude))*TAN(RADIANS(23.44)*SIN(RADIANS(360*(Table1[[#This Row],[Day]]+284)/365))))))</f>
        <v>6.8499199045333246</v>
      </c>
      <c r="D32">
        <f>Table1[[#This Row],[H]]/24</f>
        <v>0.28541332935555519</v>
      </c>
      <c r="E32">
        <v>28.816666666666642</v>
      </c>
      <c r="F32">
        <f>Table1[[#This Row],[Local Noon Diff (minutes)]]/Minutes_Per_Day</f>
        <v>2.0011574074074057E-2</v>
      </c>
      <c r="G32" s="11">
        <f>MIDDAY-Table1[[#This Row],[H (days)]]</f>
        <v>0.21458667064444481</v>
      </c>
      <c r="H32" s="11">
        <f>MIDDAY+Table1[[#This Row],[H (days)]]</f>
        <v>0.78541332935555519</v>
      </c>
      <c r="I32" s="13">
        <f>ROUND(Table1[[#This Row],[Base Sunrise Time]]*Minutes_Per_Day,0)</f>
        <v>309</v>
      </c>
      <c r="J32" s="13">
        <f>ROUND(Table1[[#This Row],[Base Sunset Time]]*Minutes_Per_Day,0)</f>
        <v>1131</v>
      </c>
      <c r="K32" s="11">
        <f>MIDDAY-Table1[[#This Row],[H (days)]]+Table1[[#This Row],[Local Noon Diff (days)]]</f>
        <v>0.23459824471851887</v>
      </c>
      <c r="L32" s="14">
        <f>RADIANS((SIX_AM-Table1[[#This Row],[Base Sunrise Time]])*Minutes_Per_Day*0.25)</f>
        <v>0.22250851068513589</v>
      </c>
      <c r="M32">
        <f>IF(Table1[[#This Row],[Theta (Radians)]]=0,-1,ROUND(Day_Circle_Radius/(2*SIN(Table1[[#This Row],[Theta (Radians)]])),0))</f>
        <v>224</v>
      </c>
      <c r="N32">
        <f>IF(Table1[[#This Row],[Night Circle Radius]]=0,-1,Table1[[#This Row],[Night Circle Radius]]+ Display_Height / 2)</f>
        <v>324</v>
      </c>
      <c r="O32">
        <f>ABS(Table1[[#This Row],[Night Circle Radius]])</f>
        <v>224</v>
      </c>
      <c r="P32" t="str">
        <f>IF(Table1[[#This Row],[Day]]-10 &lt; 0, "   ", IF(Table1[[#This Row],[Day]]-100 &lt; 0, "  ", " "))</f>
        <v xml:space="preserve">  </v>
      </c>
      <c r="Q3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24 */   {324,224,309,1131},</v>
      </c>
    </row>
    <row r="33" spans="1:17" x14ac:dyDescent="0.25">
      <c r="A33">
        <v>25</v>
      </c>
      <c r="B33" t="s">
        <v>4</v>
      </c>
      <c r="C33">
        <f>ABS((1/15)*DEGREES(ACOS(-TAN(RADIANS(Latitude))*TAN(RADIANS(23.44)*SIN(RADIANS(360*(Table1[[#This Row],[Day]]+284)/365))))))</f>
        <v>6.839037923913537</v>
      </c>
      <c r="D33">
        <f>Table1[[#This Row],[H]]/24</f>
        <v>0.28495991349639738</v>
      </c>
      <c r="E33">
        <v>29.050000000000065</v>
      </c>
      <c r="F33">
        <f>Table1[[#This Row],[Local Noon Diff (minutes)]]/Minutes_Per_Day</f>
        <v>2.0173611111111156E-2</v>
      </c>
      <c r="G33" s="11">
        <f>MIDDAY-Table1[[#This Row],[H (days)]]</f>
        <v>0.21504008650360262</v>
      </c>
      <c r="H33" s="11">
        <f>MIDDAY+Table1[[#This Row],[H (days)]]</f>
        <v>0.78495991349639738</v>
      </c>
      <c r="I33" s="13">
        <f>ROUND(Table1[[#This Row],[Base Sunrise Time]]*Minutes_Per_Day,0)</f>
        <v>310</v>
      </c>
      <c r="J33" s="13">
        <f>ROUND(Table1[[#This Row],[Base Sunset Time]]*Minutes_Per_Day,0)</f>
        <v>1130</v>
      </c>
      <c r="K33" s="11">
        <f>MIDDAY-Table1[[#This Row],[H (days)]]+Table1[[#This Row],[Local Noon Diff (days)]]</f>
        <v>0.23521369761471378</v>
      </c>
      <c r="L33" s="14">
        <f>RADIANS((SIX_AM-Table1[[#This Row],[Base Sunrise Time]])*Minutes_Per_Day*0.25)</f>
        <v>0.21965961482083332</v>
      </c>
      <c r="M33">
        <f>IF(Table1[[#This Row],[Theta (Radians)]]=0,-1,ROUND(Day_Circle_Radius/(2*SIN(Table1[[#This Row],[Theta (Radians)]])),0))</f>
        <v>227</v>
      </c>
      <c r="N33">
        <f>IF(Table1[[#This Row],[Night Circle Radius]]=0,-1,Table1[[#This Row],[Night Circle Radius]]+ Display_Height / 2)</f>
        <v>327</v>
      </c>
      <c r="O33">
        <f>ABS(Table1[[#This Row],[Night Circle Radius]])</f>
        <v>227</v>
      </c>
      <c r="P33" t="str">
        <f>IF(Table1[[#This Row],[Day]]-10 &lt; 0, "   ", IF(Table1[[#This Row],[Day]]-100 &lt; 0, "  ", " "))</f>
        <v xml:space="preserve">  </v>
      </c>
      <c r="Q3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25 */   {327,227,310,1130},</v>
      </c>
    </row>
    <row r="34" spans="1:17" x14ac:dyDescent="0.25">
      <c r="A34">
        <v>26</v>
      </c>
      <c r="B34" t="s">
        <v>4</v>
      </c>
      <c r="C34">
        <f>ABS((1/15)*DEGREES(ACOS(-TAN(RADIANS(Latitude))*TAN(RADIANS(23.44)*SIN(RADIANS(360*(Table1[[#This Row],[Day]]+284)/365))))))</f>
        <v>6.8279210913023229</v>
      </c>
      <c r="D34">
        <f>Table1[[#This Row],[H]]/24</f>
        <v>0.28449671213759681</v>
      </c>
      <c r="E34">
        <v>29.250000000000096</v>
      </c>
      <c r="F34">
        <f>Table1[[#This Row],[Local Noon Diff (minutes)]]/Minutes_Per_Day</f>
        <v>2.0312500000000067E-2</v>
      </c>
      <c r="G34" s="11">
        <f>MIDDAY-Table1[[#This Row],[H (days)]]</f>
        <v>0.21550328786240319</v>
      </c>
      <c r="H34" s="11">
        <f>MIDDAY+Table1[[#This Row],[H (days)]]</f>
        <v>0.78449671213759675</v>
      </c>
      <c r="I34" s="13">
        <f>ROUND(Table1[[#This Row],[Base Sunrise Time]]*Minutes_Per_Day,0)</f>
        <v>310</v>
      </c>
      <c r="J34" s="13">
        <f>ROUND(Table1[[#This Row],[Base Sunset Time]]*Minutes_Per_Day,0)</f>
        <v>1130</v>
      </c>
      <c r="K34" s="11">
        <f>MIDDAY-Table1[[#This Row],[H (days)]]+Table1[[#This Row],[Local Noon Diff (days)]]</f>
        <v>0.23581578786240326</v>
      </c>
      <c r="L34" s="14">
        <f>RADIANS((SIX_AM-Table1[[#This Row],[Base Sunrise Time]])*Minutes_Per_Day*0.25)</f>
        <v>0.21674923484895195</v>
      </c>
      <c r="M34">
        <f>IF(Table1[[#This Row],[Theta (Radians)]]=0,-1,ROUND(Day_Circle_Radius/(2*SIN(Table1[[#This Row],[Theta (Radians)]])),0))</f>
        <v>230</v>
      </c>
      <c r="N34">
        <f>IF(Table1[[#This Row],[Night Circle Radius]]=0,-1,Table1[[#This Row],[Night Circle Radius]]+ Display_Height / 2)</f>
        <v>330</v>
      </c>
      <c r="O34">
        <f>ABS(Table1[[#This Row],[Night Circle Radius]])</f>
        <v>230</v>
      </c>
      <c r="P34" t="str">
        <f>IF(Table1[[#This Row],[Day]]-10 &lt; 0, "   ", IF(Table1[[#This Row],[Day]]-100 &lt; 0, "  ", " "))</f>
        <v xml:space="preserve">  </v>
      </c>
      <c r="Q3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26 */   {330,230,310,1130},</v>
      </c>
    </row>
    <row r="35" spans="1:17" x14ac:dyDescent="0.25">
      <c r="A35">
        <v>27</v>
      </c>
      <c r="B35" t="s">
        <v>4</v>
      </c>
      <c r="C35">
        <f>ABS((1/15)*DEGREES(ACOS(-TAN(RADIANS(Latitude))*TAN(RADIANS(23.44)*SIN(RADIANS(360*(Table1[[#This Row],[Day]]+284)/365))))))</f>
        <v>6.8165748466208091</v>
      </c>
      <c r="D35">
        <f>Table1[[#This Row],[H]]/24</f>
        <v>0.28402395194253371</v>
      </c>
      <c r="E35">
        <v>29.449999999999967</v>
      </c>
      <c r="F35">
        <f>Table1[[#This Row],[Local Noon Diff (minutes)]]/Minutes_Per_Day</f>
        <v>2.0451388888888866E-2</v>
      </c>
      <c r="G35" s="11">
        <f>MIDDAY-Table1[[#This Row],[H (days)]]</f>
        <v>0.21597604805746629</v>
      </c>
      <c r="H35" s="11">
        <f>MIDDAY+Table1[[#This Row],[H (days)]]</f>
        <v>0.78402395194253371</v>
      </c>
      <c r="I35" s="13">
        <f>ROUND(Table1[[#This Row],[Base Sunrise Time]]*Minutes_Per_Day,0)</f>
        <v>311</v>
      </c>
      <c r="J35" s="13">
        <f>ROUND(Table1[[#This Row],[Base Sunset Time]]*Minutes_Per_Day,0)</f>
        <v>1129</v>
      </c>
      <c r="K35" s="11">
        <f>MIDDAY-Table1[[#This Row],[H (days)]]+Table1[[#This Row],[Local Noon Diff (days)]]</f>
        <v>0.23642743694635515</v>
      </c>
      <c r="L35" s="14">
        <f>RADIANS((SIX_AM-Table1[[#This Row],[Base Sunrise Time]])*Minutes_Per_Day*0.25)</f>
        <v>0.21377879493751217</v>
      </c>
      <c r="M35">
        <f>IF(Table1[[#This Row],[Theta (Radians)]]=0,-1,ROUND(Day_Circle_Radius/(2*SIN(Table1[[#This Row],[Theta (Radians)]])),0))</f>
        <v>233</v>
      </c>
      <c r="N35">
        <f>IF(Table1[[#This Row],[Night Circle Radius]]=0,-1,Table1[[#This Row],[Night Circle Radius]]+ Display_Height / 2)</f>
        <v>333</v>
      </c>
      <c r="O35">
        <f>ABS(Table1[[#This Row],[Night Circle Radius]])</f>
        <v>233</v>
      </c>
      <c r="P35" t="str">
        <f>IF(Table1[[#This Row],[Day]]-10 &lt; 0, "   ", IF(Table1[[#This Row],[Day]]-100 &lt; 0, "  ", " "))</f>
        <v xml:space="preserve">  </v>
      </c>
      <c r="Q3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27 */   {333,233,311,1129},</v>
      </c>
    </row>
    <row r="36" spans="1:17" x14ac:dyDescent="0.25">
      <c r="A36">
        <v>28</v>
      </c>
      <c r="B36" t="s">
        <v>4</v>
      </c>
      <c r="C36">
        <f>ABS((1/15)*DEGREES(ACOS(-TAN(RADIANS(Latitude))*TAN(RADIANS(23.44)*SIN(RADIANS(360*(Table1[[#This Row],[Day]]+284)/365))))))</f>
        <v>6.8050046403831761</v>
      </c>
      <c r="D36">
        <f>Table1[[#This Row],[H]]/24</f>
        <v>0.28354186001596565</v>
      </c>
      <c r="E36">
        <v>29.616666666666607</v>
      </c>
      <c r="F36">
        <f>Table1[[#This Row],[Local Noon Diff (minutes)]]/Minutes_Per_Day</f>
        <v>2.0567129629629588E-2</v>
      </c>
      <c r="G36" s="11">
        <f>MIDDAY-Table1[[#This Row],[H (days)]]</f>
        <v>0.21645813998403435</v>
      </c>
      <c r="H36" s="11">
        <f>MIDDAY+Table1[[#This Row],[H (days)]]</f>
        <v>0.7835418600159656</v>
      </c>
      <c r="I36" s="13">
        <f>ROUND(Table1[[#This Row],[Base Sunrise Time]]*Minutes_Per_Day,0)</f>
        <v>312</v>
      </c>
      <c r="J36" s="13">
        <f>ROUND(Table1[[#This Row],[Base Sunset Time]]*Minutes_Per_Day,0)</f>
        <v>1128</v>
      </c>
      <c r="K36" s="11">
        <f>MIDDAY-Table1[[#This Row],[H (days)]]+Table1[[#This Row],[Local Noon Diff (days)]]</f>
        <v>0.23702526961366394</v>
      </c>
      <c r="L36" s="14">
        <f>RADIANS((SIX_AM-Table1[[#This Row],[Base Sunrise Time]])*Minutes_Per_Day*0.25)</f>
        <v>0.21074972202778983</v>
      </c>
      <c r="M36">
        <f>IF(Table1[[#This Row],[Theta (Radians)]]=0,-1,ROUND(Day_Circle_Radius/(2*SIN(Table1[[#This Row],[Theta (Radians)]])),0))</f>
        <v>237</v>
      </c>
      <c r="N36">
        <f>IF(Table1[[#This Row],[Night Circle Radius]]=0,-1,Table1[[#This Row],[Night Circle Radius]]+ Display_Height / 2)</f>
        <v>337</v>
      </c>
      <c r="O36">
        <f>ABS(Table1[[#This Row],[Night Circle Radius]])</f>
        <v>237</v>
      </c>
      <c r="P36" t="str">
        <f>IF(Table1[[#This Row],[Day]]-10 &lt; 0, "   ", IF(Table1[[#This Row],[Day]]-100 &lt; 0, "  ", " "))</f>
        <v xml:space="preserve">  </v>
      </c>
      <c r="Q3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28 */   {337,237,312,1128},</v>
      </c>
    </row>
    <row r="37" spans="1:17" x14ac:dyDescent="0.25">
      <c r="A37">
        <v>29</v>
      </c>
      <c r="B37" t="s">
        <v>4</v>
      </c>
      <c r="C37">
        <f>ABS((1/15)*DEGREES(ACOS(-TAN(RADIANS(Latitude))*TAN(RADIANS(23.44)*SIN(RADIANS(360*(Table1[[#This Row],[Day]]+284)/365))))))</f>
        <v>6.793215926773513</v>
      </c>
      <c r="D37">
        <f>Table1[[#This Row],[H]]/24</f>
        <v>0.28305066361556303</v>
      </c>
      <c r="E37">
        <v>29.783333333333406</v>
      </c>
      <c r="F37">
        <f>Table1[[#This Row],[Local Noon Diff (minutes)]]/Minutes_Per_Day</f>
        <v>2.0682870370370421E-2</v>
      </c>
      <c r="G37" s="11">
        <f>MIDDAY-Table1[[#This Row],[H (days)]]</f>
        <v>0.21694933638443697</v>
      </c>
      <c r="H37" s="11">
        <f>MIDDAY+Table1[[#This Row],[H (days)]]</f>
        <v>0.78305066361556297</v>
      </c>
      <c r="I37" s="13">
        <f>ROUND(Table1[[#This Row],[Base Sunrise Time]]*Minutes_Per_Day,0)</f>
        <v>312</v>
      </c>
      <c r="J37" s="13">
        <f>ROUND(Table1[[#This Row],[Base Sunset Time]]*Minutes_Per_Day,0)</f>
        <v>1128</v>
      </c>
      <c r="K37" s="11">
        <f>MIDDAY-Table1[[#This Row],[H (days)]]+Table1[[#This Row],[Local Noon Diff (days)]]</f>
        <v>0.2376322067548074</v>
      </c>
      <c r="L37" s="14">
        <f>RADIANS((SIX_AM-Table1[[#This Row],[Base Sunrise Time]])*Minutes_Per_Day*0.25)</f>
        <v>0.20766344402184053</v>
      </c>
      <c r="M37">
        <f>IF(Table1[[#This Row],[Theta (Radians)]]=0,-1,ROUND(Day_Circle_Radius/(2*SIN(Table1[[#This Row],[Theta (Radians)]])),0))</f>
        <v>240</v>
      </c>
      <c r="N37">
        <f>IF(Table1[[#This Row],[Night Circle Radius]]=0,-1,Table1[[#This Row],[Night Circle Radius]]+ Display_Height / 2)</f>
        <v>340</v>
      </c>
      <c r="O37">
        <f>ABS(Table1[[#This Row],[Night Circle Radius]])</f>
        <v>240</v>
      </c>
      <c r="P37" t="str">
        <f>IF(Table1[[#This Row],[Day]]-10 &lt; 0, "   ", IF(Table1[[#This Row],[Day]]-100 &lt; 0, "  ", " "))</f>
        <v xml:space="preserve">  </v>
      </c>
      <c r="Q3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29 */   {340,240,312,1128},</v>
      </c>
    </row>
    <row r="38" spans="1:17" x14ac:dyDescent="0.25">
      <c r="A38">
        <v>30</v>
      </c>
      <c r="B38" t="s">
        <v>4</v>
      </c>
      <c r="C38">
        <f>ABS((1/15)*DEGREES(ACOS(-TAN(RADIANS(Latitude))*TAN(RADIANS(23.44)*SIN(RADIANS(360*(Table1[[#This Row],[Day]]+284)/365))))))</f>
        <v>6.7812141569978026</v>
      </c>
      <c r="D38">
        <f>Table1[[#This Row],[H]]/24</f>
        <v>0.28255058987490844</v>
      </c>
      <c r="E38">
        <v>29.93333333333327</v>
      </c>
      <c r="F38">
        <f>Table1[[#This Row],[Local Noon Diff (minutes)]]/Minutes_Per_Day</f>
        <v>2.0787037037036993E-2</v>
      </c>
      <c r="G38" s="11">
        <f>MIDDAY-Table1[[#This Row],[H (days)]]</f>
        <v>0.21744941012509156</v>
      </c>
      <c r="H38" s="11">
        <f>MIDDAY+Table1[[#This Row],[H (days)]]</f>
        <v>0.78255058987490844</v>
      </c>
      <c r="I38" s="13">
        <f>ROUND(Table1[[#This Row],[Base Sunrise Time]]*Minutes_Per_Day,0)</f>
        <v>313</v>
      </c>
      <c r="J38" s="13">
        <f>ROUND(Table1[[#This Row],[Base Sunset Time]]*Minutes_Per_Day,0)</f>
        <v>1127</v>
      </c>
      <c r="K38" s="11">
        <f>MIDDAY-Table1[[#This Row],[H (days)]]+Table1[[#This Row],[Local Noon Diff (days)]]</f>
        <v>0.23823644716212855</v>
      </c>
      <c r="L38" s="14">
        <f>RADIANS((SIX_AM-Table1[[#This Row],[Base Sunrise Time]])*Minutes_Per_Day*0.25)</f>
        <v>0.20452138804205336</v>
      </c>
      <c r="M38">
        <f>IF(Table1[[#This Row],[Theta (Radians)]]=0,-1,ROUND(Day_Circle_Radius/(2*SIN(Table1[[#This Row],[Theta (Radians)]])),0))</f>
        <v>244</v>
      </c>
      <c r="N38">
        <f>IF(Table1[[#This Row],[Night Circle Radius]]=0,-1,Table1[[#This Row],[Night Circle Radius]]+ Display_Height / 2)</f>
        <v>344</v>
      </c>
      <c r="O38">
        <f>ABS(Table1[[#This Row],[Night Circle Radius]])</f>
        <v>244</v>
      </c>
      <c r="P38" t="str">
        <f>IF(Table1[[#This Row],[Day]]-10 &lt; 0, "   ", IF(Table1[[#This Row],[Day]]-100 &lt; 0, "  ", " "))</f>
        <v xml:space="preserve">  </v>
      </c>
      <c r="Q3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30 */   {344,244,313,1127},</v>
      </c>
    </row>
    <row r="39" spans="1:17" x14ac:dyDescent="0.25">
      <c r="A39">
        <v>31</v>
      </c>
      <c r="B39" t="s">
        <v>5</v>
      </c>
      <c r="C39">
        <f>ABS((1/15)*DEGREES(ACOS(-TAN(RADIANS(Latitude))*TAN(RADIANS(23.44)*SIN(RADIANS(360*(Table1[[#This Row],[Day]]+284)/365))))))</f>
        <v>6.7690047729219716</v>
      </c>
      <c r="D39">
        <f>Table1[[#This Row],[H]]/24</f>
        <v>0.28204186553841548</v>
      </c>
      <c r="E39">
        <v>30.083333333333293</v>
      </c>
      <c r="F39">
        <f>Table1[[#This Row],[Local Noon Diff (minutes)]]/Minutes_Per_Day</f>
        <v>2.0891203703703676E-2</v>
      </c>
      <c r="G39" s="11">
        <f>MIDDAY-Table1[[#This Row],[H (days)]]</f>
        <v>0.21795813446158452</v>
      </c>
      <c r="H39" s="11">
        <f>MIDDAY+Table1[[#This Row],[H (days)]]</f>
        <v>0.78204186553841548</v>
      </c>
      <c r="I39" s="13">
        <f>ROUND(Table1[[#This Row],[Base Sunrise Time]]*Minutes_Per_Day,0)</f>
        <v>314</v>
      </c>
      <c r="J39" s="13">
        <f>ROUND(Table1[[#This Row],[Base Sunset Time]]*Minutes_Per_Day,0)</f>
        <v>1126</v>
      </c>
      <c r="K39" s="11">
        <f>MIDDAY-Table1[[#This Row],[H (days)]]+Table1[[#This Row],[Local Noon Diff (days)]]</f>
        <v>0.23884933816528819</v>
      </c>
      <c r="L39" s="14">
        <f>RADIANS((SIX_AM-Table1[[#This Row],[Base Sunrise Time]])*Minutes_Per_Day*0.25)</f>
        <v>0.2013249787655961</v>
      </c>
      <c r="M39">
        <f>IF(Table1[[#This Row],[Theta (Radians)]]=0,-1,ROUND(Day_Circle_Radius/(2*SIN(Table1[[#This Row],[Theta (Radians)]])),0))</f>
        <v>248</v>
      </c>
      <c r="N39">
        <f>IF(Table1[[#This Row],[Night Circle Radius]]=0,-1,Table1[[#This Row],[Night Circle Radius]]+ Display_Height / 2)</f>
        <v>348</v>
      </c>
      <c r="O39">
        <f>ABS(Table1[[#This Row],[Night Circle Radius]])</f>
        <v>248</v>
      </c>
      <c r="P39" t="str">
        <f>IF(Table1[[#This Row],[Day]]-10 &lt; 0, "   ", IF(Table1[[#This Row],[Day]]-100 &lt; 0, "  ", " "))</f>
        <v xml:space="preserve">  </v>
      </c>
      <c r="Q3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31 */   {348,248,314,1126},</v>
      </c>
    </row>
    <row r="40" spans="1:17" x14ac:dyDescent="0.25">
      <c r="A40">
        <v>32</v>
      </c>
      <c r="B40" t="s">
        <v>5</v>
      </c>
      <c r="C40">
        <f>ABS((1/15)*DEGREES(ACOS(-TAN(RADIANS(Latitude))*TAN(RADIANS(23.44)*SIN(RADIANS(360*(Table1[[#This Row],[Day]]+284)/365))))))</f>
        <v>6.7565932010053409</v>
      </c>
      <c r="D40">
        <f>Table1[[#This Row],[H]]/24</f>
        <v>0.28152471670855589</v>
      </c>
      <c r="E40">
        <v>30.200000000000085</v>
      </c>
      <c r="F40">
        <f>Table1[[#This Row],[Local Noon Diff (minutes)]]/Minutes_Per_Day</f>
        <v>2.0972222222222281E-2</v>
      </c>
      <c r="G40" s="11">
        <f>MIDDAY-Table1[[#This Row],[H (days)]]</f>
        <v>0.21847528329144411</v>
      </c>
      <c r="H40" s="11">
        <f>MIDDAY+Table1[[#This Row],[H (days)]]</f>
        <v>0.78152471670855594</v>
      </c>
      <c r="I40" s="13">
        <f>ROUND(Table1[[#This Row],[Base Sunrise Time]]*Minutes_Per_Day,0)</f>
        <v>315</v>
      </c>
      <c r="J40" s="13">
        <f>ROUND(Table1[[#This Row],[Base Sunset Time]]*Minutes_Per_Day,0)</f>
        <v>1125</v>
      </c>
      <c r="K40" s="11">
        <f>MIDDAY-Table1[[#This Row],[H (days)]]+Table1[[#This Row],[Local Noon Diff (days)]]</f>
        <v>0.23944750551366639</v>
      </c>
      <c r="L40" s="14">
        <f>RADIANS((SIX_AM-Table1[[#This Row],[Base Sunrise Time]])*Minutes_Per_Day*0.25)</f>
        <v>0.19807563683619717</v>
      </c>
      <c r="M40">
        <f>IF(Table1[[#This Row],[Theta (Radians)]]=0,-1,ROUND(Day_Circle_Radius/(2*SIN(Table1[[#This Row],[Theta (Radians)]])),0))</f>
        <v>252</v>
      </c>
      <c r="N40">
        <f>IF(Table1[[#This Row],[Night Circle Radius]]=0,-1,Table1[[#This Row],[Night Circle Radius]]+ Display_Height / 2)</f>
        <v>352</v>
      </c>
      <c r="O40">
        <f>ABS(Table1[[#This Row],[Night Circle Radius]])</f>
        <v>252</v>
      </c>
      <c r="P40" t="str">
        <f>IF(Table1[[#This Row],[Day]]-10 &lt; 0, "   ", IF(Table1[[#This Row],[Day]]-100 &lt; 0, "  ", " "))</f>
        <v xml:space="preserve">  </v>
      </c>
      <c r="Q4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32 */   {352,252,315,1125},</v>
      </c>
    </row>
    <row r="41" spans="1:17" x14ac:dyDescent="0.25">
      <c r="A41">
        <v>33</v>
      </c>
      <c r="B41" t="s">
        <v>5</v>
      </c>
      <c r="C41">
        <f>ABS((1/15)*DEGREES(ACOS(-TAN(RADIANS(Latitude))*TAN(RADIANS(23.44)*SIN(RADIANS(360*(Table1[[#This Row],[Day]]+284)/365))))))</f>
        <v>6.7439848465372947</v>
      </c>
      <c r="D41">
        <f>Table1[[#This Row],[H]]/24</f>
        <v>0.28099936860572061</v>
      </c>
      <c r="E41">
        <v>30.316666666666716</v>
      </c>
      <c r="F41">
        <f>Table1[[#This Row],[Local Noon Diff (minutes)]]/Minutes_Per_Day</f>
        <v>2.1053240740740775E-2</v>
      </c>
      <c r="G41" s="11">
        <f>MIDDAY-Table1[[#This Row],[H (days)]]</f>
        <v>0.21900063139427939</v>
      </c>
      <c r="H41" s="11">
        <f>MIDDAY+Table1[[#This Row],[H (days)]]</f>
        <v>0.78099936860572061</v>
      </c>
      <c r="I41" s="13">
        <f>ROUND(Table1[[#This Row],[Base Sunrise Time]]*Minutes_Per_Day,0)</f>
        <v>315</v>
      </c>
      <c r="J41" s="13">
        <f>ROUND(Table1[[#This Row],[Base Sunset Time]]*Minutes_Per_Day,0)</f>
        <v>1125</v>
      </c>
      <c r="K41" s="11">
        <f>MIDDAY-Table1[[#This Row],[H (days)]]+Table1[[#This Row],[Local Noon Diff (days)]]</f>
        <v>0.24005387213502016</v>
      </c>
      <c r="L41" s="14">
        <f>RADIANS((SIX_AM-Table1[[#This Row],[Base Sunrise Time]])*Minutes_Per_Day*0.25)</f>
        <v>0.19477477735530788</v>
      </c>
      <c r="M41">
        <f>IF(Table1[[#This Row],[Theta (Radians)]]=0,-1,ROUND(Day_Circle_Radius/(2*SIN(Table1[[#This Row],[Theta (Radians)]])),0))</f>
        <v>256</v>
      </c>
      <c r="N41">
        <f>IF(Table1[[#This Row],[Night Circle Radius]]=0,-1,Table1[[#This Row],[Night Circle Radius]]+ Display_Height / 2)</f>
        <v>356</v>
      </c>
      <c r="O41">
        <f>ABS(Table1[[#This Row],[Night Circle Radius]])</f>
        <v>256</v>
      </c>
      <c r="P41" t="str">
        <f>IF(Table1[[#This Row],[Day]]-10 &lt; 0, "   ", IF(Table1[[#This Row],[Day]]-100 &lt; 0, "  ", " "))</f>
        <v xml:space="preserve">  </v>
      </c>
      <c r="Q4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33 */   {356,256,315,1125},</v>
      </c>
    </row>
    <row r="42" spans="1:17" x14ac:dyDescent="0.25">
      <c r="A42">
        <v>34</v>
      </c>
      <c r="B42" t="s">
        <v>5</v>
      </c>
      <c r="C42">
        <f>ABS((1/15)*DEGREES(ACOS(-TAN(RADIANS(Latitude))*TAN(RADIANS(23.44)*SIN(RADIANS(360*(Table1[[#This Row],[Day]]+284)/365))))))</f>
        <v>6.7311850881834934</v>
      </c>
      <c r="D42">
        <f>Table1[[#This Row],[H]]/24</f>
        <v>0.28046604534097891</v>
      </c>
      <c r="E42">
        <v>30.416666666666732</v>
      </c>
      <c r="F42">
        <f>Table1[[#This Row],[Local Noon Diff (minutes)]]/Minutes_Per_Day</f>
        <v>2.112268518518523E-2</v>
      </c>
      <c r="G42" s="11">
        <f>MIDDAY-Table1[[#This Row],[H (days)]]</f>
        <v>0.21953395465902109</v>
      </c>
      <c r="H42" s="11">
        <f>MIDDAY+Table1[[#This Row],[H (days)]]</f>
        <v>0.78046604534097885</v>
      </c>
      <c r="I42" s="13">
        <f>ROUND(Table1[[#This Row],[Base Sunrise Time]]*Minutes_Per_Day,0)</f>
        <v>316</v>
      </c>
      <c r="J42" s="13">
        <f>ROUND(Table1[[#This Row],[Base Sunset Time]]*Minutes_Per_Day,0)</f>
        <v>1124</v>
      </c>
      <c r="K42" s="11">
        <f>MIDDAY-Table1[[#This Row],[H (days)]]+Table1[[#This Row],[Local Noon Diff (days)]]</f>
        <v>0.24065663984420632</v>
      </c>
      <c r="L42" s="14">
        <f>RADIANS((SIX_AM-Table1[[#This Row],[Base Sunrise Time]])*Minutes_Per_Day*0.25)</f>
        <v>0.19142380845430576</v>
      </c>
      <c r="M42">
        <f>IF(Table1[[#This Row],[Theta (Radians)]]=0,-1,ROUND(Day_Circle_Radius/(2*SIN(Table1[[#This Row],[Theta (Radians)]])),0))</f>
        <v>260</v>
      </c>
      <c r="N42">
        <f>IF(Table1[[#This Row],[Night Circle Radius]]=0,-1,Table1[[#This Row],[Night Circle Radius]]+ Display_Height / 2)</f>
        <v>360</v>
      </c>
      <c r="O42">
        <f>ABS(Table1[[#This Row],[Night Circle Radius]])</f>
        <v>260</v>
      </c>
      <c r="P42" t="str">
        <f>IF(Table1[[#This Row],[Day]]-10 &lt; 0, "   ", IF(Table1[[#This Row],[Day]]-100 &lt; 0, "  ", " "))</f>
        <v xml:space="preserve">  </v>
      </c>
      <c r="Q4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34 */   {360,260,316,1124},</v>
      </c>
    </row>
    <row r="43" spans="1:17" x14ac:dyDescent="0.25">
      <c r="A43">
        <v>35</v>
      </c>
      <c r="B43" t="s">
        <v>5</v>
      </c>
      <c r="C43">
        <f>ABS((1/15)*DEGREES(ACOS(-TAN(RADIANS(Latitude))*TAN(RADIANS(23.44)*SIN(RADIANS(360*(Table1[[#This Row],[Day]]+284)/365))))))</f>
        <v>6.7181992728465243</v>
      </c>
      <c r="D43">
        <f>Table1[[#This Row],[H]]/24</f>
        <v>0.27992496970193853</v>
      </c>
      <c r="E43">
        <v>30.499999999999972</v>
      </c>
      <c r="F43">
        <f>Table1[[#This Row],[Local Noon Diff (minutes)]]/Minutes_Per_Day</f>
        <v>2.1180555555555536E-2</v>
      </c>
      <c r="G43" s="11">
        <f>MIDDAY-Table1[[#This Row],[H (days)]]</f>
        <v>0.22007503029806147</v>
      </c>
      <c r="H43" s="11">
        <f>MIDDAY+Table1[[#This Row],[H (days)]]</f>
        <v>0.77992496970193859</v>
      </c>
      <c r="I43" s="13">
        <f>ROUND(Table1[[#This Row],[Base Sunrise Time]]*Minutes_Per_Day,0)</f>
        <v>317</v>
      </c>
      <c r="J43" s="13">
        <f>ROUND(Table1[[#This Row],[Base Sunset Time]]*Minutes_Per_Day,0)</f>
        <v>1123</v>
      </c>
      <c r="K43" s="11">
        <f>MIDDAY-Table1[[#This Row],[H (days)]]+Table1[[#This Row],[Local Noon Diff (days)]]</f>
        <v>0.24125558585361701</v>
      </c>
      <c r="L43" s="14">
        <f>RADIANS((SIX_AM-Table1[[#This Row],[Base Sunrise Time]])*Minutes_Per_Day*0.25)</f>
        <v>0.18802412994901446</v>
      </c>
      <c r="M43">
        <f>IF(Table1[[#This Row],[Theta (Radians)]]=0,-1,ROUND(Day_Circle_Radius/(2*SIN(Table1[[#This Row],[Theta (Radians)]])),0))</f>
        <v>265</v>
      </c>
      <c r="N43">
        <f>IF(Table1[[#This Row],[Night Circle Radius]]=0,-1,Table1[[#This Row],[Night Circle Radius]]+ Display_Height / 2)</f>
        <v>365</v>
      </c>
      <c r="O43">
        <f>ABS(Table1[[#This Row],[Night Circle Radius]])</f>
        <v>265</v>
      </c>
      <c r="P43" t="str">
        <f>IF(Table1[[#This Row],[Day]]-10 &lt; 0, "   ", IF(Table1[[#This Row],[Day]]-100 &lt; 0, "  ", " "))</f>
        <v xml:space="preserve">  </v>
      </c>
      <c r="Q4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35 */   {365,265,317,1123},</v>
      </c>
    </row>
    <row r="44" spans="1:17" x14ac:dyDescent="0.25">
      <c r="A44">
        <v>36</v>
      </c>
      <c r="B44" t="s">
        <v>5</v>
      </c>
      <c r="C44">
        <f>ABS((1/15)*DEGREES(ACOS(-TAN(RADIANS(Latitude))*TAN(RADIANS(23.44)*SIN(RADIANS(360*(Table1[[#This Row],[Day]]+284)/365))))))</f>
        <v>6.7050327108445238</v>
      </c>
      <c r="D44">
        <f>Table1[[#This Row],[H]]/24</f>
        <v>0.27937636295185514</v>
      </c>
      <c r="E44">
        <v>30.566666666666595</v>
      </c>
      <c r="F44">
        <f>Table1[[#This Row],[Local Noon Diff (minutes)]]/Minutes_Per_Day</f>
        <v>2.1226851851851802E-2</v>
      </c>
      <c r="G44" s="11">
        <f>MIDDAY-Table1[[#This Row],[H (days)]]</f>
        <v>0.22062363704814486</v>
      </c>
      <c r="H44" s="11">
        <f>MIDDAY+Table1[[#This Row],[H (days)]]</f>
        <v>0.77937636295185508</v>
      </c>
      <c r="I44" s="13">
        <f>ROUND(Table1[[#This Row],[Base Sunrise Time]]*Minutes_Per_Day,0)</f>
        <v>318</v>
      </c>
      <c r="J44" s="13">
        <f>ROUND(Table1[[#This Row],[Base Sunset Time]]*Minutes_Per_Day,0)</f>
        <v>1122</v>
      </c>
      <c r="K44" s="11">
        <f>MIDDAY-Table1[[#This Row],[H (days)]]+Table1[[#This Row],[Local Noon Diff (days)]]</f>
        <v>0.24185048889999666</v>
      </c>
      <c r="L44" s="14">
        <f>RADIANS((SIX_AM-Table1[[#This Row],[Base Sunrise Time]])*Minutes_Per_Day*0.25)</f>
        <v>0.18457713207747095</v>
      </c>
      <c r="M44">
        <f>IF(Table1[[#This Row],[Theta (Radians)]]=0,-1,ROUND(Day_Circle_Radius/(2*SIN(Table1[[#This Row],[Theta (Radians)]])),0))</f>
        <v>270</v>
      </c>
      <c r="N44">
        <f>IF(Table1[[#This Row],[Night Circle Radius]]=0,-1,Table1[[#This Row],[Night Circle Radius]]+ Display_Height / 2)</f>
        <v>370</v>
      </c>
      <c r="O44">
        <f>ABS(Table1[[#This Row],[Night Circle Radius]])</f>
        <v>270</v>
      </c>
      <c r="P44" t="str">
        <f>IF(Table1[[#This Row],[Day]]-10 &lt; 0, "   ", IF(Table1[[#This Row],[Day]]-100 &lt; 0, "  ", " "))</f>
        <v xml:space="preserve">  </v>
      </c>
      <c r="Q4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36 */   {370,270,318,1122},</v>
      </c>
    </row>
    <row r="45" spans="1:17" x14ac:dyDescent="0.25">
      <c r="A45">
        <v>37</v>
      </c>
      <c r="B45" t="s">
        <v>5</v>
      </c>
      <c r="C45">
        <f>ABS((1/15)*DEGREES(ACOS(-TAN(RADIANS(Latitude))*TAN(RADIANS(23.44)*SIN(RADIANS(360*(Table1[[#This Row],[Day]]+284)/365))))))</f>
        <v>6.6916906714099973</v>
      </c>
      <c r="D45">
        <f>Table1[[#This Row],[H]]/24</f>
        <v>0.27882044464208322</v>
      </c>
      <c r="E45">
        <v>30.633333333333379</v>
      </c>
      <c r="F45">
        <f>Table1[[#This Row],[Local Noon Diff (minutes)]]/Minutes_Per_Day</f>
        <v>2.127314814814818E-2</v>
      </c>
      <c r="G45" s="11">
        <f>MIDDAY-Table1[[#This Row],[H (days)]]</f>
        <v>0.22117955535791678</v>
      </c>
      <c r="H45" s="11">
        <f>MIDDAY+Table1[[#This Row],[H (days)]]</f>
        <v>0.77882044464208322</v>
      </c>
      <c r="I45" s="13">
        <f>ROUND(Table1[[#This Row],[Base Sunrise Time]]*Minutes_Per_Day,0)</f>
        <v>318</v>
      </c>
      <c r="J45" s="13">
        <f>ROUND(Table1[[#This Row],[Base Sunset Time]]*Minutes_Per_Day,0)</f>
        <v>1122</v>
      </c>
      <c r="K45" s="11">
        <f>MIDDAY-Table1[[#This Row],[H (days)]]+Table1[[#This Row],[Local Noon Diff (days)]]</f>
        <v>0.24245270350606496</v>
      </c>
      <c r="L45" s="14">
        <f>RADIANS((SIX_AM-Table1[[#This Row],[Base Sunrise Time]])*Minutes_Per_Day*0.25)</f>
        <v>0.18108419432151993</v>
      </c>
      <c r="M45">
        <f>IF(Table1[[#This Row],[Theta (Radians)]]=0,-1,ROUND(Day_Circle_Radius/(2*SIN(Table1[[#This Row],[Theta (Radians)]])),0))</f>
        <v>275</v>
      </c>
      <c r="N45">
        <f>IF(Table1[[#This Row],[Night Circle Radius]]=0,-1,Table1[[#This Row],[Night Circle Radius]]+ Display_Height / 2)</f>
        <v>375</v>
      </c>
      <c r="O45">
        <f>ABS(Table1[[#This Row],[Night Circle Radius]])</f>
        <v>275</v>
      </c>
      <c r="P45" t="str">
        <f>IF(Table1[[#This Row],[Day]]-10 &lt; 0, "   ", IF(Table1[[#This Row],[Day]]-100 &lt; 0, "  ", " "))</f>
        <v xml:space="preserve">  </v>
      </c>
      <c r="Q4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37 */   {375,275,318,1122},</v>
      </c>
    </row>
    <row r="46" spans="1:17" x14ac:dyDescent="0.25">
      <c r="A46">
        <v>38</v>
      </c>
      <c r="B46" t="s">
        <v>5</v>
      </c>
      <c r="C46">
        <f>ABS((1/15)*DEGREES(ACOS(-TAN(RADIANS(Latitude))*TAN(RADIANS(23.44)*SIN(RADIANS(360*(Table1[[#This Row],[Day]]+284)/365))))))</f>
        <v>6.6781783785097986</v>
      </c>
      <c r="D46">
        <f>Table1[[#This Row],[H]]/24</f>
        <v>0.27825743243790829</v>
      </c>
      <c r="E46">
        <v>30.666666666666611</v>
      </c>
      <c r="F46">
        <f>Table1[[#This Row],[Local Noon Diff (minutes)]]/Minutes_Per_Day</f>
        <v>2.1296296296296258E-2</v>
      </c>
      <c r="G46" s="11">
        <f>MIDDAY-Table1[[#This Row],[H (days)]]</f>
        <v>0.22174256756209171</v>
      </c>
      <c r="H46" s="11">
        <f>MIDDAY+Table1[[#This Row],[H (days)]]</f>
        <v>0.77825743243790835</v>
      </c>
      <c r="I46" s="13">
        <f>ROUND(Table1[[#This Row],[Base Sunrise Time]]*Minutes_Per_Day,0)</f>
        <v>319</v>
      </c>
      <c r="J46" s="13">
        <f>ROUND(Table1[[#This Row],[Base Sunset Time]]*Minutes_Per_Day,0)</f>
        <v>1121</v>
      </c>
      <c r="K46" s="11">
        <f>MIDDAY-Table1[[#This Row],[H (days)]]+Table1[[#This Row],[Local Noon Diff (days)]]</f>
        <v>0.24303886385838797</v>
      </c>
      <c r="L46" s="14">
        <f>RADIANS((SIX_AM-Table1[[#This Row],[Base Sunrise Time]])*Minutes_Per_Day*0.25)</f>
        <v>0.17754668431248521</v>
      </c>
      <c r="M46">
        <f>IF(Table1[[#This Row],[Theta (Radians)]]=0,-1,ROUND(Day_Circle_Radius/(2*SIN(Table1[[#This Row],[Theta (Radians)]])),0))</f>
        <v>280</v>
      </c>
      <c r="N46">
        <f>IF(Table1[[#This Row],[Night Circle Radius]]=0,-1,Table1[[#This Row],[Night Circle Radius]]+ Display_Height / 2)</f>
        <v>380</v>
      </c>
      <c r="O46">
        <f>ABS(Table1[[#This Row],[Night Circle Radius]])</f>
        <v>280</v>
      </c>
      <c r="P46" t="str">
        <f>IF(Table1[[#This Row],[Day]]-10 &lt; 0, "   ", IF(Table1[[#This Row],[Day]]-100 &lt; 0, "  ", " "))</f>
        <v xml:space="preserve">  </v>
      </c>
      <c r="Q4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38 */   {380,280,319,1121},</v>
      </c>
    </row>
    <row r="47" spans="1:17" x14ac:dyDescent="0.25">
      <c r="A47">
        <v>39</v>
      </c>
      <c r="B47" t="s">
        <v>5</v>
      </c>
      <c r="C47">
        <f>ABS((1/15)*DEGREES(ACOS(-TAN(RADIANS(Latitude))*TAN(RADIANS(23.44)*SIN(RADIANS(360*(Table1[[#This Row],[Day]]+284)/365))))))</f>
        <v>6.6645010069861286</v>
      </c>
      <c r="D47">
        <f>Table1[[#This Row],[H]]/24</f>
        <v>0.27768754195775536</v>
      </c>
      <c r="E47">
        <v>30.700000000000003</v>
      </c>
      <c r="F47">
        <f>Table1[[#This Row],[Local Noon Diff (minutes)]]/Minutes_Per_Day</f>
        <v>2.1319444444444446E-2</v>
      </c>
      <c r="G47" s="11">
        <f>MIDDAY-Table1[[#This Row],[H (days)]]</f>
        <v>0.22231245804224464</v>
      </c>
      <c r="H47" s="11">
        <f>MIDDAY+Table1[[#This Row],[H (days)]]</f>
        <v>0.77768754195775536</v>
      </c>
      <c r="I47" s="13">
        <f>ROUND(Table1[[#This Row],[Base Sunrise Time]]*Minutes_Per_Day,0)</f>
        <v>320</v>
      </c>
      <c r="J47" s="13">
        <f>ROUND(Table1[[#This Row],[Base Sunset Time]]*Minutes_Per_Day,0)</f>
        <v>1120</v>
      </c>
      <c r="K47" s="11">
        <f>MIDDAY-Table1[[#This Row],[H (days)]]+Table1[[#This Row],[Local Noon Diff (days)]]</f>
        <v>0.24363190248668909</v>
      </c>
      <c r="L47" s="14">
        <f>RADIANS((SIX_AM-Table1[[#This Row],[Base Sunrise Time]])*Minutes_Per_Day*0.25)</f>
        <v>0.17396595682088678</v>
      </c>
      <c r="M47">
        <f>IF(Table1[[#This Row],[Theta (Radians)]]=0,-1,ROUND(Day_Circle_Radius/(2*SIN(Table1[[#This Row],[Theta (Radians)]])),0))</f>
        <v>286</v>
      </c>
      <c r="N47">
        <f>IF(Table1[[#This Row],[Night Circle Radius]]=0,-1,Table1[[#This Row],[Night Circle Radius]]+ Display_Height / 2)</f>
        <v>386</v>
      </c>
      <c r="O47">
        <f>ABS(Table1[[#This Row],[Night Circle Radius]])</f>
        <v>286</v>
      </c>
      <c r="P47" t="str">
        <f>IF(Table1[[#This Row],[Day]]-10 &lt; 0, "   ", IF(Table1[[#This Row],[Day]]-100 &lt; 0, "  ", " "))</f>
        <v xml:space="preserve">  </v>
      </c>
      <c r="Q4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39 */   {386,286,320,1120},</v>
      </c>
    </row>
    <row r="48" spans="1:17" x14ac:dyDescent="0.25">
      <c r="A48">
        <v>40</v>
      </c>
      <c r="B48" t="s">
        <v>5</v>
      </c>
      <c r="C48">
        <f>ABS((1/15)*DEGREES(ACOS(-TAN(RADIANS(Latitude))*TAN(RADIANS(23.44)*SIN(RADIANS(360*(Table1[[#This Row],[Day]]+284)/365))))))</f>
        <v>6.6506636790172324</v>
      </c>
      <c r="D48">
        <f>Table1[[#This Row],[H]]/24</f>
        <v>0.27711098662571804</v>
      </c>
      <c r="E48">
        <v>30.716666666666619</v>
      </c>
      <c r="F48">
        <f>Table1[[#This Row],[Local Noon Diff (minutes)]]/Minutes_Per_Day</f>
        <v>2.1331018518518485E-2</v>
      </c>
      <c r="G48" s="11">
        <f>MIDDAY-Table1[[#This Row],[H (days)]]</f>
        <v>0.22288901337428196</v>
      </c>
      <c r="H48" s="11">
        <f>MIDDAY+Table1[[#This Row],[H (days)]]</f>
        <v>0.77711098662571798</v>
      </c>
      <c r="I48" s="13">
        <f>ROUND(Table1[[#This Row],[Base Sunrise Time]]*Minutes_Per_Day,0)</f>
        <v>321</v>
      </c>
      <c r="J48" s="13">
        <f>ROUND(Table1[[#This Row],[Base Sunset Time]]*Minutes_Per_Day,0)</f>
        <v>1119</v>
      </c>
      <c r="K48" s="11">
        <f>MIDDAY-Table1[[#This Row],[H (days)]]+Table1[[#This Row],[Local Noon Diff (days)]]</f>
        <v>0.24422003189280045</v>
      </c>
      <c r="L48" s="14">
        <f>RADIANS((SIX_AM-Table1[[#This Row],[Base Sunrise Time]])*Minutes_Per_Day*0.25)</f>
        <v>0.17034335282985383</v>
      </c>
      <c r="M48">
        <f>IF(Table1[[#This Row],[Theta (Radians)]]=0,-1,ROUND(Day_Circle_Radius/(2*SIN(Table1[[#This Row],[Theta (Radians)]])),0))</f>
        <v>292</v>
      </c>
      <c r="N48">
        <f>IF(Table1[[#This Row],[Night Circle Radius]]=0,-1,Table1[[#This Row],[Night Circle Radius]]+ Display_Height / 2)</f>
        <v>392</v>
      </c>
      <c r="O48">
        <f>ABS(Table1[[#This Row],[Night Circle Radius]])</f>
        <v>292</v>
      </c>
      <c r="P48" t="str">
        <f>IF(Table1[[#This Row],[Day]]-10 &lt; 0, "   ", IF(Table1[[#This Row],[Day]]-100 &lt; 0, "  ", " "))</f>
        <v xml:space="preserve">  </v>
      </c>
      <c r="Q4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40 */   {392,292,321,1119},</v>
      </c>
    </row>
    <row r="49" spans="1:17" x14ac:dyDescent="0.25">
      <c r="A49">
        <v>41</v>
      </c>
      <c r="B49" t="s">
        <v>5</v>
      </c>
      <c r="C49">
        <f>ABS((1/15)*DEGREES(ACOS(-TAN(RADIANS(Latitude))*TAN(RADIANS(23.44)*SIN(RADIANS(360*(Table1[[#This Row],[Day]]+284)/365))))))</f>
        <v>6.6366714608955411</v>
      </c>
      <c r="D49">
        <f>Table1[[#This Row],[H]]/24</f>
        <v>0.27652797753731423</v>
      </c>
      <c r="E49">
        <v>30.733333333333395</v>
      </c>
      <c r="F49">
        <f>Table1[[#This Row],[Local Noon Diff (minutes)]]/Minutes_Per_Day</f>
        <v>2.1342592592592635E-2</v>
      </c>
      <c r="G49" s="11">
        <f>MIDDAY-Table1[[#This Row],[H (days)]]</f>
        <v>0.22347202246268577</v>
      </c>
      <c r="H49" s="11">
        <f>MIDDAY+Table1[[#This Row],[H (days)]]</f>
        <v>0.77652797753731417</v>
      </c>
      <c r="I49" s="13">
        <f>ROUND(Table1[[#This Row],[Base Sunrise Time]]*Minutes_Per_Day,0)</f>
        <v>322</v>
      </c>
      <c r="J49" s="13">
        <f>ROUND(Table1[[#This Row],[Base Sunset Time]]*Minutes_Per_Day,0)</f>
        <v>1118</v>
      </c>
      <c r="K49" s="11">
        <f>MIDDAY-Table1[[#This Row],[H (days)]]+Table1[[#This Row],[Local Noon Diff (days)]]</f>
        <v>0.24481461505527841</v>
      </c>
      <c r="L49" s="14">
        <f>RADIANS((SIX_AM-Table1[[#This Row],[Base Sunrise Time]])*Minutes_Per_Day*0.25)</f>
        <v>0.16668019869164286</v>
      </c>
      <c r="M49">
        <f>IF(Table1[[#This Row],[Theta (Radians)]]=0,-1,ROUND(Day_Circle_Radius/(2*SIN(Table1[[#This Row],[Theta (Radians)]])),0))</f>
        <v>298</v>
      </c>
      <c r="N49">
        <f>IF(Table1[[#This Row],[Night Circle Radius]]=0,-1,Table1[[#This Row],[Night Circle Radius]]+ Display_Height / 2)</f>
        <v>398</v>
      </c>
      <c r="O49">
        <f>ABS(Table1[[#This Row],[Night Circle Radius]])</f>
        <v>298</v>
      </c>
      <c r="P49" t="str">
        <f>IF(Table1[[#This Row],[Day]]-10 &lt; 0, "   ", IF(Table1[[#This Row],[Day]]-100 &lt; 0, "  ", " "))</f>
        <v xml:space="preserve">  </v>
      </c>
      <c r="Q4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41 */   {398,298,322,1118},</v>
      </c>
    </row>
    <row r="50" spans="1:17" x14ac:dyDescent="0.25">
      <c r="A50">
        <v>42</v>
      </c>
      <c r="B50" t="s">
        <v>5</v>
      </c>
      <c r="C50">
        <f>ABS((1/15)*DEGREES(ACOS(-TAN(RADIANS(Latitude))*TAN(RADIANS(23.44)*SIN(RADIANS(360*(Table1[[#This Row],[Day]]+284)/365))))))</f>
        <v>6.6225293601200077</v>
      </c>
      <c r="D50">
        <f>Table1[[#This Row],[H]]/24</f>
        <v>0.27593872333833364</v>
      </c>
      <c r="E50">
        <v>30.716666666666619</v>
      </c>
      <c r="F50">
        <f>Table1[[#This Row],[Local Noon Diff (minutes)]]/Minutes_Per_Day</f>
        <v>2.1331018518518485E-2</v>
      </c>
      <c r="G50" s="11">
        <f>MIDDAY-Table1[[#This Row],[H (days)]]</f>
        <v>0.22406127666166636</v>
      </c>
      <c r="H50" s="11">
        <f>MIDDAY+Table1[[#This Row],[H (days)]]</f>
        <v>0.77593872333833369</v>
      </c>
      <c r="I50" s="13">
        <f>ROUND(Table1[[#This Row],[Base Sunrise Time]]*Minutes_Per_Day,0)</f>
        <v>323</v>
      </c>
      <c r="J50" s="13">
        <f>ROUND(Table1[[#This Row],[Base Sunset Time]]*Minutes_Per_Day,0)</f>
        <v>1117</v>
      </c>
      <c r="K50" s="11">
        <f>MIDDAY-Table1[[#This Row],[H (days)]]+Table1[[#This Row],[Local Noon Diff (days)]]</f>
        <v>0.24539229518018485</v>
      </c>
      <c r="L50" s="14">
        <f>RADIANS((SIX_AM-Table1[[#This Row],[Base Sunrise Time]])*Minutes_Per_Day*0.25)</f>
        <v>0.16297780536641415</v>
      </c>
      <c r="M50">
        <f>IF(Table1[[#This Row],[Theta (Radians)]]=0,-1,ROUND(Day_Circle_Radius/(2*SIN(Table1[[#This Row],[Theta (Radians)]])),0))</f>
        <v>305</v>
      </c>
      <c r="N50">
        <f>IF(Table1[[#This Row],[Night Circle Radius]]=0,-1,Table1[[#This Row],[Night Circle Radius]]+ Display_Height / 2)</f>
        <v>405</v>
      </c>
      <c r="O50">
        <f>ABS(Table1[[#This Row],[Night Circle Radius]])</f>
        <v>305</v>
      </c>
      <c r="P50" t="str">
        <f>IF(Table1[[#This Row],[Day]]-10 &lt; 0, "   ", IF(Table1[[#This Row],[Day]]-100 &lt; 0, "  ", " "))</f>
        <v xml:space="preserve">  </v>
      </c>
      <c r="Q5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42 */   {405,305,323,1117},</v>
      </c>
    </row>
    <row r="51" spans="1:17" x14ac:dyDescent="0.25">
      <c r="A51">
        <v>43</v>
      </c>
      <c r="B51" t="s">
        <v>5</v>
      </c>
      <c r="C51">
        <f>ABS((1/15)*DEGREES(ACOS(-TAN(RADIANS(Latitude))*TAN(RADIANS(23.44)*SIN(RADIANS(360*(Table1[[#This Row],[Day]]+284)/365))))))</f>
        <v>6.6082423227985698</v>
      </c>
      <c r="D51">
        <f>Table1[[#This Row],[H]]/24</f>
        <v>0.27534343011660706</v>
      </c>
      <c r="E51">
        <v>30.700000000000003</v>
      </c>
      <c r="F51">
        <f>Table1[[#This Row],[Local Noon Diff (minutes)]]/Minutes_Per_Day</f>
        <v>2.1319444444444446E-2</v>
      </c>
      <c r="G51" s="11">
        <f>MIDDAY-Table1[[#This Row],[H (days)]]</f>
        <v>0.22465656988339294</v>
      </c>
      <c r="H51" s="11">
        <f>MIDDAY+Table1[[#This Row],[H (days)]]</f>
        <v>0.77534343011660711</v>
      </c>
      <c r="I51" s="13">
        <f>ROUND(Table1[[#This Row],[Base Sunrise Time]]*Minutes_Per_Day,0)</f>
        <v>324</v>
      </c>
      <c r="J51" s="13">
        <f>ROUND(Table1[[#This Row],[Base Sunset Time]]*Minutes_Per_Day,0)</f>
        <v>1116</v>
      </c>
      <c r="K51" s="11">
        <f>MIDDAY-Table1[[#This Row],[H (days)]]+Table1[[#This Row],[Local Noon Diff (days)]]</f>
        <v>0.24597601432783739</v>
      </c>
      <c r="L51" s="14">
        <f>RADIANS((SIX_AM-Table1[[#This Row],[Base Sunrise Time]])*Minutes_Per_Day*0.25)</f>
        <v>0.1592374677421981</v>
      </c>
      <c r="M51">
        <f>IF(Table1[[#This Row],[Theta (Radians)]]=0,-1,ROUND(Day_Circle_Radius/(2*SIN(Table1[[#This Row],[Theta (Radians)]])),0))</f>
        <v>312</v>
      </c>
      <c r="N51">
        <f>IF(Table1[[#This Row],[Night Circle Radius]]=0,-1,Table1[[#This Row],[Night Circle Radius]]+ Display_Height / 2)</f>
        <v>412</v>
      </c>
      <c r="O51">
        <f>ABS(Table1[[#This Row],[Night Circle Radius]])</f>
        <v>312</v>
      </c>
      <c r="P51" t="str">
        <f>IF(Table1[[#This Row],[Day]]-10 &lt; 0, "   ", IF(Table1[[#This Row],[Day]]-100 &lt; 0, "  ", " "))</f>
        <v xml:space="preserve">  </v>
      </c>
      <c r="Q5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43 */   {412,312,324,1116},</v>
      </c>
    </row>
    <row r="52" spans="1:17" x14ac:dyDescent="0.25">
      <c r="A52">
        <v>44</v>
      </c>
      <c r="B52" t="s">
        <v>5</v>
      </c>
      <c r="C52">
        <f>ABS((1/15)*DEGREES(ACOS(-TAN(RADIANS(Latitude))*TAN(RADIANS(23.44)*SIN(RADIANS(360*(Table1[[#This Row],[Day]]+284)/365))))))</f>
        <v>6.5938152313558174</v>
      </c>
      <c r="D52">
        <f>Table1[[#This Row],[H]]/24</f>
        <v>0.27474230130649241</v>
      </c>
      <c r="E52">
        <v>30.666666666666611</v>
      </c>
      <c r="F52">
        <f>Table1[[#This Row],[Local Noon Diff (minutes)]]/Minutes_Per_Day</f>
        <v>2.1296296296296258E-2</v>
      </c>
      <c r="G52" s="11">
        <f>MIDDAY-Table1[[#This Row],[H (days)]]</f>
        <v>0.22525769869350759</v>
      </c>
      <c r="H52" s="11">
        <f>MIDDAY+Table1[[#This Row],[H (days)]]</f>
        <v>0.77474230130649246</v>
      </c>
      <c r="I52" s="13">
        <f>ROUND(Table1[[#This Row],[Base Sunrise Time]]*Minutes_Per_Day,0)</f>
        <v>324</v>
      </c>
      <c r="J52" s="13">
        <f>ROUND(Table1[[#This Row],[Base Sunset Time]]*Minutes_Per_Day,0)</f>
        <v>1116</v>
      </c>
      <c r="K52" s="11">
        <f>MIDDAY-Table1[[#This Row],[H (days)]]+Table1[[#This Row],[Local Noon Diff (days)]]</f>
        <v>0.24655399498980385</v>
      </c>
      <c r="L52" s="14">
        <f>RADIANS((SIX_AM-Table1[[#This Row],[Base Sunrise Time]])*Minutes_Per_Day*0.25)</f>
        <v>0.15546046403476341</v>
      </c>
      <c r="M52">
        <f>IF(Table1[[#This Row],[Theta (Radians)]]=0,-1,ROUND(Day_Circle_Radius/(2*SIN(Table1[[#This Row],[Theta (Radians)]])),0))</f>
        <v>320</v>
      </c>
      <c r="N52">
        <f>IF(Table1[[#This Row],[Night Circle Radius]]=0,-1,Table1[[#This Row],[Night Circle Radius]]+ Display_Height / 2)</f>
        <v>420</v>
      </c>
      <c r="O52">
        <f>ABS(Table1[[#This Row],[Night Circle Radius]])</f>
        <v>320</v>
      </c>
      <c r="P52" t="str">
        <f>IF(Table1[[#This Row],[Day]]-10 &lt; 0, "   ", IF(Table1[[#This Row],[Day]]-100 &lt; 0, "  ", " "))</f>
        <v xml:space="preserve">  </v>
      </c>
      <c r="Q5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44 */   {420,320,324,1116},</v>
      </c>
    </row>
    <row r="53" spans="1:17" x14ac:dyDescent="0.25">
      <c r="A53">
        <v>45</v>
      </c>
      <c r="B53" t="s">
        <v>5</v>
      </c>
      <c r="C53">
        <f>ABS((1/15)*DEGREES(ACOS(-TAN(RADIANS(Latitude))*TAN(RADIANS(23.44)*SIN(RADIANS(360*(Table1[[#This Row],[Day]]+284)/365))))))</f>
        <v>6.5792529025403041</v>
      </c>
      <c r="D53">
        <f>Table1[[#This Row],[H]]/24</f>
        <v>0.27413553760584602</v>
      </c>
      <c r="E53">
        <v>30.616666666666763</v>
      </c>
      <c r="F53">
        <f>Table1[[#This Row],[Local Noon Diff (minutes)]]/Minutes_Per_Day</f>
        <v>2.1261574074074141E-2</v>
      </c>
      <c r="G53" s="11">
        <f>MIDDAY-Table1[[#This Row],[H (days)]]</f>
        <v>0.22586446239415398</v>
      </c>
      <c r="H53" s="11">
        <f>MIDDAY+Table1[[#This Row],[H (days)]]</f>
        <v>0.77413553760584608</v>
      </c>
      <c r="I53" s="13">
        <f>ROUND(Table1[[#This Row],[Base Sunrise Time]]*Minutes_Per_Day,0)</f>
        <v>325</v>
      </c>
      <c r="J53" s="13">
        <f>ROUND(Table1[[#This Row],[Base Sunset Time]]*Minutes_Per_Day,0)</f>
        <v>1115</v>
      </c>
      <c r="K53" s="11">
        <f>MIDDAY-Table1[[#This Row],[H (days)]]+Table1[[#This Row],[Local Noon Diff (days)]]</f>
        <v>0.24712603646822812</v>
      </c>
      <c r="L53" s="14">
        <f>RADIANS((SIX_AM-Table1[[#This Row],[Base Sunrise Time]])*Minutes_Per_Day*0.25)</f>
        <v>0.15164805526593211</v>
      </c>
      <c r="M53">
        <f>IF(Table1[[#This Row],[Theta (Radians)]]=0,-1,ROUND(Day_Circle_Radius/(2*SIN(Table1[[#This Row],[Theta (Radians)]])),0))</f>
        <v>328</v>
      </c>
      <c r="N53">
        <f>IF(Table1[[#This Row],[Night Circle Radius]]=0,-1,Table1[[#This Row],[Night Circle Radius]]+ Display_Height / 2)</f>
        <v>428</v>
      </c>
      <c r="O53">
        <f>ABS(Table1[[#This Row],[Night Circle Radius]])</f>
        <v>328</v>
      </c>
      <c r="P53" t="str">
        <f>IF(Table1[[#This Row],[Day]]-10 &lt; 0, "   ", IF(Table1[[#This Row],[Day]]-100 &lt; 0, "  ", " "))</f>
        <v xml:space="preserve">  </v>
      </c>
      <c r="Q5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45 */   {428,328,325,1115},</v>
      </c>
    </row>
    <row r="54" spans="1:17" x14ac:dyDescent="0.25">
      <c r="A54">
        <v>46</v>
      </c>
      <c r="B54" t="s">
        <v>5</v>
      </c>
      <c r="C54">
        <f>ABS((1/15)*DEGREES(ACOS(-TAN(RADIANS(Latitude))*TAN(RADIANS(23.44)*SIN(RADIANS(360*(Table1[[#This Row],[Day]]+284)/365))))))</f>
        <v>6.564560085725252</v>
      </c>
      <c r="D54">
        <f>Table1[[#This Row],[H]]/24</f>
        <v>0.27352333690521885</v>
      </c>
      <c r="E54">
        <v>30.566666666666595</v>
      </c>
      <c r="F54">
        <f>Table1[[#This Row],[Local Noon Diff (minutes)]]/Minutes_Per_Day</f>
        <v>2.1226851851851802E-2</v>
      </c>
      <c r="G54" s="11">
        <f>MIDDAY-Table1[[#This Row],[H (days)]]</f>
        <v>0.22647666309478115</v>
      </c>
      <c r="H54" s="11">
        <f>MIDDAY+Table1[[#This Row],[H (days)]]</f>
        <v>0.77352333690521879</v>
      </c>
      <c r="I54" s="13">
        <f>ROUND(Table1[[#This Row],[Base Sunrise Time]]*Minutes_Per_Day,0)</f>
        <v>326</v>
      </c>
      <c r="J54" s="13">
        <f>ROUND(Table1[[#This Row],[Base Sunset Time]]*Minutes_Per_Day,0)</f>
        <v>1114</v>
      </c>
      <c r="K54" s="11">
        <f>MIDDAY-Table1[[#This Row],[H (days)]]+Table1[[#This Row],[Local Noon Diff (days)]]</f>
        <v>0.24770351494663295</v>
      </c>
      <c r="L54" s="14">
        <f>RADIANS((SIX_AM-Table1[[#This Row],[Base Sunrise Time]])*Minutes_Per_Day*0.25)</f>
        <v>0.14780148481870639</v>
      </c>
      <c r="M54">
        <f>IF(Table1[[#This Row],[Theta (Radians)]]=0,-1,ROUND(Day_Circle_Radius/(2*SIN(Table1[[#This Row],[Theta (Radians)]])),0))</f>
        <v>336</v>
      </c>
      <c r="N54">
        <f>IF(Table1[[#This Row],[Night Circle Radius]]=0,-1,Table1[[#This Row],[Night Circle Radius]]+ Display_Height / 2)</f>
        <v>436</v>
      </c>
      <c r="O54">
        <f>ABS(Table1[[#This Row],[Night Circle Radius]])</f>
        <v>336</v>
      </c>
      <c r="P54" t="str">
        <f>IF(Table1[[#This Row],[Day]]-10 &lt; 0, "   ", IF(Table1[[#This Row],[Day]]-100 &lt; 0, "  ", " "))</f>
        <v xml:space="preserve">  </v>
      </c>
      <c r="Q5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46 */   {436,336,326,1114},</v>
      </c>
    </row>
    <row r="55" spans="1:17" x14ac:dyDescent="0.25">
      <c r="A55">
        <v>47</v>
      </c>
      <c r="B55" t="s">
        <v>5</v>
      </c>
      <c r="C55">
        <f>ABS((1/15)*DEGREES(ACOS(-TAN(RADIANS(Latitude))*TAN(RADIANS(23.44)*SIN(RADIANS(360*(Table1[[#This Row],[Day]]+284)/365))))))</f>
        <v>6.5497414614958522</v>
      </c>
      <c r="D55">
        <f>Table1[[#This Row],[H]]/24</f>
        <v>0.27290589422899386</v>
      </c>
      <c r="E55">
        <v>30.483333333333356</v>
      </c>
      <c r="F55">
        <f>Table1[[#This Row],[Local Noon Diff (minutes)]]/Minutes_Per_Day</f>
        <v>2.1168981481481497E-2</v>
      </c>
      <c r="G55" s="11">
        <f>MIDDAY-Table1[[#This Row],[H (days)]]</f>
        <v>0.22709410577100614</v>
      </c>
      <c r="H55" s="11">
        <f>MIDDAY+Table1[[#This Row],[H (days)]]</f>
        <v>0.77290589422899392</v>
      </c>
      <c r="I55" s="13">
        <f>ROUND(Table1[[#This Row],[Base Sunrise Time]]*Minutes_Per_Day,0)</f>
        <v>327</v>
      </c>
      <c r="J55" s="13">
        <f>ROUND(Table1[[#This Row],[Base Sunset Time]]*Minutes_Per_Day,0)</f>
        <v>1113</v>
      </c>
      <c r="K55" s="11">
        <f>MIDDAY-Table1[[#This Row],[H (days)]]+Table1[[#This Row],[Local Noon Diff (days)]]</f>
        <v>0.24826308725248764</v>
      </c>
      <c r="L55" s="14">
        <f>RADIANS((SIX_AM-Table1[[#This Row],[Base Sunrise Time]])*Minutes_Per_Day*0.25)</f>
        <v>0.14392197806742391</v>
      </c>
      <c r="M55">
        <f>IF(Table1[[#This Row],[Theta (Radians)]]=0,-1,ROUND(Day_Circle_Radius/(2*SIN(Table1[[#This Row],[Theta (Radians)]])),0))</f>
        <v>345</v>
      </c>
      <c r="N55">
        <f>IF(Table1[[#This Row],[Night Circle Radius]]=0,-1,Table1[[#This Row],[Night Circle Radius]]+ Display_Height / 2)</f>
        <v>445</v>
      </c>
      <c r="O55">
        <f>ABS(Table1[[#This Row],[Night Circle Radius]])</f>
        <v>345</v>
      </c>
      <c r="P55" t="str">
        <f>IF(Table1[[#This Row],[Day]]-10 &lt; 0, "   ", IF(Table1[[#This Row],[Day]]-100 &lt; 0, "  ", " "))</f>
        <v xml:space="preserve">  </v>
      </c>
      <c r="Q5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47 */   {445,345,327,1113},</v>
      </c>
    </row>
    <row r="56" spans="1:17" x14ac:dyDescent="0.25">
      <c r="A56">
        <v>48</v>
      </c>
      <c r="B56" t="s">
        <v>5</v>
      </c>
      <c r="C56">
        <f>ABS((1/15)*DEGREES(ACOS(-TAN(RADIANS(Latitude))*TAN(RADIANS(23.44)*SIN(RADIANS(360*(Table1[[#This Row],[Day]]+284)/365))))))</f>
        <v>6.5348016405158376</v>
      </c>
      <c r="D56">
        <f>Table1[[#This Row],[H]]/24</f>
        <v>0.2722834016881599</v>
      </c>
      <c r="E56">
        <v>30.416666666666732</v>
      </c>
      <c r="F56">
        <f>Table1[[#This Row],[Local Noon Diff (minutes)]]/Minutes_Per_Day</f>
        <v>2.112268518518523E-2</v>
      </c>
      <c r="G56" s="11">
        <f>MIDDAY-Table1[[#This Row],[H (days)]]</f>
        <v>0.2277165983118401</v>
      </c>
      <c r="H56" s="11">
        <f>MIDDAY+Table1[[#This Row],[H (days)]]</f>
        <v>0.7722834016881599</v>
      </c>
      <c r="I56" s="13">
        <f>ROUND(Table1[[#This Row],[Base Sunrise Time]]*Minutes_Per_Day,0)</f>
        <v>328</v>
      </c>
      <c r="J56" s="13">
        <f>ROUND(Table1[[#This Row],[Base Sunset Time]]*Minutes_Per_Day,0)</f>
        <v>1112</v>
      </c>
      <c r="K56" s="11">
        <f>MIDDAY-Table1[[#This Row],[H (days)]]+Table1[[#This Row],[Local Noon Diff (days)]]</f>
        <v>0.24883928349702533</v>
      </c>
      <c r="L56" s="14">
        <f>RADIANS((SIX_AM-Table1[[#This Row],[Base Sunrise Time]])*Minutes_Per_Day*0.25)</f>
        <v>0.14001074208102707</v>
      </c>
      <c r="M56">
        <f>IF(Table1[[#This Row],[Theta (Radians)]]=0,-1,ROUND(Day_Circle_Radius/(2*SIN(Table1[[#This Row],[Theta (Radians)]])),0))</f>
        <v>355</v>
      </c>
      <c r="N56">
        <f>IF(Table1[[#This Row],[Night Circle Radius]]=0,-1,Table1[[#This Row],[Night Circle Radius]]+ Display_Height / 2)</f>
        <v>455</v>
      </c>
      <c r="O56">
        <f>ABS(Table1[[#This Row],[Night Circle Radius]])</f>
        <v>355</v>
      </c>
      <c r="P56" t="str">
        <f>IF(Table1[[#This Row],[Day]]-10 &lt; 0, "   ", IF(Table1[[#This Row],[Day]]-100 &lt; 0, "  ", " "))</f>
        <v xml:space="preserve">  </v>
      </c>
      <c r="Q5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48 */   {455,355,328,1112},</v>
      </c>
    </row>
    <row r="57" spans="1:17" x14ac:dyDescent="0.25">
      <c r="A57">
        <v>49</v>
      </c>
      <c r="B57" t="s">
        <v>5</v>
      </c>
      <c r="C57">
        <f>ABS((1/15)*DEGREES(ACOS(-TAN(RADIANS(Latitude))*TAN(RADIANS(23.44)*SIN(RADIANS(360*(Table1[[#This Row],[Day]]+284)/365))))))</f>
        <v>6.5197451626656404</v>
      </c>
      <c r="D57">
        <f>Table1[[#This Row],[H]]/24</f>
        <v>0.27165604844440167</v>
      </c>
      <c r="E57">
        <v>30.316666666666716</v>
      </c>
      <c r="F57">
        <f>Table1[[#This Row],[Local Noon Diff (minutes)]]/Minutes_Per_Day</f>
        <v>2.1053240740740775E-2</v>
      </c>
      <c r="G57" s="11">
        <f>MIDDAY-Table1[[#This Row],[H (days)]]</f>
        <v>0.22834395155559833</v>
      </c>
      <c r="H57" s="11">
        <f>MIDDAY+Table1[[#This Row],[H (days)]]</f>
        <v>0.77165604844440172</v>
      </c>
      <c r="I57" s="13">
        <f>ROUND(Table1[[#This Row],[Base Sunrise Time]]*Minutes_Per_Day,0)</f>
        <v>329</v>
      </c>
      <c r="J57" s="13">
        <f>ROUND(Table1[[#This Row],[Base Sunset Time]]*Minutes_Per_Day,0)</f>
        <v>1111</v>
      </c>
      <c r="K57" s="11">
        <f>MIDDAY-Table1[[#This Row],[H (days)]]+Table1[[#This Row],[Local Noon Diff (days)]]</f>
        <v>0.24939719229633911</v>
      </c>
      <c r="L57" s="14">
        <f>RADIANS((SIX_AM-Table1[[#This Row],[Base Sunrise Time]])*Minutes_Per_Day*0.25)</f>
        <v>0.13606896539743388</v>
      </c>
      <c r="M57">
        <f>IF(Table1[[#This Row],[Theta (Radians)]]=0,-1,ROUND(Day_Circle_Radius/(2*SIN(Table1[[#This Row],[Theta (Radians)]])),0))</f>
        <v>365</v>
      </c>
      <c r="N57">
        <f>IF(Table1[[#This Row],[Night Circle Radius]]=0,-1,Table1[[#This Row],[Night Circle Radius]]+ Display_Height / 2)</f>
        <v>465</v>
      </c>
      <c r="O57">
        <f>ABS(Table1[[#This Row],[Night Circle Radius]])</f>
        <v>365</v>
      </c>
      <c r="P57" t="str">
        <f>IF(Table1[[#This Row],[Day]]-10 &lt; 0, "   ", IF(Table1[[#This Row],[Day]]-100 &lt; 0, "  ", " "))</f>
        <v xml:space="preserve">  </v>
      </c>
      <c r="Q5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49 */   {465,365,329,1111},</v>
      </c>
    </row>
    <row r="58" spans="1:17" x14ac:dyDescent="0.25">
      <c r="A58">
        <v>50</v>
      </c>
      <c r="B58" t="s">
        <v>5</v>
      </c>
      <c r="C58">
        <f>ABS((1/15)*DEGREES(ACOS(-TAN(RADIANS(Latitude))*TAN(RADIANS(23.44)*SIN(RADIANS(360*(Table1[[#This Row],[Day]]+284)/365))))))</f>
        <v>6.5045764964439474</v>
      </c>
      <c r="D58">
        <f>Table1[[#This Row],[H]]/24</f>
        <v>0.27102402068516446</v>
      </c>
      <c r="E58">
        <v>30.216666666666701</v>
      </c>
      <c r="F58">
        <f>Table1[[#This Row],[Local Noon Diff (minutes)]]/Minutes_Per_Day</f>
        <v>2.098379629629632E-2</v>
      </c>
      <c r="G58" s="11">
        <f>MIDDAY-Table1[[#This Row],[H (days)]]</f>
        <v>0.22897597931483554</v>
      </c>
      <c r="H58" s="11">
        <f>MIDDAY+Table1[[#This Row],[H (days)]]</f>
        <v>0.7710240206851644</v>
      </c>
      <c r="I58" s="13">
        <f>ROUND(Table1[[#This Row],[Base Sunrise Time]]*Minutes_Per_Day,0)</f>
        <v>330</v>
      </c>
      <c r="J58" s="13">
        <f>ROUND(Table1[[#This Row],[Base Sunset Time]]*Minutes_Per_Day,0)</f>
        <v>1110</v>
      </c>
      <c r="K58" s="11">
        <f>MIDDAY-Table1[[#This Row],[H (days)]]+Table1[[#This Row],[Local Noon Diff (days)]]</f>
        <v>0.24995977561113186</v>
      </c>
      <c r="L58" s="14">
        <f>RADIANS((SIX_AM-Table1[[#This Row],[Base Sunrise Time]])*Minutes_Per_Day*0.25)</f>
        <v>0.132097817866865</v>
      </c>
      <c r="M58">
        <f>IF(Table1[[#This Row],[Theta (Radians)]]=0,-1,ROUND(Day_Circle_Radius/(2*SIN(Table1[[#This Row],[Theta (Radians)]])),0))</f>
        <v>376</v>
      </c>
      <c r="N58">
        <f>IF(Table1[[#This Row],[Night Circle Radius]]=0,-1,Table1[[#This Row],[Night Circle Radius]]+ Display_Height / 2)</f>
        <v>476</v>
      </c>
      <c r="O58">
        <f>ABS(Table1[[#This Row],[Night Circle Radius]])</f>
        <v>376</v>
      </c>
      <c r="P58" t="str">
        <f>IF(Table1[[#This Row],[Day]]-10 &lt; 0, "   ", IF(Table1[[#This Row],[Day]]-100 &lt; 0, "  ", " "))</f>
        <v xml:space="preserve">  </v>
      </c>
      <c r="Q5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50 */   {476,376,330,1110},</v>
      </c>
    </row>
    <row r="59" spans="1:17" x14ac:dyDescent="0.25">
      <c r="A59">
        <v>51</v>
      </c>
      <c r="B59" t="s">
        <v>5</v>
      </c>
      <c r="C59">
        <f>ABS((1/15)*DEGREES(ACOS(-TAN(RADIANS(Latitude))*TAN(RADIANS(23.44)*SIN(RADIANS(360*(Table1[[#This Row],[Day]]+284)/365))))))</f>
        <v>6.4893000386243314</v>
      </c>
      <c r="D59">
        <f>Table1[[#This Row],[H]]/24</f>
        <v>0.27038750160934716</v>
      </c>
      <c r="E59">
        <v>30.100000000000069</v>
      </c>
      <c r="F59">
        <f>Table1[[#This Row],[Local Noon Diff (minutes)]]/Minutes_Per_Day</f>
        <v>2.0902777777777826E-2</v>
      </c>
      <c r="G59" s="11">
        <f>MIDDAY-Table1[[#This Row],[H (days)]]</f>
        <v>0.22961249839065284</v>
      </c>
      <c r="H59" s="11">
        <f>MIDDAY+Table1[[#This Row],[H (days)]]</f>
        <v>0.7703875016093471</v>
      </c>
      <c r="I59" s="13">
        <f>ROUND(Table1[[#This Row],[Base Sunrise Time]]*Minutes_Per_Day,0)</f>
        <v>331</v>
      </c>
      <c r="J59" s="13">
        <f>ROUND(Table1[[#This Row],[Base Sunset Time]]*Minutes_Per_Day,0)</f>
        <v>1109</v>
      </c>
      <c r="K59" s="11">
        <f>MIDDAY-Table1[[#This Row],[H (days)]]+Table1[[#This Row],[Local Noon Diff (days)]]</f>
        <v>0.25051527616843067</v>
      </c>
      <c r="L59" s="14">
        <f>RADIANS((SIX_AM-Table1[[#This Row],[Base Sunrise Time]])*Minutes_Per_Day*0.25)</f>
        <v>0.12809845056195024</v>
      </c>
      <c r="M59">
        <f>IF(Table1[[#This Row],[Theta (Radians)]]=0,-1,ROUND(Day_Circle_Radius/(2*SIN(Table1[[#This Row],[Theta (Radians)]])),0))</f>
        <v>387</v>
      </c>
      <c r="N59">
        <f>IF(Table1[[#This Row],[Night Circle Radius]]=0,-1,Table1[[#This Row],[Night Circle Radius]]+ Display_Height / 2)</f>
        <v>487</v>
      </c>
      <c r="O59">
        <f>ABS(Table1[[#This Row],[Night Circle Radius]])</f>
        <v>387</v>
      </c>
      <c r="P59" t="str">
        <f>IF(Table1[[#This Row],[Day]]-10 &lt; 0, "   ", IF(Table1[[#This Row],[Day]]-100 &lt; 0, "  ", " "))</f>
        <v xml:space="preserve">  </v>
      </c>
      <c r="Q5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51 */   {487,387,331,1109},</v>
      </c>
    </row>
    <row r="60" spans="1:17" x14ac:dyDescent="0.25">
      <c r="A60">
        <v>52</v>
      </c>
      <c r="B60" t="s">
        <v>5</v>
      </c>
      <c r="C60">
        <f>ABS((1/15)*DEGREES(ACOS(-TAN(RADIANS(Latitude))*TAN(RADIANS(23.44)*SIN(RADIANS(360*(Table1[[#This Row],[Day]]+284)/365))))))</f>
        <v>6.4739201141582008</v>
      </c>
      <c r="D60">
        <f>Table1[[#This Row],[H]]/24</f>
        <v>0.26974667142325837</v>
      </c>
      <c r="E60">
        <v>29.966666666666661</v>
      </c>
      <c r="F60">
        <f>Table1[[#This Row],[Local Noon Diff (minutes)]]/Minutes_Per_Day</f>
        <v>2.0810185185185182E-2</v>
      </c>
      <c r="G60" s="11">
        <f>MIDDAY-Table1[[#This Row],[H (days)]]</f>
        <v>0.23025332857674163</v>
      </c>
      <c r="H60" s="11">
        <f>MIDDAY+Table1[[#This Row],[H (days)]]</f>
        <v>0.76974667142325837</v>
      </c>
      <c r="I60" s="13">
        <f>ROUND(Table1[[#This Row],[Base Sunrise Time]]*Minutes_Per_Day,0)</f>
        <v>332</v>
      </c>
      <c r="J60" s="13">
        <f>ROUND(Table1[[#This Row],[Base Sunset Time]]*Minutes_Per_Day,0)</f>
        <v>1108</v>
      </c>
      <c r="K60" s="11">
        <f>MIDDAY-Table1[[#This Row],[H (days)]]+Table1[[#This Row],[Local Noon Diff (days)]]</f>
        <v>0.25106351376192682</v>
      </c>
      <c r="L60" s="14">
        <f>RADIANS((SIX_AM-Table1[[#This Row],[Base Sunrise Time]])*Minutes_Per_Day*0.25)</f>
        <v>0.12407199575231997</v>
      </c>
      <c r="M60">
        <f>IF(Table1[[#This Row],[Theta (Radians)]]=0,-1,ROUND(Day_Circle_Radius/(2*SIN(Table1[[#This Row],[Theta (Radians)]])),0))</f>
        <v>400</v>
      </c>
      <c r="N60">
        <f>IF(Table1[[#This Row],[Night Circle Radius]]=0,-1,Table1[[#This Row],[Night Circle Radius]]+ Display_Height / 2)</f>
        <v>500</v>
      </c>
      <c r="O60">
        <f>ABS(Table1[[#This Row],[Night Circle Radius]])</f>
        <v>400</v>
      </c>
      <c r="P60" t="str">
        <f>IF(Table1[[#This Row],[Day]]-10 &lt; 0, "   ", IF(Table1[[#This Row],[Day]]-100 &lt; 0, "  ", " "))</f>
        <v xml:space="preserve">  </v>
      </c>
      <c r="Q6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52 */   {500,400,332,1108},</v>
      </c>
    </row>
    <row r="61" spans="1:17" x14ac:dyDescent="0.25">
      <c r="A61">
        <v>53</v>
      </c>
      <c r="B61" t="s">
        <v>5</v>
      </c>
      <c r="C61">
        <f>ABS((1/15)*DEGREES(ACOS(-TAN(RADIANS(Latitude))*TAN(RADIANS(23.44)*SIN(RADIANS(360*(Table1[[#This Row],[Day]]+284)/365))))))</f>
        <v>6.4584409763152726</v>
      </c>
      <c r="D61">
        <f>Table1[[#This Row],[H]]/24</f>
        <v>0.26910170734646971</v>
      </c>
      <c r="E61">
        <v>29.833333333333254</v>
      </c>
      <c r="F61">
        <f>Table1[[#This Row],[Local Noon Diff (minutes)]]/Minutes_Per_Day</f>
        <v>2.0717592592592537E-2</v>
      </c>
      <c r="G61" s="11">
        <f>MIDDAY-Table1[[#This Row],[H (days)]]</f>
        <v>0.23089829265353029</v>
      </c>
      <c r="H61" s="11">
        <f>MIDDAY+Table1[[#This Row],[H (days)]]</f>
        <v>0.76910170734646965</v>
      </c>
      <c r="I61" s="13">
        <f>ROUND(Table1[[#This Row],[Base Sunrise Time]]*Minutes_Per_Day,0)</f>
        <v>332</v>
      </c>
      <c r="J61" s="13">
        <f>ROUND(Table1[[#This Row],[Base Sunset Time]]*Minutes_Per_Day,0)</f>
        <v>1108</v>
      </c>
      <c r="K61" s="11">
        <f>MIDDAY-Table1[[#This Row],[H (days)]]+Table1[[#This Row],[Local Noon Diff (days)]]</f>
        <v>0.25161588524612283</v>
      </c>
      <c r="L61" s="14">
        <f>RADIANS((SIX_AM-Table1[[#This Row],[Base Sunrise Time]])*Minutes_Per_Day*0.25)</f>
        <v>0.12001956694138284</v>
      </c>
      <c r="M61">
        <f>IF(Table1[[#This Row],[Theta (Radians)]]=0,-1,ROUND(Day_Circle_Radius/(2*SIN(Table1[[#This Row],[Theta (Radians)]])),0))</f>
        <v>413</v>
      </c>
      <c r="N61">
        <f>IF(Table1[[#This Row],[Night Circle Radius]]=0,-1,Table1[[#This Row],[Night Circle Radius]]+ Display_Height / 2)</f>
        <v>513</v>
      </c>
      <c r="O61">
        <f>ABS(Table1[[#This Row],[Night Circle Radius]])</f>
        <v>413</v>
      </c>
      <c r="P61" t="str">
        <f>IF(Table1[[#This Row],[Day]]-10 &lt; 0, "   ", IF(Table1[[#This Row],[Day]]-100 &lt; 0, "  ", " "))</f>
        <v xml:space="preserve">  </v>
      </c>
      <c r="Q6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53 */   {513,413,332,1108},</v>
      </c>
    </row>
    <row r="62" spans="1:17" x14ac:dyDescent="0.25">
      <c r="A62">
        <v>54</v>
      </c>
      <c r="B62" t="s">
        <v>5</v>
      </c>
      <c r="C62">
        <f>ABS((1/15)*DEGREES(ACOS(-TAN(RADIANS(Latitude))*TAN(RADIANS(23.44)*SIN(RADIANS(360*(Table1[[#This Row],[Day]]+284)/365))))))</f>
        <v>6.4428668070524964</v>
      </c>
      <c r="D62">
        <f>Table1[[#This Row],[H]]/24</f>
        <v>0.26845278362718733</v>
      </c>
      <c r="E62">
        <v>29.68333333333339</v>
      </c>
      <c r="F62">
        <f>Table1[[#This Row],[Local Noon Diff (minutes)]]/Minutes_Per_Day</f>
        <v>2.0613425925925966E-2</v>
      </c>
      <c r="G62" s="11">
        <f>MIDDAY-Table1[[#This Row],[H (days)]]</f>
        <v>0.23154721637281267</v>
      </c>
      <c r="H62" s="11">
        <f>MIDDAY+Table1[[#This Row],[H (days)]]</f>
        <v>0.76845278362718727</v>
      </c>
      <c r="I62" s="13">
        <f>ROUND(Table1[[#This Row],[Base Sunrise Time]]*Minutes_Per_Day,0)</f>
        <v>333</v>
      </c>
      <c r="J62" s="13">
        <f>ROUND(Table1[[#This Row],[Base Sunset Time]]*Minutes_Per_Day,0)</f>
        <v>1107</v>
      </c>
      <c r="K62" s="11">
        <f>MIDDAY-Table1[[#This Row],[H (days)]]+Table1[[#This Row],[Local Noon Diff (days)]]</f>
        <v>0.25216064229873864</v>
      </c>
      <c r="L62" s="14">
        <f>RADIANS((SIX_AM-Table1[[#This Row],[Base Sunrise Time]])*Minutes_Per_Day*0.25)</f>
        <v>0.11594225896290745</v>
      </c>
      <c r="M62">
        <f>IF(Table1[[#This Row],[Theta (Radians)]]=0,-1,ROUND(Day_Circle_Radius/(2*SIN(Table1[[#This Row],[Theta (Radians)]])),0))</f>
        <v>428</v>
      </c>
      <c r="N62">
        <f>IF(Table1[[#This Row],[Night Circle Radius]]=0,-1,Table1[[#This Row],[Night Circle Radius]]+ Display_Height / 2)</f>
        <v>528</v>
      </c>
      <c r="O62">
        <f>ABS(Table1[[#This Row],[Night Circle Radius]])</f>
        <v>428</v>
      </c>
      <c r="P62" t="str">
        <f>IF(Table1[[#This Row],[Day]]-10 &lt; 0, "   ", IF(Table1[[#This Row],[Day]]-100 &lt; 0, "  ", " "))</f>
        <v xml:space="preserve">  </v>
      </c>
      <c r="Q6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54 */   {528,428,333,1107},</v>
      </c>
    </row>
    <row r="63" spans="1:17" x14ac:dyDescent="0.25">
      <c r="A63">
        <v>55</v>
      </c>
      <c r="B63" t="s">
        <v>5</v>
      </c>
      <c r="C63">
        <f>ABS((1/15)*DEGREES(ACOS(-TAN(RADIANS(Latitude))*TAN(RADIANS(23.44)*SIN(RADIANS(360*(Table1[[#This Row],[Day]]+284)/365))))))</f>
        <v>6.4272017176023475</v>
      </c>
      <c r="D63">
        <f>Table1[[#This Row],[H]]/24</f>
        <v>0.2678000715667645</v>
      </c>
      <c r="E63">
        <v>29.533333333333367</v>
      </c>
      <c r="F63">
        <f>Table1[[#This Row],[Local Noon Diff (minutes)]]/Minutes_Per_Day</f>
        <v>2.0509259259259283E-2</v>
      </c>
      <c r="G63" s="11">
        <f>MIDDAY-Table1[[#This Row],[H (days)]]</f>
        <v>0.2321999284332355</v>
      </c>
      <c r="H63" s="11">
        <f>MIDDAY+Table1[[#This Row],[H (days)]]</f>
        <v>0.76780007156676455</v>
      </c>
      <c r="I63" s="13">
        <f>ROUND(Table1[[#This Row],[Base Sunrise Time]]*Minutes_Per_Day,0)</f>
        <v>334</v>
      </c>
      <c r="J63" s="13">
        <f>ROUND(Table1[[#This Row],[Base Sunset Time]]*Minutes_Per_Day,0)</f>
        <v>1106</v>
      </c>
      <c r="K63" s="11">
        <f>MIDDAY-Table1[[#This Row],[H (days)]]+Table1[[#This Row],[Local Noon Diff (days)]]</f>
        <v>0.25270918769249479</v>
      </c>
      <c r="L63" s="14">
        <f>RADIANS((SIX_AM-Table1[[#This Row],[Base Sunrise Time]])*Minutes_Per_Day*0.25)</f>
        <v>0.11184114813503981</v>
      </c>
      <c r="M63">
        <f>IF(Table1[[#This Row],[Theta (Radians)]]=0,-1,ROUND(Day_Circle_Radius/(2*SIN(Table1[[#This Row],[Theta (Radians)]])),0))</f>
        <v>444</v>
      </c>
      <c r="N63">
        <f>IF(Table1[[#This Row],[Night Circle Radius]]=0,-1,Table1[[#This Row],[Night Circle Radius]]+ Display_Height / 2)</f>
        <v>544</v>
      </c>
      <c r="O63">
        <f>ABS(Table1[[#This Row],[Night Circle Radius]])</f>
        <v>444</v>
      </c>
      <c r="P63" t="str">
        <f>IF(Table1[[#This Row],[Day]]-10 &lt; 0, "   ", IF(Table1[[#This Row],[Day]]-100 &lt; 0, "  ", " "))</f>
        <v xml:space="preserve">  </v>
      </c>
      <c r="Q6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55 */   {544,444,334,1106},</v>
      </c>
    </row>
    <row r="64" spans="1:17" x14ac:dyDescent="0.25">
      <c r="A64">
        <v>56</v>
      </c>
      <c r="B64" t="s">
        <v>5</v>
      </c>
      <c r="C64">
        <f>ABS((1/15)*DEGREES(ACOS(-TAN(RADIANS(Latitude))*TAN(RADIANS(23.44)*SIN(RADIANS(360*(Table1[[#This Row],[Day]]+284)/365))))))</f>
        <v>6.4114497492712834</v>
      </c>
      <c r="D64">
        <f>Table1[[#This Row],[H]]/24</f>
        <v>0.26714373955297016</v>
      </c>
      <c r="E64">
        <v>29.366666666666728</v>
      </c>
      <c r="F64">
        <f>Table1[[#This Row],[Local Noon Diff (minutes)]]/Minutes_Per_Day</f>
        <v>2.0393518518518561E-2</v>
      </c>
      <c r="G64" s="11">
        <f>MIDDAY-Table1[[#This Row],[H (days)]]</f>
        <v>0.23285626044702984</v>
      </c>
      <c r="H64" s="11">
        <f>MIDDAY+Table1[[#This Row],[H (days)]]</f>
        <v>0.76714373955297011</v>
      </c>
      <c r="I64" s="13">
        <f>ROUND(Table1[[#This Row],[Base Sunrise Time]]*Minutes_Per_Day,0)</f>
        <v>335</v>
      </c>
      <c r="J64" s="13">
        <f>ROUND(Table1[[#This Row],[Base Sunset Time]]*Minutes_Per_Day,0)</f>
        <v>1105</v>
      </c>
      <c r="K64" s="11">
        <f>MIDDAY-Table1[[#This Row],[H (days)]]+Table1[[#This Row],[Local Noon Diff (days)]]</f>
        <v>0.2532497789655484</v>
      </c>
      <c r="L64" s="14">
        <f>RADIANS((SIX_AM-Table1[[#This Row],[Base Sunrise Time]])*Minutes_Per_Day*0.25)</f>
        <v>0.10771729246933563</v>
      </c>
      <c r="M64">
        <f>IF(Table1[[#This Row],[Theta (Radians)]]=0,-1,ROUND(Day_Circle_Radius/(2*SIN(Table1[[#This Row],[Theta (Radians)]])),0))</f>
        <v>460</v>
      </c>
      <c r="N64">
        <f>IF(Table1[[#This Row],[Night Circle Radius]]=0,-1,Table1[[#This Row],[Night Circle Radius]]+ Display_Height / 2)</f>
        <v>560</v>
      </c>
      <c r="O64">
        <f>ABS(Table1[[#This Row],[Night Circle Radius]])</f>
        <v>460</v>
      </c>
      <c r="P64" t="str">
        <f>IF(Table1[[#This Row],[Day]]-10 &lt; 0, "   ", IF(Table1[[#This Row],[Day]]-100 &lt; 0, "  ", " "))</f>
        <v xml:space="preserve">  </v>
      </c>
      <c r="Q6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56 */   {560,460,335,1105},</v>
      </c>
    </row>
    <row r="65" spans="1:21" x14ac:dyDescent="0.25">
      <c r="A65">
        <v>57</v>
      </c>
      <c r="B65" t="s">
        <v>5</v>
      </c>
      <c r="C65">
        <f>ABS((1/15)*DEGREES(ACOS(-TAN(RADIANS(Latitude))*TAN(RADIANS(23.44)*SIN(RADIANS(360*(Table1[[#This Row],[Day]]+284)/365))))))</f>
        <v>6.3956148744391808</v>
      </c>
      <c r="D65">
        <f>Table1[[#This Row],[H]]/24</f>
        <v>0.26648395310163253</v>
      </c>
      <c r="E65">
        <v>29.199999999999928</v>
      </c>
      <c r="F65">
        <f>Table1[[#This Row],[Local Noon Diff (minutes)]]/Minutes_Per_Day</f>
        <v>2.0277777777777728E-2</v>
      </c>
      <c r="G65" s="11">
        <f>MIDDAY-Table1[[#This Row],[H (days)]]</f>
        <v>0.23351604689836747</v>
      </c>
      <c r="H65" s="11">
        <f>MIDDAY+Table1[[#This Row],[H (days)]]</f>
        <v>0.76648395310163253</v>
      </c>
      <c r="I65" s="13">
        <f>ROUND(Table1[[#This Row],[Base Sunrise Time]]*Minutes_Per_Day,0)</f>
        <v>336</v>
      </c>
      <c r="J65" s="13">
        <f>ROUND(Table1[[#This Row],[Base Sunset Time]]*Minutes_Per_Day,0)</f>
        <v>1104</v>
      </c>
      <c r="K65" s="11">
        <f>MIDDAY-Table1[[#This Row],[H (days)]]+Table1[[#This Row],[Local Noon Diff (days)]]</f>
        <v>0.2537938246761452</v>
      </c>
      <c r="L65" s="14">
        <f>RADIANS((SIX_AM-Table1[[#This Row],[Base Sunrise Time]])*Minutes_Per_Day*0.25)</f>
        <v>0.1035717319324149</v>
      </c>
      <c r="M65">
        <f>IF(Table1[[#This Row],[Theta (Radians)]]=0,-1,ROUND(Day_Circle_Radius/(2*SIN(Table1[[#This Row],[Theta (Radians)]])),0))</f>
        <v>479</v>
      </c>
      <c r="N65">
        <f>IF(Table1[[#This Row],[Night Circle Radius]]=0,-1,Table1[[#This Row],[Night Circle Radius]]+ Display_Height / 2)</f>
        <v>579</v>
      </c>
      <c r="O65">
        <f>ABS(Table1[[#This Row],[Night Circle Radius]])</f>
        <v>479</v>
      </c>
      <c r="P65" t="str">
        <f>IF(Table1[[#This Row],[Day]]-10 &lt; 0, "   ", IF(Table1[[#This Row],[Day]]-100 &lt; 0, "  ", " "))</f>
        <v xml:space="preserve">  </v>
      </c>
      <c r="Q6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57 */   {579,479,336,1104},</v>
      </c>
    </row>
    <row r="66" spans="1:21" x14ac:dyDescent="0.25">
      <c r="A66">
        <v>58</v>
      </c>
      <c r="B66" t="s">
        <v>5</v>
      </c>
      <c r="C66">
        <f>ABS((1/15)*DEGREES(ACOS(-TAN(RADIANS(Latitude))*TAN(RADIANS(23.44)*SIN(RADIANS(360*(Table1[[#This Row],[Day]]+284)/365))))))</f>
        <v>6.3797009977505397</v>
      </c>
      <c r="D66">
        <f>Table1[[#This Row],[H]]/24</f>
        <v>0.26582087490627249</v>
      </c>
      <c r="E66">
        <v>29.016666666666673</v>
      </c>
      <c r="F66">
        <f>Table1[[#This Row],[Local Noon Diff (minutes)]]/Minutes_Per_Day</f>
        <v>2.0150462962962967E-2</v>
      </c>
      <c r="G66" s="11">
        <f>MIDDAY-Table1[[#This Row],[H (days)]]</f>
        <v>0.23417912509372751</v>
      </c>
      <c r="H66" s="11">
        <f>MIDDAY+Table1[[#This Row],[H (days)]]</f>
        <v>0.76582087490627249</v>
      </c>
      <c r="I66" s="13">
        <f>ROUND(Table1[[#This Row],[Base Sunrise Time]]*Minutes_Per_Day,0)</f>
        <v>337</v>
      </c>
      <c r="J66" s="13">
        <f>ROUND(Table1[[#This Row],[Base Sunset Time]]*Minutes_Per_Day,0)</f>
        <v>1103</v>
      </c>
      <c r="K66" s="11">
        <f>MIDDAY-Table1[[#This Row],[H (days)]]+Table1[[#This Row],[Local Noon Diff (days)]]</f>
        <v>0.25432958805669048</v>
      </c>
      <c r="L66" s="14">
        <f>RADIANS((SIX_AM-Table1[[#This Row],[Base Sunrise Time]])*Minutes_Per_Day*0.25)</f>
        <v>9.9405488757817503E-2</v>
      </c>
      <c r="M66">
        <f>IF(Table1[[#This Row],[Theta (Radians)]]=0,-1,ROUND(Day_Circle_Radius/(2*SIN(Table1[[#This Row],[Theta (Radians)]])),0))</f>
        <v>499</v>
      </c>
      <c r="N66">
        <f>IF(Table1[[#This Row],[Night Circle Radius]]=0,-1,Table1[[#This Row],[Night Circle Radius]]+ Display_Height / 2)</f>
        <v>599</v>
      </c>
      <c r="O66">
        <f>ABS(Table1[[#This Row],[Night Circle Radius]])</f>
        <v>499</v>
      </c>
      <c r="P66" t="str">
        <f>IF(Table1[[#This Row],[Day]]-10 &lt; 0, "   ", IF(Table1[[#This Row],[Day]]-100 &lt; 0, "  ", " "))</f>
        <v xml:space="preserve">  </v>
      </c>
      <c r="Q6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58 */   {599,499,337,1103},</v>
      </c>
    </row>
    <row r="67" spans="1:21" x14ac:dyDescent="0.25">
      <c r="A67">
        <v>59</v>
      </c>
      <c r="B67" t="s">
        <v>5</v>
      </c>
      <c r="C67">
        <f>ABS((1/15)*DEGREES(ACOS(-TAN(RADIANS(Latitude))*TAN(RADIANS(23.44)*SIN(RADIANS(360*(Table1[[#This Row],[Day]]+284)/365))))))</f>
        <v>6.3637119574883458</v>
      </c>
      <c r="D67">
        <f>Table1[[#This Row],[H]]/24</f>
        <v>0.26515466489534772</v>
      </c>
      <c r="E67">
        <v>28.883333333333265</v>
      </c>
      <c r="F67">
        <f>Table1[[#This Row],[Local Noon Diff (minutes)]]/Minutes_Per_Day</f>
        <v>2.0057870370370323E-2</v>
      </c>
      <c r="G67" s="11">
        <f>MIDDAY-Table1[[#This Row],[H (days)]]</f>
        <v>0.23484533510465228</v>
      </c>
      <c r="H67" s="11">
        <f>MIDDAY+Table1[[#This Row],[H (days)]]</f>
        <v>0.76515466489534778</v>
      </c>
      <c r="I67" s="13">
        <f>ROUND(Table1[[#This Row],[Base Sunrise Time]]*Minutes_Per_Day,0)</f>
        <v>338</v>
      </c>
      <c r="J67" s="13">
        <f>ROUND(Table1[[#This Row],[Base Sunset Time]]*Minutes_Per_Day,0)</f>
        <v>1102</v>
      </c>
      <c r="K67" s="11">
        <f>MIDDAY-Table1[[#This Row],[H (days)]]+Table1[[#This Row],[Local Noon Diff (days)]]</f>
        <v>0.2549032054750226</v>
      </c>
      <c r="L67" s="14">
        <f>RADIANS((SIX_AM-Table1[[#This Row],[Base Sunrise Time]])*Minutes_Per_Day*0.25)</f>
        <v>9.5219567805679098E-2</v>
      </c>
      <c r="M67">
        <f>IF(Table1[[#This Row],[Theta (Radians)]]=0,-1,ROUND(Day_Circle_Radius/(2*SIN(Table1[[#This Row],[Theta (Radians)]])),0))</f>
        <v>521</v>
      </c>
      <c r="N67">
        <f>IF(Table1[[#This Row],[Night Circle Radius]]=0,-1,Table1[[#This Row],[Night Circle Radius]]+ Display_Height / 2)</f>
        <v>621</v>
      </c>
      <c r="O67">
        <f>ABS(Table1[[#This Row],[Night Circle Radius]])</f>
        <v>521</v>
      </c>
      <c r="P67" t="str">
        <f>IF(Table1[[#This Row],[Day]]-10 &lt; 0, "   ", IF(Table1[[#This Row],[Day]]-100 &lt; 0, "  ", " "))</f>
        <v xml:space="preserve">  </v>
      </c>
      <c r="Q6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59 */   {621,521,338,1102},</v>
      </c>
    </row>
    <row r="68" spans="1:21" x14ac:dyDescent="0.25">
      <c r="A68">
        <v>60</v>
      </c>
      <c r="B68" t="s">
        <v>6</v>
      </c>
      <c r="C68">
        <f>ABS((1/15)*DEGREES(ACOS(-TAN(RADIANS(Latitude))*TAN(RADIANS(23.44)*SIN(RADIANS(360*(Table1[[#This Row],[Day]]+284)/365))))))</f>
        <v>6.3476515271214682</v>
      </c>
      <c r="D68">
        <f>Table1[[#This Row],[H]]/24</f>
        <v>0.26448548029672786</v>
      </c>
      <c r="E68">
        <v>28.766666666666634</v>
      </c>
      <c r="F68">
        <f>Table1[[#This Row],[Local Noon Diff (minutes)]]/Minutes_Per_Day</f>
        <v>1.9976851851851829E-2</v>
      </c>
      <c r="G68" s="11">
        <f>MIDDAY-Table1[[#This Row],[H (days)]]</f>
        <v>0.23551451970327214</v>
      </c>
      <c r="H68" s="11">
        <f>MIDDAY+Table1[[#This Row],[H (days)]]</f>
        <v>0.7644854802967278</v>
      </c>
      <c r="I68" s="13">
        <f>ROUND(Table1[[#This Row],[Base Sunrise Time]]*Minutes_Per_Day,0)</f>
        <v>339</v>
      </c>
      <c r="J68" s="13">
        <f>ROUND(Table1[[#This Row],[Base Sunset Time]]*Minutes_Per_Day,0)</f>
        <v>1101</v>
      </c>
      <c r="K68" s="11">
        <f>MIDDAY-Table1[[#This Row],[H (days)]]+Table1[[#This Row],[Local Noon Diff (days)]]</f>
        <v>0.25549137155512397</v>
      </c>
      <c r="L68" s="14">
        <f>RADIANS((SIX_AM-Table1[[#This Row],[Base Sunrise Time]])*Minutes_Per_Day*0.25)</f>
        <v>9.1014956967839872E-2</v>
      </c>
      <c r="M68">
        <f>IF(Table1[[#This Row],[Theta (Radians)]]=0,-1,ROUND(Day_Circle_Radius/(2*SIN(Table1[[#This Row],[Theta (Radians)]])),0))</f>
        <v>545</v>
      </c>
      <c r="N68">
        <f>IF(Table1[[#This Row],[Night Circle Radius]]=0,-1,Table1[[#This Row],[Night Circle Radius]]+ Display_Height / 2)</f>
        <v>645</v>
      </c>
      <c r="O68">
        <f>ABS(Table1[[#This Row],[Night Circle Radius]])</f>
        <v>545</v>
      </c>
      <c r="P68" t="str">
        <f>IF(Table1[[#This Row],[Day]]-10 &lt; 0, "   ", IF(Table1[[#This Row],[Day]]-100 &lt; 0, "  ", " "))</f>
        <v xml:space="preserve">  </v>
      </c>
      <c r="Q6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60 */   {645,545,339,1101},</v>
      </c>
    </row>
    <row r="69" spans="1:21" x14ac:dyDescent="0.25">
      <c r="A69">
        <v>61</v>
      </c>
      <c r="B69" t="s">
        <v>6</v>
      </c>
      <c r="C69">
        <f>ABS((1/15)*DEGREES(ACOS(-TAN(RADIANS(Latitude))*TAN(RADIANS(23.44)*SIN(RADIANS(360*(Table1[[#This Row],[Day]]+284)/365))))))</f>
        <v>6.3315234170166814</v>
      </c>
      <c r="D69">
        <f>Table1[[#This Row],[H]]/24</f>
        <v>0.26381347570902841</v>
      </c>
      <c r="E69">
        <v>28.566666666666602</v>
      </c>
      <c r="F69">
        <f>Table1[[#This Row],[Local Noon Diff (minutes)]]/Minutes_Per_Day</f>
        <v>1.9837962962962918E-2</v>
      </c>
      <c r="G69" s="11">
        <f>MIDDAY-Table1[[#This Row],[H (days)]]</f>
        <v>0.23618652429097159</v>
      </c>
      <c r="H69" s="11">
        <f>MIDDAY+Table1[[#This Row],[H (days)]]</f>
        <v>0.76381347570902847</v>
      </c>
      <c r="I69" s="13">
        <f>ROUND(Table1[[#This Row],[Base Sunrise Time]]*Minutes_Per_Day,0)</f>
        <v>340</v>
      </c>
      <c r="J69" s="13">
        <f>ROUND(Table1[[#This Row],[Base Sunset Time]]*Minutes_Per_Day,0)</f>
        <v>1100</v>
      </c>
      <c r="K69" s="11">
        <f>MIDDAY-Table1[[#This Row],[H (days)]]+Table1[[#This Row],[Local Noon Diff (days)]]</f>
        <v>0.25602448725393451</v>
      </c>
      <c r="L69" s="14">
        <f>RADIANS((SIX_AM-Table1[[#This Row],[Base Sunrise Time]])*Minutes_Per_Day*0.25)</f>
        <v>8.6792627616049445E-2</v>
      </c>
      <c r="M69">
        <f>IF(Table1[[#This Row],[Theta (Radians)]]=0,-1,ROUND(Day_Circle_Radius/(2*SIN(Table1[[#This Row],[Theta (Radians)]])),0))</f>
        <v>571</v>
      </c>
      <c r="N69">
        <f>IF(Table1[[#This Row],[Night Circle Radius]]=0,-1,Table1[[#This Row],[Night Circle Radius]]+ Display_Height / 2)</f>
        <v>671</v>
      </c>
      <c r="O69">
        <f>ABS(Table1[[#This Row],[Night Circle Radius]])</f>
        <v>571</v>
      </c>
      <c r="P69" t="str">
        <f>IF(Table1[[#This Row],[Day]]-10 &lt; 0, "   ", IF(Table1[[#This Row],[Day]]-100 &lt; 0, "  ", " "))</f>
        <v xml:space="preserve">  </v>
      </c>
      <c r="Q6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61 */   {671,571,340,1100},</v>
      </c>
    </row>
    <row r="70" spans="1:21" x14ac:dyDescent="0.25">
      <c r="A70">
        <v>62</v>
      </c>
      <c r="B70" t="s">
        <v>6</v>
      </c>
      <c r="C70">
        <f>ABS((1/15)*DEGREES(ACOS(-TAN(RADIANS(Latitude))*TAN(RADIANS(23.44)*SIN(RADIANS(360*(Table1[[#This Row],[Day]]+284)/365))))))</f>
        <v>6.3153312763063942</v>
      </c>
      <c r="D70">
        <f>Table1[[#This Row],[H]]/24</f>
        <v>0.26313880317943311</v>
      </c>
      <c r="E70">
        <v>28.349999999999955</v>
      </c>
      <c r="F70">
        <f>Table1[[#This Row],[Local Noon Diff (minutes)]]/Minutes_Per_Day</f>
        <v>1.9687499999999969E-2</v>
      </c>
      <c r="G70" s="11">
        <f>MIDDAY-Table1[[#This Row],[H (days)]]</f>
        <v>0.23686119682056689</v>
      </c>
      <c r="H70" s="11">
        <f>MIDDAY+Table1[[#This Row],[H (days)]]</f>
        <v>0.76313880317943306</v>
      </c>
      <c r="I70" s="13">
        <f>ROUND(Table1[[#This Row],[Base Sunrise Time]]*Minutes_Per_Day,0)</f>
        <v>341</v>
      </c>
      <c r="J70" s="13">
        <f>ROUND(Table1[[#This Row],[Base Sunset Time]]*Minutes_Per_Day,0)</f>
        <v>1099</v>
      </c>
      <c r="K70" s="11">
        <f>MIDDAY-Table1[[#This Row],[H (days)]]+Table1[[#This Row],[Local Noon Diff (days)]]</f>
        <v>0.25654869682056686</v>
      </c>
      <c r="L70" s="14">
        <f>RADIANS((SIX_AM-Table1[[#This Row],[Base Sunrise Time]])*Minutes_Per_Day*0.25)</f>
        <v>8.255353509093856E-2</v>
      </c>
      <c r="M70">
        <f>IF(Table1[[#This Row],[Theta (Radians)]]=0,-1,ROUND(Day_Circle_Radius/(2*SIN(Table1[[#This Row],[Theta (Radians)]])),0))</f>
        <v>600</v>
      </c>
      <c r="N70">
        <f>IF(Table1[[#This Row],[Night Circle Radius]]=0,-1,Table1[[#This Row],[Night Circle Radius]]+ Display_Height / 2)</f>
        <v>700</v>
      </c>
      <c r="O70">
        <f>ABS(Table1[[#This Row],[Night Circle Radius]])</f>
        <v>600</v>
      </c>
      <c r="P70" t="str">
        <f>IF(Table1[[#This Row],[Day]]-10 &lt; 0, "   ", IF(Table1[[#This Row],[Day]]-100 &lt; 0, "  ", " "))</f>
        <v xml:space="preserve">  </v>
      </c>
      <c r="Q7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62 */   {700,600,341,1099},</v>
      </c>
    </row>
    <row r="71" spans="1:21" x14ac:dyDescent="0.25">
      <c r="A71">
        <v>63</v>
      </c>
      <c r="B71" t="s">
        <v>6</v>
      </c>
      <c r="C71">
        <f>ABS((1/15)*DEGREES(ACOS(-TAN(RADIANS(Latitude))*TAN(RADIANS(23.44)*SIN(RADIANS(360*(Table1[[#This Row],[Day]]+284)/365))))))</f>
        <v>6.2990786949034101</v>
      </c>
      <c r="D71">
        <f>Table1[[#This Row],[H]]/24</f>
        <v>0.26246161228764209</v>
      </c>
      <c r="E71">
        <v>28.133333333333308</v>
      </c>
      <c r="F71">
        <f>Table1[[#This Row],[Local Noon Diff (minutes)]]/Minutes_Per_Day</f>
        <v>1.9537037037037019E-2</v>
      </c>
      <c r="G71" s="11">
        <f>MIDDAY-Table1[[#This Row],[H (days)]]</f>
        <v>0.23753838771235791</v>
      </c>
      <c r="H71" s="11">
        <f>MIDDAY+Table1[[#This Row],[H (days)]]</f>
        <v>0.76246161228764209</v>
      </c>
      <c r="I71" s="13">
        <f>ROUND(Table1[[#This Row],[Base Sunrise Time]]*Minutes_Per_Day,0)</f>
        <v>342</v>
      </c>
      <c r="J71" s="13">
        <f>ROUND(Table1[[#This Row],[Base Sunset Time]]*Minutes_Per_Day,0)</f>
        <v>1098</v>
      </c>
      <c r="K71" s="11">
        <f>MIDDAY-Table1[[#This Row],[H (days)]]+Table1[[#This Row],[Local Noon Diff (days)]]</f>
        <v>0.25707542474939493</v>
      </c>
      <c r="L71" s="14">
        <f>RADIANS((SIX_AM-Table1[[#This Row],[Base Sunrise Time]])*Minutes_Per_Day*0.25)</f>
        <v>7.8298619229481364E-2</v>
      </c>
      <c r="M71">
        <f>IF(Table1[[#This Row],[Theta (Radians)]]=0,-1,ROUND(Day_Circle_Radius/(2*SIN(Table1[[#This Row],[Theta (Radians)]])),0))</f>
        <v>633</v>
      </c>
      <c r="N71">
        <f>IF(Table1[[#This Row],[Night Circle Radius]]=0,-1,Table1[[#This Row],[Night Circle Radius]]+ Display_Height / 2)</f>
        <v>733</v>
      </c>
      <c r="O71">
        <f>ABS(Table1[[#This Row],[Night Circle Radius]])</f>
        <v>633</v>
      </c>
      <c r="P71" t="str">
        <f>IF(Table1[[#This Row],[Day]]-10 &lt; 0, "   ", IF(Table1[[#This Row],[Day]]-100 &lt; 0, "  ", " "))</f>
        <v xml:space="preserve">  </v>
      </c>
      <c r="Q7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63 */   {733,633,342,1098},</v>
      </c>
    </row>
    <row r="72" spans="1:21" x14ac:dyDescent="0.25">
      <c r="A72">
        <v>64</v>
      </c>
      <c r="B72" t="s">
        <v>6</v>
      </c>
      <c r="C72">
        <f>ABS((1/15)*DEGREES(ACOS(-TAN(RADIANS(Latitude))*TAN(RADIANS(23.44)*SIN(RADIANS(360*(Table1[[#This Row],[Day]]+284)/365))))))</f>
        <v>6.2827692056541178</v>
      </c>
      <c r="D72">
        <f>Table1[[#This Row],[H]]/24</f>
        <v>0.26178205023558826</v>
      </c>
      <c r="E72">
        <v>27.916666666666661</v>
      </c>
      <c r="F72">
        <f>Table1[[#This Row],[Local Noon Diff (minutes)]]/Minutes_Per_Day</f>
        <v>1.938657407407407E-2</v>
      </c>
      <c r="G72" s="11">
        <f>MIDDAY-Table1[[#This Row],[H (days)]]</f>
        <v>0.23821794976441174</v>
      </c>
      <c r="H72" s="11">
        <f>MIDDAY+Table1[[#This Row],[H (days)]]</f>
        <v>0.76178205023558831</v>
      </c>
      <c r="I72" s="13">
        <f>ROUND(Table1[[#This Row],[Base Sunrise Time]]*Minutes_Per_Day,0)</f>
        <v>343</v>
      </c>
      <c r="J72" s="13">
        <f>ROUND(Table1[[#This Row],[Base Sunset Time]]*Minutes_Per_Day,0)</f>
        <v>1097</v>
      </c>
      <c r="K72" s="11">
        <f>MIDDAY-Table1[[#This Row],[H (days)]]+Table1[[#This Row],[Local Noon Diff (days)]]</f>
        <v>0.25760452383848581</v>
      </c>
      <c r="L72" s="14">
        <f>RADIANS((SIX_AM-Table1[[#This Row],[Base Sunrise Time]])*Minutes_Per_Day*0.25)</f>
        <v>7.402880492869994E-2</v>
      </c>
      <c r="M72">
        <f>IF(Table1[[#This Row],[Theta (Radians)]]=0,-1,ROUND(Day_Circle_Radius/(2*SIN(Table1[[#This Row],[Theta (Radians)]])),0))</f>
        <v>669</v>
      </c>
      <c r="N72">
        <f>IF(Table1[[#This Row],[Night Circle Radius]]=0,-1,Table1[[#This Row],[Night Circle Radius]]+ Display_Height / 2)</f>
        <v>769</v>
      </c>
      <c r="O72">
        <f>ABS(Table1[[#This Row],[Night Circle Radius]])</f>
        <v>669</v>
      </c>
      <c r="P72" t="str">
        <f>IF(Table1[[#This Row],[Day]]-10 &lt; 0, "   ", IF(Table1[[#This Row],[Day]]-100 &lt; 0, "  ", " "))</f>
        <v xml:space="preserve">  </v>
      </c>
      <c r="Q7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64 */   {769,669,343,1097},</v>
      </c>
      <c r="U72">
        <f>21*60</f>
        <v>1260</v>
      </c>
    </row>
    <row r="73" spans="1:21" x14ac:dyDescent="0.25">
      <c r="A73">
        <v>65</v>
      </c>
      <c r="B73" t="s">
        <v>6</v>
      </c>
      <c r="C73">
        <f>ABS((1/15)*DEGREES(ACOS(-TAN(RADIANS(Latitude))*TAN(RADIANS(23.44)*SIN(RADIANS(360*(Table1[[#This Row],[Day]]+284)/365))))))</f>
        <v>6.2664062866217414</v>
      </c>
      <c r="D73">
        <f>Table1[[#This Row],[H]]/24</f>
        <v>0.26110026194257258</v>
      </c>
      <c r="E73">
        <v>27.63333333333323</v>
      </c>
      <c r="F73">
        <f>Table1[[#This Row],[Local Noon Diff (minutes)]]/Minutes_Per_Day</f>
        <v>1.9189814814814743E-2</v>
      </c>
      <c r="G73" s="11">
        <f>MIDDAY-Table1[[#This Row],[H (days)]]</f>
        <v>0.23889973805742742</v>
      </c>
      <c r="H73" s="11">
        <f>MIDDAY+Table1[[#This Row],[H (days)]]</f>
        <v>0.76110026194257263</v>
      </c>
      <c r="I73" s="13">
        <f>ROUND(Table1[[#This Row],[Base Sunrise Time]]*Minutes_Per_Day,0)</f>
        <v>344</v>
      </c>
      <c r="J73" s="13">
        <f>ROUND(Table1[[#This Row],[Base Sunset Time]]*Minutes_Per_Day,0)</f>
        <v>1096</v>
      </c>
      <c r="K73" s="11">
        <f>MIDDAY-Table1[[#This Row],[H (days)]]+Table1[[#This Row],[Local Noon Diff (days)]]</f>
        <v>0.25808955287224217</v>
      </c>
      <c r="L73" s="14">
        <f>RADIANS((SIX_AM-Table1[[#This Row],[Base Sunrise Time]])*Minutes_Per_Day*0.25)</f>
        <v>6.9745002743416745E-2</v>
      </c>
      <c r="M73">
        <f>IF(Table1[[#This Row],[Theta (Radians)]]=0,-1,ROUND(Day_Circle_Radius/(2*SIN(Table1[[#This Row],[Theta (Radians)]])),0))</f>
        <v>710</v>
      </c>
      <c r="N73">
        <f>IF(Table1[[#This Row],[Night Circle Radius]]=0,-1,Table1[[#This Row],[Night Circle Radius]]+ Display_Height / 2)</f>
        <v>810</v>
      </c>
      <c r="O73">
        <f>ABS(Table1[[#This Row],[Night Circle Radius]])</f>
        <v>710</v>
      </c>
      <c r="P73" t="str">
        <f>IF(Table1[[#This Row],[Day]]-10 &lt; 0, "   ", IF(Table1[[#This Row],[Day]]-100 &lt; 0, "  ", " "))</f>
        <v xml:space="preserve">  </v>
      </c>
      <c r="Q7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65 */   {810,710,344,1096},</v>
      </c>
    </row>
    <row r="74" spans="1:21" x14ac:dyDescent="0.25">
      <c r="A74">
        <v>66</v>
      </c>
      <c r="B74" t="s">
        <v>6</v>
      </c>
      <c r="C74">
        <f>ABS((1/15)*DEGREES(ACOS(-TAN(RADIANS(Latitude))*TAN(RADIANS(23.44)*SIN(RADIANS(360*(Table1[[#This Row],[Day]]+284)/365))))))</f>
        <v>6.2499933634913631</v>
      </c>
      <c r="D74">
        <f>Table1[[#This Row],[H]]/24</f>
        <v>0.26041639014547346</v>
      </c>
      <c r="E74">
        <v>27.433333333333358</v>
      </c>
      <c r="F74">
        <f>Table1[[#This Row],[Local Noon Diff (minutes)]]/Minutes_Per_Day</f>
        <v>1.9050925925925943E-2</v>
      </c>
      <c r="G74" s="11">
        <f>MIDDAY-Table1[[#This Row],[H (days)]]</f>
        <v>0.23958360985452654</v>
      </c>
      <c r="H74" s="11">
        <f>MIDDAY+Table1[[#This Row],[H (days)]]</f>
        <v>0.76041639014547346</v>
      </c>
      <c r="I74" s="13">
        <f>ROUND(Table1[[#This Row],[Base Sunrise Time]]*Minutes_Per_Day,0)</f>
        <v>345</v>
      </c>
      <c r="J74" s="13">
        <f>ROUND(Table1[[#This Row],[Base Sunset Time]]*Minutes_Per_Day,0)</f>
        <v>1095</v>
      </c>
      <c r="K74" s="11">
        <f>MIDDAY-Table1[[#This Row],[H (days)]]+Table1[[#This Row],[Local Noon Diff (days)]]</f>
        <v>0.25863453578045248</v>
      </c>
      <c r="L74" s="14">
        <f>RADIANS((SIX_AM-Table1[[#This Row],[Base Sunrise Time]])*Minutes_Per_Day*0.25)</f>
        <v>6.54481095158891E-2</v>
      </c>
      <c r="M74">
        <f>IF(Table1[[#This Row],[Theta (Radians)]]=0,-1,ROUND(Day_Circle_Radius/(2*SIN(Table1[[#This Row],[Theta (Radians)]])),0))</f>
        <v>757</v>
      </c>
      <c r="N74">
        <f>IF(Table1[[#This Row],[Night Circle Radius]]=0,-1,Table1[[#This Row],[Night Circle Radius]]+ Display_Height / 2)</f>
        <v>857</v>
      </c>
      <c r="O74">
        <f>ABS(Table1[[#This Row],[Night Circle Radius]])</f>
        <v>757</v>
      </c>
      <c r="P74" t="str">
        <f>IF(Table1[[#This Row],[Day]]-10 &lt; 0, "   ", IF(Table1[[#This Row],[Day]]-100 &lt; 0, "  ", " "))</f>
        <v xml:space="preserve">  </v>
      </c>
      <c r="Q7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66 */   {857,757,345,1095},</v>
      </c>
    </row>
    <row r="75" spans="1:21" x14ac:dyDescent="0.25">
      <c r="A75">
        <v>67</v>
      </c>
      <c r="B75" t="s">
        <v>6</v>
      </c>
      <c r="C75">
        <f>ABS((1/15)*DEGREES(ACOS(-TAN(RADIANS(Latitude))*TAN(RADIANS(23.44)*SIN(RADIANS(360*(Table1[[#This Row],[Day]]+284)/365))))))</f>
        <v>6.2335338120887256</v>
      </c>
      <c r="D75">
        <f>Table1[[#This Row],[H]]/24</f>
        <v>0.25973057550369688</v>
      </c>
      <c r="E75">
        <v>27.183333333333319</v>
      </c>
      <c r="F75">
        <f>Table1[[#This Row],[Local Noon Diff (minutes)]]/Minutes_Per_Day</f>
        <v>1.8877314814814805E-2</v>
      </c>
      <c r="G75" s="11">
        <f>MIDDAY-Table1[[#This Row],[H (days)]]</f>
        <v>0.24026942449630312</v>
      </c>
      <c r="H75" s="11">
        <f>MIDDAY+Table1[[#This Row],[H (days)]]</f>
        <v>0.75973057550369694</v>
      </c>
      <c r="I75" s="13">
        <f>ROUND(Table1[[#This Row],[Base Sunrise Time]]*Minutes_Per_Day,0)</f>
        <v>346</v>
      </c>
      <c r="J75" s="13">
        <f>ROUND(Table1[[#This Row],[Base Sunset Time]]*Minutes_Per_Day,0)</f>
        <v>1094</v>
      </c>
      <c r="K75" s="11">
        <f>MIDDAY-Table1[[#This Row],[H (days)]]+Table1[[#This Row],[Local Noon Diff (days)]]</f>
        <v>0.25914673931111792</v>
      </c>
      <c r="L75" s="14">
        <f>RADIANS((SIX_AM-Table1[[#This Row],[Base Sunrise Time]])*Minutes_Per_Day*0.25)</f>
        <v>6.1139009035229848E-2</v>
      </c>
      <c r="M75">
        <f>IF(Table1[[#This Row],[Theta (Radians)]]=0,-1,ROUND(Day_Circle_Radius/(2*SIN(Table1[[#This Row],[Theta (Radians)]])),0))</f>
        <v>810</v>
      </c>
      <c r="N75">
        <f>IF(Table1[[#This Row],[Night Circle Radius]]=0,-1,Table1[[#This Row],[Night Circle Radius]]+ Display_Height / 2)</f>
        <v>910</v>
      </c>
      <c r="O75">
        <f>ABS(Table1[[#This Row],[Night Circle Radius]])</f>
        <v>810</v>
      </c>
      <c r="P75" t="str">
        <f>IF(Table1[[#This Row],[Day]]-10 &lt; 0, "   ", IF(Table1[[#This Row],[Day]]-100 &lt; 0, "  ", " "))</f>
        <v xml:space="preserve">  </v>
      </c>
      <c r="Q7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67 */   {910,810,346,1094},</v>
      </c>
    </row>
    <row r="76" spans="1:21" x14ac:dyDescent="0.25">
      <c r="A76">
        <v>68</v>
      </c>
      <c r="B76" t="s">
        <v>6</v>
      </c>
      <c r="C76">
        <f>ABS((1/15)*DEGREES(ACOS(-TAN(RADIANS(Latitude))*TAN(RADIANS(23.44)*SIN(RADIANS(360*(Table1[[#This Row],[Day]]+284)/365))))))</f>
        <v>6.2170309610048662</v>
      </c>
      <c r="D76">
        <f>Table1[[#This Row],[H]]/24</f>
        <v>0.25904295670853611</v>
      </c>
      <c r="E76">
        <v>26.93333333333328</v>
      </c>
      <c r="F76">
        <f>Table1[[#This Row],[Local Noon Diff (minutes)]]/Minutes_Per_Day</f>
        <v>1.8703703703703667E-2</v>
      </c>
      <c r="G76" s="11">
        <f>MIDDAY-Table1[[#This Row],[H (days)]]</f>
        <v>0.24095704329146389</v>
      </c>
      <c r="H76" s="11">
        <f>MIDDAY+Table1[[#This Row],[H (days)]]</f>
        <v>0.75904295670853617</v>
      </c>
      <c r="I76" s="13">
        <f>ROUND(Table1[[#This Row],[Base Sunrise Time]]*Minutes_Per_Day,0)</f>
        <v>347</v>
      </c>
      <c r="J76" s="13">
        <f>ROUND(Table1[[#This Row],[Base Sunset Time]]*Minutes_Per_Day,0)</f>
        <v>1093</v>
      </c>
      <c r="K76" s="11">
        <f>MIDDAY-Table1[[#This Row],[H (days)]]+Table1[[#This Row],[Local Noon Diff (days)]]</f>
        <v>0.25966074699516756</v>
      </c>
      <c r="L76" s="14">
        <f>RADIANS((SIX_AM-Table1[[#This Row],[Base Sunrise Time]])*Minutes_Per_Day*0.25)</f>
        <v>5.6818572724535159E-2</v>
      </c>
      <c r="M76">
        <f>IF(Table1[[#This Row],[Theta (Radians)]]=0,-1,ROUND(Day_Circle_Radius/(2*SIN(Table1[[#This Row],[Theta (Radians)]])),0))</f>
        <v>872</v>
      </c>
      <c r="N76">
        <f>IF(Table1[[#This Row],[Night Circle Radius]]=0,-1,Table1[[#This Row],[Night Circle Radius]]+ Display_Height / 2)</f>
        <v>972</v>
      </c>
      <c r="O76">
        <f>ABS(Table1[[#This Row],[Night Circle Radius]])</f>
        <v>872</v>
      </c>
      <c r="P76" t="str">
        <f>IF(Table1[[#This Row],[Day]]-10 &lt; 0, "   ", IF(Table1[[#This Row],[Day]]-100 &lt; 0, "  ", " "))</f>
        <v xml:space="preserve">  </v>
      </c>
      <c r="Q7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68 */   {972,872,347,1093},</v>
      </c>
    </row>
    <row r="77" spans="1:21" x14ac:dyDescent="0.25">
      <c r="A77">
        <v>69</v>
      </c>
      <c r="B77" t="s">
        <v>6</v>
      </c>
      <c r="C77">
        <f>ABS((1/15)*DEGREES(ACOS(-TAN(RADIANS(Latitude))*TAN(RADIANS(23.44)*SIN(RADIANS(360*(Table1[[#This Row],[Day]]+284)/365))))))</f>
        <v>6.2004880943189633</v>
      </c>
      <c r="D77">
        <f>Table1[[#This Row],[H]]/24</f>
        <v>0.25835367059662345</v>
      </c>
      <c r="E77">
        <v>26.683333333333241</v>
      </c>
      <c r="F77">
        <f>Table1[[#This Row],[Local Noon Diff (minutes)]]/Minutes_Per_Day</f>
        <v>1.8530092592592529E-2</v>
      </c>
      <c r="G77" s="11">
        <f>MIDDAY-Table1[[#This Row],[H (days)]]</f>
        <v>0.24164632940337655</v>
      </c>
      <c r="H77" s="11">
        <f>MIDDAY+Table1[[#This Row],[H (days)]]</f>
        <v>0.7583536705966234</v>
      </c>
      <c r="I77" s="13">
        <f>ROUND(Table1[[#This Row],[Base Sunrise Time]]*Minutes_Per_Day,0)</f>
        <v>348</v>
      </c>
      <c r="J77" s="13">
        <f>ROUND(Table1[[#This Row],[Base Sunset Time]]*Minutes_Per_Day,0)</f>
        <v>1092</v>
      </c>
      <c r="K77" s="11">
        <f>MIDDAY-Table1[[#This Row],[H (days)]]+Table1[[#This Row],[Local Noon Diff (days)]]</f>
        <v>0.26017642199596908</v>
      </c>
      <c r="L77" s="14">
        <f>RADIANS((SIX_AM-Table1[[#This Row],[Base Sunrise Time]])*Minutes_Per_Day*0.25)</f>
        <v>5.2487660353722605E-2</v>
      </c>
      <c r="M77">
        <f>IF(Table1[[#This Row],[Theta (Radians)]]=0,-1,ROUND(Day_Circle_Radius/(2*SIN(Table1[[#This Row],[Theta (Radians)]])),0))</f>
        <v>944</v>
      </c>
      <c r="N77">
        <f>IF(Table1[[#This Row],[Night Circle Radius]]=0,-1,Table1[[#This Row],[Night Circle Radius]]+ Display_Height / 2)</f>
        <v>1044</v>
      </c>
      <c r="O77">
        <f>ABS(Table1[[#This Row],[Night Circle Radius]])</f>
        <v>944</v>
      </c>
      <c r="P77" t="str">
        <f>IF(Table1[[#This Row],[Day]]-10 &lt; 0, "   ", IF(Table1[[#This Row],[Day]]-100 &lt; 0, "  ", " "))</f>
        <v xml:space="preserve">  </v>
      </c>
      <c r="Q7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69 */   {1044,944,348,1092},</v>
      </c>
    </row>
    <row r="78" spans="1:21" x14ac:dyDescent="0.25">
      <c r="A78">
        <v>70</v>
      </c>
      <c r="B78" t="s">
        <v>6</v>
      </c>
      <c r="C78">
        <f>ABS((1/15)*DEGREES(ACOS(-TAN(RADIANS(Latitude))*TAN(RADIANS(23.44)*SIN(RADIANS(360*(Table1[[#This Row],[Day]]+284)/365))))))</f>
        <v>6.1839084544118084</v>
      </c>
      <c r="D78">
        <f>Table1[[#This Row],[H]]/24</f>
        <v>0.25766285226715868</v>
      </c>
      <c r="E78">
        <v>26.416666666666746</v>
      </c>
      <c r="F78">
        <f>Table1[[#This Row],[Local Noon Diff (minutes)]]/Minutes_Per_Day</f>
        <v>1.8344907407407463E-2</v>
      </c>
      <c r="G78" s="11">
        <f>MIDDAY-Table1[[#This Row],[H (days)]]</f>
        <v>0.24233714773284132</v>
      </c>
      <c r="H78" s="11">
        <f>MIDDAY+Table1[[#This Row],[H (days)]]</f>
        <v>0.75766285226715868</v>
      </c>
      <c r="I78" s="13">
        <f>ROUND(Table1[[#This Row],[Base Sunrise Time]]*Minutes_Per_Day,0)</f>
        <v>349</v>
      </c>
      <c r="J78" s="13">
        <f>ROUND(Table1[[#This Row],[Base Sunset Time]]*Minutes_Per_Day,0)</f>
        <v>1091</v>
      </c>
      <c r="K78" s="11">
        <f>MIDDAY-Table1[[#This Row],[H (days)]]+Table1[[#This Row],[Local Noon Diff (days)]]</f>
        <v>0.26068205514024878</v>
      </c>
      <c r="L78" s="14">
        <f>RADIANS((SIX_AM-Table1[[#This Row],[Base Sunrise Time]])*Minutes_Per_Day*0.25)</f>
        <v>4.8147120776099214E-2</v>
      </c>
      <c r="M78">
        <f>IF(Table1[[#This Row],[Theta (Radians)]]=0,-1,ROUND(Day_Circle_Radius/(2*SIN(Table1[[#This Row],[Theta (Radians)]])),0))</f>
        <v>1028</v>
      </c>
      <c r="N78">
        <f>IF(Table1[[#This Row],[Night Circle Radius]]=0,-1,Table1[[#This Row],[Night Circle Radius]]+ Display_Height / 2)</f>
        <v>1128</v>
      </c>
      <c r="O78">
        <f>ABS(Table1[[#This Row],[Night Circle Radius]])</f>
        <v>1028</v>
      </c>
      <c r="P78" t="str">
        <f>IF(Table1[[#This Row],[Day]]-10 &lt; 0, "   ", IF(Table1[[#This Row],[Day]]-100 &lt; 0, "  ", " "))</f>
        <v xml:space="preserve">  </v>
      </c>
      <c r="Q7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70 */   {1128,1028,349,1091},</v>
      </c>
    </row>
    <row r="79" spans="1:21" x14ac:dyDescent="0.25">
      <c r="A79">
        <v>71</v>
      </c>
      <c r="B79" t="s">
        <v>6</v>
      </c>
      <c r="C79">
        <f>ABS((1/15)*DEGREES(ACOS(-TAN(RADIANS(Latitude))*TAN(RADIANS(23.44)*SIN(RADIANS(360*(Table1[[#This Row],[Day]]+284)/365))))))</f>
        <v>6.1672952448626424</v>
      </c>
      <c r="D79">
        <f>Table1[[#This Row],[H]]/24</f>
        <v>0.2569706352026101</v>
      </c>
      <c r="E79">
        <v>26.149999999999931</v>
      </c>
      <c r="F79">
        <f>Table1[[#This Row],[Local Noon Diff (minutes)]]/Minutes_Per_Day</f>
        <v>1.8159722222222174E-2</v>
      </c>
      <c r="G79" s="11">
        <f>MIDDAY-Table1[[#This Row],[H (days)]]</f>
        <v>0.2430293647973899</v>
      </c>
      <c r="H79" s="11">
        <f>MIDDAY+Table1[[#This Row],[H (days)]]</f>
        <v>0.7569706352026101</v>
      </c>
      <c r="I79" s="13">
        <f>ROUND(Table1[[#This Row],[Base Sunrise Time]]*Minutes_Per_Day,0)</f>
        <v>350</v>
      </c>
      <c r="J79" s="13">
        <f>ROUND(Table1[[#This Row],[Base Sunset Time]]*Minutes_Per_Day,0)</f>
        <v>1090</v>
      </c>
      <c r="K79" s="11">
        <f>MIDDAY-Table1[[#This Row],[H (days)]]+Table1[[#This Row],[Local Noon Diff (days)]]</f>
        <v>0.26118908701961208</v>
      </c>
      <c r="L79" s="14">
        <f>RADIANS((SIX_AM-Table1[[#This Row],[Base Sunrise Time]])*Minutes_Per_Day*0.25)</f>
        <v>4.379779268674857E-2</v>
      </c>
      <c r="M79">
        <f>IF(Table1[[#This Row],[Theta (Radians)]]=0,-1,ROUND(Day_Circle_Radius/(2*SIN(Table1[[#This Row],[Theta (Radians)]])),0))</f>
        <v>1131</v>
      </c>
      <c r="N79">
        <f>IF(Table1[[#This Row],[Night Circle Radius]]=0,-1,Table1[[#This Row],[Night Circle Radius]]+ Display_Height / 2)</f>
        <v>1231</v>
      </c>
      <c r="O79">
        <f>ABS(Table1[[#This Row],[Night Circle Radius]])</f>
        <v>1131</v>
      </c>
      <c r="P79" t="str">
        <f>IF(Table1[[#This Row],[Day]]-10 &lt; 0, "   ", IF(Table1[[#This Row],[Day]]-100 &lt; 0, "  ", " "))</f>
        <v xml:space="preserve">  </v>
      </c>
      <c r="Q7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71 */   {1231,1131,350,1090},</v>
      </c>
    </row>
    <row r="80" spans="1:21" x14ac:dyDescent="0.25">
      <c r="A80">
        <v>72</v>
      </c>
      <c r="B80" t="s">
        <v>6</v>
      </c>
      <c r="C80">
        <f>ABS((1/15)*DEGREES(ACOS(-TAN(RADIANS(Latitude))*TAN(RADIANS(23.44)*SIN(RADIANS(360*(Table1[[#This Row],[Day]]+284)/365))))))</f>
        <v>6.150651633422128</v>
      </c>
      <c r="D80">
        <f>Table1[[#This Row],[H]]/24</f>
        <v>0.25627715139258866</v>
      </c>
      <c r="E80">
        <v>25.883333333333436</v>
      </c>
      <c r="F80">
        <f>Table1[[#This Row],[Local Noon Diff (minutes)]]/Minutes_Per_Day</f>
        <v>1.7974537037037108E-2</v>
      </c>
      <c r="G80" s="11">
        <f>MIDDAY-Table1[[#This Row],[H (days)]]</f>
        <v>0.24372284860741134</v>
      </c>
      <c r="H80" s="11">
        <f>MIDDAY+Table1[[#This Row],[H (days)]]</f>
        <v>0.75627715139258866</v>
      </c>
      <c r="I80" s="13">
        <f>ROUND(Table1[[#This Row],[Base Sunrise Time]]*Minutes_Per_Day,0)</f>
        <v>351</v>
      </c>
      <c r="J80" s="13">
        <f>ROUND(Table1[[#This Row],[Base Sunset Time]]*Minutes_Per_Day,0)</f>
        <v>1089</v>
      </c>
      <c r="K80" s="11">
        <f>MIDDAY-Table1[[#This Row],[H (days)]]+Table1[[#This Row],[Local Noon Diff (days)]]</f>
        <v>0.26169738564444844</v>
      </c>
      <c r="L80" s="14">
        <f>RADIANS((SIX_AM-Table1[[#This Row],[Base Sunrise Time]])*Minutes_Per_Day*0.25)</f>
        <v>3.9440505400854975E-2</v>
      </c>
      <c r="M80">
        <f>IF(Table1[[#This Row],[Theta (Radians)]]=0,-1,ROUND(Day_Circle_Radius/(2*SIN(Table1[[#This Row],[Theta (Radians)]])),0))</f>
        <v>1255</v>
      </c>
      <c r="N80">
        <f>IF(Table1[[#This Row],[Night Circle Radius]]=0,-1,Table1[[#This Row],[Night Circle Radius]]+ Display_Height / 2)</f>
        <v>1355</v>
      </c>
      <c r="O80">
        <f>ABS(Table1[[#This Row],[Night Circle Radius]])</f>
        <v>1255</v>
      </c>
      <c r="P80" t="str">
        <f>IF(Table1[[#This Row],[Day]]-10 &lt; 0, "   ", IF(Table1[[#This Row],[Day]]-100 &lt; 0, "  ", " "))</f>
        <v xml:space="preserve">  </v>
      </c>
      <c r="Q8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72 */   {1355,1255,351,1089},</v>
      </c>
    </row>
    <row r="81" spans="1:17" x14ac:dyDescent="0.25">
      <c r="A81">
        <v>73</v>
      </c>
      <c r="B81" t="s">
        <v>6</v>
      </c>
      <c r="C81">
        <f>ABS((1/15)*DEGREES(ACOS(-TAN(RADIANS(Latitude))*TAN(RADIANS(23.44)*SIN(RADIANS(360*(Table1[[#This Row],[Day]]+284)/365))))))</f>
        <v>6.1339807550545249</v>
      </c>
      <c r="D81">
        <f>Table1[[#This Row],[H]]/24</f>
        <v>0.25558253146060522</v>
      </c>
      <c r="E81">
        <v>25.600000000000005</v>
      </c>
      <c r="F81">
        <f>Table1[[#This Row],[Local Noon Diff (minutes)]]/Minutes_Per_Day</f>
        <v>1.7777777777777781E-2</v>
      </c>
      <c r="G81" s="11">
        <f>MIDDAY-Table1[[#This Row],[H (days)]]</f>
        <v>0.24441746853939478</v>
      </c>
      <c r="H81" s="11">
        <f>MIDDAY+Table1[[#This Row],[H (days)]]</f>
        <v>0.75558253146060528</v>
      </c>
      <c r="I81" s="13">
        <f>ROUND(Table1[[#This Row],[Base Sunrise Time]]*Minutes_Per_Day,0)</f>
        <v>352</v>
      </c>
      <c r="J81" s="13">
        <f>ROUND(Table1[[#This Row],[Base Sunset Time]]*Minutes_Per_Day,0)</f>
        <v>1088</v>
      </c>
      <c r="K81" s="11">
        <f>MIDDAY-Table1[[#This Row],[H (days)]]+Table1[[#This Row],[Local Noon Diff (days)]]</f>
        <v>0.26219524631717256</v>
      </c>
      <c r="L81" s="14">
        <f>RADIANS((SIX_AM-Table1[[#This Row],[Base Sunrise Time]])*Minutes_Per_Day*0.25)</f>
        <v>3.5076079650142526E-2</v>
      </c>
      <c r="M81">
        <f>IF(Table1[[#This Row],[Theta (Radians)]]=0,-1,ROUND(Day_Circle_Radius/(2*SIN(Table1[[#This Row],[Theta (Radians)]])),0))</f>
        <v>1412</v>
      </c>
      <c r="N81">
        <f>IF(Table1[[#This Row],[Night Circle Radius]]=0,-1,Table1[[#This Row],[Night Circle Radius]]+ Display_Height / 2)</f>
        <v>1512</v>
      </c>
      <c r="O81">
        <f>ABS(Table1[[#This Row],[Night Circle Radius]])</f>
        <v>1412</v>
      </c>
      <c r="P81" t="str">
        <f>IF(Table1[[#This Row],[Day]]-10 &lt; 0, "   ", IF(Table1[[#This Row],[Day]]-100 &lt; 0, "  ", " "))</f>
        <v xml:space="preserve">  </v>
      </c>
      <c r="Q8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73 */   {1512,1412,352,1088},</v>
      </c>
    </row>
    <row r="82" spans="1:17" x14ac:dyDescent="0.25">
      <c r="A82">
        <v>74</v>
      </c>
      <c r="B82" t="s">
        <v>6</v>
      </c>
      <c r="C82">
        <f>ABS((1/15)*DEGREES(ACOS(-TAN(RADIANS(Latitude))*TAN(RADIANS(23.44)*SIN(RADIANS(360*(Table1[[#This Row],[Day]]+284)/365))))))</f>
        <v>6.117285715042188</v>
      </c>
      <c r="D82">
        <f>Table1[[#This Row],[H]]/24</f>
        <v>0.25488690479342452</v>
      </c>
      <c r="E82">
        <v>25.316666666666574</v>
      </c>
      <c r="F82">
        <f>Table1[[#This Row],[Local Noon Diff (minutes)]]/Minutes_Per_Day</f>
        <v>1.7581018518518454E-2</v>
      </c>
      <c r="G82" s="11">
        <f>MIDDAY-Table1[[#This Row],[H (days)]]</f>
        <v>0.24511309520657548</v>
      </c>
      <c r="H82" s="11">
        <f>MIDDAY+Table1[[#This Row],[H (days)]]</f>
        <v>0.75488690479342457</v>
      </c>
      <c r="I82" s="13">
        <f>ROUND(Table1[[#This Row],[Base Sunrise Time]]*Minutes_Per_Day,0)</f>
        <v>353</v>
      </c>
      <c r="J82" s="13">
        <f>ROUND(Table1[[#This Row],[Base Sunset Time]]*Minutes_Per_Day,0)</f>
        <v>1087</v>
      </c>
      <c r="K82" s="11">
        <f>MIDDAY-Table1[[#This Row],[H (days)]]+Table1[[#This Row],[Local Noon Diff (days)]]</f>
        <v>0.26269411372509394</v>
      </c>
      <c r="L82" s="14">
        <f>RADIANS((SIX_AM-Table1[[#This Row],[Base Sunrise Time]])*Minutes_Per_Day*0.25)</f>
        <v>3.0705328395630425E-2</v>
      </c>
      <c r="M82">
        <f>IF(Table1[[#This Row],[Theta (Radians)]]=0,-1,ROUND(Day_Circle_Radius/(2*SIN(Table1[[#This Row],[Theta (Radians)]])),0))</f>
        <v>1612</v>
      </c>
      <c r="N82">
        <f>IF(Table1[[#This Row],[Night Circle Radius]]=0,-1,Table1[[#This Row],[Night Circle Radius]]+ Display_Height / 2)</f>
        <v>1712</v>
      </c>
      <c r="O82">
        <f>ABS(Table1[[#This Row],[Night Circle Radius]])</f>
        <v>1612</v>
      </c>
      <c r="P82" t="str">
        <f>IF(Table1[[#This Row],[Day]]-10 &lt; 0, "   ", IF(Table1[[#This Row],[Day]]-100 &lt; 0, "  ", " "))</f>
        <v xml:space="preserve">  </v>
      </c>
      <c r="Q8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74 */   {1712,1612,353,1087},</v>
      </c>
    </row>
    <row r="83" spans="1:17" x14ac:dyDescent="0.25">
      <c r="A83">
        <v>75</v>
      </c>
      <c r="B83" t="s">
        <v>6</v>
      </c>
      <c r="C83">
        <f>ABS((1/15)*DEGREES(ACOS(-TAN(RADIANS(Latitude))*TAN(RADIANS(23.44)*SIN(RADIANS(360*(Table1[[#This Row],[Day]]+284)/365))))))</f>
        <v>6.1005695921457326</v>
      </c>
      <c r="D83">
        <f>Table1[[#This Row],[H]]/24</f>
        <v>0.25419039967273888</v>
      </c>
      <c r="E83">
        <v>25.033333333333303</v>
      </c>
      <c r="F83">
        <f>Table1[[#This Row],[Local Noon Diff (minutes)]]/Minutes_Per_Day</f>
        <v>1.7384259259259238E-2</v>
      </c>
      <c r="G83" s="11">
        <f>MIDDAY-Table1[[#This Row],[H (days)]]</f>
        <v>0.24580960032726112</v>
      </c>
      <c r="H83" s="11">
        <f>MIDDAY+Table1[[#This Row],[H (days)]]</f>
        <v>0.75419039967273882</v>
      </c>
      <c r="I83" s="13">
        <f>ROUND(Table1[[#This Row],[Base Sunrise Time]]*Minutes_Per_Day,0)</f>
        <v>354</v>
      </c>
      <c r="J83" s="13">
        <f>ROUND(Table1[[#This Row],[Base Sunset Time]]*Minutes_Per_Day,0)</f>
        <v>1086</v>
      </c>
      <c r="K83" s="11">
        <f>MIDDAY-Table1[[#This Row],[H (days)]]+Table1[[#This Row],[Local Noon Diff (days)]]</f>
        <v>0.26319385958652036</v>
      </c>
      <c r="L83" s="14">
        <f>RADIANS((SIX_AM-Table1[[#This Row],[Base Sunrise Time]])*Minutes_Per_Day*0.25)</f>
        <v>2.6329057654963052E-2</v>
      </c>
      <c r="M83">
        <f>IF(Table1[[#This Row],[Theta (Radians)]]=0,-1,ROUND(Day_Circle_Radius/(2*SIN(Table1[[#This Row],[Theta (Radians)]])),0))</f>
        <v>1880</v>
      </c>
      <c r="N83">
        <f>IF(Table1[[#This Row],[Night Circle Radius]]=0,-1,Table1[[#This Row],[Night Circle Radius]]+ Display_Height / 2)</f>
        <v>1980</v>
      </c>
      <c r="O83">
        <f>ABS(Table1[[#This Row],[Night Circle Radius]])</f>
        <v>1880</v>
      </c>
      <c r="P83" t="str">
        <f>IF(Table1[[#This Row],[Day]]-10 &lt; 0, "   ", IF(Table1[[#This Row],[Day]]-100 &lt; 0, "  ", " "))</f>
        <v xml:space="preserve">  </v>
      </c>
      <c r="Q8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75 */   {1980,1880,354,1086},</v>
      </c>
    </row>
    <row r="84" spans="1:17" x14ac:dyDescent="0.25">
      <c r="A84">
        <v>76</v>
      </c>
      <c r="B84" t="s">
        <v>6</v>
      </c>
      <c r="C84">
        <f>ABS((1/15)*DEGREES(ACOS(-TAN(RADIANS(Latitude))*TAN(RADIANS(23.44)*SIN(RADIANS(360*(Table1[[#This Row],[Day]]+284)/365))))))</f>
        <v>6.0838354418132852</v>
      </c>
      <c r="D84">
        <f>Table1[[#This Row],[H]]/24</f>
        <v>0.2534931434088869</v>
      </c>
      <c r="E84">
        <v>24.750000000000032</v>
      </c>
      <c r="F84">
        <f>Table1[[#This Row],[Local Noon Diff (minutes)]]/Minutes_Per_Day</f>
        <v>1.7187500000000022E-2</v>
      </c>
      <c r="G84" s="11">
        <f>MIDDAY-Table1[[#This Row],[H (days)]]</f>
        <v>0.2465068565911131</v>
      </c>
      <c r="H84" s="11">
        <f>MIDDAY+Table1[[#This Row],[H (days)]]</f>
        <v>0.75349314340888696</v>
      </c>
      <c r="I84" s="13">
        <f>ROUND(Table1[[#This Row],[Base Sunrise Time]]*Minutes_Per_Day,0)</f>
        <v>355</v>
      </c>
      <c r="J84" s="13">
        <f>ROUND(Table1[[#This Row],[Base Sunset Time]]*Minutes_Per_Day,0)</f>
        <v>1085</v>
      </c>
      <c r="K84" s="11">
        <f>MIDDAY-Table1[[#This Row],[H (days)]]+Table1[[#This Row],[Local Noon Diff (days)]]</f>
        <v>0.26369435659111312</v>
      </c>
      <c r="L84" s="14">
        <f>RADIANS((SIX_AM-Table1[[#This Row],[Base Sunrise Time]])*Minutes_Per_Day*0.25)</f>
        <v>2.1948067342589389E-2</v>
      </c>
      <c r="M84">
        <f>IF(Table1[[#This Row],[Theta (Radians)]]=0,-1,ROUND(Day_Circle_Radius/(2*SIN(Table1[[#This Row],[Theta (Radians)]])),0))</f>
        <v>2256</v>
      </c>
      <c r="N84">
        <f>IF(Table1[[#This Row],[Night Circle Radius]]=0,-1,Table1[[#This Row],[Night Circle Radius]]+ Display_Height / 2)</f>
        <v>2356</v>
      </c>
      <c r="O84">
        <f>ABS(Table1[[#This Row],[Night Circle Radius]])</f>
        <v>2256</v>
      </c>
      <c r="P84" t="str">
        <f>IF(Table1[[#This Row],[Day]]-10 &lt; 0, "   ", IF(Table1[[#This Row],[Day]]-100 &lt; 0, "  ", " "))</f>
        <v xml:space="preserve">  </v>
      </c>
      <c r="Q8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76 */   {2356,2256,355,1085},</v>
      </c>
    </row>
    <row r="85" spans="1:17" x14ac:dyDescent="0.25">
      <c r="A85">
        <v>77</v>
      </c>
      <c r="B85" t="s">
        <v>6</v>
      </c>
      <c r="C85">
        <f>ABS((1/15)*DEGREES(ACOS(-TAN(RADIANS(Latitude))*TAN(RADIANS(23.44)*SIN(RADIANS(360*(Table1[[#This Row],[Day]]+284)/365))))))</f>
        <v>6.0670862994324528</v>
      </c>
      <c r="D85">
        <f>Table1[[#This Row],[H]]/24</f>
        <v>0.2527952624763522</v>
      </c>
      <c r="E85">
        <v>24.466666666666601</v>
      </c>
      <c r="F85">
        <f>Table1[[#This Row],[Local Noon Diff (minutes)]]/Minutes_Per_Day</f>
        <v>1.6990740740740695E-2</v>
      </c>
      <c r="G85" s="11">
        <f>MIDDAY-Table1[[#This Row],[H (days)]]</f>
        <v>0.2472047375236478</v>
      </c>
      <c r="H85" s="11">
        <f>MIDDAY+Table1[[#This Row],[H (days)]]</f>
        <v>0.7527952624763522</v>
      </c>
      <c r="I85" s="13">
        <f>ROUND(Table1[[#This Row],[Base Sunrise Time]]*Minutes_Per_Day,0)</f>
        <v>356</v>
      </c>
      <c r="J85" s="13">
        <f>ROUND(Table1[[#This Row],[Base Sunset Time]]*Minutes_Per_Day,0)</f>
        <v>1084</v>
      </c>
      <c r="K85" s="11">
        <f>MIDDAY-Table1[[#This Row],[H (days)]]+Table1[[#This Row],[Local Noon Diff (days)]]</f>
        <v>0.26419547826438849</v>
      </c>
      <c r="L85" s="14">
        <f>RADIANS((SIX_AM-Table1[[#This Row],[Base Sunrise Time]])*Minutes_Per_Day*0.25)</f>
        <v>1.7563152121126573E-2</v>
      </c>
      <c r="M85">
        <f>IF(Table1[[#This Row],[Theta (Radians)]]=0,-1,ROUND(Day_Circle_Radius/(2*SIN(Table1[[#This Row],[Theta (Radians)]])),0))</f>
        <v>2819</v>
      </c>
      <c r="N85">
        <f>IF(Table1[[#This Row],[Night Circle Radius]]=0,-1,Table1[[#This Row],[Night Circle Radius]]+ Display_Height / 2)</f>
        <v>2919</v>
      </c>
      <c r="O85">
        <f>ABS(Table1[[#This Row],[Night Circle Radius]])</f>
        <v>2819</v>
      </c>
      <c r="P85" t="str">
        <f>IF(Table1[[#This Row],[Day]]-10 &lt; 0, "   ", IF(Table1[[#This Row],[Day]]-100 &lt; 0, "  ", " "))</f>
        <v xml:space="preserve">  </v>
      </c>
      <c r="Q8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77 */   {2919,2819,356,1084},</v>
      </c>
    </row>
    <row r="86" spans="1:17" x14ac:dyDescent="0.25">
      <c r="A86">
        <v>78</v>
      </c>
      <c r="B86" t="s">
        <v>6</v>
      </c>
      <c r="C86">
        <f>ABS((1/15)*DEGREES(ACOS(-TAN(RADIANS(Latitude))*TAN(RADIANS(23.44)*SIN(RADIANS(360*(Table1[[#This Row],[Day]]+284)/365))))))</f>
        <v>6.0503251836186243</v>
      </c>
      <c r="D86">
        <f>Table1[[#This Row],[H]]/24</f>
        <v>0.25209688265077601</v>
      </c>
      <c r="E86">
        <v>24.166666666666714</v>
      </c>
      <c r="F86">
        <f>Table1[[#This Row],[Local Noon Diff (minutes)]]/Minutes_Per_Day</f>
        <v>1.678240740740744E-2</v>
      </c>
      <c r="G86" s="11">
        <f>MIDDAY-Table1[[#This Row],[H (days)]]</f>
        <v>0.24790311734922399</v>
      </c>
      <c r="H86" s="11">
        <f>MIDDAY+Table1[[#This Row],[H (days)]]</f>
        <v>0.75209688265077601</v>
      </c>
      <c r="I86" s="13">
        <f>ROUND(Table1[[#This Row],[Base Sunrise Time]]*Minutes_Per_Day,0)</f>
        <v>357</v>
      </c>
      <c r="J86" s="13">
        <f>ROUND(Table1[[#This Row],[Base Sunset Time]]*Minutes_Per_Day,0)</f>
        <v>1083</v>
      </c>
      <c r="K86" s="11">
        <f>MIDDAY-Table1[[#This Row],[H (days)]]+Table1[[#This Row],[Local Noon Diff (days)]]</f>
        <v>0.26468552475663143</v>
      </c>
      <c r="L86" s="14">
        <f>RADIANS((SIX_AM-Table1[[#This Row],[Base Sunrise Time]])*Minutes_Per_Day*0.25)</f>
        <v>1.3175102262235614E-2</v>
      </c>
      <c r="M86">
        <f>IF(Table1[[#This Row],[Theta (Radians)]]=0,-1,ROUND(Day_Circle_Radius/(2*SIN(Table1[[#This Row],[Theta (Radians)]])),0))</f>
        <v>3757</v>
      </c>
      <c r="N86">
        <f>IF(Table1[[#This Row],[Night Circle Radius]]=0,-1,Table1[[#This Row],[Night Circle Radius]]+ Display_Height / 2)</f>
        <v>3857</v>
      </c>
      <c r="O86">
        <f>ABS(Table1[[#This Row],[Night Circle Radius]])</f>
        <v>3757</v>
      </c>
      <c r="P86" t="str">
        <f>IF(Table1[[#This Row],[Day]]-10 &lt; 0, "   ", IF(Table1[[#This Row],[Day]]-100 &lt; 0, "  ", " "))</f>
        <v xml:space="preserve">  </v>
      </c>
      <c r="Q8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78 */   {3857,3757,357,1083},</v>
      </c>
    </row>
    <row r="87" spans="1:17" x14ac:dyDescent="0.25">
      <c r="A87">
        <v>79</v>
      </c>
      <c r="B87" t="s">
        <v>6</v>
      </c>
      <c r="C87">
        <f>ABS((1/15)*DEGREES(ACOS(-TAN(RADIANS(Latitude))*TAN(RADIANS(23.44)*SIN(RADIANS(360*(Table1[[#This Row],[Day]]+284)/365))))))</f>
        <v>6.0335550995334559</v>
      </c>
      <c r="D87">
        <f>Table1[[#This Row],[H]]/24</f>
        <v>0.25139812914722731</v>
      </c>
      <c r="E87">
        <v>23.883333333333283</v>
      </c>
      <c r="F87">
        <f>Table1[[#This Row],[Local Noon Diff (minutes)]]/Minutes_Per_Day</f>
        <v>1.6585648148148113E-2</v>
      </c>
      <c r="G87" s="11">
        <f>MIDDAY-Table1[[#This Row],[H (days)]]</f>
        <v>0.24860187085277269</v>
      </c>
      <c r="H87" s="11">
        <f>MIDDAY+Table1[[#This Row],[H (days)]]</f>
        <v>0.75139812914722737</v>
      </c>
      <c r="I87" s="13">
        <f>ROUND(Table1[[#This Row],[Base Sunrise Time]]*Minutes_Per_Day,0)</f>
        <v>358</v>
      </c>
      <c r="J87" s="13">
        <f>ROUND(Table1[[#This Row],[Base Sunset Time]]*Minutes_Per_Day,0)</f>
        <v>1082</v>
      </c>
      <c r="K87" s="11">
        <f>MIDDAY-Table1[[#This Row],[H (days)]]+Table1[[#This Row],[Local Noon Diff (days)]]</f>
        <v>0.2651875190009208</v>
      </c>
      <c r="L87" s="14">
        <f>RADIANS((SIX_AM-Table1[[#This Row],[Base Sunrise Time]])*Minutes_Per_Day*0.25)</f>
        <v>8.7847045153981694E-3</v>
      </c>
      <c r="M87">
        <f>IF(Table1[[#This Row],[Theta (Radians)]]=0,-1,ROUND(Day_Circle_Radius/(2*SIN(Table1[[#This Row],[Theta (Radians)]])),0))</f>
        <v>5635</v>
      </c>
      <c r="N87">
        <f>IF(Table1[[#This Row],[Night Circle Radius]]=0,-1,Table1[[#This Row],[Night Circle Radius]]+ Display_Height / 2)</f>
        <v>5735</v>
      </c>
      <c r="O87">
        <f>ABS(Table1[[#This Row],[Night Circle Radius]])</f>
        <v>5635</v>
      </c>
      <c r="P87" t="str">
        <f>IF(Table1[[#This Row],[Day]]-10 &lt; 0, "   ", IF(Table1[[#This Row],[Day]]-100 &lt; 0, "  ", " "))</f>
        <v xml:space="preserve">  </v>
      </c>
      <c r="Q8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79 */   {5735,5635,358,1082},</v>
      </c>
    </row>
    <row r="88" spans="1:17" x14ac:dyDescent="0.25">
      <c r="A88">
        <v>80</v>
      </c>
      <c r="B88" t="s">
        <v>6</v>
      </c>
      <c r="C88">
        <f>ABS((1/15)*DEGREES(ACOS(-TAN(RADIANS(Latitude))*TAN(RADIANS(23.44)*SIN(RADIANS(360*(Table1[[#This Row],[Day]]+284)/365))))))</f>
        <v>6.0167790422273661</v>
      </c>
      <c r="D88">
        <f>Table1[[#This Row],[H]]/24</f>
        <v>0.25069912675947359</v>
      </c>
      <c r="E88">
        <v>23.583333333333396</v>
      </c>
      <c r="F88">
        <f>Table1[[#This Row],[Local Noon Diff (minutes)]]/Minutes_Per_Day</f>
        <v>1.6377314814814858E-2</v>
      </c>
      <c r="G88" s="11">
        <f>MIDDAY-Table1[[#This Row],[H (days)]]</f>
        <v>0.24930087324052641</v>
      </c>
      <c r="H88" s="11">
        <f>MIDDAY+Table1[[#This Row],[H (days)]]</f>
        <v>0.75069912675947359</v>
      </c>
      <c r="I88" s="13">
        <f>ROUND(Table1[[#This Row],[Base Sunrise Time]]*Minutes_Per_Day,0)</f>
        <v>359</v>
      </c>
      <c r="J88" s="13">
        <f>ROUND(Table1[[#This Row],[Base Sunset Time]]*Minutes_Per_Day,0)</f>
        <v>1081</v>
      </c>
      <c r="K88" s="11">
        <f>MIDDAY-Table1[[#This Row],[H (days)]]+Table1[[#This Row],[Local Noon Diff (days)]]</f>
        <v>0.26567818805534127</v>
      </c>
      <c r="L88" s="14">
        <f>RADIANS((SIX_AM-Table1[[#This Row],[Base Sunrise Time]])*Minutes_Per_Day*0.25)</f>
        <v>4.3927429829805345E-3</v>
      </c>
      <c r="M88">
        <f>IF(Table1[[#This Row],[Theta (Radians)]]=0,-1,ROUND(Day_Circle_Radius/(2*SIN(Table1[[#This Row],[Theta (Radians)]])),0))</f>
        <v>11269</v>
      </c>
      <c r="N88">
        <f>IF(Table1[[#This Row],[Night Circle Radius]]=0,-1,Table1[[#This Row],[Night Circle Radius]]+ Display_Height / 2)</f>
        <v>11369</v>
      </c>
      <c r="O88">
        <f>ABS(Table1[[#This Row],[Night Circle Radius]])</f>
        <v>11269</v>
      </c>
      <c r="P88" t="str">
        <f>IF(Table1[[#This Row],[Day]]-10 &lt; 0, "   ", IF(Table1[[#This Row],[Day]]-100 &lt; 0, "  ", " "))</f>
        <v xml:space="preserve">  </v>
      </c>
      <c r="Q8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80 */   {11369,11269,359,1081},</v>
      </c>
    </row>
    <row r="89" spans="1:17" x14ac:dyDescent="0.25">
      <c r="A89">
        <v>81</v>
      </c>
      <c r="B89" t="s">
        <v>6</v>
      </c>
      <c r="C89">
        <f>ABS((1/15)*DEGREES(ACOS(-TAN(RADIANS(Latitude))*TAN(RADIANS(23.44)*SIN(RADIANS(360*(Table1[[#This Row],[Day]]+284)/365))))))</f>
        <v>6</v>
      </c>
      <c r="D89">
        <f>Table1[[#This Row],[H]]/24</f>
        <v>0.25</v>
      </c>
      <c r="E89">
        <v>23.283333333333349</v>
      </c>
      <c r="F89">
        <f>Table1[[#This Row],[Local Noon Diff (minutes)]]/Minutes_Per_Day</f>
        <v>1.6168981481481493E-2</v>
      </c>
      <c r="G89" s="11">
        <f>MIDDAY-Table1[[#This Row],[H (days)]]</f>
        <v>0.25</v>
      </c>
      <c r="H89" s="11">
        <f>MIDDAY+Table1[[#This Row],[H (days)]]</f>
        <v>0.75</v>
      </c>
      <c r="I89" s="13">
        <f>ROUND(Table1[[#This Row],[Base Sunrise Time]]*Minutes_Per_Day,0)</f>
        <v>360</v>
      </c>
      <c r="J89" s="13">
        <f>ROUND(Table1[[#This Row],[Base Sunset Time]]*Minutes_Per_Day,0)</f>
        <v>1080</v>
      </c>
      <c r="K89" s="11">
        <f>MIDDAY-Table1[[#This Row],[H (days)]]+Table1[[#This Row],[Local Noon Diff (days)]]</f>
        <v>0.26616898148148149</v>
      </c>
      <c r="L89" s="14">
        <f>RADIANS((SIX_AM-Table1[[#This Row],[Base Sunrise Time]])*Minutes_Per_Day*0.25)</f>
        <v>0</v>
      </c>
      <c r="M89">
        <f>IF(Table1[[#This Row],[Theta (Radians)]]=0,-1,ROUND(Day_Circle_Radius/(2*SIN(Table1[[#This Row],[Theta (Radians)]])),0))</f>
        <v>-1</v>
      </c>
      <c r="N89">
        <f>IF(Table1[[#This Row],[Night Circle Radius]]=0,-1,Table1[[#This Row],[Night Circle Radius]]+ Display_Height / 2)</f>
        <v>99</v>
      </c>
      <c r="O89">
        <f>ABS(Table1[[#This Row],[Night Circle Radius]])</f>
        <v>1</v>
      </c>
      <c r="P89" t="str">
        <f>IF(Table1[[#This Row],[Day]]-10 &lt; 0, "   ", IF(Table1[[#This Row],[Day]]-100 &lt; 0, "  ", " "))</f>
        <v xml:space="preserve">  </v>
      </c>
      <c r="Q8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81 */   {99,1,360,1080},</v>
      </c>
    </row>
    <row r="90" spans="1:17" x14ac:dyDescent="0.25">
      <c r="A90">
        <v>82</v>
      </c>
      <c r="B90" t="s">
        <v>6</v>
      </c>
      <c r="C90">
        <f>ABS((1/15)*DEGREES(ACOS(-TAN(RADIANS(Latitude))*TAN(RADIANS(23.44)*SIN(RADIANS(360*(Table1[[#This Row],[Day]]+284)/365))))))</f>
        <v>5.9832209577726339</v>
      </c>
      <c r="D90">
        <f>Table1[[#This Row],[H]]/24</f>
        <v>0.24930087324052641</v>
      </c>
      <c r="E90">
        <v>22.983333333333302</v>
      </c>
      <c r="F90">
        <f>Table1[[#This Row],[Local Noon Diff (minutes)]]/Minutes_Per_Day</f>
        <v>1.5960648148148127E-2</v>
      </c>
      <c r="G90" s="11">
        <f>MIDDAY-Table1[[#This Row],[H (days)]]</f>
        <v>0.25069912675947359</v>
      </c>
      <c r="H90" s="11">
        <f>MIDDAY+Table1[[#This Row],[H (days)]]</f>
        <v>0.74930087324052641</v>
      </c>
      <c r="I90" s="13">
        <f>ROUND(Table1[[#This Row],[Base Sunrise Time]]*Minutes_Per_Day,0)</f>
        <v>361</v>
      </c>
      <c r="J90" s="13">
        <f>ROUND(Table1[[#This Row],[Base Sunset Time]]*Minutes_Per_Day,0)</f>
        <v>1079</v>
      </c>
      <c r="K90" s="11">
        <f>MIDDAY-Table1[[#This Row],[H (days)]]+Table1[[#This Row],[Local Noon Diff (days)]]</f>
        <v>0.26665977490762172</v>
      </c>
      <c r="L90" s="14">
        <f>RADIANS((SIX_AM-Table1[[#This Row],[Base Sunrise Time]])*Minutes_Per_Day*0.25)</f>
        <v>-4.3927429829805345E-3</v>
      </c>
      <c r="M90">
        <f>IF(Table1[[#This Row],[Theta (Radians)]]=0,-1,ROUND(Day_Circle_Radius/(2*SIN(Table1[[#This Row],[Theta (Radians)]])),0))</f>
        <v>-11269</v>
      </c>
      <c r="N90">
        <f>IF(Table1[[#This Row],[Night Circle Radius]]=0,-1,Table1[[#This Row],[Night Circle Radius]]+ Display_Height / 2)</f>
        <v>-11169</v>
      </c>
      <c r="O90">
        <f>ABS(Table1[[#This Row],[Night Circle Radius]])</f>
        <v>11269</v>
      </c>
      <c r="P90" t="str">
        <f>IF(Table1[[#This Row],[Day]]-10 &lt; 0, "   ", IF(Table1[[#This Row],[Day]]-100 &lt; 0, "  ", " "))</f>
        <v xml:space="preserve">  </v>
      </c>
      <c r="Q9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82 */   {-11169,11269,361,1079},</v>
      </c>
    </row>
    <row r="91" spans="1:17" x14ac:dyDescent="0.25">
      <c r="A91">
        <v>83</v>
      </c>
      <c r="B91" t="s">
        <v>6</v>
      </c>
      <c r="C91">
        <f>ABS((1/15)*DEGREES(ACOS(-TAN(RADIANS(Latitude))*TAN(RADIANS(23.44)*SIN(RADIANS(360*(Table1[[#This Row],[Day]]+284)/365))))))</f>
        <v>5.9664449004665432</v>
      </c>
      <c r="D91">
        <f>Table1[[#This Row],[H]]/24</f>
        <v>0.24860187085277263</v>
      </c>
      <c r="E91">
        <v>22.683333333333255</v>
      </c>
      <c r="F91">
        <f>Table1[[#This Row],[Local Noon Diff (minutes)]]/Minutes_Per_Day</f>
        <v>1.5752314814814761E-2</v>
      </c>
      <c r="G91" s="11">
        <f>MIDDAY-Table1[[#This Row],[H (days)]]</f>
        <v>0.25139812914722737</v>
      </c>
      <c r="H91" s="11">
        <f>MIDDAY+Table1[[#This Row],[H (days)]]</f>
        <v>0.74860187085277263</v>
      </c>
      <c r="I91" s="13">
        <f>ROUND(Table1[[#This Row],[Base Sunrise Time]]*Minutes_Per_Day,0)</f>
        <v>362</v>
      </c>
      <c r="J91" s="13">
        <f>ROUND(Table1[[#This Row],[Base Sunset Time]]*Minutes_Per_Day,0)</f>
        <v>1078</v>
      </c>
      <c r="K91" s="11">
        <f>MIDDAY-Table1[[#This Row],[H (days)]]+Table1[[#This Row],[Local Noon Diff (days)]]</f>
        <v>0.26715044396204213</v>
      </c>
      <c r="L91" s="14">
        <f>RADIANS((SIX_AM-Table1[[#This Row],[Base Sunrise Time]])*Minutes_Per_Day*0.25)</f>
        <v>-8.7847045153985181E-3</v>
      </c>
      <c r="M91">
        <f>IF(Table1[[#This Row],[Theta (Radians)]]=0,-1,ROUND(Day_Circle_Radius/(2*SIN(Table1[[#This Row],[Theta (Radians)]])),0))</f>
        <v>-5635</v>
      </c>
      <c r="N91">
        <f>IF(Table1[[#This Row],[Night Circle Radius]]=0,-1,Table1[[#This Row],[Night Circle Radius]]+ Display_Height / 2)</f>
        <v>-5535</v>
      </c>
      <c r="O91">
        <f>ABS(Table1[[#This Row],[Night Circle Radius]])</f>
        <v>5635</v>
      </c>
      <c r="P91" t="str">
        <f>IF(Table1[[#This Row],[Day]]-10 &lt; 0, "   ", IF(Table1[[#This Row],[Day]]-100 &lt; 0, "  ", " "))</f>
        <v xml:space="preserve">  </v>
      </c>
      <c r="Q9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83 */   {-5535,5635,362,1078},</v>
      </c>
    </row>
    <row r="92" spans="1:17" x14ac:dyDescent="0.25">
      <c r="A92">
        <v>84</v>
      </c>
      <c r="B92" t="s">
        <v>6</v>
      </c>
      <c r="C92">
        <f>ABS((1/15)*DEGREES(ACOS(-TAN(RADIANS(Latitude))*TAN(RADIANS(23.44)*SIN(RADIANS(360*(Table1[[#This Row],[Day]]+284)/365))))))</f>
        <v>5.9496748163813749</v>
      </c>
      <c r="D92">
        <f>Table1[[#This Row],[H]]/24</f>
        <v>0.24790311734922396</v>
      </c>
      <c r="E92">
        <v>22.383333333333368</v>
      </c>
      <c r="F92">
        <f>Table1[[#This Row],[Local Noon Diff (minutes)]]/Minutes_Per_Day</f>
        <v>1.5543981481481506E-2</v>
      </c>
      <c r="G92" s="11">
        <f>MIDDAY-Table1[[#This Row],[H (days)]]</f>
        <v>0.25209688265077601</v>
      </c>
      <c r="H92" s="11">
        <f>MIDDAY+Table1[[#This Row],[H (days)]]</f>
        <v>0.74790311734922399</v>
      </c>
      <c r="I92" s="13">
        <f>ROUND(Table1[[#This Row],[Base Sunrise Time]]*Minutes_Per_Day,0)</f>
        <v>363</v>
      </c>
      <c r="J92" s="13">
        <f>ROUND(Table1[[#This Row],[Base Sunset Time]]*Minutes_Per_Day,0)</f>
        <v>1077</v>
      </c>
      <c r="K92" s="11">
        <f>MIDDAY-Table1[[#This Row],[H (days)]]+Table1[[#This Row],[Local Noon Diff (days)]]</f>
        <v>0.26764086413225752</v>
      </c>
      <c r="L92" s="14">
        <f>RADIANS((SIX_AM-Table1[[#This Row],[Base Sunrise Time]])*Minutes_Per_Day*0.25)</f>
        <v>-1.3175102262235614E-2</v>
      </c>
      <c r="M92">
        <f>IF(Table1[[#This Row],[Theta (Radians)]]=0,-1,ROUND(Day_Circle_Radius/(2*SIN(Table1[[#This Row],[Theta (Radians)]])),0))</f>
        <v>-3757</v>
      </c>
      <c r="N92">
        <f>IF(Table1[[#This Row],[Night Circle Radius]]=0,-1,Table1[[#This Row],[Night Circle Radius]]+ Display_Height / 2)</f>
        <v>-3657</v>
      </c>
      <c r="O92">
        <f>ABS(Table1[[#This Row],[Night Circle Radius]])</f>
        <v>3757</v>
      </c>
      <c r="P92" t="str">
        <f>IF(Table1[[#This Row],[Day]]-10 &lt; 0, "   ", IF(Table1[[#This Row],[Day]]-100 &lt; 0, "  ", " "))</f>
        <v xml:space="preserve">  </v>
      </c>
      <c r="Q9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84 */   {-3657,3757,363,1077},</v>
      </c>
    </row>
    <row r="93" spans="1:17" x14ac:dyDescent="0.25">
      <c r="A93">
        <v>85</v>
      </c>
      <c r="B93" t="s">
        <v>6</v>
      </c>
      <c r="C93">
        <f>ABS((1/15)*DEGREES(ACOS(-TAN(RADIANS(Latitude))*TAN(RADIANS(23.44)*SIN(RADIANS(360*(Table1[[#This Row],[Day]]+284)/365))))))</f>
        <v>5.9329137005675454</v>
      </c>
      <c r="D93">
        <f>Table1[[#This Row],[H]]/24</f>
        <v>0.24720473752364772</v>
      </c>
      <c r="E93">
        <v>22.083333333333321</v>
      </c>
      <c r="F93">
        <f>Table1[[#This Row],[Local Noon Diff (minutes)]]/Minutes_Per_Day</f>
        <v>1.533564814814814E-2</v>
      </c>
      <c r="G93" s="11">
        <f>MIDDAY-Table1[[#This Row],[H (days)]]</f>
        <v>0.25279526247635231</v>
      </c>
      <c r="H93" s="11">
        <f>MIDDAY+Table1[[#This Row],[H (days)]]</f>
        <v>0.74720473752364769</v>
      </c>
      <c r="I93" s="13">
        <f>ROUND(Table1[[#This Row],[Base Sunrise Time]]*Minutes_Per_Day,0)</f>
        <v>364</v>
      </c>
      <c r="J93" s="13">
        <f>ROUND(Table1[[#This Row],[Base Sunset Time]]*Minutes_Per_Day,0)</f>
        <v>1076</v>
      </c>
      <c r="K93" s="11">
        <f>MIDDAY-Table1[[#This Row],[H (days)]]+Table1[[#This Row],[Local Noon Diff (days)]]</f>
        <v>0.26813091062450045</v>
      </c>
      <c r="L93" s="14">
        <f>RADIANS((SIX_AM-Table1[[#This Row],[Base Sunrise Time]])*Minutes_Per_Day*0.25)</f>
        <v>-1.756315212112727E-2</v>
      </c>
      <c r="M93">
        <f>IF(Table1[[#This Row],[Theta (Radians)]]=0,-1,ROUND(Day_Circle_Radius/(2*SIN(Table1[[#This Row],[Theta (Radians)]])),0))</f>
        <v>-2819</v>
      </c>
      <c r="N93">
        <f>IF(Table1[[#This Row],[Night Circle Radius]]=0,-1,Table1[[#This Row],[Night Circle Radius]]+ Display_Height / 2)</f>
        <v>-2719</v>
      </c>
      <c r="O93">
        <f>ABS(Table1[[#This Row],[Night Circle Radius]])</f>
        <v>2819</v>
      </c>
      <c r="P93" t="str">
        <f>IF(Table1[[#This Row],[Day]]-10 &lt; 0, "   ", IF(Table1[[#This Row],[Day]]-100 &lt; 0, "  ", " "))</f>
        <v xml:space="preserve">  </v>
      </c>
      <c r="Q9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85 */   {-2719,2819,364,1076},</v>
      </c>
    </row>
    <row r="94" spans="1:17" x14ac:dyDescent="0.25">
      <c r="A94">
        <v>86</v>
      </c>
      <c r="B94" t="s">
        <v>6</v>
      </c>
      <c r="C94">
        <f>ABS((1/15)*DEGREES(ACOS(-TAN(RADIANS(Latitude))*TAN(RADIANS(23.44)*SIN(RADIANS(360*(Table1[[#This Row],[Day]]+284)/365))))))</f>
        <v>5.9161645581867139</v>
      </c>
      <c r="D94">
        <f>Table1[[#This Row],[H]]/24</f>
        <v>0.24650685659111307</v>
      </c>
      <c r="E94">
        <v>21.783333333333434</v>
      </c>
      <c r="F94">
        <f>Table1[[#This Row],[Local Noon Diff (minutes)]]/Minutes_Per_Day</f>
        <v>1.5127314814814885E-2</v>
      </c>
      <c r="G94" s="11">
        <f>MIDDAY-Table1[[#This Row],[H (days)]]</f>
        <v>0.25349314340888696</v>
      </c>
      <c r="H94" s="11">
        <f>MIDDAY+Table1[[#This Row],[H (days)]]</f>
        <v>0.74650685659111304</v>
      </c>
      <c r="I94" s="13">
        <f>ROUND(Table1[[#This Row],[Base Sunrise Time]]*Minutes_Per_Day,0)</f>
        <v>365</v>
      </c>
      <c r="J94" s="13">
        <f>ROUND(Table1[[#This Row],[Base Sunset Time]]*Minutes_Per_Day,0)</f>
        <v>1075</v>
      </c>
      <c r="K94" s="11">
        <f>MIDDAY-Table1[[#This Row],[H (days)]]+Table1[[#This Row],[Local Noon Diff (days)]]</f>
        <v>0.26862045822370184</v>
      </c>
      <c r="L94" s="14">
        <f>RADIANS((SIX_AM-Table1[[#This Row],[Base Sunrise Time]])*Minutes_Per_Day*0.25)</f>
        <v>-2.1948067342589736E-2</v>
      </c>
      <c r="M94">
        <f>IF(Table1[[#This Row],[Theta (Radians)]]=0,-1,ROUND(Day_Circle_Radius/(2*SIN(Table1[[#This Row],[Theta (Radians)]])),0))</f>
        <v>-2256</v>
      </c>
      <c r="N94">
        <f>IF(Table1[[#This Row],[Night Circle Radius]]=0,-1,Table1[[#This Row],[Night Circle Radius]]+ Display_Height / 2)</f>
        <v>-2156</v>
      </c>
      <c r="O94">
        <f>ABS(Table1[[#This Row],[Night Circle Radius]])</f>
        <v>2256</v>
      </c>
      <c r="P94" t="str">
        <f>IF(Table1[[#This Row],[Day]]-10 &lt; 0, "   ", IF(Table1[[#This Row],[Day]]-100 &lt; 0, "  ", " "))</f>
        <v xml:space="preserve">  </v>
      </c>
      <c r="Q9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86 */   {-2156,2256,365,1075},</v>
      </c>
    </row>
    <row r="95" spans="1:17" x14ac:dyDescent="0.25">
      <c r="A95">
        <v>87</v>
      </c>
      <c r="B95" t="s">
        <v>6</v>
      </c>
      <c r="C95">
        <f>ABS((1/15)*DEGREES(ACOS(-TAN(RADIANS(Latitude))*TAN(RADIANS(23.44)*SIN(RADIANS(360*(Table1[[#This Row],[Day]]+284)/365))))))</f>
        <v>5.8994304078542683</v>
      </c>
      <c r="D95">
        <f>Table1[[#This Row],[H]]/24</f>
        <v>0.24580960032726118</v>
      </c>
      <c r="E95">
        <v>21.483333333333388</v>
      </c>
      <c r="F95">
        <f>Table1[[#This Row],[Local Noon Diff (minutes)]]/Minutes_Per_Day</f>
        <v>1.4918981481481519E-2</v>
      </c>
      <c r="G95" s="11">
        <f>MIDDAY-Table1[[#This Row],[H (days)]]</f>
        <v>0.25419039967273882</v>
      </c>
      <c r="H95" s="11">
        <f>MIDDAY+Table1[[#This Row],[H (days)]]</f>
        <v>0.74580960032726118</v>
      </c>
      <c r="I95" s="13">
        <f>ROUND(Table1[[#This Row],[Base Sunrise Time]]*Minutes_Per_Day,0)</f>
        <v>366</v>
      </c>
      <c r="J95" s="13">
        <f>ROUND(Table1[[#This Row],[Base Sunset Time]]*Minutes_Per_Day,0)</f>
        <v>1074</v>
      </c>
      <c r="K95" s="11">
        <f>MIDDAY-Table1[[#This Row],[H (days)]]+Table1[[#This Row],[Local Noon Diff (days)]]</f>
        <v>0.26910938115422034</v>
      </c>
      <c r="L95" s="14">
        <f>RADIANS((SIX_AM-Table1[[#This Row],[Base Sunrise Time]])*Minutes_Per_Day*0.25)</f>
        <v>-2.6329057654962705E-2</v>
      </c>
      <c r="M95">
        <f>IF(Table1[[#This Row],[Theta (Radians)]]=0,-1,ROUND(Day_Circle_Radius/(2*SIN(Table1[[#This Row],[Theta (Radians)]])),0))</f>
        <v>-1880</v>
      </c>
      <c r="N95">
        <f>IF(Table1[[#This Row],[Night Circle Radius]]=0,-1,Table1[[#This Row],[Night Circle Radius]]+ Display_Height / 2)</f>
        <v>-1780</v>
      </c>
      <c r="O95">
        <f>ABS(Table1[[#This Row],[Night Circle Radius]])</f>
        <v>1880</v>
      </c>
      <c r="P95" t="str">
        <f>IF(Table1[[#This Row],[Day]]-10 &lt; 0, "   ", IF(Table1[[#This Row],[Day]]-100 &lt; 0, "  ", " "))</f>
        <v xml:space="preserve">  </v>
      </c>
      <c r="Q9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87 */   {-1780,1880,366,1074},</v>
      </c>
    </row>
    <row r="96" spans="1:17" x14ac:dyDescent="0.25">
      <c r="A96">
        <v>88</v>
      </c>
      <c r="B96" t="s">
        <v>6</v>
      </c>
      <c r="C96">
        <f>ABS((1/15)*DEGREES(ACOS(-TAN(RADIANS(Latitude))*TAN(RADIANS(23.44)*SIN(RADIANS(360*(Table1[[#This Row],[Day]]+284)/365))))))</f>
        <v>5.882714284957812</v>
      </c>
      <c r="D96">
        <f>Table1[[#This Row],[H]]/24</f>
        <v>0.24511309520657551</v>
      </c>
      <c r="E96">
        <v>21.199999999999957</v>
      </c>
      <c r="F96">
        <f>Table1[[#This Row],[Local Noon Diff (minutes)]]/Minutes_Per_Day</f>
        <v>1.4722222222222192E-2</v>
      </c>
      <c r="G96" s="11">
        <f>MIDDAY-Table1[[#This Row],[H (days)]]</f>
        <v>0.25488690479342446</v>
      </c>
      <c r="H96" s="11">
        <f>MIDDAY+Table1[[#This Row],[H (days)]]</f>
        <v>0.74511309520657554</v>
      </c>
      <c r="I96" s="13">
        <f>ROUND(Table1[[#This Row],[Base Sunrise Time]]*Minutes_Per_Day,0)</f>
        <v>367</v>
      </c>
      <c r="J96" s="13">
        <f>ROUND(Table1[[#This Row],[Base Sunset Time]]*Minutes_Per_Day,0)</f>
        <v>1073</v>
      </c>
      <c r="K96" s="11">
        <f>MIDDAY-Table1[[#This Row],[H (days)]]+Table1[[#This Row],[Local Noon Diff (days)]]</f>
        <v>0.26960912701564665</v>
      </c>
      <c r="L96" s="14">
        <f>RADIANS((SIX_AM-Table1[[#This Row],[Base Sunrise Time]])*Minutes_Per_Day*0.25)</f>
        <v>-3.0705328395630074E-2</v>
      </c>
      <c r="M96">
        <f>IF(Table1[[#This Row],[Theta (Radians)]]=0,-1,ROUND(Day_Circle_Radius/(2*SIN(Table1[[#This Row],[Theta (Radians)]])),0))</f>
        <v>-1612</v>
      </c>
      <c r="N96">
        <f>IF(Table1[[#This Row],[Night Circle Radius]]=0,-1,Table1[[#This Row],[Night Circle Radius]]+ Display_Height / 2)</f>
        <v>-1512</v>
      </c>
      <c r="O96">
        <f>ABS(Table1[[#This Row],[Night Circle Radius]])</f>
        <v>1612</v>
      </c>
      <c r="P96" t="str">
        <f>IF(Table1[[#This Row],[Day]]-10 &lt; 0, "   ", IF(Table1[[#This Row],[Day]]-100 &lt; 0, "  ", " "))</f>
        <v xml:space="preserve">  </v>
      </c>
      <c r="Q9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88 */   {-1512,1612,367,1073},</v>
      </c>
    </row>
    <row r="97" spans="1:17" x14ac:dyDescent="0.25">
      <c r="A97">
        <v>89</v>
      </c>
      <c r="B97" t="s">
        <v>6</v>
      </c>
      <c r="C97">
        <f>ABS((1/15)*DEGREES(ACOS(-TAN(RADIANS(Latitude))*TAN(RADIANS(23.44)*SIN(RADIANS(360*(Table1[[#This Row],[Day]]+284)/365))))))</f>
        <v>5.8660192449454751</v>
      </c>
      <c r="D97">
        <f>Table1[[#This Row],[H]]/24</f>
        <v>0.24441746853939481</v>
      </c>
      <c r="E97">
        <v>20.883333333333294</v>
      </c>
      <c r="F97">
        <f>Table1[[#This Row],[Local Noon Diff (minutes)]]/Minutes_Per_Day</f>
        <v>1.4502314814814787E-2</v>
      </c>
      <c r="G97" s="11">
        <f>MIDDAY-Table1[[#This Row],[H (days)]]</f>
        <v>0.25558253146060517</v>
      </c>
      <c r="H97" s="11">
        <f>MIDDAY+Table1[[#This Row],[H (days)]]</f>
        <v>0.74441746853939483</v>
      </c>
      <c r="I97" s="13">
        <f>ROUND(Table1[[#This Row],[Base Sunrise Time]]*Minutes_Per_Day,0)</f>
        <v>368</v>
      </c>
      <c r="J97" s="13">
        <f>ROUND(Table1[[#This Row],[Base Sunset Time]]*Minutes_Per_Day,0)</f>
        <v>1072</v>
      </c>
      <c r="K97" s="11">
        <f>MIDDAY-Table1[[#This Row],[H (days)]]+Table1[[#This Row],[Local Noon Diff (days)]]</f>
        <v>0.27008484627541995</v>
      </c>
      <c r="L97" s="14">
        <f>RADIANS((SIX_AM-Table1[[#This Row],[Base Sunrise Time]])*Minutes_Per_Day*0.25)</f>
        <v>-3.5076079650142179E-2</v>
      </c>
      <c r="M97">
        <f>IF(Table1[[#This Row],[Theta (Radians)]]=0,-1,ROUND(Day_Circle_Radius/(2*SIN(Table1[[#This Row],[Theta (Radians)]])),0))</f>
        <v>-1412</v>
      </c>
      <c r="N97">
        <f>IF(Table1[[#This Row],[Night Circle Radius]]=0,-1,Table1[[#This Row],[Night Circle Radius]]+ Display_Height / 2)</f>
        <v>-1312</v>
      </c>
      <c r="O97">
        <f>ABS(Table1[[#This Row],[Night Circle Radius]])</f>
        <v>1412</v>
      </c>
      <c r="P97" t="str">
        <f>IF(Table1[[#This Row],[Day]]-10 &lt; 0, "   ", IF(Table1[[#This Row],[Day]]-100 &lt; 0, "  ", " "))</f>
        <v xml:space="preserve">  </v>
      </c>
      <c r="Q9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89 */   {-1312,1412,368,1072},</v>
      </c>
    </row>
    <row r="98" spans="1:17" x14ac:dyDescent="0.25">
      <c r="A98">
        <v>90</v>
      </c>
      <c r="B98" t="s">
        <v>6</v>
      </c>
      <c r="C98">
        <f>ABS((1/15)*DEGREES(ACOS(-TAN(RADIANS(Latitude))*TAN(RADIANS(23.44)*SIN(RADIANS(360*(Table1[[#This Row],[Day]]+284)/365))))))</f>
        <v>5.8493483665778729</v>
      </c>
      <c r="D98">
        <f>Table1[[#This Row],[H]]/24</f>
        <v>0.24372284860741136</v>
      </c>
      <c r="E98">
        <v>20.583333333333247</v>
      </c>
      <c r="F98">
        <f>Table1[[#This Row],[Local Noon Diff (minutes)]]/Minutes_Per_Day</f>
        <v>1.4293981481481421E-2</v>
      </c>
      <c r="G98" s="11">
        <f>MIDDAY-Table1[[#This Row],[H (days)]]</f>
        <v>0.25627715139258866</v>
      </c>
      <c r="H98" s="11">
        <f>MIDDAY+Table1[[#This Row],[H (days)]]</f>
        <v>0.74372284860741134</v>
      </c>
      <c r="I98" s="13">
        <f>ROUND(Table1[[#This Row],[Base Sunrise Time]]*Minutes_Per_Day,0)</f>
        <v>369</v>
      </c>
      <c r="J98" s="13">
        <f>ROUND(Table1[[#This Row],[Base Sunset Time]]*Minutes_Per_Day,0)</f>
        <v>1071</v>
      </c>
      <c r="K98" s="11">
        <f>MIDDAY-Table1[[#This Row],[H (days)]]+Table1[[#This Row],[Local Noon Diff (days)]]</f>
        <v>0.27057113287407009</v>
      </c>
      <c r="L98" s="14">
        <f>RADIANS((SIX_AM-Table1[[#This Row],[Base Sunrise Time]])*Minutes_Per_Day*0.25)</f>
        <v>-3.9440505400854975E-2</v>
      </c>
      <c r="M98">
        <f>IF(Table1[[#This Row],[Theta (Radians)]]=0,-1,ROUND(Day_Circle_Radius/(2*SIN(Table1[[#This Row],[Theta (Radians)]])),0))</f>
        <v>-1255</v>
      </c>
      <c r="N98">
        <f>IF(Table1[[#This Row],[Night Circle Radius]]=0,-1,Table1[[#This Row],[Night Circle Radius]]+ Display_Height / 2)</f>
        <v>-1155</v>
      </c>
      <c r="O98">
        <f>ABS(Table1[[#This Row],[Night Circle Radius]])</f>
        <v>1255</v>
      </c>
      <c r="P98" t="str">
        <f>IF(Table1[[#This Row],[Day]]-10 &lt; 0, "   ", IF(Table1[[#This Row],[Day]]-100 &lt; 0, "  ", " "))</f>
        <v xml:space="preserve">  </v>
      </c>
      <c r="Q9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90 */   {-1155,1255,369,1071},</v>
      </c>
    </row>
    <row r="99" spans="1:17" x14ac:dyDescent="0.25">
      <c r="A99">
        <v>91</v>
      </c>
      <c r="B99" t="s">
        <v>7</v>
      </c>
      <c r="C99">
        <f>ABS((1/15)*DEGREES(ACOS(-TAN(RADIANS(Latitude))*TAN(RADIANS(23.44)*SIN(RADIANS(360*(Table1[[#This Row],[Day]]+284)/365))))))</f>
        <v>5.8327047551373585</v>
      </c>
      <c r="D99">
        <f>Table1[[#This Row],[H]]/24</f>
        <v>0.24302936479738993</v>
      </c>
      <c r="E99">
        <v>20.28333333333336</v>
      </c>
      <c r="F99">
        <f>Table1[[#This Row],[Local Noon Diff (minutes)]]/Minutes_Per_Day</f>
        <v>1.4085648148148167E-2</v>
      </c>
      <c r="G99" s="11">
        <f>MIDDAY-Table1[[#This Row],[H (days)]]</f>
        <v>0.2569706352026101</v>
      </c>
      <c r="H99" s="11">
        <f>MIDDAY+Table1[[#This Row],[H (days)]]</f>
        <v>0.7430293647973899</v>
      </c>
      <c r="I99" s="13">
        <f>ROUND(Table1[[#This Row],[Base Sunrise Time]]*Minutes_Per_Day,0)</f>
        <v>370</v>
      </c>
      <c r="J99" s="13">
        <f>ROUND(Table1[[#This Row],[Base Sunset Time]]*Minutes_Per_Day,0)</f>
        <v>1070</v>
      </c>
      <c r="K99" s="11">
        <f>MIDDAY-Table1[[#This Row],[H (days)]]+Table1[[#This Row],[Local Noon Diff (days)]]</f>
        <v>0.27105628335075826</v>
      </c>
      <c r="L99" s="14">
        <f>RADIANS((SIX_AM-Table1[[#This Row],[Base Sunrise Time]])*Minutes_Per_Day*0.25)</f>
        <v>-4.379779268674857E-2</v>
      </c>
      <c r="M99">
        <f>IF(Table1[[#This Row],[Theta (Radians)]]=0,-1,ROUND(Day_Circle_Radius/(2*SIN(Table1[[#This Row],[Theta (Radians)]])),0))</f>
        <v>-1131</v>
      </c>
      <c r="N99">
        <f>IF(Table1[[#This Row],[Night Circle Radius]]=0,-1,Table1[[#This Row],[Night Circle Radius]]+ Display_Height / 2)</f>
        <v>-1031</v>
      </c>
      <c r="O99">
        <f>ABS(Table1[[#This Row],[Night Circle Radius]])</f>
        <v>1131</v>
      </c>
      <c r="P99" t="str">
        <f>IF(Table1[[#This Row],[Day]]-10 &lt; 0, "   ", IF(Table1[[#This Row],[Day]]-100 &lt; 0, "  ", " "))</f>
        <v xml:space="preserve">  </v>
      </c>
      <c r="Q9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91 */   {-1031,1131,370,1070},</v>
      </c>
    </row>
    <row r="100" spans="1:17" x14ac:dyDescent="0.25">
      <c r="A100">
        <v>92</v>
      </c>
      <c r="B100" t="s">
        <v>7</v>
      </c>
      <c r="C100">
        <f>ABS((1/15)*DEGREES(ACOS(-TAN(RADIANS(Latitude))*TAN(RADIANS(23.44)*SIN(RADIANS(360*(Table1[[#This Row],[Day]]+284)/365))))))</f>
        <v>5.8160915455881916</v>
      </c>
      <c r="D100">
        <f>Table1[[#This Row],[H]]/24</f>
        <v>0.24233714773284132</v>
      </c>
      <c r="E100">
        <v>20.000000000000089</v>
      </c>
      <c r="F100">
        <f>Table1[[#This Row],[Local Noon Diff (minutes)]]/Minutes_Per_Day</f>
        <v>1.3888888888888951E-2</v>
      </c>
      <c r="G100" s="11">
        <f>MIDDAY-Table1[[#This Row],[H (days)]]</f>
        <v>0.25766285226715868</v>
      </c>
      <c r="H100" s="11">
        <f>MIDDAY+Table1[[#This Row],[H (days)]]</f>
        <v>0.74233714773284132</v>
      </c>
      <c r="I100" s="13">
        <f>ROUND(Table1[[#This Row],[Base Sunrise Time]]*Minutes_Per_Day,0)</f>
        <v>371</v>
      </c>
      <c r="J100" s="13">
        <f>ROUND(Table1[[#This Row],[Base Sunset Time]]*Minutes_Per_Day,0)</f>
        <v>1069</v>
      </c>
      <c r="K100" s="11">
        <f>MIDDAY-Table1[[#This Row],[H (days)]]+Table1[[#This Row],[Local Noon Diff (days)]]</f>
        <v>0.27155174115604763</v>
      </c>
      <c r="L100" s="14">
        <f>RADIANS((SIX_AM-Table1[[#This Row],[Base Sunrise Time]])*Minutes_Per_Day*0.25)</f>
        <v>-4.8147120776099214E-2</v>
      </c>
      <c r="M100">
        <f>IF(Table1[[#This Row],[Theta (Radians)]]=0,-1,ROUND(Day_Circle_Radius/(2*SIN(Table1[[#This Row],[Theta (Radians)]])),0))</f>
        <v>-1028</v>
      </c>
      <c r="N100">
        <f>IF(Table1[[#This Row],[Night Circle Radius]]=0,-1,Table1[[#This Row],[Night Circle Radius]]+ Display_Height / 2)</f>
        <v>-928</v>
      </c>
      <c r="O100">
        <f>ABS(Table1[[#This Row],[Night Circle Radius]])</f>
        <v>1028</v>
      </c>
      <c r="P100" t="str">
        <f>IF(Table1[[#This Row],[Day]]-10 &lt; 0, "   ", IF(Table1[[#This Row],[Day]]-100 &lt; 0, "  ", " "))</f>
        <v xml:space="preserve">  </v>
      </c>
      <c r="Q10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92 */   {-928,1028,371,1069},</v>
      </c>
    </row>
    <row r="101" spans="1:17" x14ac:dyDescent="0.25">
      <c r="A101">
        <v>93</v>
      </c>
      <c r="B101" t="s">
        <v>7</v>
      </c>
      <c r="C101">
        <f>ABS((1/15)*DEGREES(ACOS(-TAN(RADIANS(Latitude))*TAN(RADIANS(23.44)*SIN(RADIANS(360*(Table1[[#This Row],[Day]]+284)/365))))))</f>
        <v>5.7995119056810367</v>
      </c>
      <c r="D101">
        <f>Table1[[#This Row],[H]]/24</f>
        <v>0.24164632940337652</v>
      </c>
      <c r="E101">
        <v>19.700000000000042</v>
      </c>
      <c r="F101">
        <f>Table1[[#This Row],[Local Noon Diff (minutes)]]/Minutes_Per_Day</f>
        <v>1.3680555555555585E-2</v>
      </c>
      <c r="G101" s="11">
        <f>MIDDAY-Table1[[#This Row],[H (days)]]</f>
        <v>0.25835367059662351</v>
      </c>
      <c r="H101" s="11">
        <f>MIDDAY+Table1[[#This Row],[H (days)]]</f>
        <v>0.74164632940337649</v>
      </c>
      <c r="I101" s="13">
        <f>ROUND(Table1[[#This Row],[Base Sunrise Time]]*Minutes_Per_Day,0)</f>
        <v>372</v>
      </c>
      <c r="J101" s="13">
        <f>ROUND(Table1[[#This Row],[Base Sunset Time]]*Minutes_Per_Day,0)</f>
        <v>1068</v>
      </c>
      <c r="K101" s="11">
        <f>MIDDAY-Table1[[#This Row],[H (days)]]+Table1[[#This Row],[Local Noon Diff (days)]]</f>
        <v>0.27203422615217909</v>
      </c>
      <c r="L101" s="14">
        <f>RADIANS((SIX_AM-Table1[[#This Row],[Base Sunrise Time]])*Minutes_Per_Day*0.25)</f>
        <v>-5.2487660353722952E-2</v>
      </c>
      <c r="M101">
        <f>IF(Table1[[#This Row],[Theta (Radians)]]=0,-1,ROUND(Day_Circle_Radius/(2*SIN(Table1[[#This Row],[Theta (Radians)]])),0))</f>
        <v>-944</v>
      </c>
      <c r="N101">
        <f>IF(Table1[[#This Row],[Night Circle Radius]]=0,-1,Table1[[#This Row],[Night Circle Radius]]+ Display_Height / 2)</f>
        <v>-844</v>
      </c>
      <c r="O101">
        <f>ABS(Table1[[#This Row],[Night Circle Radius]])</f>
        <v>944</v>
      </c>
      <c r="P101" t="str">
        <f>IF(Table1[[#This Row],[Day]]-10 &lt; 0, "   ", IF(Table1[[#This Row],[Day]]-100 &lt; 0, "  ", " "))</f>
        <v xml:space="preserve">  </v>
      </c>
      <c r="Q10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93 */   {-844,944,372,1068},</v>
      </c>
    </row>
    <row r="102" spans="1:17" x14ac:dyDescent="0.25">
      <c r="A102">
        <v>94</v>
      </c>
      <c r="B102" t="s">
        <v>7</v>
      </c>
      <c r="C102">
        <f>ABS((1/15)*DEGREES(ACOS(-TAN(RADIANS(Latitude))*TAN(RADIANS(23.44)*SIN(RADIANS(360*(Table1[[#This Row],[Day]]+284)/365))))))</f>
        <v>5.7829690389951329</v>
      </c>
      <c r="D102">
        <f>Table1[[#This Row],[H]]/24</f>
        <v>0.24095704329146386</v>
      </c>
      <c r="E102">
        <v>19.416666666666611</v>
      </c>
      <c r="F102">
        <f>Table1[[#This Row],[Local Noon Diff (minutes)]]/Minutes_Per_Day</f>
        <v>1.3483796296296258E-2</v>
      </c>
      <c r="G102" s="11">
        <f>MIDDAY-Table1[[#This Row],[H (days)]]</f>
        <v>0.25904295670853617</v>
      </c>
      <c r="H102" s="11">
        <f>MIDDAY+Table1[[#This Row],[H (days)]]</f>
        <v>0.74095704329146383</v>
      </c>
      <c r="I102" s="13">
        <f>ROUND(Table1[[#This Row],[Base Sunrise Time]]*Minutes_Per_Day,0)</f>
        <v>373</v>
      </c>
      <c r="J102" s="13">
        <f>ROUND(Table1[[#This Row],[Base Sunset Time]]*Minutes_Per_Day,0)</f>
        <v>1067</v>
      </c>
      <c r="K102" s="11">
        <f>MIDDAY-Table1[[#This Row],[H (days)]]+Table1[[#This Row],[Local Noon Diff (days)]]</f>
        <v>0.27252675300483242</v>
      </c>
      <c r="L102" s="14">
        <f>RADIANS((SIX_AM-Table1[[#This Row],[Base Sunrise Time]])*Minutes_Per_Day*0.25)</f>
        <v>-5.6818572724535506E-2</v>
      </c>
      <c r="M102">
        <f>IF(Table1[[#This Row],[Theta (Radians)]]=0,-1,ROUND(Day_Circle_Radius/(2*SIN(Table1[[#This Row],[Theta (Radians)]])),0))</f>
        <v>-872</v>
      </c>
      <c r="N102">
        <f>IF(Table1[[#This Row],[Night Circle Radius]]=0,-1,Table1[[#This Row],[Night Circle Radius]]+ Display_Height / 2)</f>
        <v>-772</v>
      </c>
      <c r="O102">
        <f>ABS(Table1[[#This Row],[Night Circle Radius]])</f>
        <v>872</v>
      </c>
      <c r="P102" t="str">
        <f>IF(Table1[[#This Row],[Day]]-10 &lt; 0, "   ", IF(Table1[[#This Row],[Day]]-100 &lt; 0, "  ", " "))</f>
        <v xml:space="preserve">  </v>
      </c>
      <c r="Q10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94 */   {-772,872,373,1067},</v>
      </c>
    </row>
    <row r="103" spans="1:17" x14ac:dyDescent="0.25">
      <c r="A103">
        <v>95</v>
      </c>
      <c r="B103" t="s">
        <v>7</v>
      </c>
      <c r="C103">
        <f>ABS((1/15)*DEGREES(ACOS(-TAN(RADIANS(Latitude))*TAN(RADIANS(23.44)*SIN(RADIANS(360*(Table1[[#This Row],[Day]]+284)/365))))))</f>
        <v>5.7664661879112744</v>
      </c>
      <c r="D103">
        <f>Table1[[#This Row],[H]]/24</f>
        <v>0.24026942449630309</v>
      </c>
      <c r="E103">
        <v>19.13333333333334</v>
      </c>
      <c r="F103">
        <f>Table1[[#This Row],[Local Noon Diff (minutes)]]/Minutes_Per_Day</f>
        <v>1.3287037037037042E-2</v>
      </c>
      <c r="G103" s="11">
        <f>MIDDAY-Table1[[#This Row],[H (days)]]</f>
        <v>0.25973057550369694</v>
      </c>
      <c r="H103" s="11">
        <f>MIDDAY+Table1[[#This Row],[H (days)]]</f>
        <v>0.74026942449630306</v>
      </c>
      <c r="I103" s="13">
        <f>ROUND(Table1[[#This Row],[Base Sunrise Time]]*Minutes_Per_Day,0)</f>
        <v>374</v>
      </c>
      <c r="J103" s="13">
        <f>ROUND(Table1[[#This Row],[Base Sunset Time]]*Minutes_Per_Day,0)</f>
        <v>1066</v>
      </c>
      <c r="K103" s="11">
        <f>MIDDAY-Table1[[#This Row],[H (days)]]+Table1[[#This Row],[Local Noon Diff (days)]]</f>
        <v>0.27301761254073398</v>
      </c>
      <c r="L103" s="14">
        <f>RADIANS((SIX_AM-Table1[[#This Row],[Base Sunrise Time]])*Minutes_Per_Day*0.25)</f>
        <v>-6.1139009035230195E-2</v>
      </c>
      <c r="M103">
        <f>IF(Table1[[#This Row],[Theta (Radians)]]=0,-1,ROUND(Day_Circle_Radius/(2*SIN(Table1[[#This Row],[Theta (Radians)]])),0))</f>
        <v>-810</v>
      </c>
      <c r="N103">
        <f>IF(Table1[[#This Row],[Night Circle Radius]]=0,-1,Table1[[#This Row],[Night Circle Radius]]+ Display_Height / 2)</f>
        <v>-710</v>
      </c>
      <c r="O103">
        <f>ABS(Table1[[#This Row],[Night Circle Radius]])</f>
        <v>810</v>
      </c>
      <c r="P103" t="str">
        <f>IF(Table1[[#This Row],[Day]]-10 &lt; 0, "   ", IF(Table1[[#This Row],[Day]]-100 &lt; 0, "  ", " "))</f>
        <v xml:space="preserve">  </v>
      </c>
      <c r="Q10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95 */   {-710,810,374,1066},</v>
      </c>
    </row>
    <row r="104" spans="1:17" x14ac:dyDescent="0.25">
      <c r="A104">
        <v>96</v>
      </c>
      <c r="B104" t="s">
        <v>7</v>
      </c>
      <c r="C104">
        <f>ABS((1/15)*DEGREES(ACOS(-TAN(RADIANS(Latitude))*TAN(RADIANS(23.44)*SIN(RADIANS(360*(Table1[[#This Row],[Day]]+284)/365))))))</f>
        <v>5.750006636508636</v>
      </c>
      <c r="D104">
        <f>Table1[[#This Row],[H]]/24</f>
        <v>0.23958360985452651</v>
      </c>
      <c r="E104">
        <v>18.850000000000069</v>
      </c>
      <c r="F104">
        <f>Table1[[#This Row],[Local Noon Diff (minutes)]]/Minutes_Per_Day</f>
        <v>1.3090277777777826E-2</v>
      </c>
      <c r="G104" s="11">
        <f>MIDDAY-Table1[[#This Row],[H (days)]]</f>
        <v>0.26041639014547346</v>
      </c>
      <c r="H104" s="11">
        <f>MIDDAY+Table1[[#This Row],[H (days)]]</f>
        <v>0.73958360985452654</v>
      </c>
      <c r="I104" s="13">
        <f>ROUND(Table1[[#This Row],[Base Sunrise Time]]*Minutes_Per_Day,0)</f>
        <v>375</v>
      </c>
      <c r="J104" s="13">
        <f>ROUND(Table1[[#This Row],[Base Sunset Time]]*Minutes_Per_Day,0)</f>
        <v>1065</v>
      </c>
      <c r="K104" s="11">
        <f>MIDDAY-Table1[[#This Row],[H (days)]]+Table1[[#This Row],[Local Noon Diff (days)]]</f>
        <v>0.27350666792325129</v>
      </c>
      <c r="L104" s="14">
        <f>RADIANS((SIX_AM-Table1[[#This Row],[Base Sunrise Time]])*Minutes_Per_Day*0.25)</f>
        <v>-6.54481095158891E-2</v>
      </c>
      <c r="M104">
        <f>IF(Table1[[#This Row],[Theta (Radians)]]=0,-1,ROUND(Day_Circle_Radius/(2*SIN(Table1[[#This Row],[Theta (Radians)]])),0))</f>
        <v>-757</v>
      </c>
      <c r="N104">
        <f>IF(Table1[[#This Row],[Night Circle Radius]]=0,-1,Table1[[#This Row],[Night Circle Radius]]+ Display_Height / 2)</f>
        <v>-657</v>
      </c>
      <c r="O104">
        <f>ABS(Table1[[#This Row],[Night Circle Radius]])</f>
        <v>757</v>
      </c>
      <c r="P104" t="str">
        <f>IF(Table1[[#This Row],[Day]]-10 &lt; 0, "   ", IF(Table1[[#This Row],[Day]]-100 &lt; 0, "  ", " "))</f>
        <v xml:space="preserve">  </v>
      </c>
      <c r="Q10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96 */   {-657,757,375,1065},</v>
      </c>
    </row>
    <row r="105" spans="1:17" x14ac:dyDescent="0.25">
      <c r="A105">
        <v>97</v>
      </c>
      <c r="B105" t="s">
        <v>7</v>
      </c>
      <c r="C105">
        <f>ABS((1/15)*DEGREES(ACOS(-TAN(RADIANS(Latitude))*TAN(RADIANS(23.44)*SIN(RADIANS(360*(Table1[[#This Row],[Day]]+284)/365))))))</f>
        <v>5.7335937133782586</v>
      </c>
      <c r="D105">
        <f>Table1[[#This Row],[H]]/24</f>
        <v>0.23889973805742745</v>
      </c>
      <c r="E105">
        <v>18.566666666666638</v>
      </c>
      <c r="F105">
        <f>Table1[[#This Row],[Local Noon Diff (minutes)]]/Minutes_Per_Day</f>
        <v>1.2893518518518499E-2</v>
      </c>
      <c r="G105" s="11">
        <f>MIDDAY-Table1[[#This Row],[H (days)]]</f>
        <v>0.26110026194257252</v>
      </c>
      <c r="H105" s="11">
        <f>MIDDAY+Table1[[#This Row],[H (days)]]</f>
        <v>0.73889973805742748</v>
      </c>
      <c r="I105" s="13">
        <f>ROUND(Table1[[#This Row],[Base Sunrise Time]]*Minutes_Per_Day,0)</f>
        <v>376</v>
      </c>
      <c r="J105" s="13">
        <f>ROUND(Table1[[#This Row],[Base Sunset Time]]*Minutes_Per_Day,0)</f>
        <v>1064</v>
      </c>
      <c r="K105" s="11">
        <f>MIDDAY-Table1[[#This Row],[H (days)]]+Table1[[#This Row],[Local Noon Diff (days)]]</f>
        <v>0.27399378046109102</v>
      </c>
      <c r="L105" s="14">
        <f>RADIANS((SIX_AM-Table1[[#This Row],[Base Sunrise Time]])*Minutes_Per_Day*0.25)</f>
        <v>-6.9745002743416398E-2</v>
      </c>
      <c r="M105">
        <f>IF(Table1[[#This Row],[Theta (Radians)]]=0,-1,ROUND(Day_Circle_Radius/(2*SIN(Table1[[#This Row],[Theta (Radians)]])),0))</f>
        <v>-710</v>
      </c>
      <c r="N105">
        <f>IF(Table1[[#This Row],[Night Circle Radius]]=0,-1,Table1[[#This Row],[Night Circle Radius]]+ Display_Height / 2)</f>
        <v>-610</v>
      </c>
      <c r="O105">
        <f>ABS(Table1[[#This Row],[Night Circle Radius]])</f>
        <v>710</v>
      </c>
      <c r="P105" t="str">
        <f>IF(Table1[[#This Row],[Day]]-10 &lt; 0, "   ", IF(Table1[[#This Row],[Day]]-100 &lt; 0, "  ", " "))</f>
        <v xml:space="preserve">  </v>
      </c>
      <c r="Q10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97 */   {-610,710,376,1064},</v>
      </c>
    </row>
    <row r="106" spans="1:17" x14ac:dyDescent="0.25">
      <c r="A106">
        <v>98</v>
      </c>
      <c r="B106" t="s">
        <v>7</v>
      </c>
      <c r="C106">
        <f>ABS((1/15)*DEGREES(ACOS(-TAN(RADIANS(Latitude))*TAN(RADIANS(23.44)*SIN(RADIANS(360*(Table1[[#This Row],[Day]]+284)/365))))))</f>
        <v>5.7172307943458822</v>
      </c>
      <c r="D106">
        <f>Table1[[#This Row],[H]]/24</f>
        <v>0.23821794976441177</v>
      </c>
      <c r="E106">
        <v>18.299999999999983</v>
      </c>
      <c r="F106">
        <f>Table1[[#This Row],[Local Noon Diff (minutes)]]/Minutes_Per_Day</f>
        <v>1.2708333333333321E-2</v>
      </c>
      <c r="G106" s="11">
        <f>MIDDAY-Table1[[#This Row],[H (days)]]</f>
        <v>0.2617820502355882</v>
      </c>
      <c r="H106" s="11">
        <f>MIDDAY+Table1[[#This Row],[H (days)]]</f>
        <v>0.7382179497644118</v>
      </c>
      <c r="I106" s="13">
        <f>ROUND(Table1[[#This Row],[Base Sunrise Time]]*Minutes_Per_Day,0)</f>
        <v>377</v>
      </c>
      <c r="J106" s="13">
        <f>ROUND(Table1[[#This Row],[Base Sunset Time]]*Minutes_Per_Day,0)</f>
        <v>1063</v>
      </c>
      <c r="K106" s="11">
        <f>MIDDAY-Table1[[#This Row],[H (days)]]+Table1[[#This Row],[Local Noon Diff (days)]]</f>
        <v>0.27449038356892153</v>
      </c>
      <c r="L106" s="14">
        <f>RADIANS((SIX_AM-Table1[[#This Row],[Base Sunrise Time]])*Minutes_Per_Day*0.25)</f>
        <v>-7.4028804928699593E-2</v>
      </c>
      <c r="M106">
        <f>IF(Table1[[#This Row],[Theta (Radians)]]=0,-1,ROUND(Day_Circle_Radius/(2*SIN(Table1[[#This Row],[Theta (Radians)]])),0))</f>
        <v>-669</v>
      </c>
      <c r="N106">
        <f>IF(Table1[[#This Row],[Night Circle Radius]]=0,-1,Table1[[#This Row],[Night Circle Radius]]+ Display_Height / 2)</f>
        <v>-569</v>
      </c>
      <c r="O106">
        <f>ABS(Table1[[#This Row],[Night Circle Radius]])</f>
        <v>669</v>
      </c>
      <c r="P106" t="str">
        <f>IF(Table1[[#This Row],[Day]]-10 &lt; 0, "   ", IF(Table1[[#This Row],[Day]]-100 &lt; 0, "  ", " "))</f>
        <v xml:space="preserve">  </v>
      </c>
      <c r="Q10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98 */   {-569,669,377,1063},</v>
      </c>
    </row>
    <row r="107" spans="1:17" x14ac:dyDescent="0.25">
      <c r="A107">
        <v>99</v>
      </c>
      <c r="B107" t="s">
        <v>7</v>
      </c>
      <c r="C107">
        <f>ABS((1/15)*DEGREES(ACOS(-TAN(RADIANS(Latitude))*TAN(RADIANS(23.44)*SIN(RADIANS(360*(Table1[[#This Row],[Day]]+284)/365))))))</f>
        <v>5.7009213050965908</v>
      </c>
      <c r="D107">
        <f>Table1[[#This Row],[H]]/24</f>
        <v>0.23753838771235794</v>
      </c>
      <c r="E107">
        <v>18.016666666666712</v>
      </c>
      <c r="F107">
        <f>Table1[[#This Row],[Local Noon Diff (minutes)]]/Minutes_Per_Day</f>
        <v>1.2511574074074105E-2</v>
      </c>
      <c r="G107" s="11">
        <f>MIDDAY-Table1[[#This Row],[H (days)]]</f>
        <v>0.26246161228764209</v>
      </c>
      <c r="H107" s="11">
        <f>MIDDAY+Table1[[#This Row],[H (days)]]</f>
        <v>0.73753838771235791</v>
      </c>
      <c r="I107" s="13">
        <f>ROUND(Table1[[#This Row],[Base Sunrise Time]]*Minutes_Per_Day,0)</f>
        <v>378</v>
      </c>
      <c r="J107" s="13">
        <f>ROUND(Table1[[#This Row],[Base Sunset Time]]*Minutes_Per_Day,0)</f>
        <v>1062</v>
      </c>
      <c r="K107" s="11">
        <f>MIDDAY-Table1[[#This Row],[H (days)]]+Table1[[#This Row],[Local Noon Diff (days)]]</f>
        <v>0.27497318636171619</v>
      </c>
      <c r="L107" s="14">
        <f>RADIANS((SIX_AM-Table1[[#This Row],[Base Sunrise Time]])*Minutes_Per_Day*0.25)</f>
        <v>-7.8298619229481364E-2</v>
      </c>
      <c r="M107">
        <f>IF(Table1[[#This Row],[Theta (Radians)]]=0,-1,ROUND(Day_Circle_Radius/(2*SIN(Table1[[#This Row],[Theta (Radians)]])),0))</f>
        <v>-633</v>
      </c>
      <c r="N107">
        <f>IF(Table1[[#This Row],[Night Circle Radius]]=0,-1,Table1[[#This Row],[Night Circle Radius]]+ Display_Height / 2)</f>
        <v>-533</v>
      </c>
      <c r="O107">
        <f>ABS(Table1[[#This Row],[Night Circle Radius]])</f>
        <v>633</v>
      </c>
      <c r="P107" t="str">
        <f>IF(Table1[[#This Row],[Day]]-10 &lt; 0, "   ", IF(Table1[[#This Row],[Day]]-100 &lt; 0, "  ", " "))</f>
        <v xml:space="preserve">  </v>
      </c>
      <c r="Q10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 99 */   {-533,633,378,1062},</v>
      </c>
    </row>
    <row r="108" spans="1:17" x14ac:dyDescent="0.25">
      <c r="A108">
        <v>100</v>
      </c>
      <c r="B108" t="s">
        <v>7</v>
      </c>
      <c r="C108">
        <f>ABS((1/15)*DEGREES(ACOS(-TAN(RADIANS(Latitude))*TAN(RADIANS(23.44)*SIN(RADIANS(360*(Table1[[#This Row],[Day]]+284)/365))))))</f>
        <v>5.6846687236936058</v>
      </c>
      <c r="D108">
        <f>Table1[[#This Row],[H]]/24</f>
        <v>0.23686119682056692</v>
      </c>
      <c r="E108">
        <v>17.766666666666673</v>
      </c>
      <c r="F108">
        <f>Table1[[#This Row],[Local Noon Diff (minutes)]]/Minutes_Per_Day</f>
        <v>1.2337962962962967E-2</v>
      </c>
      <c r="G108" s="11">
        <f>MIDDAY-Table1[[#This Row],[H (days)]]</f>
        <v>0.26313880317943306</v>
      </c>
      <c r="H108" s="11">
        <f>MIDDAY+Table1[[#This Row],[H (days)]]</f>
        <v>0.73686119682056694</v>
      </c>
      <c r="I108" s="13">
        <f>ROUND(Table1[[#This Row],[Base Sunrise Time]]*Minutes_Per_Day,0)</f>
        <v>379</v>
      </c>
      <c r="J108" s="13">
        <f>ROUND(Table1[[#This Row],[Base Sunset Time]]*Minutes_Per_Day,0)</f>
        <v>1061</v>
      </c>
      <c r="K108" s="11">
        <f>MIDDAY-Table1[[#This Row],[H (days)]]+Table1[[#This Row],[Local Noon Diff (days)]]</f>
        <v>0.27547676614239602</v>
      </c>
      <c r="L108" s="14">
        <f>RADIANS((SIX_AM-Table1[[#This Row],[Base Sunrise Time]])*Minutes_Per_Day*0.25)</f>
        <v>-8.2553535090938213E-2</v>
      </c>
      <c r="M108">
        <f>IF(Table1[[#This Row],[Theta (Radians)]]=0,-1,ROUND(Day_Circle_Radius/(2*SIN(Table1[[#This Row],[Theta (Radians)]])),0))</f>
        <v>-600</v>
      </c>
      <c r="N108">
        <f>IF(Table1[[#This Row],[Night Circle Radius]]=0,-1,Table1[[#This Row],[Night Circle Radius]]+ Display_Height / 2)</f>
        <v>-500</v>
      </c>
      <c r="O108">
        <f>ABS(Table1[[#This Row],[Night Circle Radius]])</f>
        <v>600</v>
      </c>
      <c r="P108" t="str">
        <f>IF(Table1[[#This Row],[Day]]-10 &lt; 0, "   ", IF(Table1[[#This Row],[Day]]-100 &lt; 0, "  ", " "))</f>
        <v xml:space="preserve"> </v>
      </c>
      <c r="Q10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100 */   {-500,600,379,1061},</v>
      </c>
    </row>
    <row r="109" spans="1:17" x14ac:dyDescent="0.25">
      <c r="A109">
        <v>101</v>
      </c>
      <c r="B109" t="s">
        <v>7</v>
      </c>
      <c r="C109">
        <f>ABS((1/15)*DEGREES(ACOS(-TAN(RADIANS(Latitude))*TAN(RADIANS(23.44)*SIN(RADIANS(360*(Table1[[#This Row],[Day]]+284)/365))))))</f>
        <v>5.6684765829833186</v>
      </c>
      <c r="D109">
        <f>Table1[[#This Row],[H]]/24</f>
        <v>0.23618652429097162</v>
      </c>
      <c r="E109">
        <v>17.500000000000018</v>
      </c>
      <c r="F109">
        <f>Table1[[#This Row],[Local Noon Diff (minutes)]]/Minutes_Per_Day</f>
        <v>1.215277777777779E-2</v>
      </c>
      <c r="G109" s="11">
        <f>MIDDAY-Table1[[#This Row],[H (days)]]</f>
        <v>0.26381347570902836</v>
      </c>
      <c r="H109" s="11">
        <f>MIDDAY+Table1[[#This Row],[H (days)]]</f>
        <v>0.73618652429097164</v>
      </c>
      <c r="I109" s="13">
        <f>ROUND(Table1[[#This Row],[Base Sunrise Time]]*Minutes_Per_Day,0)</f>
        <v>380</v>
      </c>
      <c r="J109" s="13">
        <f>ROUND(Table1[[#This Row],[Base Sunset Time]]*Minutes_Per_Day,0)</f>
        <v>1060</v>
      </c>
      <c r="K109" s="11">
        <f>MIDDAY-Table1[[#This Row],[H (days)]]+Table1[[#This Row],[Local Noon Diff (days)]]</f>
        <v>0.27596625348680615</v>
      </c>
      <c r="L109" s="14">
        <f>RADIANS((SIX_AM-Table1[[#This Row],[Base Sunrise Time]])*Minutes_Per_Day*0.25)</f>
        <v>-8.6792627616049084E-2</v>
      </c>
      <c r="M109">
        <f>IF(Table1[[#This Row],[Theta (Radians)]]=0,-1,ROUND(Day_Circle_Radius/(2*SIN(Table1[[#This Row],[Theta (Radians)]])),0))</f>
        <v>-571</v>
      </c>
      <c r="N109">
        <f>IF(Table1[[#This Row],[Night Circle Radius]]=0,-1,Table1[[#This Row],[Night Circle Radius]]+ Display_Height / 2)</f>
        <v>-471</v>
      </c>
      <c r="O109">
        <f>ABS(Table1[[#This Row],[Night Circle Radius]])</f>
        <v>571</v>
      </c>
      <c r="P109" t="str">
        <f>IF(Table1[[#This Row],[Day]]-10 &lt; 0, "   ", IF(Table1[[#This Row],[Day]]-100 &lt; 0, "  ", " "))</f>
        <v xml:space="preserve"> </v>
      </c>
      <c r="Q10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101 */   {-471,571,380,1060},</v>
      </c>
    </row>
    <row r="110" spans="1:17" x14ac:dyDescent="0.25">
      <c r="A110">
        <v>102</v>
      </c>
      <c r="B110" t="s">
        <v>7</v>
      </c>
      <c r="C110">
        <f>ABS((1/15)*DEGREES(ACOS(-TAN(RADIANS(Latitude))*TAN(RADIANS(23.44)*SIN(RADIANS(360*(Table1[[#This Row],[Day]]+284)/365))))))</f>
        <v>5.6523484728785327</v>
      </c>
      <c r="D110">
        <f>Table1[[#This Row],[H]]/24</f>
        <v>0.2355145197032722</v>
      </c>
      <c r="E110">
        <v>17.249999999999979</v>
      </c>
      <c r="F110">
        <f>Table1[[#This Row],[Local Noon Diff (minutes)]]/Minutes_Per_Day</f>
        <v>1.1979166666666652E-2</v>
      </c>
      <c r="G110" s="11">
        <f>MIDDAY-Table1[[#This Row],[H (days)]]</f>
        <v>0.2644854802967278</v>
      </c>
      <c r="H110" s="11">
        <f>MIDDAY+Table1[[#This Row],[H (days)]]</f>
        <v>0.7355145197032722</v>
      </c>
      <c r="I110" s="13">
        <f>ROUND(Table1[[#This Row],[Base Sunrise Time]]*Minutes_Per_Day,0)</f>
        <v>381</v>
      </c>
      <c r="J110" s="13">
        <f>ROUND(Table1[[#This Row],[Base Sunset Time]]*Minutes_Per_Day,0)</f>
        <v>1059</v>
      </c>
      <c r="K110" s="11">
        <f>MIDDAY-Table1[[#This Row],[H (days)]]+Table1[[#This Row],[Local Noon Diff (days)]]</f>
        <v>0.27646464696339446</v>
      </c>
      <c r="L110" s="14">
        <f>RADIANS((SIX_AM-Table1[[#This Row],[Base Sunrise Time]])*Minutes_Per_Day*0.25)</f>
        <v>-9.1014956967839539E-2</v>
      </c>
      <c r="M110">
        <f>IF(Table1[[#This Row],[Theta (Radians)]]=0,-1,ROUND(Day_Circle_Radius/(2*SIN(Table1[[#This Row],[Theta (Radians)]])),0))</f>
        <v>-545</v>
      </c>
      <c r="N110">
        <f>IF(Table1[[#This Row],[Night Circle Radius]]=0,-1,Table1[[#This Row],[Night Circle Radius]]+ Display_Height / 2)</f>
        <v>-445</v>
      </c>
      <c r="O110">
        <f>ABS(Table1[[#This Row],[Night Circle Radius]])</f>
        <v>545</v>
      </c>
      <c r="P110" t="str">
        <f>IF(Table1[[#This Row],[Day]]-10 &lt; 0, "   ", IF(Table1[[#This Row],[Day]]-100 &lt; 0, "  ", " "))</f>
        <v xml:space="preserve"> </v>
      </c>
      <c r="Q11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102 */   {-445,545,381,1059},</v>
      </c>
    </row>
    <row r="111" spans="1:17" x14ac:dyDescent="0.25">
      <c r="A111">
        <v>103</v>
      </c>
      <c r="B111" t="s">
        <v>7</v>
      </c>
      <c r="C111">
        <f>ABS((1/15)*DEGREES(ACOS(-TAN(RADIANS(Latitude))*TAN(RADIANS(23.44)*SIN(RADIANS(360*(Table1[[#This Row],[Day]]+284)/365))))))</f>
        <v>5.6362880425116533</v>
      </c>
      <c r="D111">
        <f>Table1[[#This Row],[H]]/24</f>
        <v>0.23484533510465222</v>
      </c>
      <c r="E111">
        <v>16.99999999999994</v>
      </c>
      <c r="F111">
        <f>Table1[[#This Row],[Local Noon Diff (minutes)]]/Minutes_Per_Day</f>
        <v>1.1805555555555514E-2</v>
      </c>
      <c r="G111" s="11">
        <f>MIDDAY-Table1[[#This Row],[H (days)]]</f>
        <v>0.26515466489534778</v>
      </c>
      <c r="H111" s="11">
        <f>MIDDAY+Table1[[#This Row],[H (days)]]</f>
        <v>0.73484533510465222</v>
      </c>
      <c r="I111" s="13">
        <f>ROUND(Table1[[#This Row],[Base Sunrise Time]]*Minutes_Per_Day,0)</f>
        <v>382</v>
      </c>
      <c r="J111" s="13">
        <f>ROUND(Table1[[#This Row],[Base Sunset Time]]*Minutes_Per_Day,0)</f>
        <v>1058</v>
      </c>
      <c r="K111" s="11">
        <f>MIDDAY-Table1[[#This Row],[H (days)]]+Table1[[#This Row],[Local Noon Diff (days)]]</f>
        <v>0.27696022045090329</v>
      </c>
      <c r="L111" s="14">
        <f>RADIANS((SIX_AM-Table1[[#This Row],[Base Sunrise Time]])*Minutes_Per_Day*0.25)</f>
        <v>-9.5219567805679431E-2</v>
      </c>
      <c r="M111">
        <f>IF(Table1[[#This Row],[Theta (Radians)]]=0,-1,ROUND(Day_Circle_Radius/(2*SIN(Table1[[#This Row],[Theta (Radians)]])),0))</f>
        <v>-521</v>
      </c>
      <c r="N111">
        <f>IF(Table1[[#This Row],[Night Circle Radius]]=0,-1,Table1[[#This Row],[Night Circle Radius]]+ Display_Height / 2)</f>
        <v>-421</v>
      </c>
      <c r="O111">
        <f>ABS(Table1[[#This Row],[Night Circle Radius]])</f>
        <v>521</v>
      </c>
      <c r="P111" t="str">
        <f>IF(Table1[[#This Row],[Day]]-10 &lt; 0, "   ", IF(Table1[[#This Row],[Day]]-100 &lt; 0, "  ", " "))</f>
        <v xml:space="preserve"> </v>
      </c>
      <c r="Q11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103 */   {-421,521,382,1058},</v>
      </c>
    </row>
    <row r="112" spans="1:17" x14ac:dyDescent="0.25">
      <c r="A112">
        <v>104</v>
      </c>
      <c r="B112" t="s">
        <v>7</v>
      </c>
      <c r="C112">
        <f>ABS((1/15)*DEGREES(ACOS(-TAN(RADIANS(Latitude))*TAN(RADIANS(23.44)*SIN(RADIANS(360*(Table1[[#This Row],[Day]]+284)/365))))))</f>
        <v>5.6202990022494594</v>
      </c>
      <c r="D112">
        <f>Table1[[#This Row],[H]]/24</f>
        <v>0.23417912509372749</v>
      </c>
      <c r="E112">
        <v>16.75000000000006</v>
      </c>
      <c r="F112">
        <f>Table1[[#This Row],[Local Noon Diff (minutes)]]/Minutes_Per_Day</f>
        <v>1.1631944444444486E-2</v>
      </c>
      <c r="G112" s="11">
        <f>MIDDAY-Table1[[#This Row],[H (days)]]</f>
        <v>0.26582087490627249</v>
      </c>
      <c r="H112" s="11">
        <f>MIDDAY+Table1[[#This Row],[H (days)]]</f>
        <v>0.73417912509372751</v>
      </c>
      <c r="I112" s="13">
        <f>ROUND(Table1[[#This Row],[Base Sunrise Time]]*Minutes_Per_Day,0)</f>
        <v>383</v>
      </c>
      <c r="J112" s="13">
        <f>ROUND(Table1[[#This Row],[Base Sunset Time]]*Minutes_Per_Day,0)</f>
        <v>1057</v>
      </c>
      <c r="K112" s="11">
        <f>MIDDAY-Table1[[#This Row],[H (days)]]+Table1[[#This Row],[Local Noon Diff (days)]]</f>
        <v>0.27745281935071697</v>
      </c>
      <c r="L112" s="14">
        <f>RADIANS((SIX_AM-Table1[[#This Row],[Base Sunrise Time]])*Minutes_Per_Day*0.25)</f>
        <v>-9.9405488757817503E-2</v>
      </c>
      <c r="M112">
        <f>IF(Table1[[#This Row],[Theta (Radians)]]=0,-1,ROUND(Day_Circle_Radius/(2*SIN(Table1[[#This Row],[Theta (Radians)]])),0))</f>
        <v>-499</v>
      </c>
      <c r="N112">
        <f>IF(Table1[[#This Row],[Night Circle Radius]]=0,-1,Table1[[#This Row],[Night Circle Radius]]+ Display_Height / 2)</f>
        <v>-399</v>
      </c>
      <c r="O112">
        <f>ABS(Table1[[#This Row],[Night Circle Radius]])</f>
        <v>499</v>
      </c>
      <c r="P112" t="str">
        <f>IF(Table1[[#This Row],[Day]]-10 &lt; 0, "   ", IF(Table1[[#This Row],[Day]]-100 &lt; 0, "  ", " "))</f>
        <v xml:space="preserve"> </v>
      </c>
      <c r="Q11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104 */   {-399,499,383,1057},</v>
      </c>
    </row>
    <row r="113" spans="1:17" x14ac:dyDescent="0.25">
      <c r="A113">
        <v>105</v>
      </c>
      <c r="B113" t="s">
        <v>7</v>
      </c>
      <c r="C113">
        <f>ABS((1/15)*DEGREES(ACOS(-TAN(RADIANS(Latitude))*TAN(RADIANS(23.44)*SIN(RADIANS(360*(Table1[[#This Row],[Day]]+284)/365))))))</f>
        <v>5.6043851255608201</v>
      </c>
      <c r="D113">
        <f>Table1[[#This Row],[H]]/24</f>
        <v>0.2335160468983675</v>
      </c>
      <c r="E113">
        <v>16.516666666666637</v>
      </c>
      <c r="F113">
        <f>Table1[[#This Row],[Local Noon Diff (minutes)]]/Minutes_Per_Day</f>
        <v>1.1469907407407387E-2</v>
      </c>
      <c r="G113" s="11">
        <f>MIDDAY-Table1[[#This Row],[H (days)]]</f>
        <v>0.26648395310163253</v>
      </c>
      <c r="H113" s="11">
        <f>MIDDAY+Table1[[#This Row],[H (days)]]</f>
        <v>0.73351604689836747</v>
      </c>
      <c r="I113" s="13">
        <f>ROUND(Table1[[#This Row],[Base Sunrise Time]]*Minutes_Per_Day,0)</f>
        <v>384</v>
      </c>
      <c r="J113" s="13">
        <f>ROUND(Table1[[#This Row],[Base Sunset Time]]*Minutes_Per_Day,0)</f>
        <v>1056</v>
      </c>
      <c r="K113" s="11">
        <f>MIDDAY-Table1[[#This Row],[H (days)]]+Table1[[#This Row],[Local Noon Diff (days)]]</f>
        <v>0.27795386050903992</v>
      </c>
      <c r="L113" s="14">
        <f>RADIANS((SIX_AM-Table1[[#This Row],[Base Sunrise Time]])*Minutes_Per_Day*0.25)</f>
        <v>-0.1035717319324149</v>
      </c>
      <c r="M113">
        <f>IF(Table1[[#This Row],[Theta (Radians)]]=0,-1,ROUND(Day_Circle_Radius/(2*SIN(Table1[[#This Row],[Theta (Radians)]])),0))</f>
        <v>-479</v>
      </c>
      <c r="N113">
        <f>IF(Table1[[#This Row],[Night Circle Radius]]=0,-1,Table1[[#This Row],[Night Circle Radius]]+ Display_Height / 2)</f>
        <v>-379</v>
      </c>
      <c r="O113">
        <f>ABS(Table1[[#This Row],[Night Circle Radius]])</f>
        <v>479</v>
      </c>
      <c r="P113" t="str">
        <f>IF(Table1[[#This Row],[Day]]-10 &lt; 0, "   ", IF(Table1[[#This Row],[Day]]-100 &lt; 0, "  ", " "))</f>
        <v xml:space="preserve"> </v>
      </c>
      <c r="Q1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105 */   {-379,479,384,1056},</v>
      </c>
    </row>
    <row r="114" spans="1:17" x14ac:dyDescent="0.25">
      <c r="A114">
        <v>106</v>
      </c>
      <c r="B114" t="s">
        <v>7</v>
      </c>
      <c r="C114">
        <f>ABS((1/15)*DEGREES(ACOS(-TAN(RADIANS(Latitude))*TAN(RADIANS(23.44)*SIN(RADIANS(360*(Table1[[#This Row],[Day]]+284)/365))))))</f>
        <v>5.5885502507287166</v>
      </c>
      <c r="D114">
        <f>Table1[[#This Row],[H]]/24</f>
        <v>0.23285626044702987</v>
      </c>
      <c r="E114">
        <v>16.283333333333374</v>
      </c>
      <c r="F114">
        <f>Table1[[#This Row],[Local Noon Diff (minutes)]]/Minutes_Per_Day</f>
        <v>1.1307870370370399E-2</v>
      </c>
      <c r="G114" s="11">
        <f>MIDDAY-Table1[[#This Row],[H (days)]]</f>
        <v>0.26714373955297011</v>
      </c>
      <c r="H114" s="11">
        <f>MIDDAY+Table1[[#This Row],[H (days)]]</f>
        <v>0.73285626044702989</v>
      </c>
      <c r="I114" s="13">
        <f>ROUND(Table1[[#This Row],[Base Sunrise Time]]*Minutes_Per_Day,0)</f>
        <v>385</v>
      </c>
      <c r="J114" s="13">
        <f>ROUND(Table1[[#This Row],[Base Sunset Time]]*Minutes_Per_Day,0)</f>
        <v>1055</v>
      </c>
      <c r="K114" s="11">
        <f>MIDDAY-Table1[[#This Row],[H (days)]]+Table1[[#This Row],[Local Noon Diff (days)]]</f>
        <v>0.2784516099233405</v>
      </c>
      <c r="L114" s="14">
        <f>RADIANS((SIX_AM-Table1[[#This Row],[Base Sunrise Time]])*Minutes_Per_Day*0.25)</f>
        <v>-0.1077172924693353</v>
      </c>
      <c r="M114">
        <f>IF(Table1[[#This Row],[Theta (Radians)]]=0,-1,ROUND(Day_Circle_Radius/(2*SIN(Table1[[#This Row],[Theta (Radians)]])),0))</f>
        <v>-460</v>
      </c>
      <c r="N114">
        <f>IF(Table1[[#This Row],[Night Circle Radius]]=0,-1,Table1[[#This Row],[Night Circle Radius]]+ Display_Height / 2)</f>
        <v>-360</v>
      </c>
      <c r="O114">
        <f>ABS(Table1[[#This Row],[Night Circle Radius]])</f>
        <v>460</v>
      </c>
      <c r="P114" t="str">
        <f>IF(Table1[[#This Row],[Day]]-10 &lt; 0, "   ", IF(Table1[[#This Row],[Day]]-100 &lt; 0, "  ", " "))</f>
        <v xml:space="preserve"> </v>
      </c>
      <c r="Q11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106 */   {-360,460,385,1055},</v>
      </c>
    </row>
    <row r="115" spans="1:17" x14ac:dyDescent="0.25">
      <c r="A115">
        <v>107</v>
      </c>
      <c r="B115" t="s">
        <v>7</v>
      </c>
      <c r="C115">
        <f>ABS((1/15)*DEGREES(ACOS(-TAN(RADIANS(Latitude))*TAN(RADIANS(23.44)*SIN(RADIANS(360*(Table1[[#This Row],[Day]]+284)/365))))))</f>
        <v>5.5727982823976534</v>
      </c>
      <c r="D115">
        <f>Table1[[#This Row],[H]]/24</f>
        <v>0.23219992843323556</v>
      </c>
      <c r="E115">
        <v>16.049999999999951</v>
      </c>
      <c r="F115">
        <f>Table1[[#This Row],[Local Noon Diff (minutes)]]/Minutes_Per_Day</f>
        <v>1.1145833333333299E-2</v>
      </c>
      <c r="G115" s="11">
        <f>MIDDAY-Table1[[#This Row],[H (days)]]</f>
        <v>0.26780007156676444</v>
      </c>
      <c r="H115" s="11">
        <f>MIDDAY+Table1[[#This Row],[H (days)]]</f>
        <v>0.73219992843323556</v>
      </c>
      <c r="I115" s="13">
        <f>ROUND(Table1[[#This Row],[Base Sunrise Time]]*Minutes_Per_Day,0)</f>
        <v>386</v>
      </c>
      <c r="J115" s="13">
        <f>ROUND(Table1[[#This Row],[Base Sunset Time]]*Minutes_Per_Day,0)</f>
        <v>1054</v>
      </c>
      <c r="K115" s="11">
        <f>MIDDAY-Table1[[#This Row],[H (days)]]+Table1[[#This Row],[Local Noon Diff (days)]]</f>
        <v>0.27894590490009774</v>
      </c>
      <c r="L115" s="14">
        <f>RADIANS((SIX_AM-Table1[[#This Row],[Base Sunrise Time]])*Minutes_Per_Day*0.25)</f>
        <v>-0.11184114813503945</v>
      </c>
      <c r="M115">
        <f>IF(Table1[[#This Row],[Theta (Radians)]]=0,-1,ROUND(Day_Circle_Radius/(2*SIN(Table1[[#This Row],[Theta (Radians)]])),0))</f>
        <v>-444</v>
      </c>
      <c r="N115">
        <f>IF(Table1[[#This Row],[Night Circle Radius]]=0,-1,Table1[[#This Row],[Night Circle Radius]]+ Display_Height / 2)</f>
        <v>-344</v>
      </c>
      <c r="O115">
        <f>ABS(Table1[[#This Row],[Night Circle Radius]])</f>
        <v>444</v>
      </c>
      <c r="P115" t="str">
        <f>IF(Table1[[#This Row],[Day]]-10 &lt; 0, "   ", IF(Table1[[#This Row],[Day]]-100 &lt; 0, "  ", " "))</f>
        <v xml:space="preserve"> </v>
      </c>
      <c r="Q11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107 */   {-344,444,386,1054},</v>
      </c>
    </row>
    <row r="116" spans="1:17" x14ac:dyDescent="0.25">
      <c r="A116">
        <v>108</v>
      </c>
      <c r="B116" t="s">
        <v>7</v>
      </c>
      <c r="C116">
        <f>ABS((1/15)*DEGREES(ACOS(-TAN(RADIANS(Latitude))*TAN(RADIANS(23.44)*SIN(RADIANS(360*(Table1[[#This Row],[Day]]+284)/365))))))</f>
        <v>5.5571331929475045</v>
      </c>
      <c r="D116">
        <f>Table1[[#This Row],[H]]/24</f>
        <v>0.2315472163728127</v>
      </c>
      <c r="E116">
        <v>15.833333333333304</v>
      </c>
      <c r="F116">
        <f>Table1[[#This Row],[Local Noon Diff (minutes)]]/Minutes_Per_Day</f>
        <v>1.099537037037035E-2</v>
      </c>
      <c r="G116" s="11">
        <f>MIDDAY-Table1[[#This Row],[H (days)]]</f>
        <v>0.26845278362718727</v>
      </c>
      <c r="H116" s="11">
        <f>MIDDAY+Table1[[#This Row],[H (days)]]</f>
        <v>0.73154721637281273</v>
      </c>
      <c r="I116" s="13">
        <f>ROUND(Table1[[#This Row],[Base Sunrise Time]]*Minutes_Per_Day,0)</f>
        <v>387</v>
      </c>
      <c r="J116" s="13">
        <f>ROUND(Table1[[#This Row],[Base Sunset Time]]*Minutes_Per_Day,0)</f>
        <v>1053</v>
      </c>
      <c r="K116" s="11">
        <f>MIDDAY-Table1[[#This Row],[H (days)]]+Table1[[#This Row],[Local Noon Diff (days)]]</f>
        <v>0.27944815399755762</v>
      </c>
      <c r="L116" s="14">
        <f>RADIANS((SIX_AM-Table1[[#This Row],[Base Sunrise Time]])*Minutes_Per_Day*0.25)</f>
        <v>-0.11594225896290712</v>
      </c>
      <c r="M116">
        <f>IF(Table1[[#This Row],[Theta (Radians)]]=0,-1,ROUND(Day_Circle_Radius/(2*SIN(Table1[[#This Row],[Theta (Radians)]])),0))</f>
        <v>-428</v>
      </c>
      <c r="N116">
        <f>IF(Table1[[#This Row],[Night Circle Radius]]=0,-1,Table1[[#This Row],[Night Circle Radius]]+ Display_Height / 2)</f>
        <v>-328</v>
      </c>
      <c r="O116">
        <f>ABS(Table1[[#This Row],[Night Circle Radius]])</f>
        <v>428</v>
      </c>
      <c r="P116" t="str">
        <f>IF(Table1[[#This Row],[Day]]-10 &lt; 0, "   ", IF(Table1[[#This Row],[Day]]-100 &lt; 0, "  ", " "))</f>
        <v xml:space="preserve"> </v>
      </c>
      <c r="Q11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108 */   {-328,428,387,1053},</v>
      </c>
    </row>
    <row r="117" spans="1:17" x14ac:dyDescent="0.25">
      <c r="A117">
        <v>109</v>
      </c>
      <c r="B117" t="s">
        <v>7</v>
      </c>
      <c r="C117">
        <f>ABS((1/15)*DEGREES(ACOS(-TAN(RADIANS(Latitude))*TAN(RADIANS(23.44)*SIN(RADIANS(360*(Table1[[#This Row],[Day]]+284)/365))))))</f>
        <v>5.5415590236847274</v>
      </c>
      <c r="D117">
        <f>Table1[[#This Row],[H]]/24</f>
        <v>0.23089829265353032</v>
      </c>
      <c r="E117">
        <v>15.616666666666656</v>
      </c>
      <c r="F117">
        <f>Table1[[#This Row],[Local Noon Diff (minutes)]]/Minutes_Per_Day</f>
        <v>1.08449074074074E-2</v>
      </c>
      <c r="G117" s="11">
        <f>MIDDAY-Table1[[#This Row],[H (days)]]</f>
        <v>0.26910170734646965</v>
      </c>
      <c r="H117" s="11">
        <f>MIDDAY+Table1[[#This Row],[H (days)]]</f>
        <v>0.73089829265353035</v>
      </c>
      <c r="I117" s="13">
        <f>ROUND(Table1[[#This Row],[Base Sunrise Time]]*Minutes_Per_Day,0)</f>
        <v>388</v>
      </c>
      <c r="J117" s="13">
        <f>ROUND(Table1[[#This Row],[Base Sunset Time]]*Minutes_Per_Day,0)</f>
        <v>1052</v>
      </c>
      <c r="K117" s="11">
        <f>MIDDAY-Table1[[#This Row],[H (days)]]+Table1[[#This Row],[Local Noon Diff (days)]]</f>
        <v>0.27994661475387705</v>
      </c>
      <c r="L117" s="14">
        <f>RADIANS((SIX_AM-Table1[[#This Row],[Base Sunrise Time]])*Minutes_Per_Day*0.25)</f>
        <v>-0.12001956694138249</v>
      </c>
      <c r="M117">
        <f>IF(Table1[[#This Row],[Theta (Radians)]]=0,-1,ROUND(Day_Circle_Radius/(2*SIN(Table1[[#This Row],[Theta (Radians)]])),0))</f>
        <v>-413</v>
      </c>
      <c r="N117">
        <f>IF(Table1[[#This Row],[Night Circle Radius]]=0,-1,Table1[[#This Row],[Night Circle Radius]]+ Display_Height / 2)</f>
        <v>-313</v>
      </c>
      <c r="O117">
        <f>ABS(Table1[[#This Row],[Night Circle Radius]])</f>
        <v>413</v>
      </c>
      <c r="P117" t="str">
        <f>IF(Table1[[#This Row],[Day]]-10 &lt; 0, "   ", IF(Table1[[#This Row],[Day]]-100 &lt; 0, "  ", " "))</f>
        <v xml:space="preserve"> </v>
      </c>
      <c r="Q11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109 */   {-313,413,388,1052},</v>
      </c>
    </row>
    <row r="118" spans="1:17" x14ac:dyDescent="0.25">
      <c r="A118">
        <v>110</v>
      </c>
      <c r="B118" t="s">
        <v>7</v>
      </c>
      <c r="C118">
        <f>ABS((1/15)*DEGREES(ACOS(-TAN(RADIANS(Latitude))*TAN(RADIANS(23.44)*SIN(RADIANS(360*(Table1[[#This Row],[Day]]+284)/365))))))</f>
        <v>5.5260798858418001</v>
      </c>
      <c r="D118">
        <f>Table1[[#This Row],[H]]/24</f>
        <v>0.23025332857674166</v>
      </c>
      <c r="E118">
        <v>15.450000000000017</v>
      </c>
      <c r="F118">
        <f>Table1[[#This Row],[Local Noon Diff (minutes)]]/Minutes_Per_Day</f>
        <v>1.0729166666666679E-2</v>
      </c>
      <c r="G118" s="11">
        <f>MIDDAY-Table1[[#This Row],[H (days)]]</f>
        <v>0.26974667142325837</v>
      </c>
      <c r="H118" s="11">
        <f>MIDDAY+Table1[[#This Row],[H (days)]]</f>
        <v>0.73025332857674163</v>
      </c>
      <c r="I118" s="13">
        <f>ROUND(Table1[[#This Row],[Base Sunrise Time]]*Minutes_Per_Day,0)</f>
        <v>388</v>
      </c>
      <c r="J118" s="13">
        <f>ROUND(Table1[[#This Row],[Base Sunset Time]]*Minutes_Per_Day,0)</f>
        <v>1052</v>
      </c>
      <c r="K118" s="11">
        <f>MIDDAY-Table1[[#This Row],[H (days)]]+Table1[[#This Row],[Local Noon Diff (days)]]</f>
        <v>0.28047583808992504</v>
      </c>
      <c r="L118" s="14">
        <f>RADIANS((SIX_AM-Table1[[#This Row],[Base Sunrise Time]])*Minutes_Per_Day*0.25)</f>
        <v>-0.12407199575231997</v>
      </c>
      <c r="M118">
        <f>IF(Table1[[#This Row],[Theta (Radians)]]=0,-1,ROUND(Day_Circle_Radius/(2*SIN(Table1[[#This Row],[Theta (Radians)]])),0))</f>
        <v>-400</v>
      </c>
      <c r="N118">
        <f>IF(Table1[[#This Row],[Night Circle Radius]]=0,-1,Table1[[#This Row],[Night Circle Radius]]+ Display_Height / 2)</f>
        <v>-300</v>
      </c>
      <c r="O118">
        <f>ABS(Table1[[#This Row],[Night Circle Radius]])</f>
        <v>400</v>
      </c>
      <c r="P118" t="str">
        <f>IF(Table1[[#This Row],[Day]]-10 &lt; 0, "   ", IF(Table1[[#This Row],[Day]]-100 &lt; 0, "  ", " "))</f>
        <v xml:space="preserve"> </v>
      </c>
      <c r="Q11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110 */   {-300,400,388,1052},</v>
      </c>
    </row>
    <row r="119" spans="1:17" x14ac:dyDescent="0.25">
      <c r="A119">
        <v>111</v>
      </c>
      <c r="B119" t="s">
        <v>7</v>
      </c>
      <c r="C119">
        <f>ABS((1/15)*DEGREES(ACOS(-TAN(RADIANS(Latitude))*TAN(RADIANS(23.44)*SIN(RADIANS(360*(Table1[[#This Row],[Day]]+284)/365))))))</f>
        <v>5.5106999613756686</v>
      </c>
      <c r="D119">
        <f>Table1[[#This Row],[H]]/24</f>
        <v>0.22961249839065287</v>
      </c>
      <c r="E119">
        <v>15.199999999999978</v>
      </c>
      <c r="F119">
        <f>Table1[[#This Row],[Local Noon Diff (minutes)]]/Minutes_Per_Day</f>
        <v>1.055555555555554E-2</v>
      </c>
      <c r="G119" s="11">
        <f>MIDDAY-Table1[[#This Row],[H (days)]]</f>
        <v>0.2703875016093471</v>
      </c>
      <c r="H119" s="11">
        <f>MIDDAY+Table1[[#This Row],[H (days)]]</f>
        <v>0.7296124983906529</v>
      </c>
      <c r="I119" s="13">
        <f>ROUND(Table1[[#This Row],[Base Sunrise Time]]*Minutes_Per_Day,0)</f>
        <v>389</v>
      </c>
      <c r="J119" s="13">
        <f>ROUND(Table1[[#This Row],[Base Sunset Time]]*Minutes_Per_Day,0)</f>
        <v>1051</v>
      </c>
      <c r="K119" s="11">
        <f>MIDDAY-Table1[[#This Row],[H (days)]]+Table1[[#This Row],[Local Noon Diff (days)]]</f>
        <v>0.28094305716490264</v>
      </c>
      <c r="L119" s="14">
        <f>RADIANS((SIX_AM-Table1[[#This Row],[Base Sunrise Time]])*Minutes_Per_Day*0.25)</f>
        <v>-0.12809845056194988</v>
      </c>
      <c r="M119">
        <f>IF(Table1[[#This Row],[Theta (Radians)]]=0,-1,ROUND(Day_Circle_Radius/(2*SIN(Table1[[#This Row],[Theta (Radians)]])),0))</f>
        <v>-387</v>
      </c>
      <c r="N119">
        <f>IF(Table1[[#This Row],[Night Circle Radius]]=0,-1,Table1[[#This Row],[Night Circle Radius]]+ Display_Height / 2)</f>
        <v>-287</v>
      </c>
      <c r="O119">
        <f>ABS(Table1[[#This Row],[Night Circle Radius]])</f>
        <v>387</v>
      </c>
      <c r="P119" t="str">
        <f>IF(Table1[[#This Row],[Day]]-10 &lt; 0, "   ", IF(Table1[[#This Row],[Day]]-100 &lt; 0, "  ", " "))</f>
        <v xml:space="preserve"> </v>
      </c>
      <c r="Q11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111 */   {-287,387,389,1051},</v>
      </c>
    </row>
    <row r="120" spans="1:17" x14ac:dyDescent="0.25">
      <c r="A120">
        <v>112</v>
      </c>
      <c r="B120" t="s">
        <v>7</v>
      </c>
      <c r="C120">
        <f>ABS((1/15)*DEGREES(ACOS(-TAN(RADIANS(Latitude))*TAN(RADIANS(23.44)*SIN(RADIANS(360*(Table1[[#This Row],[Day]]+284)/365))))))</f>
        <v>5.4954235035560526</v>
      </c>
      <c r="D120">
        <f>Table1[[#This Row],[H]]/24</f>
        <v>0.22897597931483551</v>
      </c>
      <c r="E120">
        <v>15.016666666666563</v>
      </c>
      <c r="F120">
        <f>Table1[[#This Row],[Local Noon Diff (minutes)]]/Minutes_Per_Day</f>
        <v>1.0428240740740669E-2</v>
      </c>
      <c r="G120" s="11">
        <f>MIDDAY-Table1[[#This Row],[H (days)]]</f>
        <v>0.27102402068516451</v>
      </c>
      <c r="H120" s="11">
        <f>MIDDAY+Table1[[#This Row],[H (days)]]</f>
        <v>0.72897597931483549</v>
      </c>
      <c r="I120" s="13">
        <f>ROUND(Table1[[#This Row],[Base Sunrise Time]]*Minutes_Per_Day,0)</f>
        <v>390</v>
      </c>
      <c r="J120" s="13">
        <f>ROUND(Table1[[#This Row],[Base Sunset Time]]*Minutes_Per_Day,0)</f>
        <v>1050</v>
      </c>
      <c r="K120" s="11">
        <f>MIDDAY-Table1[[#This Row],[H (days)]]+Table1[[#This Row],[Local Noon Diff (days)]]</f>
        <v>0.28145226142590518</v>
      </c>
      <c r="L120" s="14">
        <f>RADIANS((SIX_AM-Table1[[#This Row],[Base Sunrise Time]])*Minutes_Per_Day*0.25)</f>
        <v>-0.13209781786686536</v>
      </c>
      <c r="M120">
        <f>IF(Table1[[#This Row],[Theta (Radians)]]=0,-1,ROUND(Day_Circle_Radius/(2*SIN(Table1[[#This Row],[Theta (Radians)]])),0))</f>
        <v>-376</v>
      </c>
      <c r="N120">
        <f>IF(Table1[[#This Row],[Night Circle Radius]]=0,-1,Table1[[#This Row],[Night Circle Radius]]+ Display_Height / 2)</f>
        <v>-276</v>
      </c>
      <c r="O120">
        <f>ABS(Table1[[#This Row],[Night Circle Radius]])</f>
        <v>376</v>
      </c>
      <c r="P120" t="str">
        <f>IF(Table1[[#This Row],[Day]]-10 &lt; 0, "   ", IF(Table1[[#This Row],[Day]]-100 &lt; 0, "  ", " "))</f>
        <v xml:space="preserve"> </v>
      </c>
      <c r="Q12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112 */   {-276,376,390,1050},</v>
      </c>
    </row>
    <row r="121" spans="1:17" x14ac:dyDescent="0.25">
      <c r="A121">
        <v>113</v>
      </c>
      <c r="B121" t="s">
        <v>7</v>
      </c>
      <c r="C121">
        <f>ABS((1/15)*DEGREES(ACOS(-TAN(RADIANS(Latitude))*TAN(RADIANS(23.44)*SIN(RADIANS(360*(Table1[[#This Row],[Day]]+284)/365))))))</f>
        <v>5.4802548373343596</v>
      </c>
      <c r="D121">
        <f>Table1[[#This Row],[H]]/24</f>
        <v>0.22834395155559831</v>
      </c>
      <c r="E121">
        <v>14.833333333333307</v>
      </c>
      <c r="F121">
        <f>Table1[[#This Row],[Local Noon Diff (minutes)]]/Minutes_Per_Day</f>
        <v>1.0300925925925908E-2</v>
      </c>
      <c r="G121" s="11">
        <f>MIDDAY-Table1[[#This Row],[H (days)]]</f>
        <v>0.27165604844440172</v>
      </c>
      <c r="H121" s="11">
        <f>MIDDAY+Table1[[#This Row],[H (days)]]</f>
        <v>0.72834395155559828</v>
      </c>
      <c r="I121" s="13">
        <f>ROUND(Table1[[#This Row],[Base Sunrise Time]]*Minutes_Per_Day,0)</f>
        <v>391</v>
      </c>
      <c r="J121" s="13">
        <f>ROUND(Table1[[#This Row],[Base Sunset Time]]*Minutes_Per_Day,0)</f>
        <v>1049</v>
      </c>
      <c r="K121" s="11">
        <f>MIDDAY-Table1[[#This Row],[H (days)]]+Table1[[#This Row],[Local Noon Diff (days)]]</f>
        <v>0.28195697437032763</v>
      </c>
      <c r="L121" s="14">
        <f>RADIANS((SIX_AM-Table1[[#This Row],[Base Sunrise Time]])*Minutes_Per_Day*0.25)</f>
        <v>-0.13606896539743424</v>
      </c>
      <c r="M121">
        <f>IF(Table1[[#This Row],[Theta (Radians)]]=0,-1,ROUND(Day_Circle_Radius/(2*SIN(Table1[[#This Row],[Theta (Radians)]])),0))</f>
        <v>-365</v>
      </c>
      <c r="N121">
        <f>IF(Table1[[#This Row],[Night Circle Radius]]=0,-1,Table1[[#This Row],[Night Circle Radius]]+ Display_Height / 2)</f>
        <v>-265</v>
      </c>
      <c r="O121">
        <f>ABS(Table1[[#This Row],[Night Circle Radius]])</f>
        <v>365</v>
      </c>
      <c r="P121" t="str">
        <f>IF(Table1[[#This Row],[Day]]-10 &lt; 0, "   ", IF(Table1[[#This Row],[Day]]-100 &lt; 0, "  ", " "))</f>
        <v xml:space="preserve"> </v>
      </c>
      <c r="Q12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113 */   {-265,365,391,1049},</v>
      </c>
    </row>
    <row r="122" spans="1:17" x14ac:dyDescent="0.25">
      <c r="A122">
        <v>114</v>
      </c>
      <c r="B122" t="s">
        <v>7</v>
      </c>
      <c r="C122">
        <f>ABS((1/15)*DEGREES(ACOS(-TAN(RADIANS(Latitude))*TAN(RADIANS(23.44)*SIN(RADIANS(360*(Table1[[#This Row],[Day]]+284)/365))))))</f>
        <v>5.4651983594841615</v>
      </c>
      <c r="D122">
        <f>Table1[[#This Row],[H]]/24</f>
        <v>0.22771659831184007</v>
      </c>
      <c r="E122">
        <v>14.650000000000052</v>
      </c>
      <c r="F122">
        <f>Table1[[#This Row],[Local Noon Diff (minutes)]]/Minutes_Per_Day</f>
        <v>1.0173611111111147E-2</v>
      </c>
      <c r="G122" s="11">
        <f>MIDDAY-Table1[[#This Row],[H (days)]]</f>
        <v>0.2722834016881599</v>
      </c>
      <c r="H122" s="11">
        <f>MIDDAY+Table1[[#This Row],[H (days)]]</f>
        <v>0.7277165983118401</v>
      </c>
      <c r="I122" s="13">
        <f>ROUND(Table1[[#This Row],[Base Sunrise Time]]*Minutes_Per_Day,0)</f>
        <v>392</v>
      </c>
      <c r="J122" s="13">
        <f>ROUND(Table1[[#This Row],[Base Sunset Time]]*Minutes_Per_Day,0)</f>
        <v>1048</v>
      </c>
      <c r="K122" s="11">
        <f>MIDDAY-Table1[[#This Row],[H (days)]]+Table1[[#This Row],[Local Noon Diff (days)]]</f>
        <v>0.28245701279927105</v>
      </c>
      <c r="L122" s="14">
        <f>RADIANS((SIX_AM-Table1[[#This Row],[Base Sunrise Time]])*Minutes_Per_Day*0.25)</f>
        <v>-0.14001074208102707</v>
      </c>
      <c r="M122">
        <f>IF(Table1[[#This Row],[Theta (Radians)]]=0,-1,ROUND(Day_Circle_Radius/(2*SIN(Table1[[#This Row],[Theta (Radians)]])),0))</f>
        <v>-355</v>
      </c>
      <c r="N122">
        <f>IF(Table1[[#This Row],[Night Circle Radius]]=0,-1,Table1[[#This Row],[Night Circle Radius]]+ Display_Height / 2)</f>
        <v>-255</v>
      </c>
      <c r="O122">
        <f>ABS(Table1[[#This Row],[Night Circle Radius]])</f>
        <v>355</v>
      </c>
      <c r="P122" t="str">
        <f>IF(Table1[[#This Row],[Day]]-10 &lt; 0, "   ", IF(Table1[[#This Row],[Day]]-100 &lt; 0, "  ", " "))</f>
        <v xml:space="preserve"> </v>
      </c>
      <c r="Q12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114 */   {-255,355,392,1048},</v>
      </c>
    </row>
    <row r="123" spans="1:17" x14ac:dyDescent="0.25">
      <c r="A123">
        <v>115</v>
      </c>
      <c r="B123" t="s">
        <v>7</v>
      </c>
      <c r="C123">
        <f>ABS((1/15)*DEGREES(ACOS(-TAN(RADIANS(Latitude))*TAN(RADIANS(23.44)*SIN(RADIANS(360*(Table1[[#This Row],[Day]]+284)/365))))))</f>
        <v>5.4502585385041487</v>
      </c>
      <c r="D123">
        <f>Table1[[#This Row],[H]]/24</f>
        <v>0.22709410577100619</v>
      </c>
      <c r="E123">
        <v>14.483333333333253</v>
      </c>
      <c r="F123">
        <f>Table1[[#This Row],[Local Noon Diff (minutes)]]/Minutes_Per_Day</f>
        <v>1.0057870370370314E-2</v>
      </c>
      <c r="G123" s="11">
        <f>MIDDAY-Table1[[#This Row],[H (days)]]</f>
        <v>0.27290589422899381</v>
      </c>
      <c r="H123" s="11">
        <f>MIDDAY+Table1[[#This Row],[H (days)]]</f>
        <v>0.72709410577100619</v>
      </c>
      <c r="I123" s="13">
        <f>ROUND(Table1[[#This Row],[Base Sunrise Time]]*Minutes_Per_Day,0)</f>
        <v>393</v>
      </c>
      <c r="J123" s="13">
        <f>ROUND(Table1[[#This Row],[Base Sunset Time]]*Minutes_Per_Day,0)</f>
        <v>1047</v>
      </c>
      <c r="K123" s="11">
        <f>MIDDAY-Table1[[#This Row],[H (days)]]+Table1[[#This Row],[Local Noon Diff (days)]]</f>
        <v>0.28296376459936412</v>
      </c>
      <c r="L123" s="14">
        <f>RADIANS((SIX_AM-Table1[[#This Row],[Base Sunrise Time]])*Minutes_Per_Day*0.25)</f>
        <v>-0.14392197806742354</v>
      </c>
      <c r="M123">
        <f>IF(Table1[[#This Row],[Theta (Radians)]]=0,-1,ROUND(Day_Circle_Radius/(2*SIN(Table1[[#This Row],[Theta (Radians)]])),0))</f>
        <v>-345</v>
      </c>
      <c r="N123">
        <f>IF(Table1[[#This Row],[Night Circle Radius]]=0,-1,Table1[[#This Row],[Night Circle Radius]]+ Display_Height / 2)</f>
        <v>-245</v>
      </c>
      <c r="O123">
        <f>ABS(Table1[[#This Row],[Night Circle Radius]])</f>
        <v>345</v>
      </c>
      <c r="P123" t="str">
        <f>IF(Table1[[#This Row],[Day]]-10 &lt; 0, "   ", IF(Table1[[#This Row],[Day]]-100 &lt; 0, "  ", " "))</f>
        <v xml:space="preserve"> </v>
      </c>
      <c r="Q12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115 */   {-245,345,393,1047},</v>
      </c>
    </row>
    <row r="124" spans="1:17" x14ac:dyDescent="0.25">
      <c r="A124">
        <v>116</v>
      </c>
      <c r="B124" t="s">
        <v>7</v>
      </c>
      <c r="C124">
        <f>ABS((1/15)*DEGREES(ACOS(-TAN(RADIANS(Latitude))*TAN(RADIANS(23.44)*SIN(RADIANS(360*(Table1[[#This Row],[Day]]+284)/365))))))</f>
        <v>5.435439914274748</v>
      </c>
      <c r="D124">
        <f>Table1[[#This Row],[H]]/24</f>
        <v>0.22647666309478118</v>
      </c>
      <c r="E124">
        <v>14.316666666666773</v>
      </c>
      <c r="F124">
        <f>Table1[[#This Row],[Local Noon Diff (minutes)]]/Minutes_Per_Day</f>
        <v>9.9421296296297035E-3</v>
      </c>
      <c r="G124" s="11">
        <f>MIDDAY-Table1[[#This Row],[H (days)]]</f>
        <v>0.27352333690521879</v>
      </c>
      <c r="H124" s="11">
        <f>MIDDAY+Table1[[#This Row],[H (days)]]</f>
        <v>0.72647666309478121</v>
      </c>
      <c r="I124" s="13">
        <f>ROUND(Table1[[#This Row],[Base Sunrise Time]]*Minutes_Per_Day,0)</f>
        <v>394</v>
      </c>
      <c r="J124" s="13">
        <f>ROUND(Table1[[#This Row],[Base Sunset Time]]*Minutes_Per_Day,0)</f>
        <v>1046</v>
      </c>
      <c r="K124" s="11">
        <f>MIDDAY-Table1[[#This Row],[H (days)]]+Table1[[#This Row],[Local Noon Diff (days)]]</f>
        <v>0.2834654665348485</v>
      </c>
      <c r="L124" s="14">
        <f>RADIANS((SIX_AM-Table1[[#This Row],[Base Sunrise Time]])*Minutes_Per_Day*0.25)</f>
        <v>-0.14780148481870606</v>
      </c>
      <c r="M124">
        <f>IF(Table1[[#This Row],[Theta (Radians)]]=0,-1,ROUND(Day_Circle_Radius/(2*SIN(Table1[[#This Row],[Theta (Radians)]])),0))</f>
        <v>-336</v>
      </c>
      <c r="N124">
        <f>IF(Table1[[#This Row],[Night Circle Radius]]=0,-1,Table1[[#This Row],[Night Circle Radius]]+ Display_Height / 2)</f>
        <v>-236</v>
      </c>
      <c r="O124">
        <f>ABS(Table1[[#This Row],[Night Circle Radius]])</f>
        <v>336</v>
      </c>
      <c r="P124" t="str">
        <f>IF(Table1[[#This Row],[Day]]-10 &lt; 0, "   ", IF(Table1[[#This Row],[Day]]-100 &lt; 0, "  ", " "))</f>
        <v xml:space="preserve"> </v>
      </c>
      <c r="Q12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116 */   {-236,336,394,1046},</v>
      </c>
    </row>
    <row r="125" spans="1:17" x14ac:dyDescent="0.25">
      <c r="A125">
        <v>117</v>
      </c>
      <c r="B125" t="s">
        <v>7</v>
      </c>
      <c r="C125">
        <f>ABS((1/15)*DEGREES(ACOS(-TAN(RADIANS(Latitude))*TAN(RADIANS(23.44)*SIN(RADIANS(360*(Table1[[#This Row],[Day]]+284)/365))))))</f>
        <v>5.4207470974596959</v>
      </c>
      <c r="D125">
        <f>Table1[[#This Row],[H]]/24</f>
        <v>0.225864462394154</v>
      </c>
      <c r="E125">
        <v>14.16666666666659</v>
      </c>
      <c r="F125">
        <f>Table1[[#This Row],[Local Noon Diff (minutes)]]/Minutes_Per_Day</f>
        <v>9.8379629629629095E-3</v>
      </c>
      <c r="G125" s="11">
        <f>MIDDAY-Table1[[#This Row],[H (days)]]</f>
        <v>0.27413553760584597</v>
      </c>
      <c r="H125" s="11">
        <f>MIDDAY+Table1[[#This Row],[H (days)]]</f>
        <v>0.72586446239415403</v>
      </c>
      <c r="I125" s="13">
        <f>ROUND(Table1[[#This Row],[Base Sunrise Time]]*Minutes_Per_Day,0)</f>
        <v>395</v>
      </c>
      <c r="J125" s="13">
        <f>ROUND(Table1[[#This Row],[Base Sunset Time]]*Minutes_Per_Day,0)</f>
        <v>1045</v>
      </c>
      <c r="K125" s="11">
        <f>MIDDAY-Table1[[#This Row],[H (days)]]+Table1[[#This Row],[Local Noon Diff (days)]]</f>
        <v>0.28397350056880888</v>
      </c>
      <c r="L125" s="14">
        <f>RADIANS((SIX_AM-Table1[[#This Row],[Base Sunrise Time]])*Minutes_Per_Day*0.25)</f>
        <v>-0.15164805526593175</v>
      </c>
      <c r="M125">
        <f>IF(Table1[[#This Row],[Theta (Radians)]]=0,-1,ROUND(Day_Circle_Radius/(2*SIN(Table1[[#This Row],[Theta (Radians)]])),0))</f>
        <v>-328</v>
      </c>
      <c r="N125">
        <f>IF(Table1[[#This Row],[Night Circle Radius]]=0,-1,Table1[[#This Row],[Night Circle Radius]]+ Display_Height / 2)</f>
        <v>-228</v>
      </c>
      <c r="O125">
        <f>ABS(Table1[[#This Row],[Night Circle Radius]])</f>
        <v>328</v>
      </c>
      <c r="P125" t="str">
        <f>IF(Table1[[#This Row],[Day]]-10 &lt; 0, "   ", IF(Table1[[#This Row],[Day]]-100 &lt; 0, "  ", " "))</f>
        <v xml:space="preserve"> </v>
      </c>
      <c r="Q12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117 */   {-228,328,395,1045},</v>
      </c>
    </row>
    <row r="126" spans="1:17" x14ac:dyDescent="0.25">
      <c r="A126">
        <v>118</v>
      </c>
      <c r="B126" t="s">
        <v>7</v>
      </c>
      <c r="C126">
        <f>ABS((1/15)*DEGREES(ACOS(-TAN(RADIANS(Latitude))*TAN(RADIANS(23.44)*SIN(RADIANS(360*(Table1[[#This Row],[Day]]+284)/365))))))</f>
        <v>5.4061847686441826</v>
      </c>
      <c r="D126">
        <f>Table1[[#This Row],[H]]/24</f>
        <v>0.22525769869350762</v>
      </c>
      <c r="E126">
        <v>14.016666666666726</v>
      </c>
      <c r="F126">
        <f>Table1[[#This Row],[Local Noon Diff (minutes)]]/Minutes_Per_Day</f>
        <v>9.7337962962963376E-3</v>
      </c>
      <c r="G126" s="11">
        <f>MIDDAY-Table1[[#This Row],[H (days)]]</f>
        <v>0.27474230130649235</v>
      </c>
      <c r="H126" s="11">
        <f>MIDDAY+Table1[[#This Row],[H (days)]]</f>
        <v>0.72525769869350765</v>
      </c>
      <c r="I126" s="13">
        <f>ROUND(Table1[[#This Row],[Base Sunrise Time]]*Minutes_Per_Day,0)</f>
        <v>396</v>
      </c>
      <c r="J126" s="13">
        <f>ROUND(Table1[[#This Row],[Base Sunset Time]]*Minutes_Per_Day,0)</f>
        <v>1044</v>
      </c>
      <c r="K126" s="11">
        <f>MIDDAY-Table1[[#This Row],[H (days)]]+Table1[[#This Row],[Local Noon Diff (days)]]</f>
        <v>0.28447609760278869</v>
      </c>
      <c r="L126" s="14">
        <f>RADIANS((SIX_AM-Table1[[#This Row],[Base Sunrise Time]])*Minutes_Per_Day*0.25)</f>
        <v>-0.15546046403476305</v>
      </c>
      <c r="M126">
        <f>IF(Table1[[#This Row],[Theta (Radians)]]=0,-1,ROUND(Day_Circle_Radius/(2*SIN(Table1[[#This Row],[Theta (Radians)]])),0))</f>
        <v>-320</v>
      </c>
      <c r="N126">
        <f>IF(Table1[[#This Row],[Night Circle Radius]]=0,-1,Table1[[#This Row],[Night Circle Radius]]+ Display_Height / 2)</f>
        <v>-220</v>
      </c>
      <c r="O126">
        <f>ABS(Table1[[#This Row],[Night Circle Radius]])</f>
        <v>320</v>
      </c>
      <c r="P126" t="str">
        <f>IF(Table1[[#This Row],[Day]]-10 &lt; 0, "   ", IF(Table1[[#This Row],[Day]]-100 &lt; 0, "  ", " "))</f>
        <v xml:space="preserve"> </v>
      </c>
      <c r="Q12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118 */   {-220,320,396,1044},</v>
      </c>
    </row>
    <row r="127" spans="1:17" x14ac:dyDescent="0.25">
      <c r="A127">
        <v>119</v>
      </c>
      <c r="B127" t="s">
        <v>7</v>
      </c>
      <c r="C127">
        <f>ABS((1/15)*DEGREES(ACOS(-TAN(RADIANS(Latitude))*TAN(RADIANS(23.44)*SIN(RADIANS(360*(Table1[[#This Row],[Day]]+284)/365))))))</f>
        <v>5.3917576772014302</v>
      </c>
      <c r="D127">
        <f>Table1[[#This Row],[H]]/24</f>
        <v>0.22465656988339291</v>
      </c>
      <c r="E127">
        <v>13.883333333333319</v>
      </c>
      <c r="F127">
        <f>Table1[[#This Row],[Local Noon Diff (minutes)]]/Minutes_Per_Day</f>
        <v>9.6412037037036935E-3</v>
      </c>
      <c r="G127" s="11">
        <f>MIDDAY-Table1[[#This Row],[H (days)]]</f>
        <v>0.27534343011660711</v>
      </c>
      <c r="H127" s="11">
        <f>MIDDAY+Table1[[#This Row],[H (days)]]</f>
        <v>0.72465656988339289</v>
      </c>
      <c r="I127" s="13">
        <f>ROUND(Table1[[#This Row],[Base Sunrise Time]]*Minutes_Per_Day,0)</f>
        <v>396</v>
      </c>
      <c r="J127" s="13">
        <f>ROUND(Table1[[#This Row],[Base Sunset Time]]*Minutes_Per_Day,0)</f>
        <v>1044</v>
      </c>
      <c r="K127" s="11">
        <f>MIDDAY-Table1[[#This Row],[H (days)]]+Table1[[#This Row],[Local Noon Diff (days)]]</f>
        <v>0.28498463382031081</v>
      </c>
      <c r="L127" s="14">
        <f>RADIANS((SIX_AM-Table1[[#This Row],[Base Sunrise Time]])*Minutes_Per_Day*0.25)</f>
        <v>-0.15923746774219844</v>
      </c>
      <c r="M127">
        <f>IF(Table1[[#This Row],[Theta (Radians)]]=0,-1,ROUND(Day_Circle_Radius/(2*SIN(Table1[[#This Row],[Theta (Radians)]])),0))</f>
        <v>-312</v>
      </c>
      <c r="N127">
        <f>IF(Table1[[#This Row],[Night Circle Radius]]=0,-1,Table1[[#This Row],[Night Circle Radius]]+ Display_Height / 2)</f>
        <v>-212</v>
      </c>
      <c r="O127">
        <f>ABS(Table1[[#This Row],[Night Circle Radius]])</f>
        <v>312</v>
      </c>
      <c r="P127" t="str">
        <f>IF(Table1[[#This Row],[Day]]-10 &lt; 0, "   ", IF(Table1[[#This Row],[Day]]-100 &lt; 0, "  ", " "))</f>
        <v xml:space="preserve"> </v>
      </c>
      <c r="Q12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119 */   {-212,312,396,1044},</v>
      </c>
    </row>
    <row r="128" spans="1:17" x14ac:dyDescent="0.25">
      <c r="A128">
        <v>120</v>
      </c>
      <c r="B128" t="s">
        <v>7</v>
      </c>
      <c r="C128">
        <f>ABS((1/15)*DEGREES(ACOS(-TAN(RADIANS(Latitude))*TAN(RADIANS(23.44)*SIN(RADIANS(360*(Table1[[#This Row],[Day]]+284)/365))))))</f>
        <v>5.3774706398799932</v>
      </c>
      <c r="D128">
        <f>Table1[[#This Row],[H]]/24</f>
        <v>0.22406127666166639</v>
      </c>
      <c r="E128">
        <v>13.766666666666687</v>
      </c>
      <c r="F128">
        <f>Table1[[#This Row],[Local Noon Diff (minutes)]]/Minutes_Per_Day</f>
        <v>9.5601851851851993E-3</v>
      </c>
      <c r="G128" s="11">
        <f>MIDDAY-Table1[[#This Row],[H (days)]]</f>
        <v>0.27593872333833358</v>
      </c>
      <c r="H128" s="11">
        <f>MIDDAY+Table1[[#This Row],[H (days)]]</f>
        <v>0.72406127666166642</v>
      </c>
      <c r="I128" s="13">
        <f>ROUND(Table1[[#This Row],[Base Sunrise Time]]*Minutes_Per_Day,0)</f>
        <v>397</v>
      </c>
      <c r="J128" s="13">
        <f>ROUND(Table1[[#This Row],[Base Sunset Time]]*Minutes_Per_Day,0)</f>
        <v>1043</v>
      </c>
      <c r="K128" s="11">
        <f>MIDDAY-Table1[[#This Row],[H (days)]]+Table1[[#This Row],[Local Noon Diff (days)]]</f>
        <v>0.28549890852351878</v>
      </c>
      <c r="L128" s="14">
        <f>RADIANS((SIX_AM-Table1[[#This Row],[Base Sunrise Time]])*Minutes_Per_Day*0.25)</f>
        <v>-0.16297780536641379</v>
      </c>
      <c r="M128">
        <f>IF(Table1[[#This Row],[Theta (Radians)]]=0,-1,ROUND(Day_Circle_Radius/(2*SIN(Table1[[#This Row],[Theta (Radians)]])),0))</f>
        <v>-305</v>
      </c>
      <c r="N128">
        <f>IF(Table1[[#This Row],[Night Circle Radius]]=0,-1,Table1[[#This Row],[Night Circle Radius]]+ Display_Height / 2)</f>
        <v>-205</v>
      </c>
      <c r="O128">
        <f>ABS(Table1[[#This Row],[Night Circle Radius]])</f>
        <v>305</v>
      </c>
      <c r="P128" t="str">
        <f>IF(Table1[[#This Row],[Day]]-10 &lt; 0, "   ", IF(Table1[[#This Row],[Day]]-100 &lt; 0, "  ", " "))</f>
        <v xml:space="preserve"> </v>
      </c>
      <c r="Q12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120 */   {-205,305,397,1043},</v>
      </c>
    </row>
    <row r="129" spans="1:17" x14ac:dyDescent="0.25">
      <c r="A129">
        <v>121</v>
      </c>
      <c r="B129" t="s">
        <v>8</v>
      </c>
      <c r="C129">
        <f>ABS((1/15)*DEGREES(ACOS(-TAN(RADIANS(Latitude))*TAN(RADIANS(23.44)*SIN(RADIANS(360*(Table1[[#This Row],[Day]]+284)/365))))))</f>
        <v>5.3633285391044589</v>
      </c>
      <c r="D129">
        <f>Table1[[#This Row],[H]]/24</f>
        <v>0.2234720224626858</v>
      </c>
      <c r="E129">
        <v>13.649999999999896</v>
      </c>
      <c r="F129">
        <f>Table1[[#This Row],[Local Noon Diff (minutes)]]/Minutes_Per_Day</f>
        <v>9.4791666666665941E-3</v>
      </c>
      <c r="G129" s="11">
        <f>MIDDAY-Table1[[#This Row],[H (days)]]</f>
        <v>0.27652797753731417</v>
      </c>
      <c r="H129" s="11">
        <f>MIDDAY+Table1[[#This Row],[H (days)]]</f>
        <v>0.72347202246268583</v>
      </c>
      <c r="I129" s="13">
        <f>ROUND(Table1[[#This Row],[Base Sunrise Time]]*Minutes_Per_Day,0)</f>
        <v>398</v>
      </c>
      <c r="J129" s="13">
        <f>ROUND(Table1[[#This Row],[Base Sunset Time]]*Minutes_Per_Day,0)</f>
        <v>1042</v>
      </c>
      <c r="K129" s="11">
        <f>MIDDAY-Table1[[#This Row],[H (days)]]+Table1[[#This Row],[Local Noon Diff (days)]]</f>
        <v>0.28600714420398077</v>
      </c>
      <c r="L129" s="14">
        <f>RADIANS((SIX_AM-Table1[[#This Row],[Base Sunrise Time]])*Minutes_Per_Day*0.25)</f>
        <v>-0.16668019869164252</v>
      </c>
      <c r="M129">
        <f>IF(Table1[[#This Row],[Theta (Radians)]]=0,-1,ROUND(Day_Circle_Radius/(2*SIN(Table1[[#This Row],[Theta (Radians)]])),0))</f>
        <v>-298</v>
      </c>
      <c r="N129">
        <f>IF(Table1[[#This Row],[Night Circle Radius]]=0,-1,Table1[[#This Row],[Night Circle Radius]]+ Display_Height / 2)</f>
        <v>-198</v>
      </c>
      <c r="O129">
        <f>ABS(Table1[[#This Row],[Night Circle Radius]])</f>
        <v>298</v>
      </c>
      <c r="P129" t="str">
        <f>IF(Table1[[#This Row],[Day]]-10 &lt; 0, "   ", IF(Table1[[#This Row],[Day]]-100 &lt; 0, "  ", " "))</f>
        <v xml:space="preserve"> </v>
      </c>
      <c r="Q12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121 */   {-198,298,398,1042},</v>
      </c>
    </row>
    <row r="130" spans="1:17" x14ac:dyDescent="0.25">
      <c r="A130">
        <v>122</v>
      </c>
      <c r="B130" t="s">
        <v>8</v>
      </c>
      <c r="C130">
        <f>ABS((1/15)*DEGREES(ACOS(-TAN(RADIANS(Latitude))*TAN(RADIANS(23.44)*SIN(RADIANS(360*(Table1[[#This Row],[Day]]+284)/365))))))</f>
        <v>5.3493363209827676</v>
      </c>
      <c r="D130">
        <f>Table1[[#This Row],[H]]/24</f>
        <v>0.22288901337428199</v>
      </c>
      <c r="E130">
        <v>13.533333333333264</v>
      </c>
      <c r="F130">
        <f>Table1[[#This Row],[Local Noon Diff (minutes)]]/Minutes_Per_Day</f>
        <v>9.3981481481481E-3</v>
      </c>
      <c r="G130" s="11">
        <f>MIDDAY-Table1[[#This Row],[H (days)]]</f>
        <v>0.27711098662571798</v>
      </c>
      <c r="H130" s="11">
        <f>MIDDAY+Table1[[#This Row],[H (days)]]</f>
        <v>0.72288901337428202</v>
      </c>
      <c r="I130" s="13">
        <f>ROUND(Table1[[#This Row],[Base Sunrise Time]]*Minutes_Per_Day,0)</f>
        <v>399</v>
      </c>
      <c r="J130" s="13">
        <f>ROUND(Table1[[#This Row],[Base Sunset Time]]*Minutes_Per_Day,0)</f>
        <v>1041</v>
      </c>
      <c r="K130" s="11">
        <f>MIDDAY-Table1[[#This Row],[H (days)]]+Table1[[#This Row],[Local Noon Diff (days)]]</f>
        <v>0.28650913477386608</v>
      </c>
      <c r="L130" s="14">
        <f>RADIANS((SIX_AM-Table1[[#This Row],[Base Sunrise Time]])*Minutes_Per_Day*0.25)</f>
        <v>-0.17034335282985349</v>
      </c>
      <c r="M130">
        <f>IF(Table1[[#This Row],[Theta (Radians)]]=0,-1,ROUND(Day_Circle_Radius/(2*SIN(Table1[[#This Row],[Theta (Radians)]])),0))</f>
        <v>-292</v>
      </c>
      <c r="N130">
        <f>IF(Table1[[#This Row],[Night Circle Radius]]=0,-1,Table1[[#This Row],[Night Circle Radius]]+ Display_Height / 2)</f>
        <v>-192</v>
      </c>
      <c r="O130">
        <f>ABS(Table1[[#This Row],[Night Circle Radius]])</f>
        <v>292</v>
      </c>
      <c r="P130" t="str">
        <f>IF(Table1[[#This Row],[Day]]-10 &lt; 0, "   ", IF(Table1[[#This Row],[Day]]-100 &lt; 0, "  ", " "))</f>
        <v xml:space="preserve"> </v>
      </c>
      <c r="Q13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122 */   {-192,292,399,1041},</v>
      </c>
    </row>
    <row r="131" spans="1:17" x14ac:dyDescent="0.25">
      <c r="A131">
        <v>123</v>
      </c>
      <c r="B131" t="s">
        <v>8</v>
      </c>
      <c r="C131">
        <f>ABS((1/15)*DEGREES(ACOS(-TAN(RADIANS(Latitude))*TAN(RADIANS(23.44)*SIN(RADIANS(360*(Table1[[#This Row],[Day]]+284)/365))))))</f>
        <v>5.3354989930138705</v>
      </c>
      <c r="D131">
        <f>Table1[[#This Row],[H]]/24</f>
        <v>0.22231245804224462</v>
      </c>
      <c r="E131">
        <v>13.433333333333248</v>
      </c>
      <c r="F131">
        <f>Table1[[#This Row],[Local Noon Diff (minutes)]]/Minutes_Per_Day</f>
        <v>9.3287037037036447E-3</v>
      </c>
      <c r="G131" s="11">
        <f>MIDDAY-Table1[[#This Row],[H (days)]]</f>
        <v>0.27768754195775536</v>
      </c>
      <c r="H131" s="11">
        <f>MIDDAY+Table1[[#This Row],[H (days)]]</f>
        <v>0.72231245804224464</v>
      </c>
      <c r="I131" s="13">
        <f>ROUND(Table1[[#This Row],[Base Sunrise Time]]*Minutes_Per_Day,0)</f>
        <v>400</v>
      </c>
      <c r="J131" s="13">
        <f>ROUND(Table1[[#This Row],[Base Sunset Time]]*Minutes_Per_Day,0)</f>
        <v>1040</v>
      </c>
      <c r="K131" s="11">
        <f>MIDDAY-Table1[[#This Row],[H (days)]]+Table1[[#This Row],[Local Noon Diff (days)]]</f>
        <v>0.287016245661459</v>
      </c>
      <c r="L131" s="14">
        <f>RADIANS((SIX_AM-Table1[[#This Row],[Base Sunrise Time]])*Minutes_Per_Day*0.25)</f>
        <v>-0.17396595682088678</v>
      </c>
      <c r="M131">
        <f>IF(Table1[[#This Row],[Theta (Radians)]]=0,-1,ROUND(Day_Circle_Radius/(2*SIN(Table1[[#This Row],[Theta (Radians)]])),0))</f>
        <v>-286</v>
      </c>
      <c r="N131">
        <f>IF(Table1[[#This Row],[Night Circle Radius]]=0,-1,Table1[[#This Row],[Night Circle Radius]]+ Display_Height / 2)</f>
        <v>-186</v>
      </c>
      <c r="O131">
        <f>ABS(Table1[[#This Row],[Night Circle Radius]])</f>
        <v>286</v>
      </c>
      <c r="P131" t="str">
        <f>IF(Table1[[#This Row],[Day]]-10 &lt; 0, "   ", IF(Table1[[#This Row],[Day]]-100 &lt; 0, "  ", " "))</f>
        <v xml:space="preserve"> </v>
      </c>
      <c r="Q13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123 */   {-186,286,400,1040},</v>
      </c>
    </row>
    <row r="132" spans="1:17" x14ac:dyDescent="0.25">
      <c r="A132">
        <v>124</v>
      </c>
      <c r="B132" t="s">
        <v>8</v>
      </c>
      <c r="C132">
        <f>ABS((1/15)*DEGREES(ACOS(-TAN(RADIANS(Latitude))*TAN(RADIANS(23.44)*SIN(RADIANS(360*(Table1[[#This Row],[Day]]+284)/365))))))</f>
        <v>5.3218216214902014</v>
      </c>
      <c r="D132">
        <f>Table1[[#This Row],[H]]/24</f>
        <v>0.22174256756209174</v>
      </c>
      <c r="E132">
        <v>13.350000000000009</v>
      </c>
      <c r="F132">
        <f>Table1[[#This Row],[Local Noon Diff (minutes)]]/Minutes_Per_Day</f>
        <v>9.2708333333333393E-3</v>
      </c>
      <c r="G132" s="11">
        <f>MIDDAY-Table1[[#This Row],[H (days)]]</f>
        <v>0.27825743243790824</v>
      </c>
      <c r="H132" s="11">
        <f>MIDDAY+Table1[[#This Row],[H (days)]]</f>
        <v>0.72174256756209176</v>
      </c>
      <c r="I132" s="13">
        <f>ROUND(Table1[[#This Row],[Base Sunrise Time]]*Minutes_Per_Day,0)</f>
        <v>401</v>
      </c>
      <c r="J132" s="13">
        <f>ROUND(Table1[[#This Row],[Base Sunset Time]]*Minutes_Per_Day,0)</f>
        <v>1039</v>
      </c>
      <c r="K132" s="11">
        <f>MIDDAY-Table1[[#This Row],[H (days)]]+Table1[[#This Row],[Local Noon Diff (days)]]</f>
        <v>0.28752826577124158</v>
      </c>
      <c r="L132" s="14">
        <f>RADIANS((SIX_AM-Table1[[#This Row],[Base Sunrise Time]])*Minutes_Per_Day*0.25)</f>
        <v>-0.17754668431248485</v>
      </c>
      <c r="M132">
        <f>IF(Table1[[#This Row],[Theta (Radians)]]=0,-1,ROUND(Day_Circle_Radius/(2*SIN(Table1[[#This Row],[Theta (Radians)]])),0))</f>
        <v>-280</v>
      </c>
      <c r="N132">
        <f>IF(Table1[[#This Row],[Night Circle Radius]]=0,-1,Table1[[#This Row],[Night Circle Radius]]+ Display_Height / 2)</f>
        <v>-180</v>
      </c>
      <c r="O132">
        <f>ABS(Table1[[#This Row],[Night Circle Radius]])</f>
        <v>280</v>
      </c>
      <c r="P132" t="str">
        <f>IF(Table1[[#This Row],[Day]]-10 &lt; 0, "   ", IF(Table1[[#This Row],[Day]]-100 &lt; 0, "  ", " "))</f>
        <v xml:space="preserve"> </v>
      </c>
      <c r="Q13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124 */   {-180,280,401,1039},</v>
      </c>
    </row>
    <row r="133" spans="1:17" x14ac:dyDescent="0.25">
      <c r="A133">
        <v>125</v>
      </c>
      <c r="B133" t="s">
        <v>8</v>
      </c>
      <c r="C133">
        <f>ABS((1/15)*DEGREES(ACOS(-TAN(RADIANS(Latitude))*TAN(RADIANS(23.44)*SIN(RADIANS(360*(Table1[[#This Row],[Day]]+284)/365))))))</f>
        <v>5.3083093285900036</v>
      </c>
      <c r="D133">
        <f>Table1[[#This Row],[H]]/24</f>
        <v>0.22117955535791681</v>
      </c>
      <c r="E133">
        <v>13.266666666666769</v>
      </c>
      <c r="F133">
        <f>Table1[[#This Row],[Local Noon Diff (minutes)]]/Minutes_Per_Day</f>
        <v>9.2129629629630339E-3</v>
      </c>
      <c r="G133" s="11">
        <f>MIDDAY-Table1[[#This Row],[H (days)]]</f>
        <v>0.27882044464208322</v>
      </c>
      <c r="H133" s="11">
        <f>MIDDAY+Table1[[#This Row],[H (days)]]</f>
        <v>0.72117955535791678</v>
      </c>
      <c r="I133" s="13">
        <f>ROUND(Table1[[#This Row],[Base Sunrise Time]]*Minutes_Per_Day,0)</f>
        <v>402</v>
      </c>
      <c r="J133" s="13">
        <f>ROUND(Table1[[#This Row],[Base Sunset Time]]*Minutes_Per_Day,0)</f>
        <v>1038</v>
      </c>
      <c r="K133" s="11">
        <f>MIDDAY-Table1[[#This Row],[H (days)]]+Table1[[#This Row],[Local Noon Diff (days)]]</f>
        <v>0.28803340760504625</v>
      </c>
      <c r="L133" s="14">
        <f>RADIANS((SIX_AM-Table1[[#This Row],[Base Sunrise Time]])*Minutes_Per_Day*0.25)</f>
        <v>-0.18108419432151993</v>
      </c>
      <c r="M133">
        <f>IF(Table1[[#This Row],[Theta (Radians)]]=0,-1,ROUND(Day_Circle_Radius/(2*SIN(Table1[[#This Row],[Theta (Radians)]])),0))</f>
        <v>-275</v>
      </c>
      <c r="N133">
        <f>IF(Table1[[#This Row],[Night Circle Radius]]=0,-1,Table1[[#This Row],[Night Circle Radius]]+ Display_Height / 2)</f>
        <v>-175</v>
      </c>
      <c r="O133">
        <f>ABS(Table1[[#This Row],[Night Circle Radius]])</f>
        <v>275</v>
      </c>
      <c r="P133" t="str">
        <f>IF(Table1[[#This Row],[Day]]-10 &lt; 0, "   ", IF(Table1[[#This Row],[Day]]-100 &lt; 0, "  ", " "))</f>
        <v xml:space="preserve"> </v>
      </c>
      <c r="Q13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125 */   {-175,275,402,1038},</v>
      </c>
    </row>
    <row r="134" spans="1:17" x14ac:dyDescent="0.25">
      <c r="A134">
        <v>126</v>
      </c>
      <c r="B134" t="s">
        <v>8</v>
      </c>
      <c r="C134">
        <f>ABS((1/15)*DEGREES(ACOS(-TAN(RADIANS(Latitude))*TAN(RADIANS(23.44)*SIN(RADIANS(360*(Table1[[#This Row],[Day]]+284)/365))))))</f>
        <v>5.2949672891554771</v>
      </c>
      <c r="D134">
        <f>Table1[[#This Row],[H]]/24</f>
        <v>0.22062363704814489</v>
      </c>
      <c r="E134">
        <v>13.183333333333369</v>
      </c>
      <c r="F134">
        <f>Table1[[#This Row],[Local Noon Diff (minutes)]]/Minutes_Per_Day</f>
        <v>9.1550925925926174E-3</v>
      </c>
      <c r="G134" s="11">
        <f>MIDDAY-Table1[[#This Row],[H (days)]]</f>
        <v>0.27937636295185508</v>
      </c>
      <c r="H134" s="11">
        <f>MIDDAY+Table1[[#This Row],[H (days)]]</f>
        <v>0.72062363704814492</v>
      </c>
      <c r="I134" s="13">
        <f>ROUND(Table1[[#This Row],[Base Sunrise Time]]*Minutes_Per_Day,0)</f>
        <v>402</v>
      </c>
      <c r="J134" s="13">
        <f>ROUND(Table1[[#This Row],[Base Sunset Time]]*Minutes_Per_Day,0)</f>
        <v>1038</v>
      </c>
      <c r="K134" s="11">
        <f>MIDDAY-Table1[[#This Row],[H (days)]]+Table1[[#This Row],[Local Noon Diff (days)]]</f>
        <v>0.2885314555444477</v>
      </c>
      <c r="L134" s="14">
        <f>RADIANS((SIX_AM-Table1[[#This Row],[Base Sunrise Time]])*Minutes_Per_Day*0.25)</f>
        <v>-0.18457713207747062</v>
      </c>
      <c r="M134">
        <f>IF(Table1[[#This Row],[Theta (Radians)]]=0,-1,ROUND(Day_Circle_Radius/(2*SIN(Table1[[#This Row],[Theta (Radians)]])),0))</f>
        <v>-270</v>
      </c>
      <c r="N134">
        <f>IF(Table1[[#This Row],[Night Circle Radius]]=0,-1,Table1[[#This Row],[Night Circle Radius]]+ Display_Height / 2)</f>
        <v>-170</v>
      </c>
      <c r="O134">
        <f>ABS(Table1[[#This Row],[Night Circle Radius]])</f>
        <v>270</v>
      </c>
      <c r="P134" t="str">
        <f>IF(Table1[[#This Row],[Day]]-10 &lt; 0, "   ", IF(Table1[[#This Row],[Day]]-100 &lt; 0, "  ", " "))</f>
        <v xml:space="preserve"> </v>
      </c>
      <c r="Q13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126 */   {-170,270,402,1038},</v>
      </c>
    </row>
    <row r="135" spans="1:17" x14ac:dyDescent="0.25">
      <c r="A135">
        <v>127</v>
      </c>
      <c r="B135" t="s">
        <v>8</v>
      </c>
      <c r="C135">
        <f>ABS((1/15)*DEGREES(ACOS(-TAN(RADIANS(Latitude))*TAN(RADIANS(23.44)*SIN(RADIANS(360*(Table1[[#This Row],[Day]]+284)/365))))))</f>
        <v>5.2818007271534766</v>
      </c>
      <c r="D135">
        <f>Table1[[#This Row],[H]]/24</f>
        <v>0.22007503029806152</v>
      </c>
      <c r="E135">
        <v>13.116666666666585</v>
      </c>
      <c r="F135">
        <f>Table1[[#This Row],[Local Noon Diff (minutes)]]/Minutes_Per_Day</f>
        <v>9.1087962962962399E-3</v>
      </c>
      <c r="G135" s="11">
        <f>MIDDAY-Table1[[#This Row],[H (days)]]</f>
        <v>0.27992496970193848</v>
      </c>
      <c r="H135" s="11">
        <f>MIDDAY+Table1[[#This Row],[H (days)]]</f>
        <v>0.72007503029806152</v>
      </c>
      <c r="I135" s="13">
        <f>ROUND(Table1[[#This Row],[Base Sunrise Time]]*Minutes_Per_Day,0)</f>
        <v>403</v>
      </c>
      <c r="J135" s="13">
        <f>ROUND(Table1[[#This Row],[Base Sunset Time]]*Minutes_Per_Day,0)</f>
        <v>1037</v>
      </c>
      <c r="K135" s="11">
        <f>MIDDAY-Table1[[#This Row],[H (days)]]+Table1[[#This Row],[Local Noon Diff (days)]]</f>
        <v>0.28903376599823472</v>
      </c>
      <c r="L135" s="14">
        <f>RADIANS((SIX_AM-Table1[[#This Row],[Base Sunrise Time]])*Minutes_Per_Day*0.25)</f>
        <v>-0.18802412994901413</v>
      </c>
      <c r="M135">
        <f>IF(Table1[[#This Row],[Theta (Radians)]]=0,-1,ROUND(Day_Circle_Radius/(2*SIN(Table1[[#This Row],[Theta (Radians)]])),0))</f>
        <v>-265</v>
      </c>
      <c r="N135">
        <f>IF(Table1[[#This Row],[Night Circle Radius]]=0,-1,Table1[[#This Row],[Night Circle Radius]]+ Display_Height / 2)</f>
        <v>-165</v>
      </c>
      <c r="O135">
        <f>ABS(Table1[[#This Row],[Night Circle Radius]])</f>
        <v>265</v>
      </c>
      <c r="P135" t="str">
        <f>IF(Table1[[#This Row],[Day]]-10 &lt; 0, "   ", IF(Table1[[#This Row],[Day]]-100 &lt; 0, "  ", " "))</f>
        <v xml:space="preserve"> </v>
      </c>
      <c r="Q13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127 */   {-165,265,403,1037},</v>
      </c>
    </row>
    <row r="136" spans="1:17" x14ac:dyDescent="0.25">
      <c r="A136">
        <v>128</v>
      </c>
      <c r="B136" t="s">
        <v>8</v>
      </c>
      <c r="C136">
        <f>ABS((1/15)*DEGREES(ACOS(-TAN(RADIANS(Latitude))*TAN(RADIANS(23.44)*SIN(RADIANS(360*(Table1[[#This Row],[Day]]+284)/365))))))</f>
        <v>5.2688149118165066</v>
      </c>
      <c r="D136">
        <f>Table1[[#This Row],[H]]/24</f>
        <v>0.21953395465902112</v>
      </c>
      <c r="E136">
        <v>13.066666666666737</v>
      </c>
      <c r="F136">
        <f>Table1[[#This Row],[Local Noon Diff (minutes)]]/Minutes_Per_Day</f>
        <v>9.0740740740741233E-3</v>
      </c>
      <c r="G136" s="11">
        <f>MIDDAY-Table1[[#This Row],[H (days)]]</f>
        <v>0.28046604534097885</v>
      </c>
      <c r="H136" s="11">
        <f>MIDDAY+Table1[[#This Row],[H (days)]]</f>
        <v>0.71953395465902115</v>
      </c>
      <c r="I136" s="13">
        <f>ROUND(Table1[[#This Row],[Base Sunrise Time]]*Minutes_Per_Day,0)</f>
        <v>404</v>
      </c>
      <c r="J136" s="13">
        <f>ROUND(Table1[[#This Row],[Base Sunset Time]]*Minutes_Per_Day,0)</f>
        <v>1036</v>
      </c>
      <c r="K136" s="11">
        <f>MIDDAY-Table1[[#This Row],[H (days)]]+Table1[[#This Row],[Local Noon Diff (days)]]</f>
        <v>0.28954011941505298</v>
      </c>
      <c r="L136" s="14">
        <f>RADIANS((SIX_AM-Table1[[#This Row],[Base Sunrise Time]])*Minutes_Per_Day*0.25)</f>
        <v>-0.19142380845430543</v>
      </c>
      <c r="M136">
        <f>IF(Table1[[#This Row],[Theta (Radians)]]=0,-1,ROUND(Day_Circle_Radius/(2*SIN(Table1[[#This Row],[Theta (Radians)]])),0))</f>
        <v>-260</v>
      </c>
      <c r="N136">
        <f>IF(Table1[[#This Row],[Night Circle Radius]]=0,-1,Table1[[#This Row],[Night Circle Radius]]+ Display_Height / 2)</f>
        <v>-160</v>
      </c>
      <c r="O136">
        <f>ABS(Table1[[#This Row],[Night Circle Radius]])</f>
        <v>260</v>
      </c>
      <c r="P136" t="str">
        <f>IF(Table1[[#This Row],[Day]]-10 &lt; 0, "   ", IF(Table1[[#This Row],[Day]]-100 &lt; 0, "  ", " "))</f>
        <v xml:space="preserve"> </v>
      </c>
      <c r="Q13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128 */   {-160,260,404,1036},</v>
      </c>
    </row>
    <row r="137" spans="1:17" x14ac:dyDescent="0.25">
      <c r="A137">
        <v>129</v>
      </c>
      <c r="B137" t="s">
        <v>8</v>
      </c>
      <c r="C137">
        <f>ABS((1/15)*DEGREES(ACOS(-TAN(RADIANS(Latitude))*TAN(RADIANS(23.44)*SIN(RADIANS(360*(Table1[[#This Row],[Day]]+284)/365))))))</f>
        <v>5.2560151534627044</v>
      </c>
      <c r="D137">
        <f>Table1[[#This Row],[H]]/24</f>
        <v>0.21900063139427936</v>
      </c>
      <c r="E137">
        <v>13.033333333333346</v>
      </c>
      <c r="F137">
        <f>Table1[[#This Row],[Local Noon Diff (minutes)]]/Minutes_Per_Day</f>
        <v>9.0509259259259345E-3</v>
      </c>
      <c r="G137" s="11">
        <f>MIDDAY-Table1[[#This Row],[H (days)]]</f>
        <v>0.28099936860572061</v>
      </c>
      <c r="H137" s="11">
        <f>MIDDAY+Table1[[#This Row],[H (days)]]</f>
        <v>0.71900063139427939</v>
      </c>
      <c r="I137" s="13">
        <f>ROUND(Table1[[#This Row],[Base Sunrise Time]]*Minutes_Per_Day,0)</f>
        <v>405</v>
      </c>
      <c r="J137" s="13">
        <f>ROUND(Table1[[#This Row],[Base Sunset Time]]*Minutes_Per_Day,0)</f>
        <v>1035</v>
      </c>
      <c r="K137" s="11">
        <f>MIDDAY-Table1[[#This Row],[H (days)]]+Table1[[#This Row],[Local Noon Diff (days)]]</f>
        <v>0.29005029453164655</v>
      </c>
      <c r="L137" s="14">
        <f>RADIANS((SIX_AM-Table1[[#This Row],[Base Sunrise Time]])*Minutes_Per_Day*0.25)</f>
        <v>-0.19477477735530788</v>
      </c>
      <c r="M137">
        <f>IF(Table1[[#This Row],[Theta (Radians)]]=0,-1,ROUND(Day_Circle_Radius/(2*SIN(Table1[[#This Row],[Theta (Radians)]])),0))</f>
        <v>-256</v>
      </c>
      <c r="N137">
        <f>IF(Table1[[#This Row],[Night Circle Radius]]=0,-1,Table1[[#This Row],[Night Circle Radius]]+ Display_Height / 2)</f>
        <v>-156</v>
      </c>
      <c r="O137">
        <f>ABS(Table1[[#This Row],[Night Circle Radius]])</f>
        <v>256</v>
      </c>
      <c r="P137" t="str">
        <f>IF(Table1[[#This Row],[Day]]-10 &lt; 0, "   ", IF(Table1[[#This Row],[Day]]-100 &lt; 0, "  ", " "))</f>
        <v xml:space="preserve"> </v>
      </c>
      <c r="Q13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129 */   {-156,256,405,1035},</v>
      </c>
    </row>
    <row r="138" spans="1:17" x14ac:dyDescent="0.25">
      <c r="A138">
        <v>130</v>
      </c>
      <c r="B138" t="s">
        <v>8</v>
      </c>
      <c r="C138">
        <f>ABS((1/15)*DEGREES(ACOS(-TAN(RADIANS(Latitude))*TAN(RADIANS(23.44)*SIN(RADIANS(360*(Table1[[#This Row],[Day]]+284)/365))))))</f>
        <v>5.2434067989946591</v>
      </c>
      <c r="D138">
        <f>Table1[[#This Row],[H]]/24</f>
        <v>0.21847528329144414</v>
      </c>
      <c r="E138">
        <v>12.999999999999954</v>
      </c>
      <c r="F138">
        <f>Table1[[#This Row],[Local Noon Diff (minutes)]]/Minutes_Per_Day</f>
        <v>9.0277777777777457E-3</v>
      </c>
      <c r="G138" s="11">
        <f>MIDDAY-Table1[[#This Row],[H (days)]]</f>
        <v>0.28152471670855583</v>
      </c>
      <c r="H138" s="11">
        <f>MIDDAY+Table1[[#This Row],[H (days)]]</f>
        <v>0.71847528329144417</v>
      </c>
      <c r="I138" s="13">
        <f>ROUND(Table1[[#This Row],[Base Sunrise Time]]*Minutes_Per_Day,0)</f>
        <v>405</v>
      </c>
      <c r="J138" s="13">
        <f>ROUND(Table1[[#This Row],[Base Sunset Time]]*Minutes_Per_Day,0)</f>
        <v>1035</v>
      </c>
      <c r="K138" s="11">
        <f>MIDDAY-Table1[[#This Row],[H (days)]]+Table1[[#This Row],[Local Noon Diff (days)]]</f>
        <v>0.29055249448633358</v>
      </c>
      <c r="L138" s="14">
        <f>RADIANS((SIX_AM-Table1[[#This Row],[Base Sunrise Time]])*Minutes_Per_Day*0.25)</f>
        <v>-0.19807563683619681</v>
      </c>
      <c r="M138">
        <f>IF(Table1[[#This Row],[Theta (Radians)]]=0,-1,ROUND(Day_Circle_Radius/(2*SIN(Table1[[#This Row],[Theta (Radians)]])),0))</f>
        <v>-252</v>
      </c>
      <c r="N138">
        <f>IF(Table1[[#This Row],[Night Circle Radius]]=0,-1,Table1[[#This Row],[Night Circle Radius]]+ Display_Height / 2)</f>
        <v>-152</v>
      </c>
      <c r="O138">
        <f>ABS(Table1[[#This Row],[Night Circle Radius]])</f>
        <v>252</v>
      </c>
      <c r="P138" t="str">
        <f>IF(Table1[[#This Row],[Day]]-10 &lt; 0, "   ", IF(Table1[[#This Row],[Day]]-100 &lt; 0, "  ", " "))</f>
        <v xml:space="preserve"> </v>
      </c>
      <c r="Q13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130 */   {-152,252,405,1035},</v>
      </c>
    </row>
    <row r="139" spans="1:17" x14ac:dyDescent="0.25">
      <c r="A139">
        <v>131</v>
      </c>
      <c r="B139" t="s">
        <v>8</v>
      </c>
      <c r="C139">
        <f>ABS((1/15)*DEGREES(ACOS(-TAN(RADIANS(Latitude))*TAN(RADIANS(23.44)*SIN(RADIANS(360*(Table1[[#This Row],[Day]]+284)/365))))))</f>
        <v>5.2309952270780276</v>
      </c>
      <c r="D139">
        <f>Table1[[#This Row],[H]]/24</f>
        <v>0.21795813446158449</v>
      </c>
      <c r="E139">
        <v>12.966666666666722</v>
      </c>
      <c r="F139">
        <f>Table1[[#This Row],[Local Noon Diff (minutes)]]/Minutes_Per_Day</f>
        <v>9.004629629629668E-3</v>
      </c>
      <c r="G139" s="11">
        <f>MIDDAY-Table1[[#This Row],[H (days)]]</f>
        <v>0.28204186553841548</v>
      </c>
      <c r="H139" s="11">
        <f>MIDDAY+Table1[[#This Row],[H (days)]]</f>
        <v>0.71795813446158452</v>
      </c>
      <c r="I139" s="13">
        <f>ROUND(Table1[[#This Row],[Base Sunrise Time]]*Minutes_Per_Day,0)</f>
        <v>406</v>
      </c>
      <c r="J139" s="13">
        <f>ROUND(Table1[[#This Row],[Base Sunset Time]]*Minutes_Per_Day,0)</f>
        <v>1034</v>
      </c>
      <c r="K139" s="11">
        <f>MIDDAY-Table1[[#This Row],[H (days)]]+Table1[[#This Row],[Local Noon Diff (days)]]</f>
        <v>0.29104649516804515</v>
      </c>
      <c r="L139" s="14">
        <f>RADIANS((SIX_AM-Table1[[#This Row],[Base Sunrise Time]])*Minutes_Per_Day*0.25)</f>
        <v>-0.2013249787655961</v>
      </c>
      <c r="M139">
        <f>IF(Table1[[#This Row],[Theta (Radians)]]=0,-1,ROUND(Day_Circle_Radius/(2*SIN(Table1[[#This Row],[Theta (Radians)]])),0))</f>
        <v>-248</v>
      </c>
      <c r="N139">
        <f>IF(Table1[[#This Row],[Night Circle Radius]]=0,-1,Table1[[#This Row],[Night Circle Radius]]+ Display_Height / 2)</f>
        <v>-148</v>
      </c>
      <c r="O139">
        <f>ABS(Table1[[#This Row],[Night Circle Radius]])</f>
        <v>248</v>
      </c>
      <c r="P139" t="str">
        <f>IF(Table1[[#This Row],[Day]]-10 &lt; 0, "   ", IF(Table1[[#This Row],[Day]]-100 &lt; 0, "  ", " "))</f>
        <v xml:space="preserve"> </v>
      </c>
      <c r="Q13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131 */   {-148,248,406,1034},</v>
      </c>
    </row>
    <row r="140" spans="1:17" x14ac:dyDescent="0.25">
      <c r="A140">
        <v>132</v>
      </c>
      <c r="B140" t="s">
        <v>8</v>
      </c>
      <c r="C140">
        <f>ABS((1/15)*DEGREES(ACOS(-TAN(RADIANS(Latitude))*TAN(RADIANS(23.44)*SIN(RADIANS(360*(Table1[[#This Row],[Day]]+284)/365))))))</f>
        <v>5.2187858430021974</v>
      </c>
      <c r="D140">
        <f>Table1[[#This Row],[H]]/24</f>
        <v>0.21744941012509156</v>
      </c>
      <c r="E140">
        <v>12.949999999999946</v>
      </c>
      <c r="F140">
        <f>Table1[[#This Row],[Local Noon Diff (minutes)]]/Minutes_Per_Day</f>
        <v>8.9930555555555181E-3</v>
      </c>
      <c r="G140" s="11">
        <f>MIDDAY-Table1[[#This Row],[H (days)]]</f>
        <v>0.28255058987490844</v>
      </c>
      <c r="H140" s="11">
        <f>MIDDAY+Table1[[#This Row],[H (days)]]</f>
        <v>0.71744941012509156</v>
      </c>
      <c r="I140" s="13">
        <f>ROUND(Table1[[#This Row],[Base Sunrise Time]]*Minutes_Per_Day,0)</f>
        <v>407</v>
      </c>
      <c r="J140" s="13">
        <f>ROUND(Table1[[#This Row],[Base Sunset Time]]*Minutes_Per_Day,0)</f>
        <v>1033</v>
      </c>
      <c r="K140" s="11">
        <f>MIDDAY-Table1[[#This Row],[H (days)]]+Table1[[#This Row],[Local Noon Diff (days)]]</f>
        <v>0.29154364543046396</v>
      </c>
      <c r="L140" s="14">
        <f>RADIANS((SIX_AM-Table1[[#This Row],[Base Sunrise Time]])*Minutes_Per_Day*0.25)</f>
        <v>-0.20452138804205336</v>
      </c>
      <c r="M140">
        <f>IF(Table1[[#This Row],[Theta (Radians)]]=0,-1,ROUND(Day_Circle_Radius/(2*SIN(Table1[[#This Row],[Theta (Radians)]])),0))</f>
        <v>-244</v>
      </c>
      <c r="N140">
        <f>IF(Table1[[#This Row],[Night Circle Radius]]=0,-1,Table1[[#This Row],[Night Circle Radius]]+ Display_Height / 2)</f>
        <v>-144</v>
      </c>
      <c r="O140">
        <f>ABS(Table1[[#This Row],[Night Circle Radius]])</f>
        <v>244</v>
      </c>
      <c r="P140" t="str">
        <f>IF(Table1[[#This Row],[Day]]-10 &lt; 0, "   ", IF(Table1[[#This Row],[Day]]-100 &lt; 0, "  ", " "))</f>
        <v xml:space="preserve"> </v>
      </c>
      <c r="Q14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132 */   {-144,244,407,1033},</v>
      </c>
    </row>
    <row r="141" spans="1:17" x14ac:dyDescent="0.25">
      <c r="A141">
        <v>133</v>
      </c>
      <c r="B141" t="s">
        <v>8</v>
      </c>
      <c r="C141">
        <f>ABS((1/15)*DEGREES(ACOS(-TAN(RADIANS(Latitude))*TAN(RADIANS(23.44)*SIN(RADIANS(360*(Table1[[#This Row],[Day]]+284)/365))))))</f>
        <v>5.2067840732264861</v>
      </c>
      <c r="D141">
        <f>Table1[[#This Row],[H]]/24</f>
        <v>0.21694933638443692</v>
      </c>
      <c r="E141">
        <v>12.949999999999946</v>
      </c>
      <c r="F141">
        <f>Table1[[#This Row],[Local Noon Diff (minutes)]]/Minutes_Per_Day</f>
        <v>8.9930555555555181E-3</v>
      </c>
      <c r="G141" s="11">
        <f>MIDDAY-Table1[[#This Row],[H (days)]]</f>
        <v>0.28305066361556308</v>
      </c>
      <c r="H141" s="11">
        <f>MIDDAY+Table1[[#This Row],[H (days)]]</f>
        <v>0.71694933638443692</v>
      </c>
      <c r="I141" s="13">
        <f>ROUND(Table1[[#This Row],[Base Sunrise Time]]*Minutes_Per_Day,0)</f>
        <v>408</v>
      </c>
      <c r="J141" s="13">
        <f>ROUND(Table1[[#This Row],[Base Sunset Time]]*Minutes_Per_Day,0)</f>
        <v>1032</v>
      </c>
      <c r="K141" s="11">
        <f>MIDDAY-Table1[[#This Row],[H (days)]]+Table1[[#This Row],[Local Noon Diff (days)]]</f>
        <v>0.2920437191711186</v>
      </c>
      <c r="L141" s="14">
        <f>RADIANS((SIX_AM-Table1[[#This Row],[Base Sunrise Time]])*Minutes_Per_Day*0.25)</f>
        <v>-0.20766344402184092</v>
      </c>
      <c r="M141">
        <f>IF(Table1[[#This Row],[Theta (Radians)]]=0,-1,ROUND(Day_Circle_Radius/(2*SIN(Table1[[#This Row],[Theta (Radians)]])),0))</f>
        <v>-240</v>
      </c>
      <c r="N141">
        <f>IF(Table1[[#This Row],[Night Circle Radius]]=0,-1,Table1[[#This Row],[Night Circle Radius]]+ Display_Height / 2)</f>
        <v>-140</v>
      </c>
      <c r="O141">
        <f>ABS(Table1[[#This Row],[Night Circle Radius]])</f>
        <v>240</v>
      </c>
      <c r="P141" t="str">
        <f>IF(Table1[[#This Row],[Day]]-10 &lt; 0, "   ", IF(Table1[[#This Row],[Day]]-100 &lt; 0, "  ", " "))</f>
        <v xml:space="preserve"> </v>
      </c>
      <c r="Q14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133 */   {-140,240,408,1032},</v>
      </c>
    </row>
    <row r="142" spans="1:17" x14ac:dyDescent="0.25">
      <c r="A142">
        <v>134</v>
      </c>
      <c r="B142" t="s">
        <v>8</v>
      </c>
      <c r="C142">
        <f>ABS((1/15)*DEGREES(ACOS(-TAN(RADIANS(Latitude))*TAN(RADIANS(23.44)*SIN(RADIANS(360*(Table1[[#This Row],[Day]]+284)/365))))))</f>
        <v>5.1949953596168239</v>
      </c>
      <c r="D142">
        <f>Table1[[#This Row],[H]]/24</f>
        <v>0.21645813998403432</v>
      </c>
      <c r="E142">
        <v>12.949999999999946</v>
      </c>
      <c r="F142">
        <f>Table1[[#This Row],[Local Noon Diff (minutes)]]/Minutes_Per_Day</f>
        <v>8.9930555555555181E-3</v>
      </c>
      <c r="G142" s="11">
        <f>MIDDAY-Table1[[#This Row],[H (days)]]</f>
        <v>0.28354186001596571</v>
      </c>
      <c r="H142" s="11">
        <f>MIDDAY+Table1[[#This Row],[H (days)]]</f>
        <v>0.71645813998403429</v>
      </c>
      <c r="I142" s="13">
        <f>ROUND(Table1[[#This Row],[Base Sunrise Time]]*Minutes_Per_Day,0)</f>
        <v>408</v>
      </c>
      <c r="J142" s="13">
        <f>ROUND(Table1[[#This Row],[Base Sunset Time]]*Minutes_Per_Day,0)</f>
        <v>1032</v>
      </c>
      <c r="K142" s="11">
        <f>MIDDAY-Table1[[#This Row],[H (days)]]+Table1[[#This Row],[Local Noon Diff (days)]]</f>
        <v>0.29253491557152123</v>
      </c>
      <c r="L142" s="14">
        <f>RADIANS((SIX_AM-Table1[[#This Row],[Base Sunrise Time]])*Minutes_Per_Day*0.25)</f>
        <v>-0.21074972202779016</v>
      </c>
      <c r="M142">
        <f>IF(Table1[[#This Row],[Theta (Radians)]]=0,-1,ROUND(Day_Circle_Radius/(2*SIN(Table1[[#This Row],[Theta (Radians)]])),0))</f>
        <v>-237</v>
      </c>
      <c r="N142">
        <f>IF(Table1[[#This Row],[Night Circle Radius]]=0,-1,Table1[[#This Row],[Night Circle Radius]]+ Display_Height / 2)</f>
        <v>-137</v>
      </c>
      <c r="O142">
        <f>ABS(Table1[[#This Row],[Night Circle Radius]])</f>
        <v>237</v>
      </c>
      <c r="P142" t="str">
        <f>IF(Table1[[#This Row],[Day]]-10 &lt; 0, "   ", IF(Table1[[#This Row],[Day]]-100 &lt; 0, "  ", " "))</f>
        <v xml:space="preserve"> </v>
      </c>
      <c r="Q14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134 */   {-137,237,408,1032},</v>
      </c>
    </row>
    <row r="143" spans="1:17" x14ac:dyDescent="0.25">
      <c r="A143">
        <v>135</v>
      </c>
      <c r="B143" t="s">
        <v>8</v>
      </c>
      <c r="C143">
        <f>ABS((1/15)*DEGREES(ACOS(-TAN(RADIANS(Latitude))*TAN(RADIANS(23.44)*SIN(RADIANS(360*(Table1[[#This Row],[Day]]+284)/365))))))</f>
        <v>5.1834251533791909</v>
      </c>
      <c r="D143">
        <f>Table1[[#This Row],[H]]/24</f>
        <v>0.21597604805746629</v>
      </c>
      <c r="E143">
        <v>12.966666666666722</v>
      </c>
      <c r="F143">
        <f>Table1[[#This Row],[Local Noon Diff (minutes)]]/Minutes_Per_Day</f>
        <v>9.004629629629668E-3</v>
      </c>
      <c r="G143" s="11">
        <f>MIDDAY-Table1[[#This Row],[H (days)]]</f>
        <v>0.28402395194253371</v>
      </c>
      <c r="H143" s="11">
        <f>MIDDAY+Table1[[#This Row],[H (days)]]</f>
        <v>0.71597604805746629</v>
      </c>
      <c r="I143" s="13">
        <f>ROUND(Table1[[#This Row],[Base Sunrise Time]]*Minutes_Per_Day,0)</f>
        <v>409</v>
      </c>
      <c r="J143" s="13">
        <f>ROUND(Table1[[#This Row],[Base Sunset Time]]*Minutes_Per_Day,0)</f>
        <v>1031</v>
      </c>
      <c r="K143" s="11">
        <f>MIDDAY-Table1[[#This Row],[H (days)]]+Table1[[#This Row],[Local Noon Diff (days)]]</f>
        <v>0.29302858157216338</v>
      </c>
      <c r="L143" s="14">
        <f>RADIANS((SIX_AM-Table1[[#This Row],[Base Sunrise Time]])*Minutes_Per_Day*0.25)</f>
        <v>-0.21377879493751217</v>
      </c>
      <c r="M143">
        <f>IF(Table1[[#This Row],[Theta (Radians)]]=0,-1,ROUND(Day_Circle_Radius/(2*SIN(Table1[[#This Row],[Theta (Radians)]])),0))</f>
        <v>-233</v>
      </c>
      <c r="N143">
        <f>IF(Table1[[#This Row],[Night Circle Radius]]=0,-1,Table1[[#This Row],[Night Circle Radius]]+ Display_Height / 2)</f>
        <v>-133</v>
      </c>
      <c r="O143">
        <f>ABS(Table1[[#This Row],[Night Circle Radius]])</f>
        <v>233</v>
      </c>
      <c r="P143" t="str">
        <f>IF(Table1[[#This Row],[Day]]-10 &lt; 0, "   ", IF(Table1[[#This Row],[Day]]-100 &lt; 0, "  ", " "))</f>
        <v xml:space="preserve"> </v>
      </c>
      <c r="Q14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135 */   {-133,233,409,1031},</v>
      </c>
    </row>
    <row r="144" spans="1:17" x14ac:dyDescent="0.25">
      <c r="A144">
        <v>136</v>
      </c>
      <c r="B144" t="s">
        <v>8</v>
      </c>
      <c r="C144">
        <f>ABS((1/15)*DEGREES(ACOS(-TAN(RADIANS(Latitude))*TAN(RADIANS(23.44)*SIN(RADIANS(360*(Table1[[#This Row],[Day]]+284)/365))))))</f>
        <v>5.1720789086976762</v>
      </c>
      <c r="D144">
        <f>Table1[[#This Row],[H]]/24</f>
        <v>0.21550328786240316</v>
      </c>
      <c r="E144">
        <v>12.983333333333338</v>
      </c>
      <c r="F144">
        <f>Table1[[#This Row],[Local Noon Diff (minutes)]]/Minutes_Per_Day</f>
        <v>9.0162037037037068E-3</v>
      </c>
      <c r="G144" s="11">
        <f>MIDDAY-Table1[[#This Row],[H (days)]]</f>
        <v>0.28449671213759686</v>
      </c>
      <c r="H144" s="11">
        <f>MIDDAY+Table1[[#This Row],[H (days)]]</f>
        <v>0.71550328786240314</v>
      </c>
      <c r="I144" s="13">
        <f>ROUND(Table1[[#This Row],[Base Sunrise Time]]*Minutes_Per_Day,0)</f>
        <v>410</v>
      </c>
      <c r="J144" s="13">
        <f>ROUND(Table1[[#This Row],[Base Sunset Time]]*Minutes_Per_Day,0)</f>
        <v>1030</v>
      </c>
      <c r="K144" s="11">
        <f>MIDDAY-Table1[[#This Row],[H (days)]]+Table1[[#This Row],[Local Noon Diff (days)]]</f>
        <v>0.29351291584130057</v>
      </c>
      <c r="L144" s="14">
        <f>RADIANS((SIX_AM-Table1[[#This Row],[Base Sunrise Time]])*Minutes_Per_Day*0.25)</f>
        <v>-0.21674923484895231</v>
      </c>
      <c r="M144">
        <f>IF(Table1[[#This Row],[Theta (Radians)]]=0,-1,ROUND(Day_Circle_Radius/(2*SIN(Table1[[#This Row],[Theta (Radians)]])),0))</f>
        <v>-230</v>
      </c>
      <c r="N144">
        <f>IF(Table1[[#This Row],[Night Circle Radius]]=0,-1,Table1[[#This Row],[Night Circle Radius]]+ Display_Height / 2)</f>
        <v>-130</v>
      </c>
      <c r="O144">
        <f>ABS(Table1[[#This Row],[Night Circle Radius]])</f>
        <v>230</v>
      </c>
      <c r="P144" t="str">
        <f>IF(Table1[[#This Row],[Day]]-10 &lt; 0, "   ", IF(Table1[[#This Row],[Day]]-100 &lt; 0, "  ", " "))</f>
        <v xml:space="preserve"> </v>
      </c>
      <c r="Q14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136 */   {-130,230,410,1030},</v>
      </c>
    </row>
    <row r="145" spans="1:17" x14ac:dyDescent="0.25">
      <c r="A145">
        <v>137</v>
      </c>
      <c r="B145" t="s">
        <v>8</v>
      </c>
      <c r="C145">
        <f>ABS((1/15)*DEGREES(ACOS(-TAN(RADIANS(Latitude))*TAN(RADIANS(23.44)*SIN(RADIANS(360*(Table1[[#This Row],[Day]]+284)/365))))))</f>
        <v>5.1609620760864638</v>
      </c>
      <c r="D145">
        <f>Table1[[#This Row],[H]]/24</f>
        <v>0.21504008650360265</v>
      </c>
      <c r="E145">
        <v>13.01666666666657</v>
      </c>
      <c r="F145">
        <f>Table1[[#This Row],[Local Noon Diff (minutes)]]/Minutes_Per_Day</f>
        <v>9.0393518518517846E-3</v>
      </c>
      <c r="G145" s="11">
        <f>MIDDAY-Table1[[#This Row],[H (days)]]</f>
        <v>0.28495991349639738</v>
      </c>
      <c r="H145" s="11">
        <f>MIDDAY+Table1[[#This Row],[H (days)]]</f>
        <v>0.71504008650360262</v>
      </c>
      <c r="I145" s="13">
        <f>ROUND(Table1[[#This Row],[Base Sunrise Time]]*Minutes_Per_Day,0)</f>
        <v>410</v>
      </c>
      <c r="J145" s="13">
        <f>ROUND(Table1[[#This Row],[Base Sunset Time]]*Minutes_Per_Day,0)</f>
        <v>1030</v>
      </c>
      <c r="K145" s="11">
        <f>MIDDAY-Table1[[#This Row],[H (days)]]+Table1[[#This Row],[Local Noon Diff (days)]]</f>
        <v>0.29399926534824916</v>
      </c>
      <c r="L145" s="14">
        <f>RADIANS((SIX_AM-Table1[[#This Row],[Base Sunrise Time]])*Minutes_Per_Day*0.25)</f>
        <v>-0.21965961482083332</v>
      </c>
      <c r="M145">
        <f>IF(Table1[[#This Row],[Theta (Radians)]]=0,-1,ROUND(Day_Circle_Radius/(2*SIN(Table1[[#This Row],[Theta (Radians)]])),0))</f>
        <v>-227</v>
      </c>
      <c r="N145">
        <f>IF(Table1[[#This Row],[Night Circle Radius]]=0,-1,Table1[[#This Row],[Night Circle Radius]]+ Display_Height / 2)</f>
        <v>-127</v>
      </c>
      <c r="O145">
        <f>ABS(Table1[[#This Row],[Night Circle Radius]])</f>
        <v>227</v>
      </c>
      <c r="P145" t="str">
        <f>IF(Table1[[#This Row],[Day]]-10 &lt; 0, "   ", IF(Table1[[#This Row],[Day]]-100 &lt; 0, "  ", " "))</f>
        <v xml:space="preserve"> </v>
      </c>
      <c r="Q14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137 */   {-127,227,410,1030},</v>
      </c>
    </row>
    <row r="146" spans="1:17" x14ac:dyDescent="0.25">
      <c r="A146">
        <v>138</v>
      </c>
      <c r="B146" t="s">
        <v>8</v>
      </c>
      <c r="C146">
        <f>ABS((1/15)*DEGREES(ACOS(-TAN(RADIANS(Latitude))*TAN(RADIANS(23.44)*SIN(RADIANS(360*(Table1[[#This Row],[Day]]+284)/365))))))</f>
        <v>5.1500800954666754</v>
      </c>
      <c r="D146">
        <f>Table1[[#This Row],[H]]/24</f>
        <v>0.21458667064444481</v>
      </c>
      <c r="E146">
        <v>13.049999999999962</v>
      </c>
      <c r="F146">
        <f>Table1[[#This Row],[Local Noon Diff (minutes)]]/Minutes_Per_Day</f>
        <v>9.0624999999999734E-3</v>
      </c>
      <c r="G146" s="11">
        <f>MIDDAY-Table1[[#This Row],[H (days)]]</f>
        <v>0.28541332935555519</v>
      </c>
      <c r="H146" s="11">
        <f>MIDDAY+Table1[[#This Row],[H (days)]]</f>
        <v>0.71458667064444481</v>
      </c>
      <c r="I146" s="13">
        <f>ROUND(Table1[[#This Row],[Base Sunrise Time]]*Minutes_Per_Day,0)</f>
        <v>411</v>
      </c>
      <c r="J146" s="13">
        <f>ROUND(Table1[[#This Row],[Base Sunset Time]]*Minutes_Per_Day,0)</f>
        <v>1029</v>
      </c>
      <c r="K146" s="11">
        <f>MIDDAY-Table1[[#This Row],[H (days)]]+Table1[[#This Row],[Local Noon Diff (days)]]</f>
        <v>0.29447582935555516</v>
      </c>
      <c r="L146" s="14">
        <f>RADIANS((SIX_AM-Table1[[#This Row],[Base Sunrise Time]])*Minutes_Per_Day*0.25)</f>
        <v>-0.22250851068513589</v>
      </c>
      <c r="M146">
        <f>IF(Table1[[#This Row],[Theta (Radians)]]=0,-1,ROUND(Day_Circle_Radius/(2*SIN(Table1[[#This Row],[Theta (Radians)]])),0))</f>
        <v>-224</v>
      </c>
      <c r="N146">
        <f>IF(Table1[[#This Row],[Night Circle Radius]]=0,-1,Table1[[#This Row],[Night Circle Radius]]+ Display_Height / 2)</f>
        <v>-124</v>
      </c>
      <c r="O146">
        <f>ABS(Table1[[#This Row],[Night Circle Radius]])</f>
        <v>224</v>
      </c>
      <c r="P146" t="str">
        <f>IF(Table1[[#This Row],[Day]]-10 &lt; 0, "   ", IF(Table1[[#This Row],[Day]]-100 &lt; 0, "  ", " "))</f>
        <v xml:space="preserve"> </v>
      </c>
      <c r="Q14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138 */   {-124,224,411,1029},</v>
      </c>
    </row>
    <row r="147" spans="1:17" x14ac:dyDescent="0.25">
      <c r="A147">
        <v>139</v>
      </c>
      <c r="B147" t="s">
        <v>8</v>
      </c>
      <c r="C147">
        <f>ABS((1/15)*DEGREES(ACOS(-TAN(RADIANS(Latitude))*TAN(RADIANS(23.44)*SIN(RADIANS(360*(Table1[[#This Row],[Day]]+284)/365))))))</f>
        <v>5.1394383889806035</v>
      </c>
      <c r="D147">
        <f>Table1[[#This Row],[H]]/24</f>
        <v>0.21414326620752513</v>
      </c>
      <c r="E147">
        <v>13.099999999999969</v>
      </c>
      <c r="F147">
        <f>Table1[[#This Row],[Local Noon Diff (minutes)]]/Minutes_Per_Day</f>
        <v>9.097222222222201E-3</v>
      </c>
      <c r="G147" s="11">
        <f>MIDDAY-Table1[[#This Row],[H (days)]]</f>
        <v>0.28585673379247489</v>
      </c>
      <c r="H147" s="11">
        <f>MIDDAY+Table1[[#This Row],[H (days)]]</f>
        <v>0.71414326620752511</v>
      </c>
      <c r="I147" s="13">
        <f>ROUND(Table1[[#This Row],[Base Sunrise Time]]*Minutes_Per_Day,0)</f>
        <v>412</v>
      </c>
      <c r="J147" s="13">
        <f>ROUND(Table1[[#This Row],[Base Sunset Time]]*Minutes_Per_Day,0)</f>
        <v>1028</v>
      </c>
      <c r="K147" s="11">
        <f>MIDDAY-Table1[[#This Row],[H (days)]]+Table1[[#This Row],[Local Noon Diff (days)]]</f>
        <v>0.29495395601469709</v>
      </c>
      <c r="L147" s="14">
        <f>RADIANS((SIX_AM-Table1[[#This Row],[Base Sunrise Time]])*Minutes_Per_Day*0.25)</f>
        <v>-0.22529450292832801</v>
      </c>
      <c r="M147">
        <f>IF(Table1[[#This Row],[Theta (Radians)]]=0,-1,ROUND(Day_Circle_Radius/(2*SIN(Table1[[#This Row],[Theta (Radians)]])),0))</f>
        <v>-222</v>
      </c>
      <c r="N147">
        <f>IF(Table1[[#This Row],[Night Circle Radius]]=0,-1,Table1[[#This Row],[Night Circle Radius]]+ Display_Height / 2)</f>
        <v>-122</v>
      </c>
      <c r="O147">
        <f>ABS(Table1[[#This Row],[Night Circle Radius]])</f>
        <v>222</v>
      </c>
      <c r="P147" t="str">
        <f>IF(Table1[[#This Row],[Day]]-10 &lt; 0, "   ", IF(Table1[[#This Row],[Day]]-100 &lt; 0, "  ", " "))</f>
        <v xml:space="preserve"> </v>
      </c>
      <c r="Q14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139 */   {-122,222,412,1028},</v>
      </c>
    </row>
    <row r="148" spans="1:17" x14ac:dyDescent="0.25">
      <c r="A148">
        <v>140</v>
      </c>
      <c r="B148" t="s">
        <v>8</v>
      </c>
      <c r="C148">
        <f>ABS((1/15)*DEGREES(ACOS(-TAN(RADIANS(Latitude))*TAN(RADIANS(23.44)*SIN(RADIANS(360*(Table1[[#This Row],[Day]]+284)/365))))))</f>
        <v>5.1290423535574536</v>
      </c>
      <c r="D148">
        <f>Table1[[#This Row],[H]]/24</f>
        <v>0.21371009806489391</v>
      </c>
      <c r="E148">
        <v>13.166666666666753</v>
      </c>
      <c r="F148">
        <f>Table1[[#This Row],[Local Noon Diff (minutes)]]/Minutes_Per_Day</f>
        <v>9.1435185185185786E-3</v>
      </c>
      <c r="G148" s="11">
        <f>MIDDAY-Table1[[#This Row],[H (days)]]</f>
        <v>0.28628990193510606</v>
      </c>
      <c r="H148" s="11">
        <f>MIDDAY+Table1[[#This Row],[H (days)]]</f>
        <v>0.71371009806489394</v>
      </c>
      <c r="I148" s="13">
        <f>ROUND(Table1[[#This Row],[Base Sunrise Time]]*Minutes_Per_Day,0)</f>
        <v>412</v>
      </c>
      <c r="J148" s="13">
        <f>ROUND(Table1[[#This Row],[Base Sunset Time]]*Minutes_Per_Day,0)</f>
        <v>1028</v>
      </c>
      <c r="K148" s="11">
        <f>MIDDAY-Table1[[#This Row],[H (days)]]+Table1[[#This Row],[Local Noon Diff (days)]]</f>
        <v>0.29543342045362464</v>
      </c>
      <c r="L148" s="14">
        <f>RADIANS((SIX_AM-Table1[[#This Row],[Base Sunrise Time]])*Minutes_Per_Day*0.25)</f>
        <v>-0.22801617863764645</v>
      </c>
      <c r="M148">
        <f>IF(Table1[[#This Row],[Theta (Radians)]]=0,-1,ROUND(Day_Circle_Radius/(2*SIN(Table1[[#This Row],[Theta (Radians)]])),0))</f>
        <v>-219</v>
      </c>
      <c r="N148">
        <f>IF(Table1[[#This Row],[Night Circle Radius]]=0,-1,Table1[[#This Row],[Night Circle Radius]]+ Display_Height / 2)</f>
        <v>-119</v>
      </c>
      <c r="O148">
        <f>ABS(Table1[[#This Row],[Night Circle Radius]])</f>
        <v>219</v>
      </c>
      <c r="P148" t="str">
        <f>IF(Table1[[#This Row],[Day]]-10 &lt; 0, "   ", IF(Table1[[#This Row],[Day]]-100 &lt; 0, "  ", " "))</f>
        <v xml:space="preserve"> </v>
      </c>
      <c r="Q14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140 */   {-119,219,412,1028},</v>
      </c>
    </row>
    <row r="149" spans="1:17" x14ac:dyDescent="0.25">
      <c r="A149">
        <v>141</v>
      </c>
      <c r="B149" t="s">
        <v>8</v>
      </c>
      <c r="C149">
        <f>ABS((1/15)*DEGREES(ACOS(-TAN(RADIANS(Latitude))*TAN(RADIANS(23.44)*SIN(RADIANS(360*(Table1[[#This Row],[Day]]+284)/365))))))</f>
        <v>5.1188973532464006</v>
      </c>
      <c r="D149">
        <f>Table1[[#This Row],[H]]/24</f>
        <v>0.21328738971860003</v>
      </c>
      <c r="E149">
        <v>13.233333333333377</v>
      </c>
      <c r="F149">
        <f>Table1[[#This Row],[Local Noon Diff (minutes)]]/Minutes_Per_Day</f>
        <v>9.1898148148148451E-3</v>
      </c>
      <c r="G149" s="11">
        <f>MIDDAY-Table1[[#This Row],[H (days)]]</f>
        <v>0.28671261028139994</v>
      </c>
      <c r="H149" s="11">
        <f>MIDDAY+Table1[[#This Row],[H (days)]]</f>
        <v>0.71328738971860006</v>
      </c>
      <c r="I149" s="13">
        <f>ROUND(Table1[[#This Row],[Base Sunrise Time]]*Minutes_Per_Day,0)</f>
        <v>413</v>
      </c>
      <c r="J149" s="13">
        <f>ROUND(Table1[[#This Row],[Base Sunset Time]]*Minutes_Per_Day,0)</f>
        <v>1027</v>
      </c>
      <c r="K149" s="11">
        <f>MIDDAY-Table1[[#This Row],[H (days)]]+Table1[[#This Row],[Local Noon Diff (days)]]</f>
        <v>0.29590242509621478</v>
      </c>
      <c r="L149" s="14">
        <f>RADIANS((SIX_AM-Table1[[#This Row],[Base Sunrise Time]])*Minutes_Per_Day*0.25)</f>
        <v>-0.23067213350830232</v>
      </c>
      <c r="M149">
        <f>IF(Table1[[#This Row],[Theta (Radians)]]=0,-1,ROUND(Day_Circle_Radius/(2*SIN(Table1[[#This Row],[Theta (Radians)]])),0))</f>
        <v>-217</v>
      </c>
      <c r="N149">
        <f>IF(Table1[[#This Row],[Night Circle Radius]]=0,-1,Table1[[#This Row],[Night Circle Radius]]+ Display_Height / 2)</f>
        <v>-117</v>
      </c>
      <c r="O149">
        <f>ABS(Table1[[#This Row],[Night Circle Radius]])</f>
        <v>217</v>
      </c>
      <c r="P149" t="str">
        <f>IF(Table1[[#This Row],[Day]]-10 &lt; 0, "   ", IF(Table1[[#This Row],[Day]]-100 &lt; 0, "  ", " "))</f>
        <v xml:space="preserve"> </v>
      </c>
      <c r="Q14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141 */   {-117,217,413,1027},</v>
      </c>
    </row>
    <row r="150" spans="1:17" x14ac:dyDescent="0.25">
      <c r="A150">
        <v>142</v>
      </c>
      <c r="B150" t="s">
        <v>8</v>
      </c>
      <c r="C150">
        <f>ABS((1/15)*DEGREES(ACOS(-TAN(RADIANS(Latitude))*TAN(RADIANS(23.44)*SIN(RADIANS(360*(Table1[[#This Row],[Day]]+284)/365))))))</f>
        <v>5.1090087113343712</v>
      </c>
      <c r="D150">
        <f>Table1[[#This Row],[H]]/24</f>
        <v>0.21287536297226547</v>
      </c>
      <c r="E150">
        <v>13.3</v>
      </c>
      <c r="F150">
        <f>Table1[[#This Row],[Local Noon Diff (minutes)]]/Minutes_Per_Day</f>
        <v>9.2361111111111116E-3</v>
      </c>
      <c r="G150" s="11">
        <f>MIDDAY-Table1[[#This Row],[H (days)]]</f>
        <v>0.2871246370277345</v>
      </c>
      <c r="H150" s="11">
        <f>MIDDAY+Table1[[#This Row],[H (days)]]</f>
        <v>0.7128753629722655</v>
      </c>
      <c r="I150" s="13">
        <f>ROUND(Table1[[#This Row],[Base Sunrise Time]]*Minutes_Per_Day,0)</f>
        <v>413</v>
      </c>
      <c r="J150" s="13">
        <f>ROUND(Table1[[#This Row],[Base Sunset Time]]*Minutes_Per_Day,0)</f>
        <v>1027</v>
      </c>
      <c r="K150" s="11">
        <f>MIDDAY-Table1[[#This Row],[H (days)]]+Table1[[#This Row],[Local Noon Diff (days)]]</f>
        <v>0.29636074813884561</v>
      </c>
      <c r="L150" s="14">
        <f>RADIANS((SIX_AM-Table1[[#This Row],[Base Sunrise Time]])*Minutes_Per_Day*0.25)</f>
        <v>-0.23326097390703662</v>
      </c>
      <c r="M150">
        <f>IF(Table1[[#This Row],[Theta (Radians)]]=0,-1,ROUND(Day_Circle_Radius/(2*SIN(Table1[[#This Row],[Theta (Radians)]])),0))</f>
        <v>-214</v>
      </c>
      <c r="N150">
        <f>IF(Table1[[#This Row],[Night Circle Radius]]=0,-1,Table1[[#This Row],[Night Circle Radius]]+ Display_Height / 2)</f>
        <v>-114</v>
      </c>
      <c r="O150">
        <f>ABS(Table1[[#This Row],[Night Circle Radius]])</f>
        <v>214</v>
      </c>
      <c r="P150" t="str">
        <f>IF(Table1[[#This Row],[Day]]-10 &lt; 0, "   ", IF(Table1[[#This Row],[Day]]-100 &lt; 0, "  ", " "))</f>
        <v xml:space="preserve"> </v>
      </c>
      <c r="Q15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142 */   {-114,214,413,1027},</v>
      </c>
    </row>
    <row r="151" spans="1:17" x14ac:dyDescent="0.25">
      <c r="A151">
        <v>143</v>
      </c>
      <c r="B151" t="s">
        <v>8</v>
      </c>
      <c r="C151">
        <f>ABS((1/15)*DEGREES(ACOS(-TAN(RADIANS(Latitude))*TAN(RADIANS(23.44)*SIN(RADIANS(360*(Table1[[#This Row],[Day]]+284)/365))))))</f>
        <v>5.0993817022676069</v>
      </c>
      <c r="D151">
        <f>Table1[[#This Row],[H]]/24</f>
        <v>0.21247423759448361</v>
      </c>
      <c r="E151">
        <v>13.400000000000016</v>
      </c>
      <c r="F151">
        <f>Table1[[#This Row],[Local Noon Diff (minutes)]]/Minutes_Per_Day</f>
        <v>9.3055555555555669E-3</v>
      </c>
      <c r="G151" s="11">
        <f>MIDDAY-Table1[[#This Row],[H (days)]]</f>
        <v>0.28752576240551642</v>
      </c>
      <c r="H151" s="11">
        <f>MIDDAY+Table1[[#This Row],[H (days)]]</f>
        <v>0.71247423759448358</v>
      </c>
      <c r="I151" s="13">
        <f>ROUND(Table1[[#This Row],[Base Sunrise Time]]*Minutes_Per_Day,0)</f>
        <v>414</v>
      </c>
      <c r="J151" s="13">
        <f>ROUND(Table1[[#This Row],[Base Sunset Time]]*Minutes_Per_Day,0)</f>
        <v>1026</v>
      </c>
      <c r="K151" s="11">
        <f>MIDDAY-Table1[[#This Row],[H (days)]]+Table1[[#This Row],[Local Noon Diff (days)]]</f>
        <v>0.29683131796107198</v>
      </c>
      <c r="L151" s="14">
        <f>RADIANS((SIX_AM-Table1[[#This Row],[Base Sunrise Time]])*Minutes_Per_Day*0.25)</f>
        <v>-0.23578131898705285</v>
      </c>
      <c r="M151">
        <f>IF(Table1[[#This Row],[Theta (Radians)]]=0,-1,ROUND(Day_Circle_Radius/(2*SIN(Table1[[#This Row],[Theta (Radians)]])),0))</f>
        <v>-212</v>
      </c>
      <c r="N151">
        <f>IF(Table1[[#This Row],[Night Circle Radius]]=0,-1,Table1[[#This Row],[Night Circle Radius]]+ Display_Height / 2)</f>
        <v>-112</v>
      </c>
      <c r="O151">
        <f>ABS(Table1[[#This Row],[Night Circle Radius]])</f>
        <v>212</v>
      </c>
      <c r="P151" t="str">
        <f>IF(Table1[[#This Row],[Day]]-10 &lt; 0, "   ", IF(Table1[[#This Row],[Day]]-100 &lt; 0, "  ", " "))</f>
        <v xml:space="preserve"> </v>
      </c>
      <c r="Q15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143 */   {-112,212,414,1026},</v>
      </c>
    </row>
    <row r="152" spans="1:17" x14ac:dyDescent="0.25">
      <c r="A152">
        <v>144</v>
      </c>
      <c r="B152" t="s">
        <v>8</v>
      </c>
      <c r="C152">
        <f>ABS((1/15)*DEGREES(ACOS(-TAN(RADIANS(Latitude))*TAN(RADIANS(23.44)*SIN(RADIANS(360*(Table1[[#This Row],[Day]]+284)/365))))))</f>
        <v>5.0900215433976674</v>
      </c>
      <c r="D152">
        <f>Table1[[#This Row],[H]]/24</f>
        <v>0.21208423097490281</v>
      </c>
      <c r="E152">
        <v>13.483333333333416</v>
      </c>
      <c r="F152">
        <f>Table1[[#This Row],[Local Noon Diff (minutes)]]/Minutes_Per_Day</f>
        <v>9.3634259259259833E-3</v>
      </c>
      <c r="G152" s="11">
        <f>MIDDAY-Table1[[#This Row],[H (days)]]</f>
        <v>0.28791576902509719</v>
      </c>
      <c r="H152" s="11">
        <f>MIDDAY+Table1[[#This Row],[H (days)]]</f>
        <v>0.71208423097490281</v>
      </c>
      <c r="I152" s="13">
        <f>ROUND(Table1[[#This Row],[Base Sunrise Time]]*Minutes_Per_Day,0)</f>
        <v>415</v>
      </c>
      <c r="J152" s="13">
        <f>ROUND(Table1[[#This Row],[Base Sunset Time]]*Minutes_Per_Day,0)</f>
        <v>1025</v>
      </c>
      <c r="K152" s="11">
        <f>MIDDAY-Table1[[#This Row],[H (days)]]+Table1[[#This Row],[Local Noon Diff (days)]]</f>
        <v>0.29727919495102317</v>
      </c>
      <c r="L152" s="14">
        <f>RADIANS((SIX_AM-Table1[[#This Row],[Base Sunrise Time]])*Minutes_Per_Day*0.25)</f>
        <v>-0.23823180284890555</v>
      </c>
      <c r="M152">
        <f>IF(Table1[[#This Row],[Theta (Radians)]]=0,-1,ROUND(Day_Circle_Radius/(2*SIN(Table1[[#This Row],[Theta (Radians)]])),0))</f>
        <v>-210</v>
      </c>
      <c r="N152">
        <f>IF(Table1[[#This Row],[Night Circle Radius]]=0,-1,Table1[[#This Row],[Night Circle Radius]]+ Display_Height / 2)</f>
        <v>-110</v>
      </c>
      <c r="O152">
        <f>ABS(Table1[[#This Row],[Night Circle Radius]])</f>
        <v>210</v>
      </c>
      <c r="P152" t="str">
        <f>IF(Table1[[#This Row],[Day]]-10 &lt; 0, "   ", IF(Table1[[#This Row],[Day]]-100 &lt; 0, "  ", " "))</f>
        <v xml:space="preserve"> </v>
      </c>
      <c r="Q15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144 */   {-110,210,415,1025},</v>
      </c>
    </row>
    <row r="153" spans="1:17" x14ac:dyDescent="0.25">
      <c r="A153">
        <v>145</v>
      </c>
      <c r="B153" t="s">
        <v>8</v>
      </c>
      <c r="C153">
        <f>ABS((1/15)*DEGREES(ACOS(-TAN(RADIANS(Latitude))*TAN(RADIANS(23.44)*SIN(RADIANS(360*(Table1[[#This Row],[Day]]+284)/365))))))</f>
        <v>5.0809333865740847</v>
      </c>
      <c r="D153">
        <f>Table1[[#This Row],[H]]/24</f>
        <v>0.21170555777392019</v>
      </c>
      <c r="E153">
        <v>13.583333333333432</v>
      </c>
      <c r="F153">
        <f>Table1[[#This Row],[Local Noon Diff (minutes)]]/Minutes_Per_Day</f>
        <v>9.4328703703704386E-3</v>
      </c>
      <c r="G153" s="11">
        <f>MIDDAY-Table1[[#This Row],[H (days)]]</f>
        <v>0.28829444222607981</v>
      </c>
      <c r="H153" s="11">
        <f>MIDDAY+Table1[[#This Row],[H (days)]]</f>
        <v>0.71170555777392019</v>
      </c>
      <c r="I153" s="13">
        <f>ROUND(Table1[[#This Row],[Base Sunrise Time]]*Minutes_Per_Day,0)</f>
        <v>415</v>
      </c>
      <c r="J153" s="13">
        <f>ROUND(Table1[[#This Row],[Base Sunset Time]]*Minutes_Per_Day,0)</f>
        <v>1025</v>
      </c>
      <c r="K153" s="11">
        <f>MIDDAY-Table1[[#This Row],[H (days)]]+Table1[[#This Row],[Local Noon Diff (days)]]</f>
        <v>0.29772731259645024</v>
      </c>
      <c r="L153" s="14">
        <f>RADIANS((SIX_AM-Table1[[#This Row],[Base Sunrise Time]])*Minutes_Per_Day*0.25)</f>
        <v>-0.24061107674154217</v>
      </c>
      <c r="M153">
        <f>IF(Table1[[#This Row],[Theta (Radians)]]=0,-1,ROUND(Day_Circle_Radius/(2*SIN(Table1[[#This Row],[Theta (Radians)]])),0))</f>
        <v>-208</v>
      </c>
      <c r="N153">
        <f>IF(Table1[[#This Row],[Night Circle Radius]]=0,-1,Table1[[#This Row],[Night Circle Radius]]+ Display_Height / 2)</f>
        <v>-108</v>
      </c>
      <c r="O153">
        <f>ABS(Table1[[#This Row],[Night Circle Radius]])</f>
        <v>208</v>
      </c>
      <c r="P153" t="str">
        <f>IF(Table1[[#This Row],[Day]]-10 &lt; 0, "   ", IF(Table1[[#This Row],[Day]]-100 &lt; 0, "  ", " "))</f>
        <v xml:space="preserve"> </v>
      </c>
      <c r="Q15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145 */   {-108,208,415,1025},</v>
      </c>
    </row>
    <row r="154" spans="1:17" x14ac:dyDescent="0.25">
      <c r="A154">
        <v>146</v>
      </c>
      <c r="B154" t="s">
        <v>8</v>
      </c>
      <c r="C154">
        <f>ABS((1/15)*DEGREES(ACOS(-TAN(RADIANS(Latitude))*TAN(RADIANS(23.44)*SIN(RADIANS(360*(Table1[[#This Row],[Day]]+284)/365))))))</f>
        <v>5.0721223096074244</v>
      </c>
      <c r="D154">
        <f>Table1[[#This Row],[H]]/24</f>
        <v>0.21133842956697602</v>
      </c>
      <c r="E154">
        <v>13.700000000000063</v>
      </c>
      <c r="F154">
        <f>Table1[[#This Row],[Local Noon Diff (minutes)]]/Minutes_Per_Day</f>
        <v>9.5138888888889328E-3</v>
      </c>
      <c r="G154" s="11">
        <f>MIDDAY-Table1[[#This Row],[H (days)]]</f>
        <v>0.28866157043302398</v>
      </c>
      <c r="H154" s="11">
        <f>MIDDAY+Table1[[#This Row],[H (days)]]</f>
        <v>0.71133842956697602</v>
      </c>
      <c r="I154" s="13">
        <f>ROUND(Table1[[#This Row],[Base Sunrise Time]]*Minutes_Per_Day,0)</f>
        <v>416</v>
      </c>
      <c r="J154" s="13">
        <f>ROUND(Table1[[#This Row],[Base Sunset Time]]*Minutes_Per_Day,0)</f>
        <v>1024</v>
      </c>
      <c r="K154" s="11">
        <f>MIDDAY-Table1[[#This Row],[H (days)]]+Table1[[#This Row],[Local Noon Diff (days)]]</f>
        <v>0.29817545932191292</v>
      </c>
      <c r="L154" s="14">
        <f>RADIANS((SIX_AM-Table1[[#This Row],[Base Sunrise Time]])*Minutes_Per_Day*0.25)</f>
        <v>-0.242917811297265</v>
      </c>
      <c r="M154">
        <f>IF(Table1[[#This Row],[Theta (Radians)]]=0,-1,ROUND(Day_Circle_Radius/(2*SIN(Table1[[#This Row],[Theta (Radians)]])),0))</f>
        <v>-206</v>
      </c>
      <c r="N154">
        <f>IF(Table1[[#This Row],[Night Circle Radius]]=0,-1,Table1[[#This Row],[Night Circle Radius]]+ Display_Height / 2)</f>
        <v>-106</v>
      </c>
      <c r="O154">
        <f>ABS(Table1[[#This Row],[Night Circle Radius]])</f>
        <v>206</v>
      </c>
      <c r="P154" t="str">
        <f>IF(Table1[[#This Row],[Day]]-10 &lt; 0, "   ", IF(Table1[[#This Row],[Day]]-100 &lt; 0, "  ", " "))</f>
        <v xml:space="preserve"> </v>
      </c>
      <c r="Q15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146 */   {-106,206,416,1024},</v>
      </c>
    </row>
    <row r="155" spans="1:17" x14ac:dyDescent="0.25">
      <c r="A155">
        <v>147</v>
      </c>
      <c r="B155" t="s">
        <v>8</v>
      </c>
      <c r="C155">
        <f>ABS((1/15)*DEGREES(ACOS(-TAN(RADIANS(Latitude))*TAN(RADIANS(23.44)*SIN(RADIANS(360*(Table1[[#This Row],[Day]]+284)/365))))))</f>
        <v>5.0635933076279445</v>
      </c>
      <c r="D155">
        <f>Table1[[#This Row],[H]]/24</f>
        <v>0.2109830544844977</v>
      </c>
      <c r="E155">
        <v>13.816666666666695</v>
      </c>
      <c r="F155">
        <f>Table1[[#This Row],[Local Noon Diff (minutes)]]/Minutes_Per_Day</f>
        <v>9.594907407407427E-3</v>
      </c>
      <c r="G155" s="11">
        <f>MIDDAY-Table1[[#This Row],[H (days)]]</f>
        <v>0.28901694551550228</v>
      </c>
      <c r="H155" s="11">
        <f>MIDDAY+Table1[[#This Row],[H (days)]]</f>
        <v>0.71098305448449772</v>
      </c>
      <c r="I155" s="13">
        <f>ROUND(Table1[[#This Row],[Base Sunrise Time]]*Minutes_Per_Day,0)</f>
        <v>416</v>
      </c>
      <c r="J155" s="13">
        <f>ROUND(Table1[[#This Row],[Base Sunset Time]]*Minutes_Per_Day,0)</f>
        <v>1024</v>
      </c>
      <c r="K155" s="11">
        <f>MIDDAY-Table1[[#This Row],[H (days)]]+Table1[[#This Row],[Local Noon Diff (days)]]</f>
        <v>0.2986118529229097</v>
      </c>
      <c r="L155" s="14">
        <f>RADIANS((SIX_AM-Table1[[#This Row],[Base Sunrise Time]])*Minutes_Per_Day*0.25)</f>
        <v>-0.24515069879403037</v>
      </c>
      <c r="M155">
        <f>IF(Table1[[#This Row],[Theta (Radians)]]=0,-1,ROUND(Day_Circle_Radius/(2*SIN(Table1[[#This Row],[Theta (Radians)]])),0))</f>
        <v>-204</v>
      </c>
      <c r="N155">
        <f>IF(Table1[[#This Row],[Night Circle Radius]]=0,-1,Table1[[#This Row],[Night Circle Radius]]+ Display_Height / 2)</f>
        <v>-104</v>
      </c>
      <c r="O155">
        <f>ABS(Table1[[#This Row],[Night Circle Radius]])</f>
        <v>204</v>
      </c>
      <c r="P155" t="str">
        <f>IF(Table1[[#This Row],[Day]]-10 &lt; 0, "   ", IF(Table1[[#This Row],[Day]]-100 &lt; 0, "  ", " "))</f>
        <v xml:space="preserve"> </v>
      </c>
      <c r="Q15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147 */   {-104,204,416,1024},</v>
      </c>
    </row>
    <row r="156" spans="1:17" x14ac:dyDescent="0.25">
      <c r="A156">
        <v>148</v>
      </c>
      <c r="B156" t="s">
        <v>8</v>
      </c>
      <c r="C156">
        <f>ABS((1/15)*DEGREES(ACOS(-TAN(RADIANS(Latitude))*TAN(RADIANS(23.44)*SIN(RADIANS(360*(Table1[[#This Row],[Day]]+284)/365))))))</f>
        <v>5.0553512843664343</v>
      </c>
      <c r="D156">
        <f>Table1[[#This Row],[H]]/24</f>
        <v>0.21063963684860143</v>
      </c>
      <c r="E156">
        <v>13.933333333333326</v>
      </c>
      <c r="F156">
        <f>Table1[[#This Row],[Local Noon Diff (minutes)]]/Minutes_Per_Day</f>
        <v>9.6759259259259212E-3</v>
      </c>
      <c r="G156" s="11">
        <f>MIDDAY-Table1[[#This Row],[H (days)]]</f>
        <v>0.28936036315139857</v>
      </c>
      <c r="H156" s="11">
        <f>MIDDAY+Table1[[#This Row],[H (days)]]</f>
        <v>0.71063963684860143</v>
      </c>
      <c r="I156" s="13">
        <f>ROUND(Table1[[#This Row],[Base Sunrise Time]]*Minutes_Per_Day,0)</f>
        <v>417</v>
      </c>
      <c r="J156" s="13">
        <f>ROUND(Table1[[#This Row],[Base Sunset Time]]*Minutes_Per_Day,0)</f>
        <v>1023</v>
      </c>
      <c r="K156" s="11">
        <f>MIDDAY-Table1[[#This Row],[H (days)]]+Table1[[#This Row],[Local Noon Diff (days)]]</f>
        <v>0.29903628907732449</v>
      </c>
      <c r="L156" s="14">
        <f>RADIANS((SIX_AM-Table1[[#This Row],[Base Sunrise Time]])*Minutes_Per_Day*0.25)</f>
        <v>-0.2473084554381203</v>
      </c>
      <c r="M156">
        <f>IF(Table1[[#This Row],[Theta (Radians)]]=0,-1,ROUND(Day_Circle_Radius/(2*SIN(Table1[[#This Row],[Theta (Radians)]])),0))</f>
        <v>-202</v>
      </c>
      <c r="N156">
        <f>IF(Table1[[#This Row],[Night Circle Radius]]=0,-1,Table1[[#This Row],[Night Circle Radius]]+ Display_Height / 2)</f>
        <v>-102</v>
      </c>
      <c r="O156">
        <f>ABS(Table1[[#This Row],[Night Circle Radius]])</f>
        <v>202</v>
      </c>
      <c r="P156" t="str">
        <f>IF(Table1[[#This Row],[Day]]-10 &lt; 0, "   ", IF(Table1[[#This Row],[Day]]-100 &lt; 0, "  ", " "))</f>
        <v xml:space="preserve"> </v>
      </c>
      <c r="Q15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148 */   {-102,202,417,1023},</v>
      </c>
    </row>
    <row r="157" spans="1:17" x14ac:dyDescent="0.25">
      <c r="A157">
        <v>149</v>
      </c>
      <c r="B157" t="s">
        <v>8</v>
      </c>
      <c r="C157">
        <f>ABS((1/15)*DEGREES(ACOS(-TAN(RADIANS(Latitude))*TAN(RADIANS(23.44)*SIN(RADIANS(360*(Table1[[#This Row],[Day]]+284)/365))))))</f>
        <v>5.047401043385058</v>
      </c>
      <c r="D157">
        <f>Table1[[#This Row],[H]]/24</f>
        <v>0.21030837680771075</v>
      </c>
      <c r="E157">
        <v>14.066666666666574</v>
      </c>
      <c r="F157">
        <f>Table1[[#This Row],[Local Noon Diff (minutes)]]/Minutes_Per_Day</f>
        <v>9.7685185185184542E-3</v>
      </c>
      <c r="G157" s="11">
        <f>MIDDAY-Table1[[#This Row],[H (days)]]</f>
        <v>0.28969162319228925</v>
      </c>
      <c r="H157" s="11">
        <f>MIDDAY+Table1[[#This Row],[H (days)]]</f>
        <v>0.71030837680771075</v>
      </c>
      <c r="I157" s="13">
        <f>ROUND(Table1[[#This Row],[Base Sunrise Time]]*Minutes_Per_Day,0)</f>
        <v>417</v>
      </c>
      <c r="J157" s="13">
        <f>ROUND(Table1[[#This Row],[Base Sunset Time]]*Minutes_Per_Day,0)</f>
        <v>1023</v>
      </c>
      <c r="K157" s="11">
        <f>MIDDAY-Table1[[#This Row],[H (days)]]+Table1[[#This Row],[Local Noon Diff (days)]]</f>
        <v>0.2994601417108077</v>
      </c>
      <c r="L157" s="14">
        <f>RADIANS((SIX_AM-Table1[[#This Row],[Base Sunrise Time]])*Minutes_Per_Day*0.25)</f>
        <v>-0.24938982365990031</v>
      </c>
      <c r="M157">
        <f>IF(Table1[[#This Row],[Theta (Radians)]]=0,-1,ROUND(Day_Circle_Radius/(2*SIN(Table1[[#This Row],[Theta (Radians)]])),0))</f>
        <v>-201</v>
      </c>
      <c r="N157">
        <f>IF(Table1[[#This Row],[Night Circle Radius]]=0,-1,Table1[[#This Row],[Night Circle Radius]]+ Display_Height / 2)</f>
        <v>-101</v>
      </c>
      <c r="O157">
        <f>ABS(Table1[[#This Row],[Night Circle Radius]])</f>
        <v>201</v>
      </c>
      <c r="P157" t="str">
        <f>IF(Table1[[#This Row],[Day]]-10 &lt; 0, "   ", IF(Table1[[#This Row],[Day]]-100 &lt; 0, "  ", " "))</f>
        <v xml:space="preserve"> </v>
      </c>
      <c r="Q15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149 */   {-101,201,417,1023},</v>
      </c>
    </row>
    <row r="158" spans="1:17" x14ac:dyDescent="0.25">
      <c r="A158">
        <v>150</v>
      </c>
      <c r="B158" t="s">
        <v>8</v>
      </c>
      <c r="C158">
        <f>ABS((1/15)*DEGREES(ACOS(-TAN(RADIANS(Latitude))*TAN(RADIANS(23.44)*SIN(RADIANS(360*(Table1[[#This Row],[Day]]+284)/365))))))</f>
        <v>5.0397472792872984</v>
      </c>
      <c r="D158">
        <f>Table1[[#This Row],[H]]/24</f>
        <v>0.2099894699703041</v>
      </c>
      <c r="E158">
        <v>14.216666666666757</v>
      </c>
      <c r="F158">
        <f>Table1[[#This Row],[Local Noon Diff (minutes)]]/Minutes_Per_Day</f>
        <v>9.8726851851852482E-3</v>
      </c>
      <c r="G158" s="11">
        <f>MIDDAY-Table1[[#This Row],[H (days)]]</f>
        <v>0.2900105300296959</v>
      </c>
      <c r="H158" s="11">
        <f>MIDDAY+Table1[[#This Row],[H (days)]]</f>
        <v>0.7099894699703041</v>
      </c>
      <c r="I158" s="13">
        <f>ROUND(Table1[[#This Row],[Base Sunrise Time]]*Minutes_Per_Day,0)</f>
        <v>418</v>
      </c>
      <c r="J158" s="13">
        <f>ROUND(Table1[[#This Row],[Base Sunset Time]]*Minutes_Per_Day,0)</f>
        <v>1022</v>
      </c>
      <c r="K158" s="11">
        <f>MIDDAY-Table1[[#This Row],[H (days)]]+Table1[[#This Row],[Local Noon Diff (days)]]</f>
        <v>0.29988321521488115</v>
      </c>
      <c r="L158" s="14">
        <f>RADIANS((SIX_AM-Table1[[#This Row],[Base Sunrise Time]])*Minutes_Per_Day*0.25)</f>
        <v>-0.25139357441505289</v>
      </c>
      <c r="M158">
        <f>IF(Table1[[#This Row],[Theta (Radians)]]=0,-1,ROUND(Day_Circle_Radius/(2*SIN(Table1[[#This Row],[Theta (Radians)]])),0))</f>
        <v>-199</v>
      </c>
      <c r="N158">
        <f>IF(Table1[[#This Row],[Night Circle Radius]]=0,-1,Table1[[#This Row],[Night Circle Radius]]+ Display_Height / 2)</f>
        <v>-99</v>
      </c>
      <c r="O158">
        <f>ABS(Table1[[#This Row],[Night Circle Radius]])</f>
        <v>199</v>
      </c>
      <c r="P158" t="str">
        <f>IF(Table1[[#This Row],[Day]]-10 &lt; 0, "   ", IF(Table1[[#This Row],[Day]]-100 &lt; 0, "  ", " "))</f>
        <v xml:space="preserve"> </v>
      </c>
      <c r="Q15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150 */   {-99,199,418,1022},</v>
      </c>
    </row>
    <row r="159" spans="1:17" x14ac:dyDescent="0.25">
      <c r="A159">
        <v>151</v>
      </c>
      <c r="B159" t="s">
        <v>8</v>
      </c>
      <c r="C159">
        <f>ABS((1/15)*DEGREES(ACOS(-TAN(RADIANS(Latitude))*TAN(RADIANS(23.44)*SIN(RADIANS(360*(Table1[[#This Row],[Day]]+284)/365))))))</f>
        <v>5.0323945689370113</v>
      </c>
      <c r="D159">
        <f>Table1[[#This Row],[H]]/24</f>
        <v>0.20968310703904214</v>
      </c>
      <c r="E159">
        <v>14.366666666666621</v>
      </c>
      <c r="F159">
        <f>Table1[[#This Row],[Local Noon Diff (minutes)]]/Minutes_Per_Day</f>
        <v>9.9768518518518201E-3</v>
      </c>
      <c r="G159" s="11">
        <f>MIDDAY-Table1[[#This Row],[H (days)]]</f>
        <v>0.29031689296095786</v>
      </c>
      <c r="H159" s="11">
        <f>MIDDAY+Table1[[#This Row],[H (days)]]</f>
        <v>0.70968310703904214</v>
      </c>
      <c r="I159" s="13">
        <f>ROUND(Table1[[#This Row],[Base Sunrise Time]]*Minutes_Per_Day,0)</f>
        <v>418</v>
      </c>
      <c r="J159" s="13">
        <f>ROUND(Table1[[#This Row],[Base Sunset Time]]*Minutes_Per_Day,0)</f>
        <v>1022</v>
      </c>
      <c r="K159" s="11">
        <f>MIDDAY-Table1[[#This Row],[H (days)]]+Table1[[#This Row],[Local Noon Diff (days)]]</f>
        <v>0.30029374481280968</v>
      </c>
      <c r="L159" s="14">
        <f>RADIANS((SIX_AM-Table1[[#This Row],[Base Sunrise Time]])*Minutes_Per_Day*0.25)</f>
        <v>-0.25331850948342255</v>
      </c>
      <c r="M159">
        <f>IF(Table1[[#This Row],[Theta (Radians)]]=0,-1,ROUND(Day_Circle_Radius/(2*SIN(Table1[[#This Row],[Theta (Radians)]])),0))</f>
        <v>-198</v>
      </c>
      <c r="N159">
        <f>IF(Table1[[#This Row],[Night Circle Radius]]=0,-1,Table1[[#This Row],[Night Circle Radius]]+ Display_Height / 2)</f>
        <v>-98</v>
      </c>
      <c r="O159">
        <f>ABS(Table1[[#This Row],[Night Circle Radius]])</f>
        <v>198</v>
      </c>
      <c r="P159" t="str">
        <f>IF(Table1[[#This Row],[Day]]-10 &lt; 0, "   ", IF(Table1[[#This Row],[Day]]-100 &lt; 0, "  ", " "))</f>
        <v xml:space="preserve"> </v>
      </c>
      <c r="Q15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151 */   {-98,198,418,1022},</v>
      </c>
    </row>
    <row r="160" spans="1:17" x14ac:dyDescent="0.25">
      <c r="A160">
        <v>152</v>
      </c>
      <c r="B160" t="s">
        <v>39</v>
      </c>
      <c r="C160">
        <f>ABS((1/15)*DEGREES(ACOS(-TAN(RADIANS(Latitude))*TAN(RADIANS(23.44)*SIN(RADIANS(360*(Table1[[#This Row],[Day]]+284)/365))))))</f>
        <v>5.0253473627176692</v>
      </c>
      <c r="D160">
        <f>Table1[[#This Row],[H]]/24</f>
        <v>0.20938947344656955</v>
      </c>
      <c r="E160">
        <v>14.500000000000028</v>
      </c>
      <c r="F160">
        <f>Table1[[#This Row],[Local Noon Diff (minutes)]]/Minutes_Per_Day</f>
        <v>1.0069444444444464E-2</v>
      </c>
      <c r="G160" s="11">
        <f>MIDDAY-Table1[[#This Row],[H (days)]]</f>
        <v>0.29061052655343045</v>
      </c>
      <c r="H160" s="11">
        <f>MIDDAY+Table1[[#This Row],[H (days)]]</f>
        <v>0.70938947344656955</v>
      </c>
      <c r="I160" s="13">
        <f>ROUND(Table1[[#This Row],[Base Sunrise Time]]*Minutes_Per_Day,0)</f>
        <v>418</v>
      </c>
      <c r="J160" s="13">
        <f>ROUND(Table1[[#This Row],[Base Sunset Time]]*Minutes_Per_Day,0)</f>
        <v>1022</v>
      </c>
      <c r="K160" s="11">
        <f>MIDDAY-Table1[[#This Row],[H (days)]]+Table1[[#This Row],[Local Noon Diff (days)]]</f>
        <v>0.30067997099787491</v>
      </c>
      <c r="L160" s="14">
        <f>RADIANS((SIX_AM-Table1[[#This Row],[Base Sunrise Time]])*Minutes_Per_Day*0.25)</f>
        <v>-0.25516346375734061</v>
      </c>
      <c r="M160">
        <f>IF(Table1[[#This Row],[Theta (Radians)]]=0,-1,ROUND(Day_Circle_Radius/(2*SIN(Table1[[#This Row],[Theta (Radians)]])),0))</f>
        <v>-196</v>
      </c>
      <c r="N160">
        <f>IF(Table1[[#This Row],[Night Circle Radius]]=0,-1,Table1[[#This Row],[Night Circle Radius]]+ Display_Height / 2)</f>
        <v>-96</v>
      </c>
      <c r="O160">
        <f>ABS(Table1[[#This Row],[Night Circle Radius]])</f>
        <v>196</v>
      </c>
      <c r="P160" t="str">
        <f>IF(Table1[[#This Row],[Day]]-10 &lt; 0, "   ", IF(Table1[[#This Row],[Day]]-100 &lt; 0, "  ", " "))</f>
        <v xml:space="preserve"> </v>
      </c>
      <c r="Q16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152 */   {-96,196,418,1022},</v>
      </c>
    </row>
    <row r="161" spans="1:17" x14ac:dyDescent="0.25">
      <c r="A161">
        <v>153</v>
      </c>
      <c r="B161" t="s">
        <v>39</v>
      </c>
      <c r="C161">
        <f>ABS((1/15)*DEGREES(ACOS(-TAN(RADIANS(Latitude))*TAN(RADIANS(23.44)*SIN(RADIANS(360*(Table1[[#This Row],[Day]]+284)/365))))))</f>
        <v>5.0186099758635319</v>
      </c>
      <c r="D161">
        <f>Table1[[#This Row],[H]]/24</f>
        <v>0.20910874899431384</v>
      </c>
      <c r="E161">
        <v>14.666666666666668</v>
      </c>
      <c r="F161">
        <f>Table1[[#This Row],[Local Noon Diff (minutes)]]/Minutes_Per_Day</f>
        <v>1.0185185185185186E-2</v>
      </c>
      <c r="G161" s="11">
        <f>MIDDAY-Table1[[#This Row],[H (days)]]</f>
        <v>0.29089125100568614</v>
      </c>
      <c r="H161" s="11">
        <f>MIDDAY+Table1[[#This Row],[H (days)]]</f>
        <v>0.70910874899431386</v>
      </c>
      <c r="I161" s="13">
        <f>ROUND(Table1[[#This Row],[Base Sunrise Time]]*Minutes_Per_Day,0)</f>
        <v>419</v>
      </c>
      <c r="J161" s="13">
        <f>ROUND(Table1[[#This Row],[Base Sunset Time]]*Minutes_Per_Day,0)</f>
        <v>1021</v>
      </c>
      <c r="K161" s="11">
        <f>MIDDAY-Table1[[#This Row],[H (days)]]+Table1[[#This Row],[Local Noon Diff (days)]]</f>
        <v>0.30107643619087132</v>
      </c>
      <c r="L161" s="14">
        <f>RADIANS((SIX_AM-Table1[[#This Row],[Base Sunrise Time]])*Minutes_Per_Day*0.25)</f>
        <v>-0.25692730751111964</v>
      </c>
      <c r="M161">
        <f>IF(Table1[[#This Row],[Theta (Radians)]]=0,-1,ROUND(Day_Circle_Radius/(2*SIN(Table1[[#This Row],[Theta (Radians)]])),0))</f>
        <v>-195</v>
      </c>
      <c r="N161">
        <f>IF(Table1[[#This Row],[Night Circle Radius]]=0,-1,Table1[[#This Row],[Night Circle Radius]]+ Display_Height / 2)</f>
        <v>-95</v>
      </c>
      <c r="O161">
        <f>ABS(Table1[[#This Row],[Night Circle Radius]])</f>
        <v>195</v>
      </c>
      <c r="P161" t="str">
        <f>IF(Table1[[#This Row],[Day]]-10 &lt; 0, "   ", IF(Table1[[#This Row],[Day]]-100 &lt; 0, "  ", " "))</f>
        <v xml:space="preserve"> </v>
      </c>
      <c r="Q16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153 */   {-95,195,419,1021},</v>
      </c>
    </row>
    <row r="162" spans="1:17" x14ac:dyDescent="0.25">
      <c r="A162">
        <v>154</v>
      </c>
      <c r="B162" t="s">
        <v>39</v>
      </c>
      <c r="C162">
        <f>ABS((1/15)*DEGREES(ACOS(-TAN(RADIANS(Latitude))*TAN(RADIANS(23.44)*SIN(RADIANS(360*(Table1[[#This Row],[Day]]+284)/365))))))</f>
        <v>5.0121865798951575</v>
      </c>
      <c r="D162">
        <f>Table1[[#This Row],[H]]/24</f>
        <v>0.20884110749563156</v>
      </c>
      <c r="E162">
        <v>14.833333333333307</v>
      </c>
      <c r="F162">
        <f>Table1[[#This Row],[Local Noon Diff (minutes)]]/Minutes_Per_Day</f>
        <v>1.0300925925925908E-2</v>
      </c>
      <c r="G162" s="11">
        <f>MIDDAY-Table1[[#This Row],[H (days)]]</f>
        <v>0.29115889250436844</v>
      </c>
      <c r="H162" s="11">
        <f>MIDDAY+Table1[[#This Row],[H (days)]]</f>
        <v>0.70884110749563156</v>
      </c>
      <c r="I162" s="13">
        <f>ROUND(Table1[[#This Row],[Base Sunrise Time]]*Minutes_Per_Day,0)</f>
        <v>419</v>
      </c>
      <c r="J162" s="13">
        <f>ROUND(Table1[[#This Row],[Base Sunset Time]]*Minutes_Per_Day,0)</f>
        <v>1021</v>
      </c>
      <c r="K162" s="11">
        <f>MIDDAY-Table1[[#This Row],[H (days)]]+Table1[[#This Row],[Local Noon Diff (days)]]</f>
        <v>0.30145981843029435</v>
      </c>
      <c r="L162" s="14">
        <f>RADIANS((SIX_AM-Table1[[#This Row],[Base Sunrise Time]])*Minutes_Per_Day*0.25)</f>
        <v>-0.25860894864323181</v>
      </c>
      <c r="M162">
        <f>IF(Table1[[#This Row],[Theta (Radians)]]=0,-1,ROUND(Day_Circle_Radius/(2*SIN(Table1[[#This Row],[Theta (Radians)]])),0))</f>
        <v>-194</v>
      </c>
      <c r="N162">
        <f>IF(Table1[[#This Row],[Night Circle Radius]]=0,-1,Table1[[#This Row],[Night Circle Radius]]+ Display_Height / 2)</f>
        <v>-94</v>
      </c>
      <c r="O162">
        <f>ABS(Table1[[#This Row],[Night Circle Radius]])</f>
        <v>194</v>
      </c>
      <c r="P162" t="str">
        <f>IF(Table1[[#This Row],[Day]]-10 &lt; 0, "   ", IF(Table1[[#This Row],[Day]]-100 &lt; 0, "  ", " "))</f>
        <v xml:space="preserve"> </v>
      </c>
      <c r="Q16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154 */   {-94,194,419,1021},</v>
      </c>
    </row>
    <row r="163" spans="1:17" x14ac:dyDescent="0.25">
      <c r="A163">
        <v>155</v>
      </c>
      <c r="B163" t="s">
        <v>39</v>
      </c>
      <c r="C163">
        <f>ABS((1/15)*DEGREES(ACOS(-TAN(RADIANS(Latitude))*TAN(RADIANS(23.44)*SIN(RADIANS(360*(Table1[[#This Row],[Day]]+284)/365))))))</f>
        <v>5.0060811941920811</v>
      </c>
      <c r="D163">
        <f>Table1[[#This Row],[H]]/24</f>
        <v>0.20858671642467005</v>
      </c>
      <c r="E163">
        <v>15.016666666666563</v>
      </c>
      <c r="F163">
        <f>Table1[[#This Row],[Local Noon Diff (minutes)]]/Minutes_Per_Day</f>
        <v>1.0428240740740669E-2</v>
      </c>
      <c r="G163" s="11">
        <f>MIDDAY-Table1[[#This Row],[H (days)]]</f>
        <v>0.29141328357532992</v>
      </c>
      <c r="H163" s="11">
        <f>MIDDAY+Table1[[#This Row],[H (days)]]</f>
        <v>0.70858671642467008</v>
      </c>
      <c r="I163" s="13">
        <f>ROUND(Table1[[#This Row],[Base Sunrise Time]]*Minutes_Per_Day,0)</f>
        <v>420</v>
      </c>
      <c r="J163" s="13">
        <f>ROUND(Table1[[#This Row],[Base Sunset Time]]*Minutes_Per_Day,0)</f>
        <v>1020</v>
      </c>
      <c r="K163" s="11">
        <f>MIDDAY-Table1[[#This Row],[H (days)]]+Table1[[#This Row],[Local Noon Diff (days)]]</f>
        <v>0.30184152431607059</v>
      </c>
      <c r="L163" s="14">
        <f>RADIANS((SIX_AM-Table1[[#This Row],[Base Sunrise Time]])*Minutes_Per_Day*0.25)</f>
        <v>-0.26020733488257464</v>
      </c>
      <c r="M163">
        <f>IF(Table1[[#This Row],[Theta (Radians)]]=0,-1,ROUND(Day_Circle_Radius/(2*SIN(Table1[[#This Row],[Theta (Radians)]])),0))</f>
        <v>-192</v>
      </c>
      <c r="N163">
        <f>IF(Table1[[#This Row],[Night Circle Radius]]=0,-1,Table1[[#This Row],[Night Circle Radius]]+ Display_Height / 2)</f>
        <v>-92</v>
      </c>
      <c r="O163">
        <f>ABS(Table1[[#This Row],[Night Circle Radius]])</f>
        <v>192</v>
      </c>
      <c r="P163" t="str">
        <f>IF(Table1[[#This Row],[Day]]-10 &lt; 0, "   ", IF(Table1[[#This Row],[Day]]-100 &lt; 0, "  ", " "))</f>
        <v xml:space="preserve"> </v>
      </c>
      <c r="Q16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155 */   {-92,192,420,1020},</v>
      </c>
    </row>
    <row r="164" spans="1:17" x14ac:dyDescent="0.25">
      <c r="A164">
        <v>156</v>
      </c>
      <c r="B164" t="s">
        <v>39</v>
      </c>
      <c r="C164">
        <f>ABS((1/15)*DEGREES(ACOS(-TAN(RADIANS(Latitude))*TAN(RADIANS(23.44)*SIN(RADIANS(360*(Table1[[#This Row],[Day]]+284)/365))))))</f>
        <v>5.0002976777357517</v>
      </c>
      <c r="D164">
        <f>Table1[[#This Row],[H]]/24</f>
        <v>0.208345736572323</v>
      </c>
      <c r="E164">
        <v>15.183333333333362</v>
      </c>
      <c r="F164">
        <f>Table1[[#This Row],[Local Noon Diff (minutes)]]/Minutes_Per_Day</f>
        <v>1.0543981481481501E-2</v>
      </c>
      <c r="G164" s="11">
        <f>MIDDAY-Table1[[#This Row],[H (days)]]</f>
        <v>0.29165426342767697</v>
      </c>
      <c r="H164" s="11">
        <f>MIDDAY+Table1[[#This Row],[H (days)]]</f>
        <v>0.70834573657232303</v>
      </c>
      <c r="I164" s="13">
        <f>ROUND(Table1[[#This Row],[Base Sunrise Time]]*Minutes_Per_Day,0)</f>
        <v>420</v>
      </c>
      <c r="J164" s="13">
        <f>ROUND(Table1[[#This Row],[Base Sunset Time]]*Minutes_Per_Day,0)</f>
        <v>1020</v>
      </c>
      <c r="K164" s="11">
        <f>MIDDAY-Table1[[#This Row],[H (days)]]+Table1[[#This Row],[Local Noon Diff (days)]]</f>
        <v>0.30219824490915848</v>
      </c>
      <c r="L164" s="14">
        <f>RADIANS((SIX_AM-Table1[[#This Row],[Base Sunrise Time]])*Minutes_Per_Day*0.25)</f>
        <v>-0.26172145595016794</v>
      </c>
      <c r="M164">
        <f>IF(Table1[[#This Row],[Theta (Radians)]]=0,-1,ROUND(Day_Circle_Radius/(2*SIN(Table1[[#This Row],[Theta (Radians)]])),0))</f>
        <v>-191</v>
      </c>
      <c r="N164">
        <f>IF(Table1[[#This Row],[Night Circle Radius]]=0,-1,Table1[[#This Row],[Night Circle Radius]]+ Display_Height / 2)</f>
        <v>-91</v>
      </c>
      <c r="O164">
        <f>ABS(Table1[[#This Row],[Night Circle Radius]])</f>
        <v>191</v>
      </c>
      <c r="P164" t="str">
        <f>IF(Table1[[#This Row],[Day]]-10 &lt; 0, "   ", IF(Table1[[#This Row],[Day]]-100 &lt; 0, "  ", " "))</f>
        <v xml:space="preserve"> </v>
      </c>
      <c r="Q16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156 */   {-91,191,420,1020},</v>
      </c>
    </row>
    <row r="165" spans="1:17" x14ac:dyDescent="0.25">
      <c r="A165">
        <v>157</v>
      </c>
      <c r="B165" t="s">
        <v>39</v>
      </c>
      <c r="C165">
        <f>ABS((1/15)*DEGREES(ACOS(-TAN(RADIANS(Latitude))*TAN(RADIANS(23.44)*SIN(RADIANS(360*(Table1[[#This Row],[Day]]+284)/365))))))</f>
        <v>4.9948397210558992</v>
      </c>
      <c r="D165">
        <f>Table1[[#This Row],[H]]/24</f>
        <v>0.20811832171066247</v>
      </c>
      <c r="E165">
        <v>15.366666666666617</v>
      </c>
      <c r="F165">
        <f>Table1[[#This Row],[Local Noon Diff (minutes)]]/Minutes_Per_Day</f>
        <v>1.0671296296296262E-2</v>
      </c>
      <c r="G165" s="11">
        <f>MIDDAY-Table1[[#This Row],[H (days)]]</f>
        <v>0.29188167828933753</v>
      </c>
      <c r="H165" s="11">
        <f>MIDDAY+Table1[[#This Row],[H (days)]]</f>
        <v>0.70811832171066247</v>
      </c>
      <c r="I165" s="13">
        <f>ROUND(Table1[[#This Row],[Base Sunrise Time]]*Minutes_Per_Day,0)</f>
        <v>420</v>
      </c>
      <c r="J165" s="13">
        <f>ROUND(Table1[[#This Row],[Base Sunset Time]]*Minutes_Per_Day,0)</f>
        <v>1020</v>
      </c>
      <c r="K165" s="11">
        <f>MIDDAY-Table1[[#This Row],[H (days)]]+Table1[[#This Row],[Local Noon Diff (days)]]</f>
        <v>0.30255297458563379</v>
      </c>
      <c r="L165" s="14">
        <f>RADIANS((SIX_AM-Table1[[#This Row],[Base Sunrise Time]])*Minutes_Per_Day*0.25)</f>
        <v>-0.26315034566758788</v>
      </c>
      <c r="M165">
        <f>IF(Table1[[#This Row],[Theta (Radians)]]=0,-1,ROUND(Day_Circle_Radius/(2*SIN(Table1[[#This Row],[Theta (Radians)]])),0))</f>
        <v>-190</v>
      </c>
      <c r="N165">
        <f>IF(Table1[[#This Row],[Night Circle Radius]]=0,-1,Table1[[#This Row],[Night Circle Radius]]+ Display_Height / 2)</f>
        <v>-90</v>
      </c>
      <c r="O165">
        <f>ABS(Table1[[#This Row],[Night Circle Radius]])</f>
        <v>190</v>
      </c>
      <c r="P165" t="str">
        <f>IF(Table1[[#This Row],[Day]]-10 &lt; 0, "   ", IF(Table1[[#This Row],[Day]]-100 &lt; 0, "  ", " "))</f>
        <v xml:space="preserve"> </v>
      </c>
      <c r="Q16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157 */   {-90,190,420,1020},</v>
      </c>
    </row>
    <row r="166" spans="1:17" x14ac:dyDescent="0.25">
      <c r="A166">
        <v>158</v>
      </c>
      <c r="B166" t="s">
        <v>39</v>
      </c>
      <c r="C166">
        <f>ABS((1/15)*DEGREES(ACOS(-TAN(RADIANS(Latitude))*TAN(RADIANS(23.44)*SIN(RADIANS(360*(Table1[[#This Row],[Day]]+284)/365))))))</f>
        <v>4.9897108384133277</v>
      </c>
      <c r="D166">
        <f>Table1[[#This Row],[H]]/24</f>
        <v>0.20790461826722198</v>
      </c>
      <c r="E166">
        <v>15.566666666666649</v>
      </c>
      <c r="F166">
        <f>Table1[[#This Row],[Local Noon Diff (minutes)]]/Minutes_Per_Day</f>
        <v>1.0810185185185173E-2</v>
      </c>
      <c r="G166" s="11">
        <f>MIDDAY-Table1[[#This Row],[H (days)]]</f>
        <v>0.29209538173277805</v>
      </c>
      <c r="H166" s="11">
        <f>MIDDAY+Table1[[#This Row],[H (days)]]</f>
        <v>0.70790461826722195</v>
      </c>
      <c r="I166" s="13">
        <f>ROUND(Table1[[#This Row],[Base Sunrise Time]]*Minutes_Per_Day,0)</f>
        <v>421</v>
      </c>
      <c r="J166" s="13">
        <f>ROUND(Table1[[#This Row],[Base Sunset Time]]*Minutes_Per_Day,0)</f>
        <v>1019</v>
      </c>
      <c r="K166" s="11">
        <f>MIDDAY-Table1[[#This Row],[H (days)]]+Table1[[#This Row],[Local Noon Diff (days)]]</f>
        <v>0.30290556691796322</v>
      </c>
      <c r="L166" s="14">
        <f>RADIANS((SIX_AM-Table1[[#This Row],[Base Sunrise Time]])*Minutes_Per_Day*0.25)</f>
        <v>-0.26449308400350696</v>
      </c>
      <c r="M166">
        <f>IF(Table1[[#This Row],[Theta (Radians)]]=0,-1,ROUND(Day_Circle_Radius/(2*SIN(Table1[[#This Row],[Theta (Radians)]])),0))</f>
        <v>-189</v>
      </c>
      <c r="N166">
        <f>IF(Table1[[#This Row],[Night Circle Radius]]=0,-1,Table1[[#This Row],[Night Circle Radius]]+ Display_Height / 2)</f>
        <v>-89</v>
      </c>
      <c r="O166">
        <f>ABS(Table1[[#This Row],[Night Circle Radius]])</f>
        <v>189</v>
      </c>
      <c r="P166" t="str">
        <f>IF(Table1[[#This Row],[Day]]-10 &lt; 0, "   ", IF(Table1[[#This Row],[Day]]-100 &lt; 0, "  ", " "))</f>
        <v xml:space="preserve"> </v>
      </c>
      <c r="Q16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158 */   {-89,189,421,1019},</v>
      </c>
    </row>
    <row r="167" spans="1:17" x14ac:dyDescent="0.25">
      <c r="A167">
        <v>159</v>
      </c>
      <c r="B167" t="s">
        <v>39</v>
      </c>
      <c r="C167">
        <f>ABS((1/15)*DEGREES(ACOS(-TAN(RADIANS(Latitude))*TAN(RADIANS(23.44)*SIN(RADIANS(360*(Table1[[#This Row],[Day]]+284)/365))))))</f>
        <v>4.9849143602518602</v>
      </c>
      <c r="D167">
        <f>Table1[[#This Row],[H]]/24</f>
        <v>0.20770476501049417</v>
      </c>
      <c r="E167">
        <v>15.749999999999904</v>
      </c>
      <c r="F167">
        <f>Table1[[#This Row],[Local Noon Diff (minutes)]]/Minutes_Per_Day</f>
        <v>1.0937499999999933E-2</v>
      </c>
      <c r="G167" s="11">
        <f>MIDDAY-Table1[[#This Row],[H (days)]]</f>
        <v>0.29229523498950583</v>
      </c>
      <c r="H167" s="11">
        <f>MIDDAY+Table1[[#This Row],[H (days)]]</f>
        <v>0.70770476501049417</v>
      </c>
      <c r="I167" s="13">
        <f>ROUND(Table1[[#This Row],[Base Sunrise Time]]*Minutes_Per_Day,0)</f>
        <v>421</v>
      </c>
      <c r="J167" s="13">
        <f>ROUND(Table1[[#This Row],[Base Sunset Time]]*Minutes_Per_Day,0)</f>
        <v>1019</v>
      </c>
      <c r="K167" s="11">
        <f>MIDDAY-Table1[[#This Row],[H (days)]]+Table1[[#This Row],[Local Noon Diff (days)]]</f>
        <v>0.30323273498950576</v>
      </c>
      <c r="L167" s="14">
        <f>RADIANS((SIX_AM-Table1[[#This Row],[Base Sunrise Time]])*Minutes_Per_Day*0.25)</f>
        <v>-0.26574879904977095</v>
      </c>
      <c r="M167">
        <f>IF(Table1[[#This Row],[Theta (Radians)]]=0,-1,ROUND(Day_Circle_Radius/(2*SIN(Table1[[#This Row],[Theta (Radians)]])),0))</f>
        <v>-188</v>
      </c>
      <c r="N167">
        <f>IF(Table1[[#This Row],[Night Circle Radius]]=0,-1,Table1[[#This Row],[Night Circle Radius]]+ Display_Height / 2)</f>
        <v>-88</v>
      </c>
      <c r="O167">
        <f>ABS(Table1[[#This Row],[Night Circle Radius]])</f>
        <v>188</v>
      </c>
      <c r="P167" t="str">
        <f>IF(Table1[[#This Row],[Day]]-10 &lt; 0, "   ", IF(Table1[[#This Row],[Day]]-100 &lt; 0, "  ", " "))</f>
        <v xml:space="preserve"> </v>
      </c>
      <c r="Q16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159 */   {-88,188,421,1019},</v>
      </c>
    </row>
    <row r="168" spans="1:17" x14ac:dyDescent="0.25">
      <c r="A168">
        <v>160</v>
      </c>
      <c r="B168" t="s">
        <v>39</v>
      </c>
      <c r="C168">
        <f>ABS((1/15)*DEGREES(ACOS(-TAN(RADIANS(Latitude))*TAN(RADIANS(23.44)*SIN(RADIANS(360*(Table1[[#This Row],[Day]]+284)/365))))))</f>
        <v>4.9804534259515405</v>
      </c>
      <c r="D168">
        <f>Table1[[#This Row],[H]]/24</f>
        <v>0.20751889274798085</v>
      </c>
      <c r="E168">
        <v>15.949999999999935</v>
      </c>
      <c r="F168">
        <f>Table1[[#This Row],[Local Noon Diff (minutes)]]/Minutes_Per_Day</f>
        <v>1.1076388888888844E-2</v>
      </c>
      <c r="G168" s="11">
        <f>MIDDAY-Table1[[#This Row],[H (days)]]</f>
        <v>0.29248110725201915</v>
      </c>
      <c r="H168" s="11">
        <f>MIDDAY+Table1[[#This Row],[H (days)]]</f>
        <v>0.70751889274798085</v>
      </c>
      <c r="I168" s="13">
        <f>ROUND(Table1[[#This Row],[Base Sunrise Time]]*Minutes_Per_Day,0)</f>
        <v>421</v>
      </c>
      <c r="J168" s="13">
        <f>ROUND(Table1[[#This Row],[Base Sunset Time]]*Minutes_Per_Day,0)</f>
        <v>1019</v>
      </c>
      <c r="K168" s="11">
        <f>MIDDAY-Table1[[#This Row],[H (days)]]+Table1[[#This Row],[Local Noon Diff (days)]]</f>
        <v>0.30355749614090799</v>
      </c>
      <c r="L168" s="14">
        <f>RADIANS((SIX_AM-Table1[[#This Row],[Base Sunrise Time]])*Minutes_Per_Day*0.25)</f>
        <v>-0.26691666891860688</v>
      </c>
      <c r="M168">
        <f>IF(Table1[[#This Row],[Theta (Radians)]]=0,-1,ROUND(Day_Circle_Radius/(2*SIN(Table1[[#This Row],[Theta (Radians)]])),0))</f>
        <v>-188</v>
      </c>
      <c r="N168">
        <f>IF(Table1[[#This Row],[Night Circle Radius]]=0,-1,Table1[[#This Row],[Night Circle Radius]]+ Display_Height / 2)</f>
        <v>-88</v>
      </c>
      <c r="O168">
        <f>ABS(Table1[[#This Row],[Night Circle Radius]])</f>
        <v>188</v>
      </c>
      <c r="P168" t="str">
        <f>IF(Table1[[#This Row],[Day]]-10 &lt; 0, "   ", IF(Table1[[#This Row],[Day]]-100 &lt; 0, "  ", " "))</f>
        <v xml:space="preserve"> </v>
      </c>
      <c r="Q16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160 */   {-88,188,421,1019},</v>
      </c>
    </row>
    <row r="169" spans="1:17" x14ac:dyDescent="0.25">
      <c r="A169">
        <v>161</v>
      </c>
      <c r="B169" t="s">
        <v>39</v>
      </c>
      <c r="C169">
        <f>ABS((1/15)*DEGREES(ACOS(-TAN(RADIANS(Latitude))*TAN(RADIANS(23.44)*SIN(RADIANS(360*(Table1[[#This Row],[Day]]+284)/365))))))</f>
        <v>4.9763309769145065</v>
      </c>
      <c r="D169">
        <f>Table1[[#This Row],[H]]/24</f>
        <v>0.20734712403810443</v>
      </c>
      <c r="E169">
        <v>16.149999999999967</v>
      </c>
      <c r="F169">
        <f>Table1[[#This Row],[Local Noon Diff (minutes)]]/Minutes_Per_Day</f>
        <v>1.1215277777777755E-2</v>
      </c>
      <c r="G169" s="11">
        <f>MIDDAY-Table1[[#This Row],[H (days)]]</f>
        <v>0.2926528759618956</v>
      </c>
      <c r="H169" s="11">
        <f>MIDDAY+Table1[[#This Row],[H (days)]]</f>
        <v>0.7073471240381044</v>
      </c>
      <c r="I169" s="13">
        <f>ROUND(Table1[[#This Row],[Base Sunrise Time]]*Minutes_Per_Day,0)</f>
        <v>421</v>
      </c>
      <c r="J169" s="13">
        <f>ROUND(Table1[[#This Row],[Base Sunset Time]]*Minutes_Per_Day,0)</f>
        <v>1019</v>
      </c>
      <c r="K169" s="11">
        <f>MIDDAY-Table1[[#This Row],[H (days)]]+Table1[[#This Row],[Local Noon Diff (days)]]</f>
        <v>0.30386815373967335</v>
      </c>
      <c r="L169" s="14">
        <f>RADIANS((SIX_AM-Table1[[#This Row],[Base Sunrise Time]])*Minutes_Per_Day*0.25)</f>
        <v>-0.26799592355273577</v>
      </c>
      <c r="M169">
        <f>IF(Table1[[#This Row],[Theta (Radians)]]=0,-1,ROUND(Day_Circle_Radius/(2*SIN(Table1[[#This Row],[Theta (Radians)]])),0))</f>
        <v>-187</v>
      </c>
      <c r="N169">
        <f>IF(Table1[[#This Row],[Night Circle Radius]]=0,-1,Table1[[#This Row],[Night Circle Radius]]+ Display_Height / 2)</f>
        <v>-87</v>
      </c>
      <c r="O169">
        <f>ABS(Table1[[#This Row],[Night Circle Radius]])</f>
        <v>187</v>
      </c>
      <c r="P169" t="str">
        <f>IF(Table1[[#This Row],[Day]]-10 &lt; 0, "   ", IF(Table1[[#This Row],[Day]]-100 &lt; 0, "  ", " "))</f>
        <v xml:space="preserve"> </v>
      </c>
      <c r="Q16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161 */   {-87,187,421,1019},</v>
      </c>
    </row>
    <row r="170" spans="1:17" x14ac:dyDescent="0.25">
      <c r="A170">
        <v>162</v>
      </c>
      <c r="B170" t="s">
        <v>39</v>
      </c>
      <c r="C170">
        <f>ABS((1/15)*DEGREES(ACOS(-TAN(RADIANS(Latitude))*TAN(RADIANS(23.44)*SIN(RADIANS(360*(Table1[[#This Row],[Day]]+284)/365))))))</f>
        <v>4.9725497500139246</v>
      </c>
      <c r="D170">
        <f>Table1[[#This Row],[H]]/24</f>
        <v>0.20718957291724685</v>
      </c>
      <c r="E170">
        <v>16.349999999999998</v>
      </c>
      <c r="F170">
        <f>Table1[[#This Row],[Local Noon Diff (minutes)]]/Minutes_Per_Day</f>
        <v>1.1354166666666665E-2</v>
      </c>
      <c r="G170" s="11">
        <f>MIDDAY-Table1[[#This Row],[H (days)]]</f>
        <v>0.29281042708275318</v>
      </c>
      <c r="H170" s="11">
        <f>MIDDAY+Table1[[#This Row],[H (days)]]</f>
        <v>0.70718957291724682</v>
      </c>
      <c r="I170" s="13">
        <f>ROUND(Table1[[#This Row],[Base Sunrise Time]]*Minutes_Per_Day,0)</f>
        <v>422</v>
      </c>
      <c r="J170" s="13">
        <f>ROUND(Table1[[#This Row],[Base Sunset Time]]*Minutes_Per_Day,0)</f>
        <v>1018</v>
      </c>
      <c r="K170" s="11">
        <f>MIDDAY-Table1[[#This Row],[H (days)]]+Table1[[#This Row],[Local Noon Diff (days)]]</f>
        <v>0.30416459374941984</v>
      </c>
      <c r="L170" s="14">
        <f>RADIANS((SIX_AM-Table1[[#This Row],[Base Sunrise Time]])*Minutes_Per_Day*0.25)</f>
        <v>-0.26898584644043783</v>
      </c>
      <c r="M170">
        <f>IF(Table1[[#This Row],[Theta (Radians)]]=0,-1,ROUND(Day_Circle_Radius/(2*SIN(Table1[[#This Row],[Theta (Radians)]])),0))</f>
        <v>-186</v>
      </c>
      <c r="N170">
        <f>IF(Table1[[#This Row],[Night Circle Radius]]=0,-1,Table1[[#This Row],[Night Circle Radius]]+ Display_Height / 2)</f>
        <v>-86</v>
      </c>
      <c r="O170">
        <f>ABS(Table1[[#This Row],[Night Circle Radius]])</f>
        <v>186</v>
      </c>
      <c r="P170" t="str">
        <f>IF(Table1[[#This Row],[Day]]-10 &lt; 0, "   ", IF(Table1[[#This Row],[Day]]-100 &lt; 0, "  ", " "))</f>
        <v xml:space="preserve"> </v>
      </c>
      <c r="Q17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162 */   {-86,186,422,1018},</v>
      </c>
    </row>
    <row r="171" spans="1:17" x14ac:dyDescent="0.25">
      <c r="A171">
        <v>163</v>
      </c>
      <c r="B171" t="s">
        <v>39</v>
      </c>
      <c r="C171">
        <f>ABS((1/15)*DEGREES(ACOS(-TAN(RADIANS(Latitude))*TAN(RADIANS(23.44)*SIN(RADIANS(360*(Table1[[#This Row],[Day]]+284)/365))))))</f>
        <v>4.9691122714352343</v>
      </c>
      <c r="D171">
        <f>Table1[[#This Row],[H]]/24</f>
        <v>0.20704634464313476</v>
      </c>
      <c r="E171">
        <v>16.550000000000029</v>
      </c>
      <c r="F171">
        <f>Table1[[#This Row],[Local Noon Diff (minutes)]]/Minutes_Per_Day</f>
        <v>1.1493055555555576E-2</v>
      </c>
      <c r="G171" s="11">
        <f>MIDDAY-Table1[[#This Row],[H (days)]]</f>
        <v>0.29295365535686524</v>
      </c>
      <c r="H171" s="11">
        <f>MIDDAY+Table1[[#This Row],[H (days)]]</f>
        <v>0.70704634464313476</v>
      </c>
      <c r="I171" s="13">
        <f>ROUND(Table1[[#This Row],[Base Sunrise Time]]*Minutes_Per_Day,0)</f>
        <v>422</v>
      </c>
      <c r="J171" s="13">
        <f>ROUND(Table1[[#This Row],[Base Sunset Time]]*Minutes_Per_Day,0)</f>
        <v>1018</v>
      </c>
      <c r="K171" s="11">
        <f>MIDDAY-Table1[[#This Row],[H (days)]]+Table1[[#This Row],[Local Noon Diff (days)]]</f>
        <v>0.30444671091242081</v>
      </c>
      <c r="L171" s="14">
        <f>RADIANS((SIX_AM-Table1[[#This Row],[Base Sunrise Time]])*Minutes_Per_Day*0.25)</f>
        <v>-0.26988577622791138</v>
      </c>
      <c r="M171">
        <f>IF(Table1[[#This Row],[Theta (Radians)]]=0,-1,ROUND(Day_Circle_Radius/(2*SIN(Table1[[#This Row],[Theta (Radians)]])),0))</f>
        <v>-186</v>
      </c>
      <c r="N171">
        <f>IF(Table1[[#This Row],[Night Circle Radius]]=0,-1,Table1[[#This Row],[Night Circle Radius]]+ Display_Height / 2)</f>
        <v>-86</v>
      </c>
      <c r="O171">
        <f>ABS(Table1[[#This Row],[Night Circle Radius]])</f>
        <v>186</v>
      </c>
      <c r="P171" t="str">
        <f>IF(Table1[[#This Row],[Day]]-10 &lt; 0, "   ", IF(Table1[[#This Row],[Day]]-100 &lt; 0, "  ", " "))</f>
        <v xml:space="preserve"> </v>
      </c>
      <c r="Q17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163 */   {-86,186,422,1018},</v>
      </c>
    </row>
    <row r="172" spans="1:17" x14ac:dyDescent="0.25">
      <c r="A172">
        <v>164</v>
      </c>
      <c r="B172" t="s">
        <v>39</v>
      </c>
      <c r="C172">
        <f>ABS((1/15)*DEGREES(ACOS(-TAN(RADIANS(Latitude))*TAN(RADIANS(23.44)*SIN(RADIANS(360*(Table1[[#This Row],[Day]]+284)/365))))))</f>
        <v>4.9660208509375403</v>
      </c>
      <c r="D172">
        <f>Table1[[#This Row],[H]]/24</f>
        <v>0.20691753545573086</v>
      </c>
      <c r="E172">
        <v>16.766666666666676</v>
      </c>
      <c r="F172">
        <f>Table1[[#This Row],[Local Noon Diff (minutes)]]/Minutes_Per_Day</f>
        <v>1.1643518518518525E-2</v>
      </c>
      <c r="G172" s="11">
        <f>MIDDAY-Table1[[#This Row],[H (days)]]</f>
        <v>0.29308246454426912</v>
      </c>
      <c r="H172" s="11">
        <f>MIDDAY+Table1[[#This Row],[H (days)]]</f>
        <v>0.70691753545573088</v>
      </c>
      <c r="I172" s="13">
        <f>ROUND(Table1[[#This Row],[Base Sunrise Time]]*Minutes_Per_Day,0)</f>
        <v>422</v>
      </c>
      <c r="J172" s="13">
        <f>ROUND(Table1[[#This Row],[Base Sunset Time]]*Minutes_Per_Day,0)</f>
        <v>1018</v>
      </c>
      <c r="K172" s="11">
        <f>MIDDAY-Table1[[#This Row],[H (days)]]+Table1[[#This Row],[Local Noon Diff (days)]]</f>
        <v>0.30472598306278764</v>
      </c>
      <c r="L172" s="14">
        <f>RADIANS((SIX_AM-Table1[[#This Row],[Base Sunrise Time]])*Minutes_Per_Day*0.25)</f>
        <v>-0.27069510822163717</v>
      </c>
      <c r="M172">
        <f>IF(Table1[[#This Row],[Theta (Radians)]]=0,-1,ROUND(Day_Circle_Radius/(2*SIN(Table1[[#This Row],[Theta (Radians)]])),0))</f>
        <v>-185</v>
      </c>
      <c r="N172">
        <f>IF(Table1[[#This Row],[Night Circle Radius]]=0,-1,Table1[[#This Row],[Night Circle Radius]]+ Display_Height / 2)</f>
        <v>-85</v>
      </c>
      <c r="O172">
        <f>ABS(Table1[[#This Row],[Night Circle Radius]])</f>
        <v>185</v>
      </c>
      <c r="P172" t="str">
        <f>IF(Table1[[#This Row],[Day]]-10 &lt; 0, "   ", IF(Table1[[#This Row],[Day]]-100 &lt; 0, "  ", " "))</f>
        <v xml:space="preserve"> </v>
      </c>
      <c r="Q17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164 */   {-85,185,422,1018},</v>
      </c>
    </row>
    <row r="173" spans="1:17" x14ac:dyDescent="0.25">
      <c r="A173">
        <v>165</v>
      </c>
      <c r="B173" t="s">
        <v>39</v>
      </c>
      <c r="C173">
        <f>ABS((1/15)*DEGREES(ACOS(-TAN(RADIANS(Latitude))*TAN(RADIANS(23.44)*SIN(RADIANS(360*(Table1[[#This Row],[Day]]+284)/365))))))</f>
        <v>4.9632775765614285</v>
      </c>
      <c r="D173">
        <f>Table1[[#This Row],[H]]/24</f>
        <v>0.20680323235672618</v>
      </c>
      <c r="E173">
        <v>16.983333333333324</v>
      </c>
      <c r="F173">
        <f>Table1[[#This Row],[Local Noon Diff (minutes)]]/Minutes_Per_Day</f>
        <v>1.1793981481481475E-2</v>
      </c>
      <c r="G173" s="11">
        <f>MIDDAY-Table1[[#This Row],[H (days)]]</f>
        <v>0.29319676764327385</v>
      </c>
      <c r="H173" s="11">
        <f>MIDDAY+Table1[[#This Row],[H (days)]]</f>
        <v>0.70680323235672615</v>
      </c>
      <c r="I173" s="13">
        <f>ROUND(Table1[[#This Row],[Base Sunrise Time]]*Minutes_Per_Day,0)</f>
        <v>422</v>
      </c>
      <c r="J173" s="13">
        <f>ROUND(Table1[[#This Row],[Base Sunset Time]]*Minutes_Per_Day,0)</f>
        <v>1018</v>
      </c>
      <c r="K173" s="11">
        <f>MIDDAY-Table1[[#This Row],[H (days)]]+Table1[[#This Row],[Local Noon Diff (days)]]</f>
        <v>0.30499074912475532</v>
      </c>
      <c r="L173" s="14">
        <f>RADIANS((SIX_AM-Table1[[#This Row],[Base Sunrise Time]])*Minutes_Per_Day*0.25)</f>
        <v>-0.2714132957738688</v>
      </c>
      <c r="M173">
        <f>IF(Table1[[#This Row],[Theta (Radians)]]=0,-1,ROUND(Day_Circle_Radius/(2*SIN(Table1[[#This Row],[Theta (Radians)]])),0))</f>
        <v>-185</v>
      </c>
      <c r="N173">
        <f>IF(Table1[[#This Row],[Night Circle Radius]]=0,-1,Table1[[#This Row],[Night Circle Radius]]+ Display_Height / 2)</f>
        <v>-85</v>
      </c>
      <c r="O173">
        <f>ABS(Table1[[#This Row],[Night Circle Radius]])</f>
        <v>185</v>
      </c>
      <c r="P173" t="str">
        <f>IF(Table1[[#This Row],[Day]]-10 &lt; 0, "   ", IF(Table1[[#This Row],[Day]]-100 &lt; 0, "  ", " "))</f>
        <v xml:space="preserve"> </v>
      </c>
      <c r="Q17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165 */   {-85,185,422,1018},</v>
      </c>
    </row>
    <row r="174" spans="1:17" x14ac:dyDescent="0.25">
      <c r="A174">
        <v>166</v>
      </c>
      <c r="B174" t="s">
        <v>39</v>
      </c>
      <c r="C174">
        <f>ABS((1/15)*DEGREES(ACOS(-TAN(RADIANS(Latitude))*TAN(RADIANS(23.44)*SIN(RADIANS(360*(Table1[[#This Row],[Day]]+284)/365))))))</f>
        <v>4.9608843098076649</v>
      </c>
      <c r="D174">
        <f>Table1[[#This Row],[H]]/24</f>
        <v>0.20670351290865271</v>
      </c>
      <c r="E174">
        <v>17.199999999999971</v>
      </c>
      <c r="F174">
        <f>Table1[[#This Row],[Local Noon Diff (minutes)]]/Minutes_Per_Day</f>
        <v>1.1944444444444424E-2</v>
      </c>
      <c r="G174" s="11">
        <f>MIDDAY-Table1[[#This Row],[H (days)]]</f>
        <v>0.29329648709134726</v>
      </c>
      <c r="H174" s="11">
        <f>MIDDAY+Table1[[#This Row],[H (days)]]</f>
        <v>0.70670351290865274</v>
      </c>
      <c r="I174" s="13">
        <f>ROUND(Table1[[#This Row],[Base Sunrise Time]]*Minutes_Per_Day,0)</f>
        <v>422</v>
      </c>
      <c r="J174" s="13">
        <f>ROUND(Table1[[#This Row],[Base Sunset Time]]*Minutes_Per_Day,0)</f>
        <v>1018</v>
      </c>
      <c r="K174" s="11">
        <f>MIDDAY-Table1[[#This Row],[H (days)]]+Table1[[#This Row],[Local Noon Diff (days)]]</f>
        <v>0.30524093153579168</v>
      </c>
      <c r="L174" s="14">
        <f>RADIANS((SIX_AM-Table1[[#This Row],[Base Sunrise Time]])*Minutes_Per_Day*0.25)</f>
        <v>-0.27203985154484372</v>
      </c>
      <c r="M174">
        <f>IF(Table1[[#This Row],[Theta (Radians)]]=0,-1,ROUND(Day_Circle_Radius/(2*SIN(Table1[[#This Row],[Theta (Radians)]])),0))</f>
        <v>-184</v>
      </c>
      <c r="N174">
        <f>IF(Table1[[#This Row],[Night Circle Radius]]=0,-1,Table1[[#This Row],[Night Circle Radius]]+ Display_Height / 2)</f>
        <v>-84</v>
      </c>
      <c r="O174">
        <f>ABS(Table1[[#This Row],[Night Circle Radius]])</f>
        <v>184</v>
      </c>
      <c r="P174" t="str">
        <f>IF(Table1[[#This Row],[Day]]-10 &lt; 0, "   ", IF(Table1[[#This Row],[Day]]-100 &lt; 0, "  ", " "))</f>
        <v xml:space="preserve"> </v>
      </c>
      <c r="Q17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166 */   {-84,184,422,1018},</v>
      </c>
    </row>
    <row r="175" spans="1:17" x14ac:dyDescent="0.25">
      <c r="A175">
        <v>167</v>
      </c>
      <c r="B175" t="s">
        <v>39</v>
      </c>
      <c r="C175">
        <f>ABS((1/15)*DEGREES(ACOS(-TAN(RADIANS(Latitude))*TAN(RADIANS(23.44)*SIN(RADIANS(360*(Table1[[#This Row],[Day]]+284)/365))))))</f>
        <v>4.9588426813093331</v>
      </c>
      <c r="D175">
        <f>Table1[[#This Row],[H]]/24</f>
        <v>0.20661844505455554</v>
      </c>
      <c r="E175">
        <v>17.416666666666618</v>
      </c>
      <c r="F175">
        <f>Table1[[#This Row],[Local Noon Diff (minutes)]]/Minutes_Per_Day</f>
        <v>1.2094907407407374E-2</v>
      </c>
      <c r="G175" s="11">
        <f>MIDDAY-Table1[[#This Row],[H (days)]]</f>
        <v>0.29338155494544449</v>
      </c>
      <c r="H175" s="11">
        <f>MIDDAY+Table1[[#This Row],[H (days)]]</f>
        <v>0.70661844505455551</v>
      </c>
      <c r="I175" s="13">
        <f>ROUND(Table1[[#This Row],[Base Sunrise Time]]*Minutes_Per_Day,0)</f>
        <v>422</v>
      </c>
      <c r="J175" s="13">
        <f>ROUND(Table1[[#This Row],[Base Sunset Time]]*Minutes_Per_Day,0)</f>
        <v>1018</v>
      </c>
      <c r="K175" s="11">
        <f>MIDDAY-Table1[[#This Row],[H (days)]]+Table1[[#This Row],[Local Noon Diff (days)]]</f>
        <v>0.30547646235285186</v>
      </c>
      <c r="L175" s="14">
        <f>RADIANS((SIX_AM-Table1[[#This Row],[Base Sunrise Time]])*Minutes_Per_Day*0.25)</f>
        <v>-0.2725743486358207</v>
      </c>
      <c r="M175">
        <f>IF(Table1[[#This Row],[Theta (Radians)]]=0,-1,ROUND(Day_Circle_Radius/(2*SIN(Table1[[#This Row],[Theta (Radians)]])),0))</f>
        <v>-184</v>
      </c>
      <c r="N175">
        <f>IF(Table1[[#This Row],[Night Circle Radius]]=0,-1,Table1[[#This Row],[Night Circle Radius]]+ Display_Height / 2)</f>
        <v>-84</v>
      </c>
      <c r="O175">
        <f>ABS(Table1[[#This Row],[Night Circle Radius]])</f>
        <v>184</v>
      </c>
      <c r="P175" t="str">
        <f>IF(Table1[[#This Row],[Day]]-10 &lt; 0, "   ", IF(Table1[[#This Row],[Day]]-100 &lt; 0, "  ", " "))</f>
        <v xml:space="preserve"> </v>
      </c>
      <c r="Q17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167 */   {-84,184,422,1018},</v>
      </c>
    </row>
    <row r="176" spans="1:17" x14ac:dyDescent="0.25">
      <c r="A176">
        <v>168</v>
      </c>
      <c r="B176" t="s">
        <v>39</v>
      </c>
      <c r="C176">
        <f>ABS((1/15)*DEGREES(ACOS(-TAN(RADIANS(Latitude))*TAN(RADIANS(23.44)*SIN(RADIANS(360*(Table1[[#This Row],[Day]]+284)/365))))))</f>
        <v>4.9571540870177726</v>
      </c>
      <c r="D176">
        <f>Table1[[#This Row],[H]]/24</f>
        <v>0.20654808695907387</v>
      </c>
      <c r="E176">
        <v>17.633333333333265</v>
      </c>
      <c r="F176">
        <f>Table1[[#This Row],[Local Noon Diff (minutes)]]/Minutes_Per_Day</f>
        <v>1.2245370370370323E-2</v>
      </c>
      <c r="G176" s="11">
        <f>MIDDAY-Table1[[#This Row],[H (days)]]</f>
        <v>0.2934519130409261</v>
      </c>
      <c r="H176" s="11">
        <f>MIDDAY+Table1[[#This Row],[H (days)]]</f>
        <v>0.7065480869590739</v>
      </c>
      <c r="I176" s="13">
        <f>ROUND(Table1[[#This Row],[Base Sunrise Time]]*Minutes_Per_Day,0)</f>
        <v>423</v>
      </c>
      <c r="J176" s="13">
        <f>ROUND(Table1[[#This Row],[Base Sunset Time]]*Minutes_Per_Day,0)</f>
        <v>1017</v>
      </c>
      <c r="K176" s="11">
        <f>MIDDAY-Table1[[#This Row],[H (days)]]+Table1[[#This Row],[Local Noon Diff (days)]]</f>
        <v>0.30569728341129643</v>
      </c>
      <c r="L176" s="14">
        <f>RADIANS((SIX_AM-Table1[[#This Row],[Base Sunrise Time]])*Minutes_Per_Day*0.25)</f>
        <v>-0.27301642158759198</v>
      </c>
      <c r="M176">
        <f>IF(Table1[[#This Row],[Theta (Radians)]]=0,-1,ROUND(Day_Circle_Radius/(2*SIN(Table1[[#This Row],[Theta (Radians)]])),0))</f>
        <v>-184</v>
      </c>
      <c r="N176">
        <f>IF(Table1[[#This Row],[Night Circle Radius]]=0,-1,Table1[[#This Row],[Night Circle Radius]]+ Display_Height / 2)</f>
        <v>-84</v>
      </c>
      <c r="O176">
        <f>ABS(Table1[[#This Row],[Night Circle Radius]])</f>
        <v>184</v>
      </c>
      <c r="P176" t="str">
        <f>IF(Table1[[#This Row],[Day]]-10 &lt; 0, "   ", IF(Table1[[#This Row],[Day]]-100 &lt; 0, "  ", " "))</f>
        <v xml:space="preserve"> </v>
      </c>
      <c r="Q17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168 */   {-84,184,423,1017},</v>
      </c>
    </row>
    <row r="177" spans="1:17" x14ac:dyDescent="0.25">
      <c r="A177">
        <v>169</v>
      </c>
      <c r="B177" t="s">
        <v>39</v>
      </c>
      <c r="C177">
        <f>ABS((1/15)*DEGREES(ACOS(-TAN(RADIANS(Latitude))*TAN(RADIANS(23.44)*SIN(RADIANS(360*(Table1[[#This Row],[Day]]+284)/365))))))</f>
        <v>4.9558196849204617</v>
      </c>
      <c r="D177">
        <f>Table1[[#This Row],[H]]/24</f>
        <v>0.20649248687168589</v>
      </c>
      <c r="E177">
        <v>17.849999999999913</v>
      </c>
      <c r="F177">
        <f>Table1[[#This Row],[Local Noon Diff (minutes)]]/Minutes_Per_Day</f>
        <v>1.2395833333333273E-2</v>
      </c>
      <c r="G177" s="11">
        <f>MIDDAY-Table1[[#This Row],[H (days)]]</f>
        <v>0.29350751312831413</v>
      </c>
      <c r="H177" s="11">
        <f>MIDDAY+Table1[[#This Row],[H (days)]]</f>
        <v>0.70649248687168587</v>
      </c>
      <c r="I177" s="13">
        <f>ROUND(Table1[[#This Row],[Base Sunrise Time]]*Minutes_Per_Day,0)</f>
        <v>423</v>
      </c>
      <c r="J177" s="13">
        <f>ROUND(Table1[[#This Row],[Base Sunset Time]]*Minutes_Per_Day,0)</f>
        <v>1017</v>
      </c>
      <c r="K177" s="11">
        <f>MIDDAY-Table1[[#This Row],[H (days)]]+Table1[[#This Row],[Local Noon Diff (days)]]</f>
        <v>0.30590334646164741</v>
      </c>
      <c r="L177" s="14">
        <f>RADIANS((SIX_AM-Table1[[#This Row],[Base Sunrise Time]])*Minutes_Per_Day*0.25)</f>
        <v>-0.27336576723974632</v>
      </c>
      <c r="M177">
        <f>IF(Table1[[#This Row],[Theta (Radians)]]=0,-1,ROUND(Day_Circle_Radius/(2*SIN(Table1[[#This Row],[Theta (Radians)]])),0))</f>
        <v>-183</v>
      </c>
      <c r="N177">
        <f>IF(Table1[[#This Row],[Night Circle Radius]]=0,-1,Table1[[#This Row],[Night Circle Radius]]+ Display_Height / 2)</f>
        <v>-83</v>
      </c>
      <c r="O177">
        <f>ABS(Table1[[#This Row],[Night Circle Radius]])</f>
        <v>183</v>
      </c>
      <c r="P177" t="str">
        <f>IF(Table1[[#This Row],[Day]]-10 &lt; 0, "   ", IF(Table1[[#This Row],[Day]]-100 &lt; 0, "  ", " "))</f>
        <v xml:space="preserve"> </v>
      </c>
      <c r="Q17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169 */   {-83,183,423,1017},</v>
      </c>
    </row>
    <row r="178" spans="1:17" x14ac:dyDescent="0.25">
      <c r="A178">
        <v>170</v>
      </c>
      <c r="B178" t="s">
        <v>39</v>
      </c>
      <c r="C178">
        <f>ABS((1/15)*DEGREES(ACOS(-TAN(RADIANS(Latitude))*TAN(RADIANS(23.44)*SIN(RADIANS(360*(Table1[[#This Row],[Day]]+284)/365))))))</f>
        <v>4.9548403923064903</v>
      </c>
      <c r="D178">
        <f>Table1[[#This Row],[H]]/24</f>
        <v>0.20645168301277042</v>
      </c>
      <c r="E178">
        <v>18.06666666666672</v>
      </c>
      <c r="F178">
        <f>Table1[[#This Row],[Local Noon Diff (minutes)]]/Minutes_Per_Day</f>
        <v>1.2546296296296333E-2</v>
      </c>
      <c r="G178" s="11">
        <f>MIDDAY-Table1[[#This Row],[H (days)]]</f>
        <v>0.29354831698722961</v>
      </c>
      <c r="H178" s="11">
        <f>MIDDAY+Table1[[#This Row],[H (days)]]</f>
        <v>0.70645168301277039</v>
      </c>
      <c r="I178" s="13">
        <f>ROUND(Table1[[#This Row],[Base Sunrise Time]]*Minutes_Per_Day,0)</f>
        <v>423</v>
      </c>
      <c r="J178" s="13">
        <f>ROUND(Table1[[#This Row],[Base Sunset Time]]*Minutes_Per_Day,0)</f>
        <v>1017</v>
      </c>
      <c r="K178" s="11">
        <f>MIDDAY-Table1[[#This Row],[H (days)]]+Table1[[#This Row],[Local Noon Diff (days)]]</f>
        <v>0.30609461328352594</v>
      </c>
      <c r="L178" s="14">
        <f>RADIANS((SIX_AM-Table1[[#This Row],[Base Sunrise Time]])*Minutes_Per_Day*0.25)</f>
        <v>-0.27362214544656027</v>
      </c>
      <c r="M178">
        <f>IF(Table1[[#This Row],[Theta (Radians)]]=0,-1,ROUND(Day_Circle_Radius/(2*SIN(Table1[[#This Row],[Theta (Radians)]])),0))</f>
        <v>-183</v>
      </c>
      <c r="N178">
        <f>IF(Table1[[#This Row],[Night Circle Radius]]=0,-1,Table1[[#This Row],[Night Circle Radius]]+ Display_Height / 2)</f>
        <v>-83</v>
      </c>
      <c r="O178">
        <f>ABS(Table1[[#This Row],[Night Circle Radius]])</f>
        <v>183</v>
      </c>
      <c r="P178" t="str">
        <f>IF(Table1[[#This Row],[Day]]-10 &lt; 0, "   ", IF(Table1[[#This Row],[Day]]-100 &lt; 0, "  ", " "))</f>
        <v xml:space="preserve"> </v>
      </c>
      <c r="Q17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170 */   {-83,183,423,1017},</v>
      </c>
    </row>
    <row r="179" spans="1:17" x14ac:dyDescent="0.25">
      <c r="A179">
        <v>171</v>
      </c>
      <c r="B179" t="s">
        <v>39</v>
      </c>
      <c r="C179">
        <f>ABS((1/15)*DEGREES(ACOS(-TAN(RADIANS(Latitude))*TAN(RADIANS(23.44)*SIN(RADIANS(360*(Table1[[#This Row],[Day]]+284)/365))))))</f>
        <v>4.9542168835928093</v>
      </c>
      <c r="D179">
        <f>Table1[[#This Row],[H]]/24</f>
        <v>0.20642570348303371</v>
      </c>
      <c r="E179">
        <v>18.283333333333367</v>
      </c>
      <c r="F179">
        <f>Table1[[#This Row],[Local Noon Diff (minutes)]]/Minutes_Per_Day</f>
        <v>1.2696759259259283E-2</v>
      </c>
      <c r="G179" s="11">
        <f>MIDDAY-Table1[[#This Row],[H (days)]]</f>
        <v>0.29357429651696632</v>
      </c>
      <c r="H179" s="11">
        <f>MIDDAY+Table1[[#This Row],[H (days)]]</f>
        <v>0.70642570348303368</v>
      </c>
      <c r="I179" s="13">
        <f>ROUND(Table1[[#This Row],[Base Sunrise Time]]*Minutes_Per_Day,0)</f>
        <v>423</v>
      </c>
      <c r="J179" s="13">
        <f>ROUND(Table1[[#This Row],[Base Sunset Time]]*Minutes_Per_Day,0)</f>
        <v>1017</v>
      </c>
      <c r="K179" s="11">
        <f>MIDDAY-Table1[[#This Row],[H (days)]]+Table1[[#This Row],[Local Noon Diff (days)]]</f>
        <v>0.3062710557762256</v>
      </c>
      <c r="L179" s="14">
        <f>RADIANS((SIX_AM-Table1[[#This Row],[Base Sunrise Time]])*Minutes_Per_Day*0.25)</f>
        <v>-0.2737853796460894</v>
      </c>
      <c r="M179">
        <f>IF(Table1[[#This Row],[Theta (Radians)]]=0,-1,ROUND(Day_Circle_Radius/(2*SIN(Table1[[#This Row],[Theta (Radians)]])),0))</f>
        <v>-183</v>
      </c>
      <c r="N179">
        <f>IF(Table1[[#This Row],[Night Circle Radius]]=0,-1,Table1[[#This Row],[Night Circle Radius]]+ Display_Height / 2)</f>
        <v>-83</v>
      </c>
      <c r="O179">
        <f>ABS(Table1[[#This Row],[Night Circle Radius]])</f>
        <v>183</v>
      </c>
      <c r="P179" t="str">
        <f>IF(Table1[[#This Row],[Day]]-10 &lt; 0, "   ", IF(Table1[[#This Row],[Day]]-100 &lt; 0, "  ", " "))</f>
        <v xml:space="preserve"> </v>
      </c>
      <c r="Q17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171 */   {-83,183,423,1017},</v>
      </c>
    </row>
    <row r="180" spans="1:17" x14ac:dyDescent="0.25">
      <c r="A180">
        <v>172</v>
      </c>
      <c r="B180" t="s">
        <v>39</v>
      </c>
      <c r="C180">
        <f>ABS((1/15)*DEGREES(ACOS(-TAN(RADIANS(Latitude))*TAN(RADIANS(23.44)*SIN(RADIANS(360*(Table1[[#This Row],[Day]]+284)/365))))))</f>
        <v>4.9539495887217075</v>
      </c>
      <c r="D180">
        <f>Table1[[#This Row],[H]]/24</f>
        <v>0.20641456619673781</v>
      </c>
      <c r="E180">
        <v>18.500000000000014</v>
      </c>
      <c r="F180">
        <f>Table1[[#This Row],[Local Noon Diff (minutes)]]/Minutes_Per_Day</f>
        <v>1.2847222222222232E-2</v>
      </c>
      <c r="G180" s="11">
        <f>MIDDAY-Table1[[#This Row],[H (days)]]</f>
        <v>0.29358543380326219</v>
      </c>
      <c r="H180" s="11">
        <f>MIDDAY+Table1[[#This Row],[H (days)]]</f>
        <v>0.70641456619673781</v>
      </c>
      <c r="I180" s="13">
        <f>ROUND(Table1[[#This Row],[Base Sunrise Time]]*Minutes_Per_Day,0)</f>
        <v>423</v>
      </c>
      <c r="J180" s="13">
        <f>ROUND(Table1[[#This Row],[Base Sunset Time]]*Minutes_Per_Day,0)</f>
        <v>1017</v>
      </c>
      <c r="K180" s="11">
        <f>MIDDAY-Table1[[#This Row],[H (days)]]+Table1[[#This Row],[Local Noon Diff (days)]]</f>
        <v>0.30643265602548442</v>
      </c>
      <c r="L180" s="14">
        <f>RADIANS((SIX_AM-Table1[[#This Row],[Base Sunrise Time]])*Minutes_Per_Day*0.25)</f>
        <v>-0.27385535727970545</v>
      </c>
      <c r="M180">
        <f>IF(Table1[[#This Row],[Theta (Radians)]]=0,-1,ROUND(Day_Circle_Radius/(2*SIN(Table1[[#This Row],[Theta (Radians)]])),0))</f>
        <v>-183</v>
      </c>
      <c r="N180">
        <f>IF(Table1[[#This Row],[Night Circle Radius]]=0,-1,Table1[[#This Row],[Night Circle Radius]]+ Display_Height / 2)</f>
        <v>-83</v>
      </c>
      <c r="O180">
        <f>ABS(Table1[[#This Row],[Night Circle Radius]])</f>
        <v>183</v>
      </c>
      <c r="P180" t="str">
        <f>IF(Table1[[#This Row],[Day]]-10 &lt; 0, "   ", IF(Table1[[#This Row],[Day]]-100 &lt; 0, "  ", " "))</f>
        <v xml:space="preserve"> </v>
      </c>
      <c r="Q18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172 */   {-83,183,423,1017},</v>
      </c>
    </row>
    <row r="181" spans="1:17" x14ac:dyDescent="0.25">
      <c r="A181">
        <v>173</v>
      </c>
      <c r="B181" t="s">
        <v>39</v>
      </c>
      <c r="C181">
        <f>ABS((1/15)*DEGREES(ACOS(-TAN(RADIANS(Latitude))*TAN(RADIANS(23.44)*SIN(RADIANS(360*(Table1[[#This Row],[Day]]+284)/365))))))</f>
        <v>4.9540386921373045</v>
      </c>
      <c r="D181">
        <f>Table1[[#This Row],[H]]/24</f>
        <v>0.20641827883905436</v>
      </c>
      <c r="E181">
        <v>18.716666666666661</v>
      </c>
      <c r="F181">
        <f>Table1[[#This Row],[Local Noon Diff (minutes)]]/Minutes_Per_Day</f>
        <v>1.2997685185185182E-2</v>
      </c>
      <c r="G181" s="11">
        <f>MIDDAY-Table1[[#This Row],[H (days)]]</f>
        <v>0.29358172116094561</v>
      </c>
      <c r="H181" s="11">
        <f>MIDDAY+Table1[[#This Row],[H (days)]]</f>
        <v>0.70641827883905439</v>
      </c>
      <c r="I181" s="13">
        <f>ROUND(Table1[[#This Row],[Base Sunrise Time]]*Minutes_Per_Day,0)</f>
        <v>423</v>
      </c>
      <c r="J181" s="13">
        <f>ROUND(Table1[[#This Row],[Base Sunset Time]]*Minutes_Per_Day,0)</f>
        <v>1017</v>
      </c>
      <c r="K181" s="11">
        <f>MIDDAY-Table1[[#This Row],[H (days)]]+Table1[[#This Row],[Local Noon Diff (days)]]</f>
        <v>0.30657940634613079</v>
      </c>
      <c r="L181" s="14">
        <f>RADIANS((SIX_AM-Table1[[#This Row],[Base Sunrise Time]])*Minutes_Per_Day*0.25)</f>
        <v>-0.27383203006005113</v>
      </c>
      <c r="M181">
        <f>IF(Table1[[#This Row],[Theta (Radians)]]=0,-1,ROUND(Day_Circle_Radius/(2*SIN(Table1[[#This Row],[Theta (Radians)]])),0))</f>
        <v>-183</v>
      </c>
      <c r="N181">
        <f>IF(Table1[[#This Row],[Night Circle Radius]]=0,-1,Table1[[#This Row],[Night Circle Radius]]+ Display_Height / 2)</f>
        <v>-83</v>
      </c>
      <c r="O181">
        <f>ABS(Table1[[#This Row],[Night Circle Radius]])</f>
        <v>183</v>
      </c>
      <c r="P181" t="str">
        <f>IF(Table1[[#This Row],[Day]]-10 &lt; 0, "   ", IF(Table1[[#This Row],[Day]]-100 &lt; 0, "  ", " "))</f>
        <v xml:space="preserve"> </v>
      </c>
      <c r="Q18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173 */   {-83,183,423,1017},</v>
      </c>
    </row>
    <row r="182" spans="1:17" x14ac:dyDescent="0.25">
      <c r="A182">
        <v>174</v>
      </c>
      <c r="B182" t="s">
        <v>39</v>
      </c>
      <c r="C182">
        <f>ABS((1/15)*DEGREES(ACOS(-TAN(RADIANS(Latitude))*TAN(RADIANS(23.44)*SIN(RADIANS(360*(Table1[[#This Row],[Day]]+284)/365))))))</f>
        <v>4.9544841323460087</v>
      </c>
      <c r="D182">
        <f>Table1[[#This Row],[H]]/24</f>
        <v>0.20643683884775035</v>
      </c>
      <c r="E182">
        <v>18.933333333333309</v>
      </c>
      <c r="F182">
        <f>Table1[[#This Row],[Local Noon Diff (minutes)]]/Minutes_Per_Day</f>
        <v>1.3148148148148131E-2</v>
      </c>
      <c r="G182" s="11">
        <f>MIDDAY-Table1[[#This Row],[H (days)]]</f>
        <v>0.29356316115224967</v>
      </c>
      <c r="H182" s="11">
        <f>MIDDAY+Table1[[#This Row],[H (days)]]</f>
        <v>0.70643683884775033</v>
      </c>
      <c r="I182" s="13">
        <f>ROUND(Table1[[#This Row],[Base Sunrise Time]]*Minutes_Per_Day,0)</f>
        <v>423</v>
      </c>
      <c r="J182" s="13">
        <f>ROUND(Table1[[#This Row],[Base Sunset Time]]*Minutes_Per_Day,0)</f>
        <v>1017</v>
      </c>
      <c r="K182" s="11">
        <f>MIDDAY-Table1[[#This Row],[H (days)]]+Table1[[#This Row],[Local Noon Diff (days)]]</f>
        <v>0.30671130930039781</v>
      </c>
      <c r="L182" s="14">
        <f>RADIANS((SIX_AM-Table1[[#This Row],[Base Sunrise Time]])*Minutes_Per_Day*0.25)</f>
        <v>-0.27371541408611166</v>
      </c>
      <c r="M182">
        <f>IF(Table1[[#This Row],[Theta (Radians)]]=0,-1,ROUND(Day_Circle_Radius/(2*SIN(Table1[[#This Row],[Theta (Radians)]])),0))</f>
        <v>-183</v>
      </c>
      <c r="N182">
        <f>IF(Table1[[#This Row],[Night Circle Radius]]=0,-1,Table1[[#This Row],[Night Circle Radius]]+ Display_Height / 2)</f>
        <v>-83</v>
      </c>
      <c r="O182">
        <f>ABS(Table1[[#This Row],[Night Circle Radius]])</f>
        <v>183</v>
      </c>
      <c r="P182" t="str">
        <f>IF(Table1[[#This Row],[Day]]-10 &lt; 0, "   ", IF(Table1[[#This Row],[Day]]-100 &lt; 0, "  ", " "))</f>
        <v xml:space="preserve"> </v>
      </c>
      <c r="Q18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174 */   {-83,183,423,1017},</v>
      </c>
    </row>
    <row r="183" spans="1:17" x14ac:dyDescent="0.25">
      <c r="A183">
        <v>175</v>
      </c>
      <c r="B183" t="s">
        <v>39</v>
      </c>
      <c r="C183">
        <f>ABS((1/15)*DEGREES(ACOS(-TAN(RADIANS(Latitude))*TAN(RADIANS(23.44)*SIN(RADIANS(360*(Table1[[#This Row],[Day]]+284)/365))))))</f>
        <v>4.9552856020630927</v>
      </c>
      <c r="D183">
        <f>Table1[[#This Row],[H]]/24</f>
        <v>0.20647023341929552</v>
      </c>
      <c r="E183">
        <v>19.149999999999956</v>
      </c>
      <c r="F183">
        <f>Table1[[#This Row],[Local Noon Diff (minutes)]]/Minutes_Per_Day</f>
        <v>1.3298611111111081E-2</v>
      </c>
      <c r="G183" s="11">
        <f>MIDDAY-Table1[[#This Row],[H (days)]]</f>
        <v>0.29352976658070451</v>
      </c>
      <c r="H183" s="11">
        <f>MIDDAY+Table1[[#This Row],[H (days)]]</f>
        <v>0.70647023341929549</v>
      </c>
      <c r="I183" s="13">
        <f>ROUND(Table1[[#This Row],[Base Sunrise Time]]*Minutes_Per_Day,0)</f>
        <v>423</v>
      </c>
      <c r="J183" s="13">
        <f>ROUND(Table1[[#This Row],[Base Sunset Time]]*Minutes_Per_Day,0)</f>
        <v>1017</v>
      </c>
      <c r="K183" s="11">
        <f>MIDDAY-Table1[[#This Row],[H (days)]]+Table1[[#This Row],[Local Noon Diff (days)]]</f>
        <v>0.30682837769181559</v>
      </c>
      <c r="L183" s="14">
        <f>RADIANS((SIX_AM-Table1[[#This Row],[Base Sunrise Time]])*Minutes_Per_Day*0.25)</f>
        <v>-0.27350558980483958</v>
      </c>
      <c r="M183">
        <f>IF(Table1[[#This Row],[Theta (Radians)]]=0,-1,ROUND(Day_Circle_Radius/(2*SIN(Table1[[#This Row],[Theta (Radians)]])),0))</f>
        <v>-183</v>
      </c>
      <c r="N183">
        <f>IF(Table1[[#This Row],[Night Circle Radius]]=0,-1,Table1[[#This Row],[Night Circle Radius]]+ Display_Height / 2)</f>
        <v>-83</v>
      </c>
      <c r="O183">
        <f>ABS(Table1[[#This Row],[Night Circle Radius]])</f>
        <v>183</v>
      </c>
      <c r="P183" t="str">
        <f>IF(Table1[[#This Row],[Day]]-10 &lt; 0, "   ", IF(Table1[[#This Row],[Day]]-100 &lt; 0, "  ", " "))</f>
        <v xml:space="preserve"> </v>
      </c>
      <c r="Q18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175 */   {-83,183,423,1017},</v>
      </c>
    </row>
    <row r="184" spans="1:17" x14ac:dyDescent="0.25">
      <c r="A184">
        <v>176</v>
      </c>
      <c r="B184" t="s">
        <v>39</v>
      </c>
      <c r="C184">
        <f>ABS((1/15)*DEGREES(ACOS(-TAN(RADIANS(Latitude))*TAN(RADIANS(23.44)*SIN(RADIANS(360*(Table1[[#This Row],[Day]]+284)/365))))))</f>
        <v>4.9564425489446604</v>
      </c>
      <c r="D184">
        <f>Table1[[#This Row],[H]]/24</f>
        <v>0.20651843953936086</v>
      </c>
      <c r="E184">
        <v>19.349999999999987</v>
      </c>
      <c r="F184">
        <f>Table1[[#This Row],[Local Noon Diff (minutes)]]/Minutes_Per_Day</f>
        <v>1.3437499999999991E-2</v>
      </c>
      <c r="G184" s="11">
        <f>MIDDAY-Table1[[#This Row],[H (days)]]</f>
        <v>0.29348156046063911</v>
      </c>
      <c r="H184" s="11">
        <f>MIDDAY+Table1[[#This Row],[H (days)]]</f>
        <v>0.70651843953936089</v>
      </c>
      <c r="I184" s="13">
        <f>ROUND(Table1[[#This Row],[Base Sunrise Time]]*Minutes_Per_Day,0)</f>
        <v>423</v>
      </c>
      <c r="J184" s="13">
        <f>ROUND(Table1[[#This Row],[Base Sunset Time]]*Minutes_Per_Day,0)</f>
        <v>1017</v>
      </c>
      <c r="K184" s="11">
        <f>MIDDAY-Table1[[#This Row],[H (days)]]+Table1[[#This Row],[Local Noon Diff (days)]]</f>
        <v>0.3069190604606391</v>
      </c>
      <c r="L184" s="14">
        <f>RADIANS((SIX_AM-Table1[[#This Row],[Base Sunrise Time]])*Minutes_Per_Day*0.25)</f>
        <v>-0.27320270181952849</v>
      </c>
      <c r="M184">
        <f>IF(Table1[[#This Row],[Theta (Radians)]]=0,-1,ROUND(Day_Circle_Radius/(2*SIN(Table1[[#This Row],[Theta (Radians)]])),0))</f>
        <v>-183</v>
      </c>
      <c r="N184">
        <f>IF(Table1[[#This Row],[Night Circle Radius]]=0,-1,Table1[[#This Row],[Night Circle Radius]]+ Display_Height / 2)</f>
        <v>-83</v>
      </c>
      <c r="O184">
        <f>ABS(Table1[[#This Row],[Night Circle Radius]])</f>
        <v>183</v>
      </c>
      <c r="P184" t="str">
        <f>IF(Table1[[#This Row],[Day]]-10 &lt; 0, "   ", IF(Table1[[#This Row],[Day]]-100 &lt; 0, "  ", " "))</f>
        <v xml:space="preserve"> </v>
      </c>
      <c r="Q18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176 */   {-83,183,423,1017},</v>
      </c>
    </row>
    <row r="185" spans="1:17" x14ac:dyDescent="0.25">
      <c r="A185">
        <v>177</v>
      </c>
      <c r="B185" t="s">
        <v>39</v>
      </c>
      <c r="C185">
        <f>ABS((1/15)*DEGREES(ACOS(-TAN(RADIANS(Latitude))*TAN(RADIANS(23.44)*SIN(RADIANS(360*(Table1[[#This Row],[Day]]+284)/365))))))</f>
        <v>4.957954176901457</v>
      </c>
      <c r="D185">
        <f>Table1[[#This Row],[H]]/24</f>
        <v>0.20658142403756072</v>
      </c>
      <c r="E185">
        <v>19.566666666666634</v>
      </c>
      <c r="F185">
        <f>Table1[[#This Row],[Local Noon Diff (minutes)]]/Minutes_Per_Day</f>
        <v>1.3587962962962941E-2</v>
      </c>
      <c r="G185" s="11">
        <f>MIDDAY-Table1[[#This Row],[H (days)]]</f>
        <v>0.29341857596243925</v>
      </c>
      <c r="H185" s="11">
        <f>MIDDAY+Table1[[#This Row],[H (days)]]</f>
        <v>0.70658142403756075</v>
      </c>
      <c r="I185" s="13">
        <f>ROUND(Table1[[#This Row],[Base Sunrise Time]]*Minutes_Per_Day,0)</f>
        <v>423</v>
      </c>
      <c r="J185" s="13">
        <f>ROUND(Table1[[#This Row],[Base Sunset Time]]*Minutes_Per_Day,0)</f>
        <v>1017</v>
      </c>
      <c r="K185" s="11">
        <f>MIDDAY-Table1[[#This Row],[H (days)]]+Table1[[#This Row],[Local Noon Diff (days)]]</f>
        <v>0.30700653892540219</v>
      </c>
      <c r="L185" s="14">
        <f>RADIANS((SIX_AM-Table1[[#This Row],[Base Sunrise Time]])*Minutes_Per_Day*0.25)</f>
        <v>-0.27280695854585907</v>
      </c>
      <c r="M185">
        <f>IF(Table1[[#This Row],[Theta (Radians)]]=0,-1,ROUND(Day_Circle_Radius/(2*SIN(Table1[[#This Row],[Theta (Radians)]])),0))</f>
        <v>-184</v>
      </c>
      <c r="N185">
        <f>IF(Table1[[#This Row],[Night Circle Radius]]=0,-1,Table1[[#This Row],[Night Circle Radius]]+ Display_Height / 2)</f>
        <v>-84</v>
      </c>
      <c r="O185">
        <f>ABS(Table1[[#This Row],[Night Circle Radius]])</f>
        <v>184</v>
      </c>
      <c r="P185" t="str">
        <f>IF(Table1[[#This Row],[Day]]-10 &lt; 0, "   ", IF(Table1[[#This Row],[Day]]-100 &lt; 0, "  ", " "))</f>
        <v xml:space="preserve"> </v>
      </c>
      <c r="Q18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177 */   {-84,184,423,1017},</v>
      </c>
    </row>
    <row r="186" spans="1:17" x14ac:dyDescent="0.25">
      <c r="A186">
        <v>178</v>
      </c>
      <c r="B186" t="s">
        <v>39</v>
      </c>
      <c r="C186">
        <f>ABS((1/15)*DEGREES(ACOS(-TAN(RADIANS(Latitude))*TAN(RADIANS(23.44)*SIN(RADIANS(360*(Table1[[#This Row],[Day]]+284)/365))))))</f>
        <v>4.9598194479881572</v>
      </c>
      <c r="D186">
        <f>Table1[[#This Row],[H]]/24</f>
        <v>0.20665914366617322</v>
      </c>
      <c r="E186">
        <v>19.766666666666666</v>
      </c>
      <c r="F186">
        <f>Table1[[#This Row],[Local Noon Diff (minutes)]]/Minutes_Per_Day</f>
        <v>1.3726851851851851E-2</v>
      </c>
      <c r="G186" s="11">
        <f>MIDDAY-Table1[[#This Row],[H (days)]]</f>
        <v>0.29334085633382678</v>
      </c>
      <c r="H186" s="11">
        <f>MIDDAY+Table1[[#This Row],[H (days)]]</f>
        <v>0.70665914366617322</v>
      </c>
      <c r="I186" s="13">
        <f>ROUND(Table1[[#This Row],[Base Sunrise Time]]*Minutes_Per_Day,0)</f>
        <v>422</v>
      </c>
      <c r="J186" s="13">
        <f>ROUND(Table1[[#This Row],[Base Sunset Time]]*Minutes_Per_Day,0)</f>
        <v>1018</v>
      </c>
      <c r="K186" s="11">
        <f>MIDDAY-Table1[[#This Row],[H (days)]]+Table1[[#This Row],[Local Noon Diff (days)]]</f>
        <v>0.30706770818567863</v>
      </c>
      <c r="L186" s="14">
        <f>RADIANS((SIX_AM-Table1[[#This Row],[Base Sunrise Time]])*Minutes_Per_Day*0.25)</f>
        <v>-0.27231863171728177</v>
      </c>
      <c r="M186">
        <f>IF(Table1[[#This Row],[Theta (Radians)]]=0,-1,ROUND(Day_Circle_Radius/(2*SIN(Table1[[#This Row],[Theta (Radians)]])),0))</f>
        <v>-184</v>
      </c>
      <c r="N186">
        <f>IF(Table1[[#This Row],[Night Circle Radius]]=0,-1,Table1[[#This Row],[Night Circle Radius]]+ Display_Height / 2)</f>
        <v>-84</v>
      </c>
      <c r="O186">
        <f>ABS(Table1[[#This Row],[Night Circle Radius]])</f>
        <v>184</v>
      </c>
      <c r="P186" t="str">
        <f>IF(Table1[[#This Row],[Day]]-10 &lt; 0, "   ", IF(Table1[[#This Row],[Day]]-100 &lt; 0, "  ", " "))</f>
        <v xml:space="preserve"> </v>
      </c>
      <c r="Q18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178 */   {-84,184,422,1018},</v>
      </c>
    </row>
    <row r="187" spans="1:17" x14ac:dyDescent="0.25">
      <c r="A187">
        <v>179</v>
      </c>
      <c r="B187" t="s">
        <v>39</v>
      </c>
      <c r="C187">
        <f>ABS((1/15)*DEGREES(ACOS(-TAN(RADIANS(Latitude))*TAN(RADIANS(23.44)*SIN(RADIANS(360*(Table1[[#This Row],[Day]]+284)/365))))))</f>
        <v>4.9620370848589728</v>
      </c>
      <c r="D187">
        <f>Table1[[#This Row],[H]]/24</f>
        <v>0.2067515452024572</v>
      </c>
      <c r="E187">
        <v>19.983333333333313</v>
      </c>
      <c r="F187">
        <f>Table1[[#This Row],[Local Noon Diff (minutes)]]/Minutes_Per_Day</f>
        <v>1.3877314814814801E-2</v>
      </c>
      <c r="G187" s="11">
        <f>MIDDAY-Table1[[#This Row],[H (days)]]</f>
        <v>0.2932484547975428</v>
      </c>
      <c r="H187" s="11">
        <f>MIDDAY+Table1[[#This Row],[H (days)]]</f>
        <v>0.7067515452024572</v>
      </c>
      <c r="I187" s="13">
        <f>ROUND(Table1[[#This Row],[Base Sunrise Time]]*Minutes_Per_Day,0)</f>
        <v>422</v>
      </c>
      <c r="J187" s="13">
        <f>ROUND(Table1[[#This Row],[Base Sunset Time]]*Minutes_Per_Day,0)</f>
        <v>1018</v>
      </c>
      <c r="K187" s="11">
        <f>MIDDAY-Table1[[#This Row],[H (days)]]+Table1[[#This Row],[Local Noon Diff (days)]]</f>
        <v>0.3071257696123576</v>
      </c>
      <c r="L187" s="14">
        <f>RADIANS((SIX_AM-Table1[[#This Row],[Base Sunrise Time]])*Minutes_Per_Day*0.25)</f>
        <v>-0.27173805574214144</v>
      </c>
      <c r="M187">
        <f>IF(Table1[[#This Row],[Theta (Radians)]]=0,-1,ROUND(Day_Circle_Radius/(2*SIN(Table1[[#This Row],[Theta (Radians)]])),0))</f>
        <v>-184</v>
      </c>
      <c r="N187">
        <f>IF(Table1[[#This Row],[Night Circle Radius]]=0,-1,Table1[[#This Row],[Night Circle Radius]]+ Display_Height / 2)</f>
        <v>-84</v>
      </c>
      <c r="O187">
        <f>ABS(Table1[[#This Row],[Night Circle Radius]])</f>
        <v>184</v>
      </c>
      <c r="P187" t="str">
        <f>IF(Table1[[#This Row],[Day]]-10 &lt; 0, "   ", IF(Table1[[#This Row],[Day]]-100 &lt; 0, "  ", " "))</f>
        <v xml:space="preserve"> </v>
      </c>
      <c r="Q18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179 */   {-84,184,422,1018},</v>
      </c>
    </row>
    <row r="188" spans="1:17" x14ac:dyDescent="0.25">
      <c r="A188">
        <v>180</v>
      </c>
      <c r="B188" t="s">
        <v>39</v>
      </c>
      <c r="C188">
        <f>ABS((1/15)*DEGREES(ACOS(-TAN(RADIANS(Latitude))*TAN(RADIANS(23.44)*SIN(RADIANS(360*(Table1[[#This Row],[Day]]+284)/365))))))</f>
        <v>4.9646055737777832</v>
      </c>
      <c r="D188">
        <f>Table1[[#This Row],[H]]/24</f>
        <v>0.20685856557407431</v>
      </c>
      <c r="E188">
        <v>20.183333333333344</v>
      </c>
      <c r="F188">
        <f>Table1[[#This Row],[Local Noon Diff (minutes)]]/Minutes_Per_Day</f>
        <v>1.4016203703703711E-2</v>
      </c>
      <c r="G188" s="11">
        <f>MIDDAY-Table1[[#This Row],[H (days)]]</f>
        <v>0.29314143442592566</v>
      </c>
      <c r="H188" s="11">
        <f>MIDDAY+Table1[[#This Row],[H (days)]]</f>
        <v>0.70685856557407434</v>
      </c>
      <c r="I188" s="13">
        <f>ROUND(Table1[[#This Row],[Base Sunrise Time]]*Minutes_Per_Day,0)</f>
        <v>422</v>
      </c>
      <c r="J188" s="13">
        <f>ROUND(Table1[[#This Row],[Base Sunset Time]]*Minutes_Per_Day,0)</f>
        <v>1018</v>
      </c>
      <c r="K188" s="11">
        <f>MIDDAY-Table1[[#This Row],[H (days)]]+Table1[[#This Row],[Local Noon Diff (days)]]</f>
        <v>0.30715763812962937</v>
      </c>
      <c r="L188" s="14">
        <f>RADIANS((SIX_AM-Table1[[#This Row],[Base Sunrise Time]])*Minutes_Per_Day*0.25)</f>
        <v>-0.27106562691562774</v>
      </c>
      <c r="M188">
        <f>IF(Table1[[#This Row],[Theta (Radians)]]=0,-1,ROUND(Day_Circle_Radius/(2*SIN(Table1[[#This Row],[Theta (Radians)]])),0))</f>
        <v>-185</v>
      </c>
      <c r="N188">
        <f>IF(Table1[[#This Row],[Night Circle Radius]]=0,-1,Table1[[#This Row],[Night Circle Radius]]+ Display_Height / 2)</f>
        <v>-85</v>
      </c>
      <c r="O188">
        <f>ABS(Table1[[#This Row],[Night Circle Radius]])</f>
        <v>185</v>
      </c>
      <c r="P188" t="str">
        <f>IF(Table1[[#This Row],[Day]]-10 &lt; 0, "   ", IF(Table1[[#This Row],[Day]]-100 &lt; 0, "  ", " "))</f>
        <v xml:space="preserve"> </v>
      </c>
      <c r="Q18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180 */   {-85,185,422,1018},</v>
      </c>
    </row>
    <row r="189" spans="1:17" x14ac:dyDescent="0.25">
      <c r="A189">
        <v>181</v>
      </c>
      <c r="B189" t="s">
        <v>39</v>
      </c>
      <c r="C189">
        <f>ABS((1/15)*DEGREES(ACOS(-TAN(RADIANS(Latitude))*TAN(RADIANS(23.44)*SIN(RADIANS(360*(Table1[[#This Row],[Day]]+284)/365))))))</f>
        <v>4.9675231681683423</v>
      </c>
      <c r="D189">
        <f>Table1[[#This Row],[H]]/24</f>
        <v>0.20698013200701426</v>
      </c>
      <c r="E189">
        <v>20.383333333333375</v>
      </c>
      <c r="F189">
        <f>Table1[[#This Row],[Local Noon Diff (minutes)]]/Minutes_Per_Day</f>
        <v>1.4155092592592622E-2</v>
      </c>
      <c r="G189" s="11">
        <f>MIDDAY-Table1[[#This Row],[H (days)]]</f>
        <v>0.29301986799298574</v>
      </c>
      <c r="H189" s="11">
        <f>MIDDAY+Table1[[#This Row],[H (days)]]</f>
        <v>0.70698013200701426</v>
      </c>
      <c r="I189" s="13">
        <f>ROUND(Table1[[#This Row],[Base Sunrise Time]]*Minutes_Per_Day,0)</f>
        <v>422</v>
      </c>
      <c r="J189" s="13">
        <f>ROUND(Table1[[#This Row],[Base Sunset Time]]*Minutes_Per_Day,0)</f>
        <v>1018</v>
      </c>
      <c r="K189" s="11">
        <f>MIDDAY-Table1[[#This Row],[H (days)]]+Table1[[#This Row],[Local Noon Diff (days)]]</f>
        <v>0.30717496058557836</v>
      </c>
      <c r="L189" s="14">
        <f>RADIANS((SIX_AM-Table1[[#This Row],[Base Sunrise Time]])*Minutes_Per_Day*0.25)</f>
        <v>-0.27030180249033336</v>
      </c>
      <c r="M189">
        <f>IF(Table1[[#This Row],[Theta (Radians)]]=0,-1,ROUND(Day_Circle_Radius/(2*SIN(Table1[[#This Row],[Theta (Radians)]])),0))</f>
        <v>-185</v>
      </c>
      <c r="N189">
        <f>IF(Table1[[#This Row],[Night Circle Radius]]=0,-1,Table1[[#This Row],[Night Circle Radius]]+ Display_Height / 2)</f>
        <v>-85</v>
      </c>
      <c r="O189">
        <f>ABS(Table1[[#This Row],[Night Circle Radius]])</f>
        <v>185</v>
      </c>
      <c r="P189" t="str">
        <f>IF(Table1[[#This Row],[Day]]-10 &lt; 0, "   ", IF(Table1[[#This Row],[Day]]-100 &lt; 0, "  ", " "))</f>
        <v xml:space="preserve"> </v>
      </c>
      <c r="Q18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181 */   {-85,185,422,1018},</v>
      </c>
    </row>
    <row r="190" spans="1:17" x14ac:dyDescent="0.25">
      <c r="A190">
        <v>182</v>
      </c>
      <c r="B190" t="s">
        <v>40</v>
      </c>
      <c r="C190">
        <f>ABS((1/15)*DEGREES(ACOS(-TAN(RADIANS(Latitude))*TAN(RADIANS(23.44)*SIN(RADIANS(360*(Table1[[#This Row],[Day]]+284)/365))))))</f>
        <v>4.9707878926876479</v>
      </c>
      <c r="D190">
        <f>Table1[[#This Row],[H]]/24</f>
        <v>0.20711616219531867</v>
      </c>
      <c r="E190">
        <v>20.566666666666631</v>
      </c>
      <c r="F190">
        <f>Table1[[#This Row],[Local Noon Diff (minutes)]]/Minutes_Per_Day</f>
        <v>1.4282407407407383E-2</v>
      </c>
      <c r="G190" s="11">
        <f>MIDDAY-Table1[[#This Row],[H (days)]]</f>
        <v>0.2928838378046813</v>
      </c>
      <c r="H190" s="11">
        <f>MIDDAY+Table1[[#This Row],[H (days)]]</f>
        <v>0.7071161621953187</v>
      </c>
      <c r="I190" s="13">
        <f>ROUND(Table1[[#This Row],[Base Sunrise Time]]*Minutes_Per_Day,0)</f>
        <v>422</v>
      </c>
      <c r="J190" s="13">
        <f>ROUND(Table1[[#This Row],[Base Sunset Time]]*Minutes_Per_Day,0)</f>
        <v>1018</v>
      </c>
      <c r="K190" s="11">
        <f>MIDDAY-Table1[[#This Row],[H (days)]]+Table1[[#This Row],[Local Noon Diff (days)]]</f>
        <v>0.30716624521208868</v>
      </c>
      <c r="L190" s="14">
        <f>RADIANS((SIX_AM-Table1[[#This Row],[Base Sunrise Time]])*Minutes_Per_Day*0.25)</f>
        <v>-0.26944709960984609</v>
      </c>
      <c r="M190">
        <f>IF(Table1[[#This Row],[Theta (Radians)]]=0,-1,ROUND(Day_Circle_Radius/(2*SIN(Table1[[#This Row],[Theta (Radians)]])),0))</f>
        <v>-186</v>
      </c>
      <c r="N190">
        <f>IF(Table1[[#This Row],[Night Circle Radius]]=0,-1,Table1[[#This Row],[Night Circle Radius]]+ Display_Height / 2)</f>
        <v>-86</v>
      </c>
      <c r="O190">
        <f>ABS(Table1[[#This Row],[Night Circle Radius]])</f>
        <v>186</v>
      </c>
      <c r="P190" t="str">
        <f>IF(Table1[[#This Row],[Day]]-10 &lt; 0, "   ", IF(Table1[[#This Row],[Day]]-100 &lt; 0, "  ", " "))</f>
        <v xml:space="preserve"> </v>
      </c>
      <c r="Q19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182 */   {-86,186,422,1018},</v>
      </c>
    </row>
    <row r="191" spans="1:17" x14ac:dyDescent="0.25">
      <c r="A191">
        <v>183</v>
      </c>
      <c r="B191" t="s">
        <v>40</v>
      </c>
      <c r="C191">
        <f>ABS((1/15)*DEGREES(ACOS(-TAN(RADIANS(Latitude))*TAN(RADIANS(23.44)*SIN(RADIANS(360*(Table1[[#This Row],[Day]]+284)/365))))))</f>
        <v>4.9743975478032088</v>
      </c>
      <c r="D191">
        <f>Table1[[#This Row],[H]]/24</f>
        <v>0.20726656449180036</v>
      </c>
      <c r="E191">
        <v>20.750000000000046</v>
      </c>
      <c r="F191">
        <f>Table1[[#This Row],[Local Noon Diff (minutes)]]/Minutes_Per_Day</f>
        <v>1.4409722222222254E-2</v>
      </c>
      <c r="G191" s="11">
        <f>MIDDAY-Table1[[#This Row],[H (days)]]</f>
        <v>0.29273343550819964</v>
      </c>
      <c r="H191" s="11">
        <f>MIDDAY+Table1[[#This Row],[H (days)]]</f>
        <v>0.70726656449180036</v>
      </c>
      <c r="I191" s="13">
        <f>ROUND(Table1[[#This Row],[Base Sunrise Time]]*Minutes_Per_Day,0)</f>
        <v>422</v>
      </c>
      <c r="J191" s="13">
        <f>ROUND(Table1[[#This Row],[Base Sunset Time]]*Minutes_Per_Day,0)</f>
        <v>1018</v>
      </c>
      <c r="K191" s="11">
        <f>MIDDAY-Table1[[#This Row],[H (days)]]+Table1[[#This Row],[Local Noon Diff (days)]]</f>
        <v>0.30714315773042189</v>
      </c>
      <c r="L191" s="14">
        <f>RADIANS((SIX_AM-Table1[[#This Row],[Base Sunrise Time]])*Minutes_Per_Day*0.25)</f>
        <v>-0.26850209411042636</v>
      </c>
      <c r="M191">
        <f>IF(Table1[[#This Row],[Theta (Radians)]]=0,-1,ROUND(Day_Circle_Radius/(2*SIN(Table1[[#This Row],[Theta (Radians)]])),0))</f>
        <v>-187</v>
      </c>
      <c r="N191">
        <f>IF(Table1[[#This Row],[Night Circle Radius]]=0,-1,Table1[[#This Row],[Night Circle Radius]]+ Display_Height / 2)</f>
        <v>-87</v>
      </c>
      <c r="O191">
        <f>ABS(Table1[[#This Row],[Night Circle Radius]])</f>
        <v>187</v>
      </c>
      <c r="P191" t="str">
        <f>IF(Table1[[#This Row],[Day]]-10 &lt; 0, "   ", IF(Table1[[#This Row],[Day]]-100 &lt; 0, "  ", " "))</f>
        <v xml:space="preserve"> </v>
      </c>
      <c r="Q19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183 */   {-87,187,422,1018},</v>
      </c>
    </row>
    <row r="192" spans="1:17" x14ac:dyDescent="0.25">
      <c r="A192">
        <v>184</v>
      </c>
      <c r="B192" t="s">
        <v>40</v>
      </c>
      <c r="C192">
        <f>ABS((1/15)*DEGREES(ACOS(-TAN(RADIANS(Latitude))*TAN(RADIANS(23.44)*SIN(RADIANS(360*(Table1[[#This Row],[Day]]+284)/365))))))</f>
        <v>4.9783497148527349</v>
      </c>
      <c r="D192">
        <f>Table1[[#This Row],[H]]/24</f>
        <v>0.20743123811886396</v>
      </c>
      <c r="E192">
        <v>20.933333333333302</v>
      </c>
      <c r="F192">
        <f>Table1[[#This Row],[Local Noon Diff (minutes)]]/Minutes_Per_Day</f>
        <v>1.4537037037037015E-2</v>
      </c>
      <c r="G192" s="11">
        <f>MIDDAY-Table1[[#This Row],[H (days)]]</f>
        <v>0.29256876188113601</v>
      </c>
      <c r="H192" s="11">
        <f>MIDDAY+Table1[[#This Row],[H (days)]]</f>
        <v>0.70743123811886399</v>
      </c>
      <c r="I192" s="13">
        <f>ROUND(Table1[[#This Row],[Base Sunrise Time]]*Minutes_Per_Day,0)</f>
        <v>421</v>
      </c>
      <c r="J192" s="13">
        <f>ROUND(Table1[[#This Row],[Base Sunset Time]]*Minutes_Per_Day,0)</f>
        <v>1019</v>
      </c>
      <c r="K192" s="11">
        <f>MIDDAY-Table1[[#This Row],[H (days)]]+Table1[[#This Row],[Local Noon Diff (days)]]</f>
        <v>0.30710579891817302</v>
      </c>
      <c r="L192" s="14">
        <f>RADIANS((SIX_AM-Table1[[#This Row],[Base Sunrise Time]])*Minutes_Per_Day*0.25)</f>
        <v>-0.26746741919638023</v>
      </c>
      <c r="M192">
        <f>IF(Table1[[#This Row],[Theta (Radians)]]=0,-1,ROUND(Day_Circle_Radius/(2*SIN(Table1[[#This Row],[Theta (Radians)]])),0))</f>
        <v>-187</v>
      </c>
      <c r="N192">
        <f>IF(Table1[[#This Row],[Night Circle Radius]]=0,-1,Table1[[#This Row],[Night Circle Radius]]+ Display_Height / 2)</f>
        <v>-87</v>
      </c>
      <c r="O192">
        <f>ABS(Table1[[#This Row],[Night Circle Radius]])</f>
        <v>187</v>
      </c>
      <c r="P192" t="str">
        <f>IF(Table1[[#This Row],[Day]]-10 &lt; 0, "   ", IF(Table1[[#This Row],[Day]]-100 &lt; 0, "  ", " "))</f>
        <v xml:space="preserve"> </v>
      </c>
      <c r="Q19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184 */   {-87,187,421,1019},</v>
      </c>
    </row>
    <row r="193" spans="1:17" x14ac:dyDescent="0.25">
      <c r="A193">
        <v>185</v>
      </c>
      <c r="B193" t="s">
        <v>40</v>
      </c>
      <c r="C193">
        <f>ABS((1/15)*DEGREES(ACOS(-TAN(RADIANS(Latitude))*TAN(RADIANS(23.44)*SIN(RADIANS(360*(Table1[[#This Row],[Day]]+284)/365))))))</f>
        <v>4.9826417615627001</v>
      </c>
      <c r="D193">
        <f>Table1[[#This Row],[H]]/24</f>
        <v>0.20761007339844584</v>
      </c>
      <c r="E193">
        <v>21.116666666666717</v>
      </c>
      <c r="F193">
        <f>Table1[[#This Row],[Local Noon Diff (minutes)]]/Minutes_Per_Day</f>
        <v>1.4664351851851887E-2</v>
      </c>
      <c r="G193" s="11">
        <f>MIDDAY-Table1[[#This Row],[H (days)]]</f>
        <v>0.29238992660155416</v>
      </c>
      <c r="H193" s="11">
        <f>MIDDAY+Table1[[#This Row],[H (days)]]</f>
        <v>0.70761007339844584</v>
      </c>
      <c r="I193" s="13">
        <f>ROUND(Table1[[#This Row],[Base Sunrise Time]]*Minutes_Per_Day,0)</f>
        <v>421</v>
      </c>
      <c r="J193" s="13">
        <f>ROUND(Table1[[#This Row],[Base Sunset Time]]*Minutes_Per_Day,0)</f>
        <v>1019</v>
      </c>
      <c r="K193" s="11">
        <f>MIDDAY-Table1[[#This Row],[H (days)]]+Table1[[#This Row],[Local Noon Diff (days)]]</f>
        <v>0.30705427845340605</v>
      </c>
      <c r="L193" s="14">
        <f>RADIANS((SIX_AM-Table1[[#This Row],[Base Sunrise Time]])*Minutes_Per_Day*0.25)</f>
        <v>-0.26634376399530618</v>
      </c>
      <c r="M193">
        <f>IF(Table1[[#This Row],[Theta (Radians)]]=0,-1,ROUND(Day_Circle_Radius/(2*SIN(Table1[[#This Row],[Theta (Radians)]])),0))</f>
        <v>-188</v>
      </c>
      <c r="N193">
        <f>IF(Table1[[#This Row],[Night Circle Radius]]=0,-1,Table1[[#This Row],[Night Circle Radius]]+ Display_Height / 2)</f>
        <v>-88</v>
      </c>
      <c r="O193">
        <f>ABS(Table1[[#This Row],[Night Circle Radius]])</f>
        <v>188</v>
      </c>
      <c r="P193" t="str">
        <f>IF(Table1[[#This Row],[Day]]-10 &lt; 0, "   ", IF(Table1[[#This Row],[Day]]-100 &lt; 0, "  ", " "))</f>
        <v xml:space="preserve"> </v>
      </c>
      <c r="Q19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185 */   {-88,188,421,1019},</v>
      </c>
    </row>
    <row r="194" spans="1:17" x14ac:dyDescent="0.25">
      <c r="A194">
        <v>186</v>
      </c>
      <c r="B194" t="s">
        <v>40</v>
      </c>
      <c r="C194">
        <f>ABS((1/15)*DEGREES(ACOS(-TAN(RADIANS(Latitude))*TAN(RADIANS(23.44)*SIN(RADIANS(360*(Table1[[#This Row],[Day]]+284)/365))))))</f>
        <v>4.9872708480004215</v>
      </c>
      <c r="D194">
        <f>Table1[[#This Row],[H]]/24</f>
        <v>0.20780295200001755</v>
      </c>
      <c r="E194">
        <v>21.299999999999972</v>
      </c>
      <c r="F194">
        <f>Table1[[#This Row],[Local Noon Diff (minutes)]]/Minutes_Per_Day</f>
        <v>1.4791666666666647E-2</v>
      </c>
      <c r="G194" s="11">
        <f>MIDDAY-Table1[[#This Row],[H (days)]]</f>
        <v>0.29219704799998247</v>
      </c>
      <c r="H194" s="11">
        <f>MIDDAY+Table1[[#This Row],[H (days)]]</f>
        <v>0.70780295200001753</v>
      </c>
      <c r="I194" s="13">
        <f>ROUND(Table1[[#This Row],[Base Sunrise Time]]*Minutes_Per_Day,0)</f>
        <v>421</v>
      </c>
      <c r="J194" s="13">
        <f>ROUND(Table1[[#This Row],[Base Sunset Time]]*Minutes_Per_Day,0)</f>
        <v>1019</v>
      </c>
      <c r="K194" s="11">
        <f>MIDDAY-Table1[[#This Row],[H (days)]]+Table1[[#This Row],[Local Noon Diff (days)]]</f>
        <v>0.30698871466664912</v>
      </c>
      <c r="L194" s="14">
        <f>RADIANS((SIX_AM-Table1[[#This Row],[Base Sunrise Time]])*Minutes_Per_Day*0.25)</f>
        <v>-0.26513187199984162</v>
      </c>
      <c r="M194">
        <f>IF(Table1[[#This Row],[Theta (Radians)]]=0,-1,ROUND(Day_Circle_Radius/(2*SIN(Table1[[#This Row],[Theta (Radians)]])),0))</f>
        <v>-189</v>
      </c>
      <c r="N194">
        <f>IF(Table1[[#This Row],[Night Circle Radius]]=0,-1,Table1[[#This Row],[Night Circle Radius]]+ Display_Height / 2)</f>
        <v>-89</v>
      </c>
      <c r="O194">
        <f>ABS(Table1[[#This Row],[Night Circle Radius]])</f>
        <v>189</v>
      </c>
      <c r="P194" t="str">
        <f>IF(Table1[[#This Row],[Day]]-10 &lt; 0, "   ", IF(Table1[[#This Row],[Day]]-100 &lt; 0, "  ", " "))</f>
        <v xml:space="preserve"> </v>
      </c>
      <c r="Q19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186 */   {-89,189,421,1019},</v>
      </c>
    </row>
    <row r="195" spans="1:17" x14ac:dyDescent="0.25">
      <c r="A195">
        <v>187</v>
      </c>
      <c r="B195" t="s">
        <v>40</v>
      </c>
      <c r="C195">
        <f>ABS((1/15)*DEGREES(ACOS(-TAN(RADIANS(Latitude))*TAN(RADIANS(23.44)*SIN(RADIANS(360*(Table1[[#This Row],[Day]]+284)/365))))))</f>
        <v>4.9922339329325318</v>
      </c>
      <c r="D195">
        <f>Table1[[#This Row],[H]]/24</f>
        <v>0.20800974720552215</v>
      </c>
      <c r="E195">
        <v>21.466666666666612</v>
      </c>
      <c r="F195">
        <f>Table1[[#This Row],[Local Noon Diff (minutes)]]/Minutes_Per_Day</f>
        <v>1.4907407407407369E-2</v>
      </c>
      <c r="G195" s="11">
        <f>MIDDAY-Table1[[#This Row],[H (days)]]</f>
        <v>0.29199025279447788</v>
      </c>
      <c r="H195" s="11">
        <f>MIDDAY+Table1[[#This Row],[H (days)]]</f>
        <v>0.70800974720552212</v>
      </c>
      <c r="I195" s="13">
        <f>ROUND(Table1[[#This Row],[Base Sunrise Time]]*Minutes_Per_Day,0)</f>
        <v>420</v>
      </c>
      <c r="J195" s="13">
        <f>ROUND(Table1[[#This Row],[Base Sunset Time]]*Minutes_Per_Day,0)</f>
        <v>1020</v>
      </c>
      <c r="K195" s="11">
        <f>MIDDAY-Table1[[#This Row],[H (days)]]+Table1[[#This Row],[Local Noon Diff (days)]]</f>
        <v>0.30689766020188525</v>
      </c>
      <c r="L195" s="14">
        <f>RADIANS((SIX_AM-Table1[[#This Row],[Base Sunrise Time]])*Minutes_Per_Day*0.25)</f>
        <v>-0.26383253940301998</v>
      </c>
      <c r="M195">
        <f>IF(Table1[[#This Row],[Theta (Radians)]]=0,-1,ROUND(Day_Circle_Radius/(2*SIN(Table1[[#This Row],[Theta (Radians)]])),0))</f>
        <v>-190</v>
      </c>
      <c r="N195">
        <f>IF(Table1[[#This Row],[Night Circle Radius]]=0,-1,Table1[[#This Row],[Night Circle Radius]]+ Display_Height / 2)</f>
        <v>-90</v>
      </c>
      <c r="O195">
        <f>ABS(Table1[[#This Row],[Night Circle Radius]])</f>
        <v>190</v>
      </c>
      <c r="P195" t="str">
        <f>IF(Table1[[#This Row],[Day]]-10 &lt; 0, "   ", IF(Table1[[#This Row],[Day]]-100 &lt; 0, "  ", " "))</f>
        <v xml:space="preserve"> </v>
      </c>
      <c r="Q19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187 */   {-90,190,420,1020},</v>
      </c>
    </row>
    <row r="196" spans="1:17" x14ac:dyDescent="0.25">
      <c r="A196">
        <v>188</v>
      </c>
      <c r="B196" t="s">
        <v>40</v>
      </c>
      <c r="C196">
        <f>ABS((1/15)*DEGREES(ACOS(-TAN(RADIANS(Latitude))*TAN(RADIANS(23.44)*SIN(RADIANS(360*(Table1[[#This Row],[Day]]+284)/365))))))</f>
        <v>4.997527780561315</v>
      </c>
      <c r="D196">
        <f>Table1[[#This Row],[H]]/24</f>
        <v>0.2082303241900548</v>
      </c>
      <c r="E196">
        <v>21.616666666666635</v>
      </c>
      <c r="F196">
        <f>Table1[[#This Row],[Local Noon Diff (minutes)]]/Minutes_Per_Day</f>
        <v>1.5011574074074052E-2</v>
      </c>
      <c r="G196" s="11">
        <f>MIDDAY-Table1[[#This Row],[H (days)]]</f>
        <v>0.29176967580994517</v>
      </c>
      <c r="H196" s="11">
        <f>MIDDAY+Table1[[#This Row],[H (days)]]</f>
        <v>0.70823032419005483</v>
      </c>
      <c r="I196" s="13">
        <f>ROUND(Table1[[#This Row],[Base Sunrise Time]]*Minutes_Per_Day,0)</f>
        <v>420</v>
      </c>
      <c r="J196" s="13">
        <f>ROUND(Table1[[#This Row],[Base Sunset Time]]*Minutes_Per_Day,0)</f>
        <v>1020</v>
      </c>
      <c r="K196" s="11">
        <f>MIDDAY-Table1[[#This Row],[H (days)]]+Table1[[#This Row],[Local Noon Diff (days)]]</f>
        <v>0.30678124988401922</v>
      </c>
      <c r="L196" s="14">
        <f>RADIANS((SIX_AM-Table1[[#This Row],[Base Sunrise Time]])*Minutes_Per_Day*0.25)</f>
        <v>-0.26244661333470209</v>
      </c>
      <c r="M196">
        <f>IF(Table1[[#This Row],[Theta (Radians)]]=0,-1,ROUND(Day_Circle_Radius/(2*SIN(Table1[[#This Row],[Theta (Radians)]])),0))</f>
        <v>-191</v>
      </c>
      <c r="N196">
        <f>IF(Table1[[#This Row],[Night Circle Radius]]=0,-1,Table1[[#This Row],[Night Circle Radius]]+ Display_Height / 2)</f>
        <v>-91</v>
      </c>
      <c r="O196">
        <f>ABS(Table1[[#This Row],[Night Circle Radius]])</f>
        <v>191</v>
      </c>
      <c r="P196" t="str">
        <f>IF(Table1[[#This Row],[Day]]-10 &lt; 0, "   ", IF(Table1[[#This Row],[Day]]-100 &lt; 0, "  ", " "))</f>
        <v xml:space="preserve"> </v>
      </c>
      <c r="Q19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188 */   {-91,191,420,1020},</v>
      </c>
    </row>
    <row r="197" spans="1:17" x14ac:dyDescent="0.25">
      <c r="A197">
        <v>189</v>
      </c>
      <c r="B197" t="s">
        <v>40</v>
      </c>
      <c r="C197">
        <f>ABS((1/15)*DEGREES(ACOS(-TAN(RADIANS(Latitude))*TAN(RADIANS(23.44)*SIN(RADIANS(360*(Table1[[#This Row],[Day]]+284)/365))))))</f>
        <v>5.003148967609035</v>
      </c>
      <c r="D197">
        <f>Table1[[#This Row],[H]]/24</f>
        <v>0.20846454031704312</v>
      </c>
      <c r="E197">
        <v>21.766666666666659</v>
      </c>
      <c r="F197">
        <f>Table1[[#This Row],[Local Noon Diff (minutes)]]/Minutes_Per_Day</f>
        <v>1.5115740740740735E-2</v>
      </c>
      <c r="G197" s="11">
        <f>MIDDAY-Table1[[#This Row],[H (days)]]</f>
        <v>0.29153545968295691</v>
      </c>
      <c r="H197" s="11">
        <f>MIDDAY+Table1[[#This Row],[H (days)]]</f>
        <v>0.70846454031704309</v>
      </c>
      <c r="I197" s="13">
        <f>ROUND(Table1[[#This Row],[Base Sunrise Time]]*Minutes_Per_Day,0)</f>
        <v>420</v>
      </c>
      <c r="J197" s="13">
        <f>ROUND(Table1[[#This Row],[Base Sunset Time]]*Minutes_Per_Day,0)</f>
        <v>1020</v>
      </c>
      <c r="K197" s="11">
        <f>MIDDAY-Table1[[#This Row],[H (days)]]+Table1[[#This Row],[Local Noon Diff (days)]]</f>
        <v>0.30665120042369765</v>
      </c>
      <c r="L197" s="14">
        <f>RADIANS((SIX_AM-Table1[[#This Row],[Base Sunrise Time]])*Minutes_Per_Day*0.25)</f>
        <v>-0.26097499000690494</v>
      </c>
      <c r="M197">
        <f>IF(Table1[[#This Row],[Theta (Radians)]]=0,-1,ROUND(Day_Circle_Radius/(2*SIN(Table1[[#This Row],[Theta (Radians)]])),0))</f>
        <v>-192</v>
      </c>
      <c r="N197">
        <f>IF(Table1[[#This Row],[Night Circle Radius]]=0,-1,Table1[[#This Row],[Night Circle Radius]]+ Display_Height / 2)</f>
        <v>-92</v>
      </c>
      <c r="O197">
        <f>ABS(Table1[[#This Row],[Night Circle Radius]])</f>
        <v>192</v>
      </c>
      <c r="P197" t="str">
        <f>IF(Table1[[#This Row],[Day]]-10 &lt; 0, "   ", IF(Table1[[#This Row],[Day]]-100 &lt; 0, "  ", " "))</f>
        <v xml:space="preserve"> </v>
      </c>
      <c r="Q19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189 */   {-92,192,420,1020},</v>
      </c>
    </row>
    <row r="198" spans="1:17" x14ac:dyDescent="0.25">
      <c r="A198">
        <v>190</v>
      </c>
      <c r="B198" t="s">
        <v>40</v>
      </c>
      <c r="C198">
        <f>ABS((1/15)*DEGREES(ACOS(-TAN(RADIANS(Latitude))*TAN(RADIANS(23.44)*SIN(RADIANS(360*(Table1[[#This Row],[Day]]+284)/365))))))</f>
        <v>5.0090938907193321</v>
      </c>
      <c r="D198">
        <f>Table1[[#This Row],[H]]/24</f>
        <v>0.20871224544663883</v>
      </c>
      <c r="E198">
        <v>21.916666666666682</v>
      </c>
      <c r="F198">
        <f>Table1[[#This Row],[Local Noon Diff (minutes)]]/Minutes_Per_Day</f>
        <v>1.5219907407407418E-2</v>
      </c>
      <c r="G198" s="11">
        <f>MIDDAY-Table1[[#This Row],[H (days)]]</f>
        <v>0.2912877545533612</v>
      </c>
      <c r="H198" s="11">
        <f>MIDDAY+Table1[[#This Row],[H (days)]]</f>
        <v>0.7087122454466388</v>
      </c>
      <c r="I198" s="13">
        <f>ROUND(Table1[[#This Row],[Base Sunrise Time]]*Minutes_Per_Day,0)</f>
        <v>419</v>
      </c>
      <c r="J198" s="13">
        <f>ROUND(Table1[[#This Row],[Base Sunset Time]]*Minutes_Per_Day,0)</f>
        <v>1021</v>
      </c>
      <c r="K198" s="11">
        <f>MIDDAY-Table1[[#This Row],[H (days)]]+Table1[[#This Row],[Local Noon Diff (days)]]</f>
        <v>0.30650766196076862</v>
      </c>
      <c r="L198" s="14">
        <f>RADIANS((SIX_AM-Table1[[#This Row],[Base Sunrise Time]])*Minutes_Per_Day*0.25)</f>
        <v>-0.25941861277611616</v>
      </c>
      <c r="M198">
        <f>IF(Table1[[#This Row],[Theta (Radians)]]=0,-1,ROUND(Day_Circle_Radius/(2*SIN(Table1[[#This Row],[Theta (Radians)]])),0))</f>
        <v>-193</v>
      </c>
      <c r="N198">
        <f>IF(Table1[[#This Row],[Night Circle Radius]]=0,-1,Table1[[#This Row],[Night Circle Radius]]+ Display_Height / 2)</f>
        <v>-93</v>
      </c>
      <c r="O198">
        <f>ABS(Table1[[#This Row],[Night Circle Radius]])</f>
        <v>193</v>
      </c>
      <c r="P198" t="str">
        <f>IF(Table1[[#This Row],[Day]]-10 &lt; 0, "   ", IF(Table1[[#This Row],[Day]]-100 &lt; 0, "  ", " "))</f>
        <v xml:space="preserve"> </v>
      </c>
      <c r="Q19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190 */   {-93,193,419,1021},</v>
      </c>
    </row>
    <row r="199" spans="1:17" x14ac:dyDescent="0.25">
      <c r="A199">
        <v>191</v>
      </c>
      <c r="B199" t="s">
        <v>40</v>
      </c>
      <c r="C199">
        <f>ABS((1/15)*DEGREES(ACOS(-TAN(RADIANS(Latitude))*TAN(RADIANS(23.44)*SIN(RADIANS(360*(Table1[[#This Row],[Day]]+284)/365))))))</f>
        <v>5.0153587741439232</v>
      </c>
      <c r="D199">
        <f>Table1[[#This Row],[H]]/24</f>
        <v>0.20897328225599679</v>
      </c>
      <c r="E199">
        <v>22.066666666666706</v>
      </c>
      <c r="F199">
        <f>Table1[[#This Row],[Local Noon Diff (minutes)]]/Minutes_Per_Day</f>
        <v>1.5324074074074101E-2</v>
      </c>
      <c r="G199" s="11">
        <f>MIDDAY-Table1[[#This Row],[H (days)]]</f>
        <v>0.29102671774400324</v>
      </c>
      <c r="H199" s="11">
        <f>MIDDAY+Table1[[#This Row],[H (days)]]</f>
        <v>0.70897328225599676</v>
      </c>
      <c r="I199" s="13">
        <f>ROUND(Table1[[#This Row],[Base Sunrise Time]]*Minutes_Per_Day,0)</f>
        <v>419</v>
      </c>
      <c r="J199" s="13">
        <f>ROUND(Table1[[#This Row],[Base Sunset Time]]*Minutes_Per_Day,0)</f>
        <v>1021</v>
      </c>
      <c r="K199" s="11">
        <f>MIDDAY-Table1[[#This Row],[H (days)]]+Table1[[#This Row],[Local Noon Diff (days)]]</f>
        <v>0.30635079181807734</v>
      </c>
      <c r="L199" s="14">
        <f>RADIANS((SIX_AM-Table1[[#This Row],[Base Sunrise Time]])*Minutes_Per_Day*0.25)</f>
        <v>-0.2577784701309252</v>
      </c>
      <c r="M199">
        <f>IF(Table1[[#This Row],[Theta (Radians)]]=0,-1,ROUND(Day_Circle_Radius/(2*SIN(Table1[[#This Row],[Theta (Radians)]])),0))</f>
        <v>-194</v>
      </c>
      <c r="N199">
        <f>IF(Table1[[#This Row],[Night Circle Radius]]=0,-1,Table1[[#This Row],[Night Circle Radius]]+ Display_Height / 2)</f>
        <v>-94</v>
      </c>
      <c r="O199">
        <f>ABS(Table1[[#This Row],[Night Circle Radius]])</f>
        <v>194</v>
      </c>
      <c r="P199" t="str">
        <f>IF(Table1[[#This Row],[Day]]-10 &lt; 0, "   ", IF(Table1[[#This Row],[Day]]-100 &lt; 0, "  ", " "))</f>
        <v xml:space="preserve"> </v>
      </c>
      <c r="Q19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191 */   {-94,194,419,1021},</v>
      </c>
    </row>
    <row r="200" spans="1:17" x14ac:dyDescent="0.25">
      <c r="A200">
        <v>192</v>
      </c>
      <c r="B200" t="s">
        <v>40</v>
      </c>
      <c r="C200">
        <f>ABS((1/15)*DEGREES(ACOS(-TAN(RADIANS(Latitude))*TAN(RADIANS(23.44)*SIN(RADIANS(360*(Table1[[#This Row],[Day]]+284)/365))))))</f>
        <v>5.0219396776821172</v>
      </c>
      <c r="D200">
        <f>Table1[[#This Row],[H]]/24</f>
        <v>0.20924748657008821</v>
      </c>
      <c r="E200">
        <v>22.199999999999953</v>
      </c>
      <c r="F200">
        <f>Table1[[#This Row],[Local Noon Diff (minutes)]]/Minutes_Per_Day</f>
        <v>1.5416666666666634E-2</v>
      </c>
      <c r="G200" s="11">
        <f>MIDDAY-Table1[[#This Row],[H (days)]]</f>
        <v>0.29075251342991182</v>
      </c>
      <c r="H200" s="11">
        <f>MIDDAY+Table1[[#This Row],[H (days)]]</f>
        <v>0.70924748657008818</v>
      </c>
      <c r="I200" s="13">
        <f>ROUND(Table1[[#This Row],[Base Sunrise Time]]*Minutes_Per_Day,0)</f>
        <v>419</v>
      </c>
      <c r="J200" s="13">
        <f>ROUND(Table1[[#This Row],[Base Sunset Time]]*Minutes_Per_Day,0)</f>
        <v>1021</v>
      </c>
      <c r="K200" s="11">
        <f>MIDDAY-Table1[[#This Row],[H (days)]]+Table1[[#This Row],[Local Noon Diff (days)]]</f>
        <v>0.30616918009657845</v>
      </c>
      <c r="L200" s="14">
        <f>RADIANS((SIX_AM-Table1[[#This Row],[Base Sunrise Time]])*Minutes_Per_Day*0.25)</f>
        <v>-0.2560555936134607</v>
      </c>
      <c r="M200">
        <f>IF(Table1[[#This Row],[Theta (Radians)]]=0,-1,ROUND(Day_Circle_Radius/(2*SIN(Table1[[#This Row],[Theta (Radians)]])),0))</f>
        <v>-195</v>
      </c>
      <c r="N200">
        <f>IF(Table1[[#This Row],[Night Circle Radius]]=0,-1,Table1[[#This Row],[Night Circle Radius]]+ Display_Height / 2)</f>
        <v>-95</v>
      </c>
      <c r="O200">
        <f>ABS(Table1[[#This Row],[Night Circle Radius]])</f>
        <v>195</v>
      </c>
      <c r="P200" t="str">
        <f>IF(Table1[[#This Row],[Day]]-10 &lt; 0, "   ", IF(Table1[[#This Row],[Day]]-100 &lt; 0, "  ", " "))</f>
        <v xml:space="preserve"> </v>
      </c>
      <c r="Q20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192 */   {-95,195,419,1021},</v>
      </c>
    </row>
    <row r="201" spans="1:17" x14ac:dyDescent="0.25">
      <c r="A201">
        <v>193</v>
      </c>
      <c r="B201" t="s">
        <v>40</v>
      </c>
      <c r="C201">
        <f>ABS((1/15)*DEGREES(ACOS(-TAN(RADIANS(Latitude))*TAN(RADIANS(23.44)*SIN(RADIANS(360*(Table1[[#This Row],[Day]]+284)/365))))))</f>
        <v>5.0288325048403166</v>
      </c>
      <c r="D201">
        <f>Table1[[#This Row],[H]]/24</f>
        <v>0.20953468770167985</v>
      </c>
      <c r="E201">
        <v>22.316666666666745</v>
      </c>
      <c r="F201">
        <f>Table1[[#This Row],[Local Noon Diff (minutes)]]/Minutes_Per_Day</f>
        <v>1.5497685185185239E-2</v>
      </c>
      <c r="G201" s="11">
        <f>MIDDAY-Table1[[#This Row],[H (days)]]</f>
        <v>0.29046531229832018</v>
      </c>
      <c r="H201" s="11">
        <f>MIDDAY+Table1[[#This Row],[H (days)]]</f>
        <v>0.70953468770167982</v>
      </c>
      <c r="I201" s="13">
        <f>ROUND(Table1[[#This Row],[Base Sunrise Time]]*Minutes_Per_Day,0)</f>
        <v>418</v>
      </c>
      <c r="J201" s="13">
        <f>ROUND(Table1[[#This Row],[Base Sunset Time]]*Minutes_Per_Day,0)</f>
        <v>1022</v>
      </c>
      <c r="K201" s="11">
        <f>MIDDAY-Table1[[#This Row],[H (days)]]+Table1[[#This Row],[Local Noon Diff (days)]]</f>
        <v>0.30596299748350542</v>
      </c>
      <c r="L201" s="14">
        <f>RADIANS((SIX_AM-Table1[[#This Row],[Base Sunrise Time]])*Minutes_Per_Day*0.25)</f>
        <v>-0.25425105568323875</v>
      </c>
      <c r="M201">
        <f>IF(Table1[[#This Row],[Theta (Radians)]]=0,-1,ROUND(Day_Circle_Radius/(2*SIN(Table1[[#This Row],[Theta (Radians)]])),0))</f>
        <v>-197</v>
      </c>
      <c r="N201">
        <f>IF(Table1[[#This Row],[Night Circle Radius]]=0,-1,Table1[[#This Row],[Night Circle Radius]]+ Display_Height / 2)</f>
        <v>-97</v>
      </c>
      <c r="O201">
        <f>ABS(Table1[[#This Row],[Night Circle Radius]])</f>
        <v>197</v>
      </c>
      <c r="P201" t="str">
        <f>IF(Table1[[#This Row],[Day]]-10 &lt; 0, "   ", IF(Table1[[#This Row],[Day]]-100 &lt; 0, "  ", " "))</f>
        <v xml:space="preserve"> </v>
      </c>
      <c r="Q20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193 */   {-97,197,418,1022},</v>
      </c>
    </row>
    <row r="202" spans="1:17" x14ac:dyDescent="0.25">
      <c r="A202">
        <v>194</v>
      </c>
      <c r="B202" t="s">
        <v>40</v>
      </c>
      <c r="C202">
        <f>ABS((1/15)*DEGREES(ACOS(-TAN(RADIANS(Latitude))*TAN(RADIANS(23.44)*SIN(RADIANS(360*(Table1[[#This Row],[Day]]+284)/365))))))</f>
        <v>5.0360330111783522</v>
      </c>
      <c r="D202">
        <f>Table1[[#This Row],[H]]/24</f>
        <v>0.20983470879909802</v>
      </c>
      <c r="E202">
        <v>22.433333333333376</v>
      </c>
      <c r="F202">
        <f>Table1[[#This Row],[Local Noon Diff (minutes)]]/Minutes_Per_Day</f>
        <v>1.5578703703703733E-2</v>
      </c>
      <c r="G202" s="11">
        <f>MIDDAY-Table1[[#This Row],[H (days)]]</f>
        <v>0.29016529120090195</v>
      </c>
      <c r="H202" s="11">
        <f>MIDDAY+Table1[[#This Row],[H (days)]]</f>
        <v>0.70983470879909805</v>
      </c>
      <c r="I202" s="13">
        <f>ROUND(Table1[[#This Row],[Base Sunrise Time]]*Minutes_Per_Day,0)</f>
        <v>418</v>
      </c>
      <c r="J202" s="13">
        <f>ROUND(Table1[[#This Row],[Base Sunset Time]]*Minutes_Per_Day,0)</f>
        <v>1022</v>
      </c>
      <c r="K202" s="11">
        <f>MIDDAY-Table1[[#This Row],[H (days)]]+Table1[[#This Row],[Local Noon Diff (days)]]</f>
        <v>0.30574399490460569</v>
      </c>
      <c r="L202" s="14">
        <f>RADIANS((SIX_AM-Table1[[#This Row],[Base Sunrise Time]])*Minutes_Per_Day*0.25)</f>
        <v>-0.25236596753209667</v>
      </c>
      <c r="M202">
        <f>IF(Table1[[#This Row],[Theta (Radians)]]=0,-1,ROUND(Day_Circle_Radius/(2*SIN(Table1[[#This Row],[Theta (Radians)]])),0))</f>
        <v>-198</v>
      </c>
      <c r="N202">
        <f>IF(Table1[[#This Row],[Night Circle Radius]]=0,-1,Table1[[#This Row],[Night Circle Radius]]+ Display_Height / 2)</f>
        <v>-98</v>
      </c>
      <c r="O202">
        <f>ABS(Table1[[#This Row],[Night Circle Radius]])</f>
        <v>198</v>
      </c>
      <c r="P202" t="str">
        <f>IF(Table1[[#This Row],[Day]]-10 &lt; 0, "   ", IF(Table1[[#This Row],[Day]]-100 &lt; 0, "  ", " "))</f>
        <v xml:space="preserve"> </v>
      </c>
      <c r="Q20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194 */   {-98,198,418,1022},</v>
      </c>
    </row>
    <row r="203" spans="1:17" x14ac:dyDescent="0.25">
      <c r="A203">
        <v>195</v>
      </c>
      <c r="B203" t="s">
        <v>40</v>
      </c>
      <c r="C203">
        <f>ABS((1/15)*DEGREES(ACOS(-TAN(RADIANS(Latitude))*TAN(RADIANS(23.44)*SIN(RADIANS(360*(Table1[[#This Row],[Day]]+284)/365))))))</f>
        <v>5.0435368128095091</v>
      </c>
      <c r="D203">
        <f>Table1[[#This Row],[H]]/24</f>
        <v>0.2101473672003962</v>
      </c>
      <c r="E203">
        <v>22.550000000000008</v>
      </c>
      <c r="F203">
        <f>Table1[[#This Row],[Local Noon Diff (minutes)]]/Minutes_Per_Day</f>
        <v>1.5659722222222228E-2</v>
      </c>
      <c r="G203" s="11">
        <f>MIDDAY-Table1[[#This Row],[H (days)]]</f>
        <v>0.28985263279960383</v>
      </c>
      <c r="H203" s="11">
        <f>MIDDAY+Table1[[#This Row],[H (days)]]</f>
        <v>0.71014736720039617</v>
      </c>
      <c r="I203" s="13">
        <f>ROUND(Table1[[#This Row],[Base Sunrise Time]]*Minutes_Per_Day,0)</f>
        <v>417</v>
      </c>
      <c r="J203" s="13">
        <f>ROUND(Table1[[#This Row],[Base Sunset Time]]*Minutes_Per_Day,0)</f>
        <v>1023</v>
      </c>
      <c r="K203" s="11">
        <f>MIDDAY-Table1[[#This Row],[H (days)]]+Table1[[#This Row],[Local Noon Diff (days)]]</f>
        <v>0.30551235502182605</v>
      </c>
      <c r="L203" s="14">
        <f>RADIANS((SIX_AM-Table1[[#This Row],[Base Sunrise Time]])*Minutes_Per_Day*0.25)</f>
        <v>-0.25040147685889402</v>
      </c>
      <c r="M203">
        <f>IF(Table1[[#This Row],[Theta (Radians)]]=0,-1,ROUND(Day_Circle_Radius/(2*SIN(Table1[[#This Row],[Theta (Radians)]])),0))</f>
        <v>-200</v>
      </c>
      <c r="N203">
        <f>IF(Table1[[#This Row],[Night Circle Radius]]=0,-1,Table1[[#This Row],[Night Circle Radius]]+ Display_Height / 2)</f>
        <v>-100</v>
      </c>
      <c r="O203">
        <f>ABS(Table1[[#This Row],[Night Circle Radius]])</f>
        <v>200</v>
      </c>
      <c r="P203" t="str">
        <f>IF(Table1[[#This Row],[Day]]-10 &lt; 0, "   ", IF(Table1[[#This Row],[Day]]-100 &lt; 0, "  ", " "))</f>
        <v xml:space="preserve"> </v>
      </c>
      <c r="Q20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195 */   {-100,200,417,1023},</v>
      </c>
    </row>
    <row r="204" spans="1:17" x14ac:dyDescent="0.25">
      <c r="A204">
        <v>196</v>
      </c>
      <c r="B204" t="s">
        <v>40</v>
      </c>
      <c r="C204">
        <f>ABS((1/15)*DEGREES(ACOS(-TAN(RADIANS(Latitude))*TAN(RADIANS(23.44)*SIN(RADIANS(360*(Table1[[#This Row],[Day]]+284)/365))))))</f>
        <v>5.0513393950212713</v>
      </c>
      <c r="D204">
        <f>Table1[[#This Row],[H]]/24</f>
        <v>0.21047247479255296</v>
      </c>
      <c r="E204">
        <v>22.650000000000023</v>
      </c>
      <c r="F204">
        <f>Table1[[#This Row],[Local Noon Diff (minutes)]]/Minutes_Per_Day</f>
        <v>1.5729166666666683E-2</v>
      </c>
      <c r="G204" s="11">
        <f>MIDDAY-Table1[[#This Row],[H (days)]]</f>
        <v>0.28952752520744707</v>
      </c>
      <c r="H204" s="11">
        <f>MIDDAY+Table1[[#This Row],[H (days)]]</f>
        <v>0.71047247479255293</v>
      </c>
      <c r="I204" s="13">
        <f>ROUND(Table1[[#This Row],[Base Sunrise Time]]*Minutes_Per_Day,0)</f>
        <v>417</v>
      </c>
      <c r="J204" s="13">
        <f>ROUND(Table1[[#This Row],[Base Sunset Time]]*Minutes_Per_Day,0)</f>
        <v>1023</v>
      </c>
      <c r="K204" s="11">
        <f>MIDDAY-Table1[[#This Row],[H (days)]]+Table1[[#This Row],[Local Noon Diff (days)]]</f>
        <v>0.30525669187411375</v>
      </c>
      <c r="L204" s="14">
        <f>RADIANS((SIX_AM-Table1[[#This Row],[Base Sunrise Time]])*Minutes_Per_Day*0.25)</f>
        <v>-0.24835876561260212</v>
      </c>
      <c r="M204">
        <f>IF(Table1[[#This Row],[Theta (Radians)]]=0,-1,ROUND(Day_Circle_Radius/(2*SIN(Table1[[#This Row],[Theta (Radians)]])),0))</f>
        <v>-201</v>
      </c>
      <c r="N204">
        <f>IF(Table1[[#This Row],[Night Circle Radius]]=0,-1,Table1[[#This Row],[Night Circle Radius]]+ Display_Height / 2)</f>
        <v>-101</v>
      </c>
      <c r="O204">
        <f>ABS(Table1[[#This Row],[Night Circle Radius]])</f>
        <v>201</v>
      </c>
      <c r="P204" t="str">
        <f>IF(Table1[[#This Row],[Day]]-10 &lt; 0, "   ", IF(Table1[[#This Row],[Day]]-100 &lt; 0, "  ", " "))</f>
        <v xml:space="preserve"> </v>
      </c>
      <c r="Q20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196 */   {-101,201,417,1023},</v>
      </c>
    </row>
    <row r="205" spans="1:17" x14ac:dyDescent="0.25">
      <c r="A205">
        <v>197</v>
      </c>
      <c r="B205" t="s">
        <v>40</v>
      </c>
      <c r="C205">
        <f>ABS((1/15)*DEGREES(ACOS(-TAN(RADIANS(Latitude))*TAN(RADIANS(23.44)*SIN(RADIANS(360*(Table1[[#This Row],[Day]]+284)/365))))))</f>
        <v>5.0594361209841274</v>
      </c>
      <c r="D205">
        <f>Table1[[#This Row],[H]]/24</f>
        <v>0.21080983837433864</v>
      </c>
      <c r="E205">
        <v>22.733333333333423</v>
      </c>
      <c r="F205">
        <f>Table1[[#This Row],[Local Noon Diff (minutes)]]/Minutes_Per_Day</f>
        <v>1.5787037037037099E-2</v>
      </c>
      <c r="G205" s="11">
        <f>MIDDAY-Table1[[#This Row],[H (days)]]</f>
        <v>0.28919016162566136</v>
      </c>
      <c r="H205" s="11">
        <f>MIDDAY+Table1[[#This Row],[H (days)]]</f>
        <v>0.71080983837433864</v>
      </c>
      <c r="I205" s="13">
        <f>ROUND(Table1[[#This Row],[Base Sunrise Time]]*Minutes_Per_Day,0)</f>
        <v>416</v>
      </c>
      <c r="J205" s="13">
        <f>ROUND(Table1[[#This Row],[Base Sunset Time]]*Minutes_Per_Day,0)</f>
        <v>1024</v>
      </c>
      <c r="K205" s="11">
        <f>MIDDAY-Table1[[#This Row],[H (days)]]+Table1[[#This Row],[Local Noon Diff (days)]]</f>
        <v>0.30497719866269846</v>
      </c>
      <c r="L205" s="14">
        <f>RADIANS((SIX_AM-Table1[[#This Row],[Base Sunrise Time]])*Minutes_Per_Day*0.25)</f>
        <v>-0.2462390477123487</v>
      </c>
      <c r="M205">
        <f>IF(Table1[[#This Row],[Theta (Radians)]]=0,-1,ROUND(Day_Circle_Radius/(2*SIN(Table1[[#This Row],[Theta (Radians)]])),0))</f>
        <v>-203</v>
      </c>
      <c r="N205">
        <f>IF(Table1[[#This Row],[Night Circle Radius]]=0,-1,Table1[[#This Row],[Night Circle Radius]]+ Display_Height / 2)</f>
        <v>-103</v>
      </c>
      <c r="O205">
        <f>ABS(Table1[[#This Row],[Night Circle Radius]])</f>
        <v>203</v>
      </c>
      <c r="P205" t="str">
        <f>IF(Table1[[#This Row],[Day]]-10 &lt; 0, "   ", IF(Table1[[#This Row],[Day]]-100 &lt; 0, "  ", " "))</f>
        <v xml:space="preserve"> </v>
      </c>
      <c r="Q20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197 */   {-103,203,416,1024},</v>
      </c>
    </row>
    <row r="206" spans="1:17" x14ac:dyDescent="0.25">
      <c r="A206">
        <v>198</v>
      </c>
      <c r="B206" t="s">
        <v>40</v>
      </c>
      <c r="C206">
        <f>ABS((1/15)*DEGREES(ACOS(-TAN(RADIANS(Latitude))*TAN(RADIANS(23.44)*SIN(RADIANS(360*(Table1[[#This Row],[Day]]+284)/365))))))</f>
        <v>5.0678222405163496</v>
      </c>
      <c r="D206">
        <f>Table1[[#This Row],[H]]/24</f>
        <v>0.21115926002151456</v>
      </c>
      <c r="E206">
        <v>22.833333333333439</v>
      </c>
      <c r="F206">
        <f>Table1[[#This Row],[Local Noon Diff (minutes)]]/Minutes_Per_Day</f>
        <v>1.5856481481481555E-2</v>
      </c>
      <c r="G206" s="11">
        <f>MIDDAY-Table1[[#This Row],[H (days)]]</f>
        <v>0.28884073997848547</v>
      </c>
      <c r="H206" s="11">
        <f>MIDDAY+Table1[[#This Row],[H (days)]]</f>
        <v>0.71115926002151453</v>
      </c>
      <c r="I206" s="13">
        <f>ROUND(Table1[[#This Row],[Base Sunrise Time]]*Minutes_Per_Day,0)</f>
        <v>416</v>
      </c>
      <c r="J206" s="13">
        <f>ROUND(Table1[[#This Row],[Base Sunset Time]]*Minutes_Per_Day,0)</f>
        <v>1024</v>
      </c>
      <c r="K206" s="11">
        <f>MIDDAY-Table1[[#This Row],[H (days)]]+Table1[[#This Row],[Local Noon Diff (days)]]</f>
        <v>0.30469722145996703</v>
      </c>
      <c r="L206" s="14">
        <f>RADIANS((SIX_AM-Table1[[#This Row],[Base Sunrise Time]])*Minutes_Per_Day*0.25)</f>
        <v>-0.2440435667528027</v>
      </c>
      <c r="M206">
        <f>IF(Table1[[#This Row],[Theta (Radians)]]=0,-1,ROUND(Day_Circle_Radius/(2*SIN(Table1[[#This Row],[Theta (Radians)]])),0))</f>
        <v>-205</v>
      </c>
      <c r="N206">
        <f>IF(Table1[[#This Row],[Night Circle Radius]]=0,-1,Table1[[#This Row],[Night Circle Radius]]+ Display_Height / 2)</f>
        <v>-105</v>
      </c>
      <c r="O206">
        <f>ABS(Table1[[#This Row],[Night Circle Radius]])</f>
        <v>205</v>
      </c>
      <c r="P206" t="str">
        <f>IF(Table1[[#This Row],[Day]]-10 &lt; 0, "   ", IF(Table1[[#This Row],[Day]]-100 &lt; 0, "  ", " "))</f>
        <v xml:space="preserve"> </v>
      </c>
      <c r="Q20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198 */   {-105,205,416,1024},</v>
      </c>
    </row>
    <row r="207" spans="1:17" x14ac:dyDescent="0.25">
      <c r="A207">
        <v>199</v>
      </c>
      <c r="B207" t="s">
        <v>40</v>
      </c>
      <c r="C207">
        <f>ABS((1/15)*DEGREES(ACOS(-TAN(RADIANS(Latitude))*TAN(RADIANS(23.44)*SIN(RADIANS(360*(Table1[[#This Row],[Day]]+284)/365))))))</f>
        <v>5.0764928988733136</v>
      </c>
      <c r="D207">
        <f>Table1[[#This Row],[H]]/24</f>
        <v>0.21152053745305474</v>
      </c>
      <c r="E207">
        <v>22.899999999999903</v>
      </c>
      <c r="F207">
        <f>Table1[[#This Row],[Local Noon Diff (minutes)]]/Minutes_Per_Day</f>
        <v>1.590277777777771E-2</v>
      </c>
      <c r="G207" s="11">
        <f>MIDDAY-Table1[[#This Row],[H (days)]]</f>
        <v>0.28847946254694523</v>
      </c>
      <c r="H207" s="11">
        <f>MIDDAY+Table1[[#This Row],[H (days)]]</f>
        <v>0.71152053745305477</v>
      </c>
      <c r="I207" s="13">
        <f>ROUND(Table1[[#This Row],[Base Sunrise Time]]*Minutes_Per_Day,0)</f>
        <v>415</v>
      </c>
      <c r="J207" s="13">
        <f>ROUND(Table1[[#This Row],[Base Sunset Time]]*Minutes_Per_Day,0)</f>
        <v>1025</v>
      </c>
      <c r="K207" s="11">
        <f>MIDDAY-Table1[[#This Row],[H (days)]]+Table1[[#This Row],[Local Noon Diff (days)]]</f>
        <v>0.30438224032472294</v>
      </c>
      <c r="L207" s="14">
        <f>RADIANS((SIX_AM-Table1[[#This Row],[Base Sunrise Time]])*Minutes_Per_Day*0.25)</f>
        <v>-0.24177359370313348</v>
      </c>
      <c r="M207">
        <f>IF(Table1[[#This Row],[Theta (Radians)]]=0,-1,ROUND(Day_Circle_Radius/(2*SIN(Table1[[#This Row],[Theta (Radians)]])),0))</f>
        <v>-207</v>
      </c>
      <c r="N207">
        <f>IF(Table1[[#This Row],[Night Circle Radius]]=0,-1,Table1[[#This Row],[Night Circle Radius]]+ Display_Height / 2)</f>
        <v>-107</v>
      </c>
      <c r="O207">
        <f>ABS(Table1[[#This Row],[Night Circle Radius]])</f>
        <v>207</v>
      </c>
      <c r="P207" t="str">
        <f>IF(Table1[[#This Row],[Day]]-10 &lt; 0, "   ", IF(Table1[[#This Row],[Day]]-100 &lt; 0, "  ", " "))</f>
        <v xml:space="preserve"> </v>
      </c>
      <c r="Q20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199 */   {-107,207,415,1025},</v>
      </c>
    </row>
    <row r="208" spans="1:17" x14ac:dyDescent="0.25">
      <c r="A208">
        <v>200</v>
      </c>
      <c r="B208" t="s">
        <v>40</v>
      </c>
      <c r="C208">
        <f>ABS((1/15)*DEGREES(ACOS(-TAN(RADIANS(Latitude))*TAN(RADIANS(23.44)*SIN(RADIANS(360*(Table1[[#This Row],[Day]]+284)/365))))))</f>
        <v>5.0854431455308138</v>
      </c>
      <c r="D208">
        <f>Table1[[#This Row],[H]]/24</f>
        <v>0.21189346439711723</v>
      </c>
      <c r="E208">
        <v>22.966666666666686</v>
      </c>
      <c r="F208">
        <f>Table1[[#This Row],[Local Noon Diff (minutes)]]/Minutes_Per_Day</f>
        <v>1.5949074074074088E-2</v>
      </c>
      <c r="G208" s="11">
        <f>MIDDAY-Table1[[#This Row],[H (days)]]</f>
        <v>0.2881065356028828</v>
      </c>
      <c r="H208" s="11">
        <f>MIDDAY+Table1[[#This Row],[H (days)]]</f>
        <v>0.7118934643971172</v>
      </c>
      <c r="I208" s="13">
        <f>ROUND(Table1[[#This Row],[Base Sunrise Time]]*Minutes_Per_Day,0)</f>
        <v>415</v>
      </c>
      <c r="J208" s="13">
        <f>ROUND(Table1[[#This Row],[Base Sunset Time]]*Minutes_Per_Day,0)</f>
        <v>1025</v>
      </c>
      <c r="K208" s="11">
        <f>MIDDAY-Table1[[#This Row],[H (days)]]+Table1[[#This Row],[Local Noon Diff (days)]]</f>
        <v>0.30405560967695688</v>
      </c>
      <c r="L208" s="14">
        <f>RADIANS((SIX_AM-Table1[[#This Row],[Base Sunrise Time]])*Minutes_Per_Day*0.25)</f>
        <v>-0.23943042460754901</v>
      </c>
      <c r="M208">
        <f>IF(Table1[[#This Row],[Theta (Radians)]]=0,-1,ROUND(Day_Circle_Radius/(2*SIN(Table1[[#This Row],[Theta (Radians)]])),0))</f>
        <v>-209</v>
      </c>
      <c r="N208">
        <f>IF(Table1[[#This Row],[Night Circle Radius]]=0,-1,Table1[[#This Row],[Night Circle Radius]]+ Display_Height / 2)</f>
        <v>-109</v>
      </c>
      <c r="O208">
        <f>ABS(Table1[[#This Row],[Night Circle Radius]])</f>
        <v>209</v>
      </c>
      <c r="P208" t="str">
        <f>IF(Table1[[#This Row],[Day]]-10 &lt; 0, "   ", IF(Table1[[#This Row],[Day]]-100 &lt; 0, "  ", " "))</f>
        <v xml:space="preserve"> </v>
      </c>
      <c r="Q20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200 */   {-109,209,415,1025},</v>
      </c>
    </row>
    <row r="209" spans="1:17" x14ac:dyDescent="0.25">
      <c r="A209">
        <v>201</v>
      </c>
      <c r="B209" t="s">
        <v>40</v>
      </c>
      <c r="C209">
        <f>ABS((1/15)*DEGREES(ACOS(-TAN(RADIANS(Latitude))*TAN(RADIANS(23.44)*SIN(RADIANS(360*(Table1[[#This Row],[Day]]+284)/365))))))</f>
        <v>5.094667942932765</v>
      </c>
      <c r="D209">
        <f>Table1[[#This Row],[H]]/24</f>
        <v>0.21227783095553188</v>
      </c>
      <c r="E209">
        <v>23.016666666666694</v>
      </c>
      <c r="F209">
        <f>Table1[[#This Row],[Local Noon Diff (minutes)]]/Minutes_Per_Day</f>
        <v>1.5983796296296315E-2</v>
      </c>
      <c r="G209" s="11">
        <f>MIDDAY-Table1[[#This Row],[H (days)]]</f>
        <v>0.28772216904446812</v>
      </c>
      <c r="H209" s="11">
        <f>MIDDAY+Table1[[#This Row],[H (days)]]</f>
        <v>0.71227783095553188</v>
      </c>
      <c r="I209" s="13">
        <f>ROUND(Table1[[#This Row],[Base Sunrise Time]]*Minutes_Per_Day,0)</f>
        <v>414</v>
      </c>
      <c r="J209" s="13">
        <f>ROUND(Table1[[#This Row],[Base Sunset Time]]*Minutes_Per_Day,0)</f>
        <v>1026</v>
      </c>
      <c r="K209" s="11">
        <f>MIDDAY-Table1[[#This Row],[H (days)]]+Table1[[#This Row],[Local Noon Diff (days)]]</f>
        <v>0.30370596534076444</v>
      </c>
      <c r="L209" s="14">
        <f>RADIANS((SIX_AM-Table1[[#This Row],[Base Sunrise Time]])*Minutes_Per_Day*0.25)</f>
        <v>-0.23701537829514674</v>
      </c>
      <c r="M209">
        <f>IF(Table1[[#This Row],[Theta (Radians)]]=0,-1,ROUND(Day_Circle_Radius/(2*SIN(Table1[[#This Row],[Theta (Radians)]])),0))</f>
        <v>-211</v>
      </c>
      <c r="N209">
        <f>IF(Table1[[#This Row],[Night Circle Radius]]=0,-1,Table1[[#This Row],[Night Circle Radius]]+ Display_Height / 2)</f>
        <v>-111</v>
      </c>
      <c r="O209">
        <f>ABS(Table1[[#This Row],[Night Circle Radius]])</f>
        <v>211</v>
      </c>
      <c r="P209" t="str">
        <f>IF(Table1[[#This Row],[Day]]-10 &lt; 0, "   ", IF(Table1[[#This Row],[Day]]-100 &lt; 0, "  ", " "))</f>
        <v xml:space="preserve"> </v>
      </c>
      <c r="Q20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201 */   {-111,211,414,1026},</v>
      </c>
    </row>
    <row r="210" spans="1:17" x14ac:dyDescent="0.25">
      <c r="A210">
        <v>202</v>
      </c>
      <c r="B210" t="s">
        <v>40</v>
      </c>
      <c r="C210">
        <f>ABS((1/15)*DEGREES(ACOS(-TAN(RADIANS(Latitude))*TAN(RADIANS(23.44)*SIN(RADIANS(360*(Table1[[#This Row],[Day]]+284)/365))))))</f>
        <v>5.1041621751748707</v>
      </c>
      <c r="D210">
        <f>Table1[[#This Row],[H]]/24</f>
        <v>0.21267342396561961</v>
      </c>
      <c r="E210">
        <v>23.066666666666702</v>
      </c>
      <c r="F210">
        <f>Table1[[#This Row],[Local Noon Diff (minutes)]]/Minutes_Per_Day</f>
        <v>1.6018518518518543E-2</v>
      </c>
      <c r="G210" s="11">
        <f>MIDDAY-Table1[[#This Row],[H (days)]]</f>
        <v>0.28732657603438039</v>
      </c>
      <c r="H210" s="11">
        <f>MIDDAY+Table1[[#This Row],[H (days)]]</f>
        <v>0.71267342396561961</v>
      </c>
      <c r="I210" s="13">
        <f>ROUND(Table1[[#This Row],[Base Sunrise Time]]*Minutes_Per_Day,0)</f>
        <v>414</v>
      </c>
      <c r="J210" s="13">
        <f>ROUND(Table1[[#This Row],[Base Sunset Time]]*Minutes_Per_Day,0)</f>
        <v>1026</v>
      </c>
      <c r="K210" s="11">
        <f>MIDDAY-Table1[[#This Row],[H (days)]]+Table1[[#This Row],[Local Noon Diff (days)]]</f>
        <v>0.30334509455289893</v>
      </c>
      <c r="L210" s="14">
        <f>RADIANS((SIX_AM-Table1[[#This Row],[Base Sunrise Time]])*Minutes_Per_Day*0.25)</f>
        <v>-0.23452979410654051</v>
      </c>
      <c r="M210">
        <f>IF(Table1[[#This Row],[Theta (Radians)]]=0,-1,ROUND(Day_Circle_Radius/(2*SIN(Table1[[#This Row],[Theta (Radians)]])),0))</f>
        <v>-213</v>
      </c>
      <c r="N210">
        <f>IF(Table1[[#This Row],[Night Circle Radius]]=0,-1,Table1[[#This Row],[Night Circle Radius]]+ Display_Height / 2)</f>
        <v>-113</v>
      </c>
      <c r="O210">
        <f>ABS(Table1[[#This Row],[Night Circle Radius]])</f>
        <v>213</v>
      </c>
      <c r="P210" t="str">
        <f>IF(Table1[[#This Row],[Day]]-10 &lt; 0, "   ", IF(Table1[[#This Row],[Day]]-100 &lt; 0, "  ", " "))</f>
        <v xml:space="preserve"> </v>
      </c>
      <c r="Q21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202 */   {-113,213,414,1026},</v>
      </c>
    </row>
    <row r="211" spans="1:17" x14ac:dyDescent="0.25">
      <c r="A211">
        <v>203</v>
      </c>
      <c r="B211" t="s">
        <v>40</v>
      </c>
      <c r="C211">
        <f>ABS((1/15)*DEGREES(ACOS(-TAN(RADIANS(Latitude))*TAN(RADIANS(23.44)*SIN(RADIANS(360*(Table1[[#This Row],[Day]]+284)/365))))))</f>
        <v>5.1139206565969921</v>
      </c>
      <c r="D211">
        <f>Table1[[#This Row],[H]]/24</f>
        <v>0.213080027358208</v>
      </c>
      <c r="E211">
        <v>23.099999999999934</v>
      </c>
      <c r="F211">
        <f>Table1[[#This Row],[Local Noon Diff (minutes)]]/Minutes_Per_Day</f>
        <v>1.6041666666666621E-2</v>
      </c>
      <c r="G211" s="11">
        <f>MIDDAY-Table1[[#This Row],[H (days)]]</f>
        <v>0.28691997264179203</v>
      </c>
      <c r="H211" s="11">
        <f>MIDDAY+Table1[[#This Row],[H (days)]]</f>
        <v>0.71308002735820797</v>
      </c>
      <c r="I211" s="13">
        <f>ROUND(Table1[[#This Row],[Base Sunrise Time]]*Minutes_Per_Day,0)</f>
        <v>413</v>
      </c>
      <c r="J211" s="13">
        <f>ROUND(Table1[[#This Row],[Base Sunset Time]]*Minutes_Per_Day,0)</f>
        <v>1027</v>
      </c>
      <c r="K211" s="11">
        <f>MIDDAY-Table1[[#This Row],[H (days)]]+Table1[[#This Row],[Local Noon Diff (days)]]</f>
        <v>0.30296163930845865</v>
      </c>
      <c r="L211" s="14">
        <f>RADIANS((SIX_AM-Table1[[#This Row],[Base Sunrise Time]])*Minutes_Per_Day*0.25)</f>
        <v>-0.23197502964437999</v>
      </c>
      <c r="M211">
        <f>IF(Table1[[#This Row],[Theta (Radians)]]=0,-1,ROUND(Day_Circle_Radius/(2*SIN(Table1[[#This Row],[Theta (Radians)]])),0))</f>
        <v>-215</v>
      </c>
      <c r="N211">
        <f>IF(Table1[[#This Row],[Night Circle Radius]]=0,-1,Table1[[#This Row],[Night Circle Radius]]+ Display_Height / 2)</f>
        <v>-115</v>
      </c>
      <c r="O211">
        <f>ABS(Table1[[#This Row],[Night Circle Radius]])</f>
        <v>215</v>
      </c>
      <c r="P211" t="str">
        <f>IF(Table1[[#This Row],[Day]]-10 &lt; 0, "   ", IF(Table1[[#This Row],[Day]]-100 &lt; 0, "  ", " "))</f>
        <v xml:space="preserve"> </v>
      </c>
      <c r="Q21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203 */   {-115,215,413,1027},</v>
      </c>
    </row>
    <row r="212" spans="1:17" x14ac:dyDescent="0.25">
      <c r="A212">
        <v>204</v>
      </c>
      <c r="B212" t="s">
        <v>40</v>
      </c>
      <c r="C212">
        <f>ABS((1/15)*DEGREES(ACOS(-TAN(RADIANS(Latitude))*TAN(RADIANS(23.44)*SIN(RADIANS(360*(Table1[[#This Row],[Day]]+284)/365))))))</f>
        <v>5.1239381402583577</v>
      </c>
      <c r="D212">
        <f>Table1[[#This Row],[H]]/24</f>
        <v>0.21349742251076489</v>
      </c>
      <c r="E212">
        <v>23.133333333333326</v>
      </c>
      <c r="F212">
        <f>Table1[[#This Row],[Local Noon Diff (minutes)]]/Minutes_Per_Day</f>
        <v>1.606481481481481E-2</v>
      </c>
      <c r="G212" s="11">
        <f>MIDDAY-Table1[[#This Row],[H (days)]]</f>
        <v>0.28650257748923513</v>
      </c>
      <c r="H212" s="11">
        <f>MIDDAY+Table1[[#This Row],[H (days)]]</f>
        <v>0.71349742251076487</v>
      </c>
      <c r="I212" s="13">
        <f>ROUND(Table1[[#This Row],[Base Sunrise Time]]*Minutes_Per_Day,0)</f>
        <v>413</v>
      </c>
      <c r="J212" s="13">
        <f>ROUND(Table1[[#This Row],[Base Sunset Time]]*Minutes_Per_Day,0)</f>
        <v>1027</v>
      </c>
      <c r="K212" s="11">
        <f>MIDDAY-Table1[[#This Row],[H (days)]]+Table1[[#This Row],[Local Noon Diff (days)]]</f>
        <v>0.30256739230404994</v>
      </c>
      <c r="L212" s="14">
        <f>RADIANS((SIX_AM-Table1[[#This Row],[Base Sunrise Time]])*Minutes_Per_Day*0.25)</f>
        <v>-0.2293524585545465</v>
      </c>
      <c r="M212">
        <f>IF(Table1[[#This Row],[Theta (Radians)]]=0,-1,ROUND(Day_Circle_Radius/(2*SIN(Table1[[#This Row],[Theta (Radians)]])),0))</f>
        <v>-218</v>
      </c>
      <c r="N212">
        <f>IF(Table1[[#This Row],[Night Circle Radius]]=0,-1,Table1[[#This Row],[Night Circle Radius]]+ Display_Height / 2)</f>
        <v>-118</v>
      </c>
      <c r="O212">
        <f>ABS(Table1[[#This Row],[Night Circle Radius]])</f>
        <v>218</v>
      </c>
      <c r="P212" t="str">
        <f>IF(Table1[[#This Row],[Day]]-10 &lt; 0, "   ", IF(Table1[[#This Row],[Day]]-100 &lt; 0, "  ", " "))</f>
        <v xml:space="preserve"> </v>
      </c>
      <c r="Q21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204 */   {-118,218,413,1027},</v>
      </c>
    </row>
    <row r="213" spans="1:17" x14ac:dyDescent="0.25">
      <c r="A213">
        <v>205</v>
      </c>
      <c r="B213" t="s">
        <v>40</v>
      </c>
      <c r="C213">
        <f>ABS((1/15)*DEGREES(ACOS(-TAN(RADIANS(Latitude))*TAN(RADIANS(23.44)*SIN(RADIANS(360*(Table1[[#This Row],[Day]]+284)/365))))))</f>
        <v>5.1342093262711002</v>
      </c>
      <c r="D213">
        <f>Table1[[#This Row],[H]]/24</f>
        <v>0.21392538859462917</v>
      </c>
      <c r="E213">
        <v>23.150000000000102</v>
      </c>
      <c r="F213">
        <f>Table1[[#This Row],[Local Noon Diff (minutes)]]/Minutes_Per_Day</f>
        <v>1.6076388888888959E-2</v>
      </c>
      <c r="G213" s="11">
        <f>MIDDAY-Table1[[#This Row],[H (days)]]</f>
        <v>0.28607461140537083</v>
      </c>
      <c r="H213" s="11">
        <f>MIDDAY+Table1[[#This Row],[H (days)]]</f>
        <v>0.71392538859462917</v>
      </c>
      <c r="I213" s="13">
        <f>ROUND(Table1[[#This Row],[Base Sunrise Time]]*Minutes_Per_Day,0)</f>
        <v>412</v>
      </c>
      <c r="J213" s="13">
        <f>ROUND(Table1[[#This Row],[Base Sunset Time]]*Minutes_Per_Day,0)</f>
        <v>1028</v>
      </c>
      <c r="K213" s="11">
        <f>MIDDAY-Table1[[#This Row],[H (days)]]+Table1[[#This Row],[Local Noon Diff (days)]]</f>
        <v>0.30215100029425979</v>
      </c>
      <c r="L213" s="14">
        <f>RADIANS((SIX_AM-Table1[[#This Row],[Base Sunrise Time]])*Minutes_Per_Day*0.25)</f>
        <v>-0.22666346834443912</v>
      </c>
      <c r="M213">
        <f>IF(Table1[[#This Row],[Theta (Radians)]]=0,-1,ROUND(Day_Circle_Radius/(2*SIN(Table1[[#This Row],[Theta (Radians)]])),0))</f>
        <v>-220</v>
      </c>
      <c r="N213">
        <f>IF(Table1[[#This Row],[Night Circle Radius]]=0,-1,Table1[[#This Row],[Night Circle Radius]]+ Display_Height / 2)</f>
        <v>-120</v>
      </c>
      <c r="O213">
        <f>ABS(Table1[[#This Row],[Night Circle Radius]])</f>
        <v>220</v>
      </c>
      <c r="P213" t="str">
        <f>IF(Table1[[#This Row],[Day]]-10 &lt; 0, "   ", IF(Table1[[#This Row],[Day]]-100 &lt; 0, "  ", " "))</f>
        <v xml:space="preserve"> </v>
      </c>
      <c r="Q2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205 */   {-120,220,412,1028},</v>
      </c>
    </row>
    <row r="214" spans="1:17" x14ac:dyDescent="0.25">
      <c r="A214">
        <v>206</v>
      </c>
      <c r="B214" t="s">
        <v>40</v>
      </c>
      <c r="C214">
        <f>ABS((1/15)*DEGREES(ACOS(-TAN(RADIANS(Latitude))*TAN(RADIANS(23.44)*SIN(RADIANS(360*(Table1[[#This Row],[Day]]+284)/365))))))</f>
        <v>5.1447288699691667</v>
      </c>
      <c r="D214">
        <f>Table1[[#This Row],[H]]/24</f>
        <v>0.21436370291538195</v>
      </c>
      <c r="E214">
        <v>23.166666666666718</v>
      </c>
      <c r="F214">
        <f>Table1[[#This Row],[Local Noon Diff (minutes)]]/Minutes_Per_Day</f>
        <v>1.6087962962962998E-2</v>
      </c>
      <c r="G214" s="11">
        <f>MIDDAY-Table1[[#This Row],[H (days)]]</f>
        <v>0.28563629708461802</v>
      </c>
      <c r="H214" s="11">
        <f>MIDDAY+Table1[[#This Row],[H (days)]]</f>
        <v>0.71436370291538198</v>
      </c>
      <c r="I214" s="13">
        <f>ROUND(Table1[[#This Row],[Base Sunrise Time]]*Minutes_Per_Day,0)</f>
        <v>411</v>
      </c>
      <c r="J214" s="13">
        <f>ROUND(Table1[[#This Row],[Base Sunset Time]]*Minutes_Per_Day,0)</f>
        <v>1029</v>
      </c>
      <c r="K214" s="11">
        <f>MIDDAY-Table1[[#This Row],[H (days)]]+Table1[[#This Row],[Local Noon Diff (days)]]</f>
        <v>0.30172426004758102</v>
      </c>
      <c r="L214" s="14">
        <f>RADIANS((SIX_AM-Table1[[#This Row],[Base Sunrise Time]])*Minutes_Per_Day*0.25)</f>
        <v>-0.22390945824435865</v>
      </c>
      <c r="M214">
        <f>IF(Table1[[#This Row],[Theta (Radians)]]=0,-1,ROUND(Day_Circle_Radius/(2*SIN(Table1[[#This Row],[Theta (Radians)]])),0))</f>
        <v>-223</v>
      </c>
      <c r="N214">
        <f>IF(Table1[[#This Row],[Night Circle Radius]]=0,-1,Table1[[#This Row],[Night Circle Radius]]+ Display_Height / 2)</f>
        <v>-123</v>
      </c>
      <c r="O214">
        <f>ABS(Table1[[#This Row],[Night Circle Radius]])</f>
        <v>223</v>
      </c>
      <c r="P214" t="str">
        <f>IF(Table1[[#This Row],[Day]]-10 &lt; 0, "   ", IF(Table1[[#This Row],[Day]]-100 &lt; 0, "  ", " "))</f>
        <v xml:space="preserve"> </v>
      </c>
      <c r="Q21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206 */   {-123,223,411,1029},</v>
      </c>
    </row>
    <row r="215" spans="1:17" x14ac:dyDescent="0.25">
      <c r="A215">
        <v>207</v>
      </c>
      <c r="B215" t="s">
        <v>40</v>
      </c>
      <c r="C215">
        <f>ABS((1/15)*DEGREES(ACOS(-TAN(RADIANS(Latitude))*TAN(RADIANS(23.44)*SIN(RADIANS(360*(Table1[[#This Row],[Day]]+284)/365))))))</f>
        <v>5.1554913898911119</v>
      </c>
      <c r="D215">
        <f>Table1[[#This Row],[H]]/24</f>
        <v>0.214812141245463</v>
      </c>
      <c r="E215">
        <v>23.166666666666718</v>
      </c>
      <c r="F215">
        <f>Table1[[#This Row],[Local Noon Diff (minutes)]]/Minutes_Per_Day</f>
        <v>1.6087962962962998E-2</v>
      </c>
      <c r="G215" s="11">
        <f>MIDDAY-Table1[[#This Row],[H (days)]]</f>
        <v>0.285187858754537</v>
      </c>
      <c r="H215" s="11">
        <f>MIDDAY+Table1[[#This Row],[H (days)]]</f>
        <v>0.714812141245463</v>
      </c>
      <c r="I215" s="13">
        <f>ROUND(Table1[[#This Row],[Base Sunrise Time]]*Minutes_Per_Day,0)</f>
        <v>411</v>
      </c>
      <c r="J215" s="13">
        <f>ROUND(Table1[[#This Row],[Base Sunset Time]]*Minutes_Per_Day,0)</f>
        <v>1029</v>
      </c>
      <c r="K215" s="11">
        <f>MIDDAY-Table1[[#This Row],[H (days)]]+Table1[[#This Row],[Local Noon Diff (days)]]</f>
        <v>0.3012758217175</v>
      </c>
      <c r="L215" s="14">
        <f>RADIANS((SIX_AM-Table1[[#This Row],[Base Sunrise Time]])*Minutes_Per_Day*0.25)</f>
        <v>-0.22109183711761748</v>
      </c>
      <c r="M215">
        <f>IF(Table1[[#This Row],[Theta (Radians)]]=0,-1,ROUND(Day_Circle_Radius/(2*SIN(Table1[[#This Row],[Theta (Radians)]])),0))</f>
        <v>-226</v>
      </c>
      <c r="N215">
        <f>IF(Table1[[#This Row],[Night Circle Radius]]=0,-1,Table1[[#This Row],[Night Circle Radius]]+ Display_Height / 2)</f>
        <v>-126</v>
      </c>
      <c r="O215">
        <f>ABS(Table1[[#This Row],[Night Circle Radius]])</f>
        <v>226</v>
      </c>
      <c r="P215" t="str">
        <f>IF(Table1[[#This Row],[Day]]-10 &lt; 0, "   ", IF(Table1[[#This Row],[Day]]-100 &lt; 0, "  ", " "))</f>
        <v xml:space="preserve"> </v>
      </c>
      <c r="Q21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207 */   {-126,226,411,1029},</v>
      </c>
    </row>
    <row r="216" spans="1:17" x14ac:dyDescent="0.25">
      <c r="A216">
        <v>208</v>
      </c>
      <c r="B216" t="s">
        <v>40</v>
      </c>
      <c r="C216">
        <f>ABS((1/15)*DEGREES(ACOS(-TAN(RADIANS(Latitude))*TAN(RADIANS(23.44)*SIN(RADIANS(360*(Table1[[#This Row],[Day]]+284)/365))))))</f>
        <v>5.1664914755569793</v>
      </c>
      <c r="D216">
        <f>Table1[[#This Row],[H]]/24</f>
        <v>0.21527047814820746</v>
      </c>
      <c r="E216">
        <v>23.150000000000102</v>
      </c>
      <c r="F216">
        <f>Table1[[#This Row],[Local Noon Diff (minutes)]]/Minutes_Per_Day</f>
        <v>1.6076388888888959E-2</v>
      </c>
      <c r="G216" s="11">
        <f>MIDDAY-Table1[[#This Row],[H (days)]]</f>
        <v>0.28472952185179257</v>
      </c>
      <c r="H216" s="11">
        <f>MIDDAY+Table1[[#This Row],[H (days)]]</f>
        <v>0.71527047814820743</v>
      </c>
      <c r="I216" s="13">
        <f>ROUND(Table1[[#This Row],[Base Sunrise Time]]*Minutes_Per_Day,0)</f>
        <v>410</v>
      </c>
      <c r="J216" s="13">
        <f>ROUND(Table1[[#This Row],[Base Sunset Time]]*Minutes_Per_Day,0)</f>
        <v>1030</v>
      </c>
      <c r="K216" s="11">
        <f>MIDDAY-Table1[[#This Row],[H (days)]]+Table1[[#This Row],[Local Noon Diff (days)]]</f>
        <v>0.30080591074068153</v>
      </c>
      <c r="L216" s="14">
        <f>RADIANS((SIX_AM-Table1[[#This Row],[Base Sunrise Time]])*Minutes_Per_Day*0.25)</f>
        <v>-0.21821202142455542</v>
      </c>
      <c r="M216">
        <f>IF(Table1[[#This Row],[Theta (Radians)]]=0,-1,ROUND(Day_Circle_Radius/(2*SIN(Table1[[#This Row],[Theta (Radians)]])),0))</f>
        <v>-229</v>
      </c>
      <c r="N216">
        <f>IF(Table1[[#This Row],[Night Circle Radius]]=0,-1,Table1[[#This Row],[Night Circle Radius]]+ Display_Height / 2)</f>
        <v>-129</v>
      </c>
      <c r="O216">
        <f>ABS(Table1[[#This Row],[Night Circle Radius]])</f>
        <v>229</v>
      </c>
      <c r="P216" t="str">
        <f>IF(Table1[[#This Row],[Day]]-10 &lt; 0, "   ", IF(Table1[[#This Row],[Day]]-100 &lt; 0, "  ", " "))</f>
        <v xml:space="preserve"> </v>
      </c>
      <c r="Q21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208 */   {-129,229,410,1030},</v>
      </c>
    </row>
    <row r="217" spans="1:17" x14ac:dyDescent="0.25">
      <c r="A217">
        <v>209</v>
      </c>
      <c r="B217" t="s">
        <v>40</v>
      </c>
      <c r="C217">
        <f>ABS((1/15)*DEGREES(ACOS(-TAN(RADIANS(Latitude))*TAN(RADIANS(23.44)*SIN(RADIANS(360*(Table1[[#This Row],[Day]]+284)/365))))))</f>
        <v>5.177723695020954</v>
      </c>
      <c r="D217">
        <f>Table1[[#This Row],[H]]/24</f>
        <v>0.21573848729253975</v>
      </c>
      <c r="E217">
        <v>23.133333333333326</v>
      </c>
      <c r="F217">
        <f>Table1[[#This Row],[Local Noon Diff (minutes)]]/Minutes_Per_Day</f>
        <v>1.606481481481481E-2</v>
      </c>
      <c r="G217" s="11">
        <f>MIDDAY-Table1[[#This Row],[H (days)]]</f>
        <v>0.28426151270746025</v>
      </c>
      <c r="H217" s="11">
        <f>MIDDAY+Table1[[#This Row],[H (days)]]</f>
        <v>0.71573848729253975</v>
      </c>
      <c r="I217" s="13">
        <f>ROUND(Table1[[#This Row],[Base Sunrise Time]]*Minutes_Per_Day,0)</f>
        <v>409</v>
      </c>
      <c r="J217" s="13">
        <f>ROUND(Table1[[#This Row],[Base Sunset Time]]*Minutes_Per_Day,0)</f>
        <v>1031</v>
      </c>
      <c r="K217" s="11">
        <f>MIDDAY-Table1[[#This Row],[H (days)]]+Table1[[#This Row],[Local Noon Diff (days)]]</f>
        <v>0.30032632752227506</v>
      </c>
      <c r="L217" s="14">
        <f>RADIANS((SIX_AM-Table1[[#This Row],[Base Sunrise Time]])*Minutes_Per_Day*0.25)</f>
        <v>-0.21527143324526096</v>
      </c>
      <c r="M217">
        <f>IF(Table1[[#This Row],[Theta (Radians)]]=0,-1,ROUND(Day_Circle_Radius/(2*SIN(Table1[[#This Row],[Theta (Radians)]])),0))</f>
        <v>-232</v>
      </c>
      <c r="N217">
        <f>IF(Table1[[#This Row],[Night Circle Radius]]=0,-1,Table1[[#This Row],[Night Circle Radius]]+ Display_Height / 2)</f>
        <v>-132</v>
      </c>
      <c r="O217">
        <f>ABS(Table1[[#This Row],[Night Circle Radius]])</f>
        <v>232</v>
      </c>
      <c r="P217" t="str">
        <f>IF(Table1[[#This Row],[Day]]-10 &lt; 0, "   ", IF(Table1[[#This Row],[Day]]-100 &lt; 0, "  ", " "))</f>
        <v xml:space="preserve"> </v>
      </c>
      <c r="Q21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209 */   {-132,232,409,1031},</v>
      </c>
    </row>
    <row r="218" spans="1:17" x14ac:dyDescent="0.25">
      <c r="A218">
        <v>210</v>
      </c>
      <c r="B218" t="s">
        <v>40</v>
      </c>
      <c r="C218">
        <f>ABS((1/15)*DEGREES(ACOS(-TAN(RADIANS(Latitude))*TAN(RADIANS(23.44)*SIN(RADIANS(360*(Table1[[#This Row],[Day]]+284)/365))))))</f>
        <v>5.189182602183263</v>
      </c>
      <c r="D218">
        <f>Table1[[#This Row],[H]]/24</f>
        <v>0.21621594175763595</v>
      </c>
      <c r="E218">
        <v>23.099999999999934</v>
      </c>
      <c r="F218">
        <f>Table1[[#This Row],[Local Noon Diff (minutes)]]/Minutes_Per_Day</f>
        <v>1.6041666666666621E-2</v>
      </c>
      <c r="G218" s="11">
        <f>MIDDAY-Table1[[#This Row],[H (days)]]</f>
        <v>0.28378405824236408</v>
      </c>
      <c r="H218" s="11">
        <f>MIDDAY+Table1[[#This Row],[H (days)]]</f>
        <v>0.71621594175763592</v>
      </c>
      <c r="I218" s="13">
        <f>ROUND(Table1[[#This Row],[Base Sunrise Time]]*Minutes_Per_Day,0)</f>
        <v>409</v>
      </c>
      <c r="J218" s="13">
        <f>ROUND(Table1[[#This Row],[Base Sunset Time]]*Minutes_Per_Day,0)</f>
        <v>1031</v>
      </c>
      <c r="K218" s="11">
        <f>MIDDAY-Table1[[#This Row],[H (days)]]+Table1[[#This Row],[Local Noon Diff (days)]]</f>
        <v>0.2998257249090307</v>
      </c>
      <c r="L218" s="14">
        <f>RADIANS((SIX_AM-Table1[[#This Row],[Base Sunrise Time]])*Minutes_Per_Day*0.25)</f>
        <v>-0.21227149836532139</v>
      </c>
      <c r="M218">
        <f>IF(Table1[[#This Row],[Theta (Radians)]]=0,-1,ROUND(Day_Circle_Radius/(2*SIN(Table1[[#This Row],[Theta (Radians)]])),0))</f>
        <v>-235</v>
      </c>
      <c r="N218">
        <f>IF(Table1[[#This Row],[Night Circle Radius]]=0,-1,Table1[[#This Row],[Night Circle Radius]]+ Display_Height / 2)</f>
        <v>-135</v>
      </c>
      <c r="O218">
        <f>ABS(Table1[[#This Row],[Night Circle Radius]])</f>
        <v>235</v>
      </c>
      <c r="P218" t="str">
        <f>IF(Table1[[#This Row],[Day]]-10 &lt; 0, "   ", IF(Table1[[#This Row],[Day]]-100 &lt; 0, "  ", " "))</f>
        <v xml:space="preserve"> </v>
      </c>
      <c r="Q21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210 */   {-135,235,409,1031},</v>
      </c>
    </row>
    <row r="219" spans="1:17" x14ac:dyDescent="0.25">
      <c r="A219">
        <v>211</v>
      </c>
      <c r="B219" t="s">
        <v>40</v>
      </c>
      <c r="C219">
        <f>ABS((1/15)*DEGREES(ACOS(-TAN(RADIANS(Latitude))*TAN(RADIANS(23.44)*SIN(RADIANS(360*(Table1[[#This Row],[Day]]+284)/365))))))</f>
        <v>5.2008627438463</v>
      </c>
      <c r="D219">
        <f>Table1[[#This Row],[H]]/24</f>
        <v>0.21670261432692917</v>
      </c>
      <c r="E219">
        <v>23.050000000000086</v>
      </c>
      <c r="F219">
        <f>Table1[[#This Row],[Local Noon Diff (minutes)]]/Minutes_Per_Day</f>
        <v>1.6006944444444504E-2</v>
      </c>
      <c r="G219" s="11">
        <f>MIDDAY-Table1[[#This Row],[H (days)]]</f>
        <v>0.28329738567307083</v>
      </c>
      <c r="H219" s="11">
        <f>MIDDAY+Table1[[#This Row],[H (days)]]</f>
        <v>0.71670261432692917</v>
      </c>
      <c r="I219" s="13">
        <f>ROUND(Table1[[#This Row],[Base Sunrise Time]]*Minutes_Per_Day,0)</f>
        <v>408</v>
      </c>
      <c r="J219" s="13">
        <f>ROUND(Table1[[#This Row],[Base Sunset Time]]*Minutes_Per_Day,0)</f>
        <v>1032</v>
      </c>
      <c r="K219" s="11">
        <f>MIDDAY-Table1[[#This Row],[H (days)]]+Table1[[#This Row],[Local Noon Diff (days)]]</f>
        <v>0.29930433011751534</v>
      </c>
      <c r="L219" s="14">
        <f>RADIANS((SIX_AM-Table1[[#This Row],[Base Sunrise Time]])*Minutes_Per_Day*0.25)</f>
        <v>-0.20921364442853074</v>
      </c>
      <c r="M219">
        <f>IF(Table1[[#This Row],[Theta (Radians)]]=0,-1,ROUND(Day_Circle_Radius/(2*SIN(Table1[[#This Row],[Theta (Radians)]])),0))</f>
        <v>-238</v>
      </c>
      <c r="N219">
        <f>IF(Table1[[#This Row],[Night Circle Radius]]=0,-1,Table1[[#This Row],[Night Circle Radius]]+ Display_Height / 2)</f>
        <v>-138</v>
      </c>
      <c r="O219">
        <f>ABS(Table1[[#This Row],[Night Circle Radius]])</f>
        <v>238</v>
      </c>
      <c r="P219" t="str">
        <f>IF(Table1[[#This Row],[Day]]-10 &lt; 0, "   ", IF(Table1[[#This Row],[Day]]-100 &lt; 0, "  ", " "))</f>
        <v xml:space="preserve"> </v>
      </c>
      <c r="Q21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211 */   {-138,238,408,1032},</v>
      </c>
    </row>
    <row r="220" spans="1:17" x14ac:dyDescent="0.25">
      <c r="A220">
        <v>212</v>
      </c>
      <c r="B220" t="s">
        <v>40</v>
      </c>
      <c r="C220">
        <f>ABS((1/15)*DEGREES(ACOS(-TAN(RADIANS(Latitude))*TAN(RADIANS(23.44)*SIN(RADIANS(360*(Table1[[#This Row],[Day]]+284)/365))))))</f>
        <v>5.2127586665016699</v>
      </c>
      <c r="D220">
        <f>Table1[[#This Row],[H]]/24</f>
        <v>0.21719827777090292</v>
      </c>
      <c r="E220">
        <v>22.999999999999918</v>
      </c>
      <c r="F220">
        <f>Table1[[#This Row],[Local Noon Diff (minutes)]]/Minutes_Per_Day</f>
        <v>1.5972222222222165E-2</v>
      </c>
      <c r="G220" s="11">
        <f>MIDDAY-Table1[[#This Row],[H (days)]]</f>
        <v>0.28280172222909705</v>
      </c>
      <c r="H220" s="11">
        <f>MIDDAY+Table1[[#This Row],[H (days)]]</f>
        <v>0.71719827777090295</v>
      </c>
      <c r="I220" s="13">
        <f>ROUND(Table1[[#This Row],[Base Sunrise Time]]*Minutes_Per_Day,0)</f>
        <v>407</v>
      </c>
      <c r="J220" s="13">
        <f>ROUND(Table1[[#This Row],[Base Sunset Time]]*Minutes_Per_Day,0)</f>
        <v>1033</v>
      </c>
      <c r="K220" s="11">
        <f>MIDDAY-Table1[[#This Row],[H (days)]]+Table1[[#This Row],[Local Noon Diff (days)]]</f>
        <v>0.29877394445131922</v>
      </c>
      <c r="L220" s="14">
        <f>RADIANS((SIX_AM-Table1[[#This Row],[Base Sunrise Time]])*Minutes_Per_Day*0.25)</f>
        <v>-0.20609929916004863</v>
      </c>
      <c r="M220">
        <f>IF(Table1[[#This Row],[Theta (Radians)]]=0,-1,ROUND(Day_Circle_Radius/(2*SIN(Table1[[#This Row],[Theta (Radians)]])),0))</f>
        <v>-242</v>
      </c>
      <c r="N220">
        <f>IF(Table1[[#This Row],[Night Circle Radius]]=0,-1,Table1[[#This Row],[Night Circle Radius]]+ Display_Height / 2)</f>
        <v>-142</v>
      </c>
      <c r="O220">
        <f>ABS(Table1[[#This Row],[Night Circle Radius]])</f>
        <v>242</v>
      </c>
      <c r="P220" t="str">
        <f>IF(Table1[[#This Row],[Day]]-10 &lt; 0, "   ", IF(Table1[[#This Row],[Day]]-100 &lt; 0, "  ", " "))</f>
        <v xml:space="preserve"> </v>
      </c>
      <c r="Q22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212 */   {-142,242,407,1033},</v>
      </c>
    </row>
    <row r="221" spans="1:17" x14ac:dyDescent="0.25">
      <c r="A221">
        <v>213</v>
      </c>
      <c r="B221" t="s">
        <v>11</v>
      </c>
      <c r="C221">
        <f>ABS((1/15)*DEGREES(ACOS(-TAN(RADIANS(Latitude))*TAN(RADIANS(23.44)*SIN(RADIANS(360*(Table1[[#This Row],[Day]]+284)/365))))))</f>
        <v>5.2248649228364341</v>
      </c>
      <c r="D221">
        <f>Table1[[#This Row],[H]]/24</f>
        <v>0.21770270511818476</v>
      </c>
      <c r="E221">
        <v>22.933333333333294</v>
      </c>
      <c r="F221">
        <f>Table1[[#This Row],[Local Noon Diff (minutes)]]/Minutes_Per_Day</f>
        <v>1.5925925925925899E-2</v>
      </c>
      <c r="G221" s="11">
        <f>MIDDAY-Table1[[#This Row],[H (days)]]</f>
        <v>0.28229729488181521</v>
      </c>
      <c r="H221" s="11">
        <f>MIDDAY+Table1[[#This Row],[H (days)]]</f>
        <v>0.71770270511818479</v>
      </c>
      <c r="I221" s="13">
        <f>ROUND(Table1[[#This Row],[Base Sunrise Time]]*Minutes_Per_Day,0)</f>
        <v>407</v>
      </c>
      <c r="J221" s="13">
        <f>ROUND(Table1[[#This Row],[Base Sunset Time]]*Minutes_Per_Day,0)</f>
        <v>1033</v>
      </c>
      <c r="K221" s="11">
        <f>MIDDAY-Table1[[#This Row],[H (days)]]+Table1[[#This Row],[Local Noon Diff (days)]]</f>
        <v>0.29822322080774111</v>
      </c>
      <c r="L221" s="14">
        <f>RADIANS((SIX_AM-Table1[[#This Row],[Base Sunrise Time]])*Minutes_Per_Day*0.25)</f>
        <v>-0.20292988866306777</v>
      </c>
      <c r="M221">
        <f>IF(Table1[[#This Row],[Theta (Radians)]]=0,-1,ROUND(Day_Circle_Radius/(2*SIN(Table1[[#This Row],[Theta (Radians)]])),0))</f>
        <v>-246</v>
      </c>
      <c r="N221">
        <f>IF(Table1[[#This Row],[Night Circle Radius]]=0,-1,Table1[[#This Row],[Night Circle Radius]]+ Display_Height / 2)</f>
        <v>-146</v>
      </c>
      <c r="O221">
        <f>ABS(Table1[[#This Row],[Night Circle Radius]])</f>
        <v>246</v>
      </c>
      <c r="P221" t="str">
        <f>IF(Table1[[#This Row],[Day]]-10 &lt; 0, "   ", IF(Table1[[#This Row],[Day]]-100 &lt; 0, "  ", " "))</f>
        <v xml:space="preserve"> </v>
      </c>
      <c r="Q22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213 */   {-146,246,407,1033},</v>
      </c>
    </row>
    <row r="222" spans="1:17" x14ac:dyDescent="0.25">
      <c r="A222">
        <v>214</v>
      </c>
      <c r="B222" t="s">
        <v>11</v>
      </c>
      <c r="C222">
        <f>ABS((1/15)*DEGREES(ACOS(-TAN(RADIANS(Latitude))*TAN(RADIANS(23.44)*SIN(RADIANS(360*(Table1[[#This Row],[Day]]+284)/365))))))</f>
        <v>5.2371760779484369</v>
      </c>
      <c r="D222">
        <f>Table1[[#This Row],[H]]/24</f>
        <v>0.21821566991451821</v>
      </c>
      <c r="E222">
        <v>22.866666666666671</v>
      </c>
      <c r="F222">
        <f>Table1[[#This Row],[Local Noon Diff (minutes)]]/Minutes_Per_Day</f>
        <v>1.5879629629629632E-2</v>
      </c>
      <c r="G222" s="11">
        <f>MIDDAY-Table1[[#This Row],[H (days)]]</f>
        <v>0.28178433008548176</v>
      </c>
      <c r="H222" s="11">
        <f>MIDDAY+Table1[[#This Row],[H (days)]]</f>
        <v>0.71821566991451824</v>
      </c>
      <c r="I222" s="13">
        <f>ROUND(Table1[[#This Row],[Base Sunrise Time]]*Minutes_Per_Day,0)</f>
        <v>406</v>
      </c>
      <c r="J222" s="13">
        <f>ROUND(Table1[[#This Row],[Base Sunset Time]]*Minutes_Per_Day,0)</f>
        <v>1034</v>
      </c>
      <c r="K222" s="11">
        <f>MIDDAY-Table1[[#This Row],[H (days)]]+Table1[[#This Row],[Local Noon Diff (days)]]</f>
        <v>0.29766395971511139</v>
      </c>
      <c r="L222" s="14">
        <f>RADIANS((SIX_AM-Table1[[#This Row],[Base Sunrise Time]])*Minutes_Per_Day*0.25)</f>
        <v>-0.19970683579164505</v>
      </c>
      <c r="M222">
        <f>IF(Table1[[#This Row],[Theta (Radians)]]=0,-1,ROUND(Day_Circle_Radius/(2*SIN(Table1[[#This Row],[Theta (Radians)]])),0))</f>
        <v>-250</v>
      </c>
      <c r="N222">
        <f>IF(Table1[[#This Row],[Night Circle Radius]]=0,-1,Table1[[#This Row],[Night Circle Radius]]+ Display_Height / 2)</f>
        <v>-150</v>
      </c>
      <c r="O222">
        <f>ABS(Table1[[#This Row],[Night Circle Radius]])</f>
        <v>250</v>
      </c>
      <c r="P222" t="str">
        <f>IF(Table1[[#This Row],[Day]]-10 &lt; 0, "   ", IF(Table1[[#This Row],[Day]]-100 &lt; 0, "  ", " "))</f>
        <v xml:space="preserve"> </v>
      </c>
      <c r="Q22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214 */   {-150,250,406,1034},</v>
      </c>
    </row>
    <row r="223" spans="1:17" x14ac:dyDescent="0.25">
      <c r="A223">
        <v>215</v>
      </c>
      <c r="B223" t="s">
        <v>11</v>
      </c>
      <c r="C223">
        <f>ABS((1/15)*DEGREES(ACOS(-TAN(RADIANS(Latitude))*TAN(RADIANS(23.44)*SIN(RADIANS(360*(Table1[[#This Row],[Day]]+284)/365))))))</f>
        <v>5.2496867152621247</v>
      </c>
      <c r="D223">
        <f>Table1[[#This Row],[H]]/24</f>
        <v>0.21873694646925521</v>
      </c>
      <c r="E223">
        <v>22.783333333333271</v>
      </c>
      <c r="F223">
        <f>Table1[[#This Row],[Local Noon Diff (minutes)]]/Minutes_Per_Day</f>
        <v>1.5821759259259216E-2</v>
      </c>
      <c r="G223" s="11">
        <f>MIDDAY-Table1[[#This Row],[H (days)]]</f>
        <v>0.28126305353074477</v>
      </c>
      <c r="H223" s="11">
        <f>MIDDAY+Table1[[#This Row],[H (days)]]</f>
        <v>0.71873694646925523</v>
      </c>
      <c r="I223" s="13">
        <f>ROUND(Table1[[#This Row],[Base Sunrise Time]]*Minutes_Per_Day,0)</f>
        <v>405</v>
      </c>
      <c r="J223" s="13">
        <f>ROUND(Table1[[#This Row],[Base Sunset Time]]*Minutes_Per_Day,0)</f>
        <v>1035</v>
      </c>
      <c r="K223" s="11">
        <f>MIDDAY-Table1[[#This Row],[H (days)]]+Table1[[#This Row],[Local Noon Diff (days)]]</f>
        <v>0.29708481279000398</v>
      </c>
      <c r="L223" s="14">
        <f>RADIANS((SIX_AM-Table1[[#This Row],[Base Sunrise Time]])*Minutes_Per_Day*0.25)</f>
        <v>-0.19643155860194442</v>
      </c>
      <c r="M223">
        <f>IF(Table1[[#This Row],[Theta (Radians)]]=0,-1,ROUND(Day_Circle_Radius/(2*SIN(Table1[[#This Row],[Theta (Radians)]])),0))</f>
        <v>-254</v>
      </c>
      <c r="N223">
        <f>IF(Table1[[#This Row],[Night Circle Radius]]=0,-1,Table1[[#This Row],[Night Circle Radius]]+ Display_Height / 2)</f>
        <v>-154</v>
      </c>
      <c r="O223">
        <f>ABS(Table1[[#This Row],[Night Circle Radius]])</f>
        <v>254</v>
      </c>
      <c r="P223" t="str">
        <f>IF(Table1[[#This Row],[Day]]-10 &lt; 0, "   ", IF(Table1[[#This Row],[Day]]-100 &lt; 0, "  ", " "))</f>
        <v xml:space="preserve"> </v>
      </c>
      <c r="Q22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215 */   {-154,254,405,1035},</v>
      </c>
    </row>
    <row r="224" spans="1:17" x14ac:dyDescent="0.25">
      <c r="A224">
        <v>216</v>
      </c>
      <c r="B224" t="s">
        <v>11</v>
      </c>
      <c r="C224">
        <f>ABS((1/15)*DEGREES(ACOS(-TAN(RADIANS(Latitude))*TAN(RADIANS(23.44)*SIN(RADIANS(360*(Table1[[#This Row],[Day]]+284)/365))))))</f>
        <v>5.2623914421378046</v>
      </c>
      <c r="D224">
        <f>Table1[[#This Row],[H]]/24</f>
        <v>0.21926631008907518</v>
      </c>
      <c r="E224">
        <v>22.683333333333255</v>
      </c>
      <c r="F224">
        <f>Table1[[#This Row],[Local Noon Diff (minutes)]]/Minutes_Per_Day</f>
        <v>1.5752314814814761E-2</v>
      </c>
      <c r="G224" s="11">
        <f>MIDDAY-Table1[[#This Row],[H (days)]]</f>
        <v>0.28073368991092484</v>
      </c>
      <c r="H224" s="11">
        <f>MIDDAY+Table1[[#This Row],[H (days)]]</f>
        <v>0.71926631008907516</v>
      </c>
      <c r="I224" s="13">
        <f>ROUND(Table1[[#This Row],[Base Sunrise Time]]*Minutes_Per_Day,0)</f>
        <v>404</v>
      </c>
      <c r="J224" s="13">
        <f>ROUND(Table1[[#This Row],[Base Sunset Time]]*Minutes_Per_Day,0)</f>
        <v>1036</v>
      </c>
      <c r="K224" s="11">
        <f>MIDDAY-Table1[[#This Row],[H (days)]]+Table1[[#This Row],[Local Noon Diff (days)]]</f>
        <v>0.2964860047257396</v>
      </c>
      <c r="L224" s="14">
        <f>RADIANS((SIX_AM-Table1[[#This Row],[Base Sunrise Time]])*Minutes_Per_Day*0.25)</f>
        <v>-0.19310546888373648</v>
      </c>
      <c r="M224">
        <f>IF(Table1[[#This Row],[Theta (Radians)]]=0,-1,ROUND(Day_Circle_Radius/(2*SIN(Table1[[#This Row],[Theta (Radians)]])),0))</f>
        <v>-258</v>
      </c>
      <c r="N224">
        <f>IF(Table1[[#This Row],[Night Circle Radius]]=0,-1,Table1[[#This Row],[Night Circle Radius]]+ Display_Height / 2)</f>
        <v>-158</v>
      </c>
      <c r="O224">
        <f>ABS(Table1[[#This Row],[Night Circle Radius]])</f>
        <v>258</v>
      </c>
      <c r="P224" t="str">
        <f>IF(Table1[[#This Row],[Day]]-10 &lt; 0, "   ", IF(Table1[[#This Row],[Day]]-100 &lt; 0, "  ", " "))</f>
        <v xml:space="preserve"> </v>
      </c>
      <c r="Q22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216 */   {-158,258,404,1036},</v>
      </c>
    </row>
    <row r="225" spans="1:17" x14ac:dyDescent="0.25">
      <c r="A225">
        <v>217</v>
      </c>
      <c r="B225" t="s">
        <v>11</v>
      </c>
      <c r="C225">
        <f>ABS((1/15)*DEGREES(ACOS(-TAN(RADIANS(Latitude))*TAN(RADIANS(23.44)*SIN(RADIANS(360*(Table1[[#This Row],[Day]]+284)/365))))))</f>
        <v>5.2752848951687419</v>
      </c>
      <c r="D225">
        <f>Table1[[#This Row],[H]]/24</f>
        <v>0.21980353729869759</v>
      </c>
      <c r="E225">
        <v>22.58333333333324</v>
      </c>
      <c r="F225">
        <f>Table1[[#This Row],[Local Noon Diff (minutes)]]/Minutes_Per_Day</f>
        <v>1.5682870370370305E-2</v>
      </c>
      <c r="G225" s="11">
        <f>MIDDAY-Table1[[#This Row],[H (days)]]</f>
        <v>0.28019646270130238</v>
      </c>
      <c r="H225" s="11">
        <f>MIDDAY+Table1[[#This Row],[H (days)]]</f>
        <v>0.71980353729869762</v>
      </c>
      <c r="I225" s="13">
        <f>ROUND(Table1[[#This Row],[Base Sunrise Time]]*Minutes_Per_Day,0)</f>
        <v>403</v>
      </c>
      <c r="J225" s="13">
        <f>ROUND(Table1[[#This Row],[Base Sunset Time]]*Minutes_Per_Day,0)</f>
        <v>1037</v>
      </c>
      <c r="K225" s="11">
        <f>MIDDAY-Table1[[#This Row],[H (days)]]+Table1[[#This Row],[Local Noon Diff (days)]]</f>
        <v>0.29587933307167269</v>
      </c>
      <c r="L225" s="14">
        <f>RADIANS((SIX_AM-Table1[[#This Row],[Base Sunrise Time]])*Minutes_Per_Day*0.25)</f>
        <v>-0.18972997077361953</v>
      </c>
      <c r="M225">
        <f>IF(Table1[[#This Row],[Theta (Radians)]]=0,-1,ROUND(Day_Circle_Radius/(2*SIN(Table1[[#This Row],[Theta (Radians)]])),0))</f>
        <v>-262</v>
      </c>
      <c r="N225">
        <f>IF(Table1[[#This Row],[Night Circle Radius]]=0,-1,Table1[[#This Row],[Night Circle Radius]]+ Display_Height / 2)</f>
        <v>-162</v>
      </c>
      <c r="O225">
        <f>ABS(Table1[[#This Row],[Night Circle Radius]])</f>
        <v>262</v>
      </c>
      <c r="P225" t="str">
        <f>IF(Table1[[#This Row],[Day]]-10 &lt; 0, "   ", IF(Table1[[#This Row],[Day]]-100 &lt; 0, "  ", " "))</f>
        <v xml:space="preserve"> </v>
      </c>
      <c r="Q22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217 */   {-162,262,403,1037},</v>
      </c>
    </row>
    <row r="226" spans="1:17" x14ac:dyDescent="0.25">
      <c r="A226">
        <v>218</v>
      </c>
      <c r="B226" t="s">
        <v>11</v>
      </c>
      <c r="C226">
        <f>ABS((1/15)*DEGREES(ACOS(-TAN(RADIANS(Latitude))*TAN(RADIANS(23.44)*SIN(RADIANS(360*(Table1[[#This Row],[Day]]+284)/365))))))</f>
        <v>5.2883617451618781</v>
      </c>
      <c r="D226">
        <f>Table1[[#This Row],[H]]/24</f>
        <v>0.22034840604841158</v>
      </c>
      <c r="E226">
        <v>22.466666666666608</v>
      </c>
      <c r="F226">
        <f>Table1[[#This Row],[Local Noon Diff (minutes)]]/Minutes_Per_Day</f>
        <v>1.5601851851851811E-2</v>
      </c>
      <c r="G226" s="11">
        <f>MIDDAY-Table1[[#This Row],[H (days)]]</f>
        <v>0.27965159395158845</v>
      </c>
      <c r="H226" s="11">
        <f>MIDDAY+Table1[[#This Row],[H (days)]]</f>
        <v>0.72034840604841155</v>
      </c>
      <c r="I226" s="13">
        <f>ROUND(Table1[[#This Row],[Base Sunrise Time]]*Minutes_Per_Day,0)</f>
        <v>403</v>
      </c>
      <c r="J226" s="13">
        <f>ROUND(Table1[[#This Row],[Base Sunset Time]]*Minutes_Per_Day,0)</f>
        <v>1037</v>
      </c>
      <c r="K226" s="11">
        <f>MIDDAY-Table1[[#This Row],[H (days)]]+Table1[[#This Row],[Local Noon Diff (days)]]</f>
        <v>0.29525344580344026</v>
      </c>
      <c r="L226" s="14">
        <f>RADIANS((SIX_AM-Table1[[#This Row],[Base Sunrise Time]])*Minutes_Per_Day*0.25)</f>
        <v>-0.18630645945107566</v>
      </c>
      <c r="M226">
        <f>IF(Table1[[#This Row],[Theta (Radians)]]=0,-1,ROUND(Day_Circle_Radius/(2*SIN(Table1[[#This Row],[Theta (Radians)]])),0))</f>
        <v>-267</v>
      </c>
      <c r="N226">
        <f>IF(Table1[[#This Row],[Night Circle Radius]]=0,-1,Table1[[#This Row],[Night Circle Radius]]+ Display_Height / 2)</f>
        <v>-167</v>
      </c>
      <c r="O226">
        <f>ABS(Table1[[#This Row],[Night Circle Radius]])</f>
        <v>267</v>
      </c>
      <c r="P226" t="str">
        <f>IF(Table1[[#This Row],[Day]]-10 &lt; 0, "   ", IF(Table1[[#This Row],[Day]]-100 &lt; 0, "  ", " "))</f>
        <v xml:space="preserve"> </v>
      </c>
      <c r="Q22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218 */   {-167,267,403,1037},</v>
      </c>
    </row>
    <row r="227" spans="1:17" x14ac:dyDescent="0.25">
      <c r="A227">
        <v>219</v>
      </c>
      <c r="B227" t="s">
        <v>11</v>
      </c>
      <c r="C227">
        <f>ABS((1/15)*DEGREES(ACOS(-TAN(RADIANS(Latitude))*TAN(RADIANS(23.44)*SIN(RADIANS(360*(Table1[[#This Row],[Day]]+284)/365))))))</f>
        <v>5.3016167017993041</v>
      </c>
      <c r="D227">
        <f>Table1[[#This Row],[H]]/24</f>
        <v>0.22090069590830433</v>
      </c>
      <c r="E227">
        <v>22.349999999999977</v>
      </c>
      <c r="F227">
        <f>Table1[[#This Row],[Local Noon Diff (minutes)]]/Minutes_Per_Day</f>
        <v>1.5520833333333317E-2</v>
      </c>
      <c r="G227" s="11">
        <f>MIDDAY-Table1[[#This Row],[H (days)]]</f>
        <v>0.2790993040916957</v>
      </c>
      <c r="H227" s="11">
        <f>MIDDAY+Table1[[#This Row],[H (days)]]</f>
        <v>0.7209006959083043</v>
      </c>
      <c r="I227" s="13">
        <f>ROUND(Table1[[#This Row],[Base Sunrise Time]]*Minutes_Per_Day,0)</f>
        <v>402</v>
      </c>
      <c r="J227" s="13">
        <f>ROUND(Table1[[#This Row],[Base Sunset Time]]*Minutes_Per_Day,0)</f>
        <v>1038</v>
      </c>
      <c r="K227" s="11">
        <f>MIDDAY-Table1[[#This Row],[H (days)]]+Table1[[#This Row],[Local Noon Diff (days)]]</f>
        <v>0.29462013742502902</v>
      </c>
      <c r="L227" s="14">
        <f>RADIANS((SIX_AM-Table1[[#This Row],[Base Sunrise Time]])*Minutes_Per_Day*0.25)</f>
        <v>-0.18283631991809324</v>
      </c>
      <c r="M227">
        <f>IF(Table1[[#This Row],[Theta (Radians)]]=0,-1,ROUND(Day_Circle_Radius/(2*SIN(Table1[[#This Row],[Theta (Radians)]])),0))</f>
        <v>-272</v>
      </c>
      <c r="N227">
        <f>IF(Table1[[#This Row],[Night Circle Radius]]=0,-1,Table1[[#This Row],[Night Circle Radius]]+ Display_Height / 2)</f>
        <v>-172</v>
      </c>
      <c r="O227">
        <f>ABS(Table1[[#This Row],[Night Circle Radius]])</f>
        <v>272</v>
      </c>
      <c r="P227" t="str">
        <f>IF(Table1[[#This Row],[Day]]-10 &lt; 0, "   ", IF(Table1[[#This Row],[Day]]-100 &lt; 0, "  ", " "))</f>
        <v xml:space="preserve"> </v>
      </c>
      <c r="Q22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219 */   {-172,272,402,1038},</v>
      </c>
    </row>
    <row r="228" spans="1:17" x14ac:dyDescent="0.25">
      <c r="A228">
        <v>220</v>
      </c>
      <c r="B228" t="s">
        <v>11</v>
      </c>
      <c r="C228">
        <f>ABS((1/15)*DEGREES(ACOS(-TAN(RADIANS(Latitude))*TAN(RADIANS(23.44)*SIN(RADIANS(360*(Table1[[#This Row],[Day]]+284)/365))))))</f>
        <v>5.3150445179789232</v>
      </c>
      <c r="D228">
        <f>Table1[[#This Row],[H]]/24</f>
        <v>0.22146018824912181</v>
      </c>
      <c r="E228">
        <v>22.216666666666729</v>
      </c>
      <c r="F228">
        <f>Table1[[#This Row],[Local Noon Diff (minutes)]]/Minutes_Per_Day</f>
        <v>1.5428240740740784E-2</v>
      </c>
      <c r="G228" s="11">
        <f>MIDDAY-Table1[[#This Row],[H (days)]]</f>
        <v>0.27853981175087816</v>
      </c>
      <c r="H228" s="11">
        <f>MIDDAY+Table1[[#This Row],[H (days)]]</f>
        <v>0.72146018824912184</v>
      </c>
      <c r="I228" s="13">
        <f>ROUND(Table1[[#This Row],[Base Sunrise Time]]*Minutes_Per_Day,0)</f>
        <v>401</v>
      </c>
      <c r="J228" s="13">
        <f>ROUND(Table1[[#This Row],[Base Sunset Time]]*Minutes_Per_Day,0)</f>
        <v>1039</v>
      </c>
      <c r="K228" s="11">
        <f>MIDDAY-Table1[[#This Row],[H (days)]]+Table1[[#This Row],[Local Noon Diff (days)]]</f>
        <v>0.29396805249161895</v>
      </c>
      <c r="L228" s="14">
        <f>RADIANS((SIX_AM-Table1[[#This Row],[Base Sunrise Time]])*Minutes_Per_Day*0.25)</f>
        <v>-0.17932092586278897</v>
      </c>
      <c r="M228">
        <f>IF(Table1[[#This Row],[Theta (Radians)]]=0,-1,ROUND(Day_Circle_Radius/(2*SIN(Table1[[#This Row],[Theta (Radians)]])),0))</f>
        <v>-278</v>
      </c>
      <c r="N228">
        <f>IF(Table1[[#This Row],[Night Circle Radius]]=0,-1,Table1[[#This Row],[Night Circle Radius]]+ Display_Height / 2)</f>
        <v>-178</v>
      </c>
      <c r="O228">
        <f>ABS(Table1[[#This Row],[Night Circle Radius]])</f>
        <v>278</v>
      </c>
      <c r="P228" t="str">
        <f>IF(Table1[[#This Row],[Day]]-10 &lt; 0, "   ", IF(Table1[[#This Row],[Day]]-100 &lt; 0, "  ", " "))</f>
        <v xml:space="preserve"> </v>
      </c>
      <c r="Q22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220 */   {-178,278,401,1039},</v>
      </c>
    </row>
    <row r="229" spans="1:17" x14ac:dyDescent="0.25">
      <c r="A229">
        <v>221</v>
      </c>
      <c r="B229" t="s">
        <v>11</v>
      </c>
      <c r="C229">
        <f>ABS((1/15)*DEGREES(ACOS(-TAN(RADIANS(Latitude))*TAN(RADIANS(23.44)*SIN(RADIANS(360*(Table1[[#This Row],[Day]]+284)/365))))))</f>
        <v>5.3286399938338525</v>
      </c>
      <c r="D229">
        <f>Table1[[#This Row],[H]]/24</f>
        <v>0.22202666640974386</v>
      </c>
      <c r="E229">
        <v>22.083333333333321</v>
      </c>
      <c r="F229">
        <f>Table1[[#This Row],[Local Noon Diff (minutes)]]/Minutes_Per_Day</f>
        <v>1.533564814814814E-2</v>
      </c>
      <c r="G229" s="11">
        <f>MIDDAY-Table1[[#This Row],[H (days)]]</f>
        <v>0.27797333359025611</v>
      </c>
      <c r="H229" s="11">
        <f>MIDDAY+Table1[[#This Row],[H (days)]]</f>
        <v>0.72202666640974389</v>
      </c>
      <c r="I229" s="13">
        <f>ROUND(Table1[[#This Row],[Base Sunrise Time]]*Minutes_Per_Day,0)</f>
        <v>400</v>
      </c>
      <c r="J229" s="13">
        <f>ROUND(Table1[[#This Row],[Base Sunset Time]]*Minutes_Per_Day,0)</f>
        <v>1040</v>
      </c>
      <c r="K229" s="11">
        <f>MIDDAY-Table1[[#This Row],[H (days)]]+Table1[[#This Row],[Local Noon Diff (days)]]</f>
        <v>0.29330898173840425</v>
      </c>
      <c r="L229" s="14">
        <f>RADIANS((SIX_AM-Table1[[#This Row],[Base Sunrise Time]])*Minutes_Per_Day*0.25)</f>
        <v>-0.17576163860713037</v>
      </c>
      <c r="M229">
        <f>IF(Table1[[#This Row],[Theta (Radians)]]=0,-1,ROUND(Day_Circle_Radius/(2*SIN(Table1[[#This Row],[Theta (Radians)]])),0))</f>
        <v>-283</v>
      </c>
      <c r="N229">
        <f>IF(Table1[[#This Row],[Night Circle Radius]]=0,-1,Table1[[#This Row],[Night Circle Radius]]+ Display_Height / 2)</f>
        <v>-183</v>
      </c>
      <c r="O229">
        <f>ABS(Table1[[#This Row],[Night Circle Radius]])</f>
        <v>283</v>
      </c>
      <c r="P229" t="str">
        <f>IF(Table1[[#This Row],[Day]]-10 &lt; 0, "   ", IF(Table1[[#This Row],[Day]]-100 &lt; 0, "  ", " "))</f>
        <v xml:space="preserve"> </v>
      </c>
      <c r="Q22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221 */   {-183,283,400,1040},</v>
      </c>
    </row>
    <row r="230" spans="1:17" x14ac:dyDescent="0.25">
      <c r="A230">
        <v>222</v>
      </c>
      <c r="B230" t="s">
        <v>11</v>
      </c>
      <c r="C230">
        <f>ABS((1/15)*DEGREES(ACOS(-TAN(RADIANS(Latitude))*TAN(RADIANS(23.44)*SIN(RADIANS(360*(Table1[[#This Row],[Day]]+284)/365))))))</f>
        <v>5.3423979804313664</v>
      </c>
      <c r="D230">
        <f>Table1[[#This Row],[H]]/24</f>
        <v>0.22259991585130692</v>
      </c>
      <c r="E230">
        <v>21.933333333333298</v>
      </c>
      <c r="F230">
        <f>Table1[[#This Row],[Local Noon Diff (minutes)]]/Minutes_Per_Day</f>
        <v>1.5231481481481457E-2</v>
      </c>
      <c r="G230" s="11">
        <f>MIDDAY-Table1[[#This Row],[H (days)]]</f>
        <v>0.2774000841486931</v>
      </c>
      <c r="H230" s="11">
        <f>MIDDAY+Table1[[#This Row],[H (days)]]</f>
        <v>0.7225999158513069</v>
      </c>
      <c r="I230" s="13">
        <f>ROUND(Table1[[#This Row],[Base Sunrise Time]]*Minutes_Per_Day,0)</f>
        <v>399</v>
      </c>
      <c r="J230" s="13">
        <f>ROUND(Table1[[#This Row],[Base Sunset Time]]*Minutes_Per_Day,0)</f>
        <v>1041</v>
      </c>
      <c r="K230" s="11">
        <f>MIDDAY-Table1[[#This Row],[H (days)]]+Table1[[#This Row],[Local Noon Diff (days)]]</f>
        <v>0.29263156563017456</v>
      </c>
      <c r="L230" s="14">
        <f>RADIANS((SIX_AM-Table1[[#This Row],[Base Sunrise Time]])*Minutes_Per_Day*0.25)</f>
        <v>-0.17215980613855278</v>
      </c>
      <c r="M230">
        <f>IF(Table1[[#This Row],[Theta (Radians)]]=0,-1,ROUND(Day_Circle_Radius/(2*SIN(Table1[[#This Row],[Theta (Radians)]])),0))</f>
        <v>-289</v>
      </c>
      <c r="N230">
        <f>IF(Table1[[#This Row],[Night Circle Radius]]=0,-1,Table1[[#This Row],[Night Circle Radius]]+ Display_Height / 2)</f>
        <v>-189</v>
      </c>
      <c r="O230">
        <f>ABS(Table1[[#This Row],[Night Circle Radius]])</f>
        <v>289</v>
      </c>
      <c r="P230" t="str">
        <f>IF(Table1[[#This Row],[Day]]-10 &lt; 0, "   ", IF(Table1[[#This Row],[Day]]-100 &lt; 0, "  ", " "))</f>
        <v xml:space="preserve"> </v>
      </c>
      <c r="Q23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222 */   {-189,289,399,1041},</v>
      </c>
    </row>
    <row r="231" spans="1:17" x14ac:dyDescent="0.25">
      <c r="A231">
        <v>223</v>
      </c>
      <c r="B231" t="s">
        <v>11</v>
      </c>
      <c r="C231">
        <f>ABS((1/15)*DEGREES(ACOS(-TAN(RADIANS(Latitude))*TAN(RADIANS(23.44)*SIN(RADIANS(360*(Table1[[#This Row],[Day]]+284)/365))))))</f>
        <v>5.3563133831531129</v>
      </c>
      <c r="D231">
        <f>Table1[[#This Row],[H]]/24</f>
        <v>0.22317972429804636</v>
      </c>
      <c r="E231">
        <v>21.766666666666659</v>
      </c>
      <c r="F231">
        <f>Table1[[#This Row],[Local Noon Diff (minutes)]]/Minutes_Per_Day</f>
        <v>1.5115740740740735E-2</v>
      </c>
      <c r="G231" s="11">
        <f>MIDDAY-Table1[[#This Row],[H (days)]]</f>
        <v>0.27682027570195367</v>
      </c>
      <c r="H231" s="11">
        <f>MIDDAY+Table1[[#This Row],[H (days)]]</f>
        <v>0.72317972429804633</v>
      </c>
      <c r="I231" s="13">
        <f>ROUND(Table1[[#This Row],[Base Sunrise Time]]*Minutes_Per_Day,0)</f>
        <v>399</v>
      </c>
      <c r="J231" s="13">
        <f>ROUND(Table1[[#This Row],[Base Sunset Time]]*Minutes_Per_Day,0)</f>
        <v>1041</v>
      </c>
      <c r="K231" s="11">
        <f>MIDDAY-Table1[[#This Row],[H (days)]]+Table1[[#This Row],[Local Noon Diff (days)]]</f>
        <v>0.2919360164426944</v>
      </c>
      <c r="L231" s="14">
        <f>RADIANS((SIX_AM-Table1[[#This Row],[Base Sunrise Time]])*Minutes_Per_Day*0.25)</f>
        <v>-0.16851676222502093</v>
      </c>
      <c r="M231">
        <f>IF(Table1[[#This Row],[Theta (Radians)]]=0,-1,ROUND(Day_Circle_Radius/(2*SIN(Table1[[#This Row],[Theta (Radians)]])),0))</f>
        <v>-295</v>
      </c>
      <c r="N231">
        <f>IF(Table1[[#This Row],[Night Circle Radius]]=0,-1,Table1[[#This Row],[Night Circle Radius]]+ Display_Height / 2)</f>
        <v>-195</v>
      </c>
      <c r="O231">
        <f>ABS(Table1[[#This Row],[Night Circle Radius]])</f>
        <v>295</v>
      </c>
      <c r="P231" t="str">
        <f>IF(Table1[[#This Row],[Day]]-10 &lt; 0, "   ", IF(Table1[[#This Row],[Day]]-100 &lt; 0, "  ", " "))</f>
        <v xml:space="preserve"> </v>
      </c>
      <c r="Q23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223 */   {-195,295,399,1041},</v>
      </c>
    </row>
    <row r="232" spans="1:17" x14ac:dyDescent="0.25">
      <c r="A232">
        <v>224</v>
      </c>
      <c r="B232" t="s">
        <v>11</v>
      </c>
      <c r="C232">
        <f>ABS((1/15)*DEGREES(ACOS(-TAN(RADIANS(Latitude))*TAN(RADIANS(23.44)*SIN(RADIANS(360*(Table1[[#This Row],[Day]]+284)/365))))))</f>
        <v>5.3703811647594346</v>
      </c>
      <c r="D232">
        <f>Table1[[#This Row],[H]]/24</f>
        <v>0.22376588186497645</v>
      </c>
      <c r="E232">
        <v>21.600000000000019</v>
      </c>
      <c r="F232">
        <f>Table1[[#This Row],[Local Noon Diff (minutes)]]/Minutes_Per_Day</f>
        <v>1.5000000000000013E-2</v>
      </c>
      <c r="G232" s="11">
        <f>MIDDAY-Table1[[#This Row],[H (days)]]</f>
        <v>0.27623411813502352</v>
      </c>
      <c r="H232" s="11">
        <f>MIDDAY+Table1[[#This Row],[H (days)]]</f>
        <v>0.72376588186497648</v>
      </c>
      <c r="I232" s="13">
        <f>ROUND(Table1[[#This Row],[Base Sunrise Time]]*Minutes_Per_Day,0)</f>
        <v>398</v>
      </c>
      <c r="J232" s="13">
        <f>ROUND(Table1[[#This Row],[Base Sunset Time]]*Minutes_Per_Day,0)</f>
        <v>1042</v>
      </c>
      <c r="K232" s="11">
        <f>MIDDAY-Table1[[#This Row],[H (days)]]+Table1[[#This Row],[Local Noon Diff (days)]]</f>
        <v>0.29123411813502353</v>
      </c>
      <c r="L232" s="14">
        <f>RADIANS((SIX_AM-Table1[[#This Row],[Base Sunrise Time]])*Minutes_Per_Day*0.25)</f>
        <v>-0.16483382561279333</v>
      </c>
      <c r="M232">
        <f>IF(Table1[[#This Row],[Theta (Radians)]]=0,-1,ROUND(Day_Circle_Radius/(2*SIN(Table1[[#This Row],[Theta (Radians)]])),0))</f>
        <v>-302</v>
      </c>
      <c r="N232">
        <f>IF(Table1[[#This Row],[Night Circle Radius]]=0,-1,Table1[[#This Row],[Night Circle Radius]]+ Display_Height / 2)</f>
        <v>-202</v>
      </c>
      <c r="O232">
        <f>ABS(Table1[[#This Row],[Night Circle Radius]])</f>
        <v>302</v>
      </c>
      <c r="P232" t="str">
        <f>IF(Table1[[#This Row],[Day]]-10 &lt; 0, "   ", IF(Table1[[#This Row],[Day]]-100 &lt; 0, "  ", " "))</f>
        <v xml:space="preserve"> </v>
      </c>
      <c r="Q23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224 */   {-202,302,398,1042},</v>
      </c>
    </row>
    <row r="233" spans="1:17" x14ac:dyDescent="0.25">
      <c r="A233">
        <v>225</v>
      </c>
      <c r="B233" t="s">
        <v>11</v>
      </c>
      <c r="C233">
        <f>ABS((1/15)*DEGREES(ACOS(-TAN(RADIANS(Latitude))*TAN(RADIANS(23.44)*SIN(RADIANS(360*(Table1[[#This Row],[Day]]+284)/365))))))</f>
        <v>5.3845963481413879</v>
      </c>
      <c r="D233">
        <f>Table1[[#This Row],[H]]/24</f>
        <v>0.22435818117255782</v>
      </c>
      <c r="E233">
        <v>21.416666666666604</v>
      </c>
      <c r="F233">
        <f>Table1[[#This Row],[Local Noon Diff (minutes)]]/Minutes_Per_Day</f>
        <v>1.4872685185185142E-2</v>
      </c>
      <c r="G233" s="11">
        <f>MIDDAY-Table1[[#This Row],[H (days)]]</f>
        <v>0.27564181882744221</v>
      </c>
      <c r="H233" s="11">
        <f>MIDDAY+Table1[[#This Row],[H (days)]]</f>
        <v>0.72435818117255779</v>
      </c>
      <c r="I233" s="13">
        <f>ROUND(Table1[[#This Row],[Base Sunrise Time]]*Minutes_Per_Day,0)</f>
        <v>397</v>
      </c>
      <c r="J233" s="13">
        <f>ROUND(Table1[[#This Row],[Base Sunset Time]]*Minutes_Per_Day,0)</f>
        <v>1043</v>
      </c>
      <c r="K233" s="11">
        <f>MIDDAY-Table1[[#This Row],[H (days)]]+Table1[[#This Row],[Local Noon Diff (days)]]</f>
        <v>0.29051450401262735</v>
      </c>
      <c r="L233" s="14">
        <f>RADIANS((SIX_AM-Table1[[#This Row],[Base Sunrise Time]])*Minutes_Per_Day*0.25)</f>
        <v>-0.16111229930594576</v>
      </c>
      <c r="M233">
        <f>IF(Table1[[#This Row],[Theta (Radians)]]=0,-1,ROUND(Day_Circle_Radius/(2*SIN(Table1[[#This Row],[Theta (Radians)]])),0))</f>
        <v>-309</v>
      </c>
      <c r="N233">
        <f>IF(Table1[[#This Row],[Night Circle Radius]]=0,-1,Table1[[#This Row],[Night Circle Radius]]+ Display_Height / 2)</f>
        <v>-209</v>
      </c>
      <c r="O233">
        <f>ABS(Table1[[#This Row],[Night Circle Radius]])</f>
        <v>309</v>
      </c>
      <c r="P233" t="str">
        <f>IF(Table1[[#This Row],[Day]]-10 &lt; 0, "   ", IF(Table1[[#This Row],[Day]]-100 &lt; 0, "  ", " "))</f>
        <v xml:space="preserve"> </v>
      </c>
      <c r="Q23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225 */   {-209,309,397,1043},</v>
      </c>
    </row>
    <row r="234" spans="1:17" x14ac:dyDescent="0.25">
      <c r="A234">
        <v>226</v>
      </c>
      <c r="B234" t="s">
        <v>11</v>
      </c>
      <c r="C234">
        <f>ABS((1/15)*DEGREES(ACOS(-TAN(RADIANS(Latitude))*TAN(RADIANS(23.44)*SIN(RADIANS(360*(Table1[[#This Row],[Day]]+284)/365))))))</f>
        <v>5.3989540187650391</v>
      </c>
      <c r="D234">
        <f>Table1[[#This Row],[H]]/24</f>
        <v>0.22495641744854331</v>
      </c>
      <c r="E234">
        <v>21.233333333333348</v>
      </c>
      <c r="F234">
        <f>Table1[[#This Row],[Local Noon Diff (minutes)]]/Minutes_Per_Day</f>
        <v>1.4745370370370381E-2</v>
      </c>
      <c r="G234" s="11">
        <f>MIDDAY-Table1[[#This Row],[H (days)]]</f>
        <v>0.27504358255145667</v>
      </c>
      <c r="H234" s="11">
        <f>MIDDAY+Table1[[#This Row],[H (days)]]</f>
        <v>0.72495641744854333</v>
      </c>
      <c r="I234" s="13">
        <f>ROUND(Table1[[#This Row],[Base Sunrise Time]]*Minutes_Per_Day,0)</f>
        <v>396</v>
      </c>
      <c r="J234" s="13">
        <f>ROUND(Table1[[#This Row],[Base Sunset Time]]*Minutes_Per_Day,0)</f>
        <v>1044</v>
      </c>
      <c r="K234" s="11">
        <f>MIDDAY-Table1[[#This Row],[H (days)]]+Table1[[#This Row],[Local Noon Diff (days)]]</f>
        <v>0.28978895292182705</v>
      </c>
      <c r="L234" s="14">
        <f>RADIANS((SIX_AM-Table1[[#This Row],[Base Sunrise Time]])*Minutes_Per_Day*0.25)</f>
        <v>-0.15735346992645158</v>
      </c>
      <c r="M234">
        <f>IF(Table1[[#This Row],[Theta (Radians)]]=0,-1,ROUND(Day_Circle_Radius/(2*SIN(Table1[[#This Row],[Theta (Radians)]])),0))</f>
        <v>-316</v>
      </c>
      <c r="N234">
        <f>IF(Table1[[#This Row],[Night Circle Radius]]=0,-1,Table1[[#This Row],[Night Circle Radius]]+ Display_Height / 2)</f>
        <v>-216</v>
      </c>
      <c r="O234">
        <f>ABS(Table1[[#This Row],[Night Circle Radius]])</f>
        <v>316</v>
      </c>
      <c r="P234" t="str">
        <f>IF(Table1[[#This Row],[Day]]-10 &lt; 0, "   ", IF(Table1[[#This Row],[Day]]-100 &lt; 0, "  ", " "))</f>
        <v xml:space="preserve"> </v>
      </c>
      <c r="Q23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226 */   {-216,316,396,1044},</v>
      </c>
    </row>
    <row r="235" spans="1:17" x14ac:dyDescent="0.25">
      <c r="A235">
        <v>227</v>
      </c>
      <c r="B235" t="s">
        <v>11</v>
      </c>
      <c r="C235">
        <f>ABS((1/15)*DEGREES(ACOS(-TAN(RADIANS(Latitude))*TAN(RADIANS(23.44)*SIN(RADIANS(360*(Table1[[#This Row],[Day]]+284)/365))))))</f>
        <v>5.4134493268132173</v>
      </c>
      <c r="D235">
        <f>Table1[[#This Row],[H]]/24</f>
        <v>0.22556038861721739</v>
      </c>
      <c r="E235">
        <v>21.033333333333317</v>
      </c>
      <c r="F235">
        <f>Table1[[#This Row],[Local Noon Diff (minutes)]]/Minutes_Per_Day</f>
        <v>1.460648148148147E-2</v>
      </c>
      <c r="G235" s="11">
        <f>MIDDAY-Table1[[#This Row],[H (days)]]</f>
        <v>0.27443961138278261</v>
      </c>
      <c r="H235" s="11">
        <f>MIDDAY+Table1[[#This Row],[H (days)]]</f>
        <v>0.72556038861721739</v>
      </c>
      <c r="I235" s="13">
        <f>ROUND(Table1[[#This Row],[Base Sunrise Time]]*Minutes_Per_Day,0)</f>
        <v>395</v>
      </c>
      <c r="J235" s="13">
        <f>ROUND(Table1[[#This Row],[Base Sunset Time]]*Minutes_Per_Day,0)</f>
        <v>1045</v>
      </c>
      <c r="K235" s="11">
        <f>MIDDAY-Table1[[#This Row],[H (days)]]+Table1[[#This Row],[Local Noon Diff (days)]]</f>
        <v>0.28904609286426408</v>
      </c>
      <c r="L235" s="14">
        <f>RADIANS((SIX_AM-Table1[[#This Row],[Base Sunrise Time]])*Minutes_Per_Day*0.25)</f>
        <v>-0.15355860715347869</v>
      </c>
      <c r="M235">
        <f>IF(Table1[[#This Row],[Theta (Radians)]]=0,-1,ROUND(Day_Circle_Radius/(2*SIN(Table1[[#This Row],[Theta (Radians)]])),0))</f>
        <v>-324</v>
      </c>
      <c r="N235">
        <f>IF(Table1[[#This Row],[Night Circle Radius]]=0,-1,Table1[[#This Row],[Night Circle Radius]]+ Display_Height / 2)</f>
        <v>-224</v>
      </c>
      <c r="O235">
        <f>ABS(Table1[[#This Row],[Night Circle Radius]])</f>
        <v>324</v>
      </c>
      <c r="P235" t="str">
        <f>IF(Table1[[#This Row],[Day]]-10 &lt; 0, "   ", IF(Table1[[#This Row],[Day]]-100 &lt; 0, "  ", " "))</f>
        <v xml:space="preserve"> </v>
      </c>
      <c r="Q23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227 */   {-224,324,395,1045},</v>
      </c>
    </row>
    <row r="236" spans="1:17" x14ac:dyDescent="0.25">
      <c r="A236">
        <v>228</v>
      </c>
      <c r="B236" t="s">
        <v>11</v>
      </c>
      <c r="C236">
        <f>ABS((1/15)*DEGREES(ACOS(-TAN(RADIANS(Latitude))*TAN(RADIANS(23.44)*SIN(RADIANS(360*(Table1[[#This Row],[Day]]+284)/365))))))</f>
        <v>5.4280774890307004</v>
      </c>
      <c r="D236">
        <f>Table1[[#This Row],[H]]/24</f>
        <v>0.22616989537627918</v>
      </c>
      <c r="E236">
        <v>20.81666666666667</v>
      </c>
      <c r="F236">
        <f>Table1[[#This Row],[Local Noon Diff (minutes)]]/Minutes_Per_Day</f>
        <v>1.4456018518518521E-2</v>
      </c>
      <c r="G236" s="11">
        <f>MIDDAY-Table1[[#This Row],[H (days)]]</f>
        <v>0.27383010462372082</v>
      </c>
      <c r="H236" s="11">
        <f>MIDDAY+Table1[[#This Row],[H (days)]]</f>
        <v>0.72616989537627918</v>
      </c>
      <c r="I236" s="13">
        <f>ROUND(Table1[[#This Row],[Base Sunrise Time]]*Minutes_Per_Day,0)</f>
        <v>394</v>
      </c>
      <c r="J236" s="13">
        <f>ROUND(Table1[[#This Row],[Base Sunset Time]]*Minutes_Per_Day,0)</f>
        <v>1046</v>
      </c>
      <c r="K236" s="11">
        <f>MIDDAY-Table1[[#This Row],[H (days)]]+Table1[[#This Row],[Local Noon Diff (days)]]</f>
        <v>0.28828612314223934</v>
      </c>
      <c r="L236" s="14">
        <f>RADIANS((SIX_AM-Table1[[#This Row],[Base Sunrise Time]])*Minutes_Per_Day*0.25)</f>
        <v>-0.14972896324031496</v>
      </c>
      <c r="M236">
        <f>IF(Table1[[#This Row],[Theta (Radians)]]=0,-1,ROUND(Day_Circle_Radius/(2*SIN(Table1[[#This Row],[Theta (Radians)]])),0))</f>
        <v>-332</v>
      </c>
      <c r="N236">
        <f>IF(Table1[[#This Row],[Night Circle Radius]]=0,-1,Table1[[#This Row],[Night Circle Radius]]+ Display_Height / 2)</f>
        <v>-232</v>
      </c>
      <c r="O236">
        <f>ABS(Table1[[#This Row],[Night Circle Radius]])</f>
        <v>332</v>
      </c>
      <c r="P236" t="str">
        <f>IF(Table1[[#This Row],[Day]]-10 &lt; 0, "   ", IF(Table1[[#This Row],[Day]]-100 &lt; 0, "  ", " "))</f>
        <v xml:space="preserve"> </v>
      </c>
      <c r="Q23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228 */   {-232,332,394,1046},</v>
      </c>
    </row>
    <row r="237" spans="1:17" x14ac:dyDescent="0.25">
      <c r="A237">
        <v>229</v>
      </c>
      <c r="B237" t="s">
        <v>11</v>
      </c>
      <c r="C237">
        <f>ABS((1/15)*DEGREES(ACOS(-TAN(RADIANS(Latitude))*TAN(RADIANS(23.44)*SIN(RADIANS(360*(Table1[[#This Row],[Day]]+284)/365))))))</f>
        <v>5.4428337902793285</v>
      </c>
      <c r="D237">
        <f>Table1[[#This Row],[H]]/24</f>
        <v>0.22678474126163869</v>
      </c>
      <c r="E237">
        <v>20.600000000000023</v>
      </c>
      <c r="F237">
        <f>Table1[[#This Row],[Local Noon Diff (minutes)]]/Minutes_Per_Day</f>
        <v>1.4305555555555571E-2</v>
      </c>
      <c r="G237" s="11">
        <f>MIDDAY-Table1[[#This Row],[H (days)]]</f>
        <v>0.27321525873836128</v>
      </c>
      <c r="H237" s="11">
        <f>MIDDAY+Table1[[#This Row],[H (days)]]</f>
        <v>0.72678474126163872</v>
      </c>
      <c r="I237" s="13">
        <f>ROUND(Table1[[#This Row],[Base Sunrise Time]]*Minutes_Per_Day,0)</f>
        <v>393</v>
      </c>
      <c r="J237" s="13">
        <f>ROUND(Table1[[#This Row],[Base Sunset Time]]*Minutes_Per_Day,0)</f>
        <v>1047</v>
      </c>
      <c r="K237" s="11">
        <f>MIDDAY-Table1[[#This Row],[H (days)]]+Table1[[#This Row],[Local Noon Diff (days)]]</f>
        <v>0.28752081429391685</v>
      </c>
      <c r="L237" s="14">
        <f>RADIANS((SIX_AM-Table1[[#This Row],[Base Sunrise Time]])*Minutes_Per_Day*0.25)</f>
        <v>-0.14586577260724409</v>
      </c>
      <c r="M237">
        <f>IF(Table1[[#This Row],[Theta (Radians)]]=0,-1,ROUND(Day_Circle_Radius/(2*SIN(Table1[[#This Row],[Theta (Radians)]])),0))</f>
        <v>-341</v>
      </c>
      <c r="N237">
        <f>IF(Table1[[#This Row],[Night Circle Radius]]=0,-1,Table1[[#This Row],[Night Circle Radius]]+ Display_Height / 2)</f>
        <v>-241</v>
      </c>
      <c r="O237">
        <f>ABS(Table1[[#This Row],[Night Circle Radius]])</f>
        <v>341</v>
      </c>
      <c r="P237" t="str">
        <f>IF(Table1[[#This Row],[Day]]-10 &lt; 0, "   ", IF(Table1[[#This Row],[Day]]-100 &lt; 0, "  ", " "))</f>
        <v xml:space="preserve"> </v>
      </c>
      <c r="Q23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229 */   {-241,341,393,1047},</v>
      </c>
    </row>
    <row r="238" spans="1:17" x14ac:dyDescent="0.25">
      <c r="A238">
        <v>230</v>
      </c>
      <c r="B238" t="s">
        <v>11</v>
      </c>
      <c r="C238">
        <f>ABS((1/15)*DEGREES(ACOS(-TAN(RADIANS(Latitude))*TAN(RADIANS(23.44)*SIN(RADIANS(360*(Table1[[#This Row],[Day]]+284)/365))))))</f>
        <v>5.4577135848101186</v>
      </c>
      <c r="D238">
        <f>Table1[[#This Row],[H]]/24</f>
        <v>0.22740473270042161</v>
      </c>
      <c r="E238">
        <v>20.383333333333375</v>
      </c>
      <c r="F238">
        <f>Table1[[#This Row],[Local Noon Diff (minutes)]]/Minutes_Per_Day</f>
        <v>1.4155092592592622E-2</v>
      </c>
      <c r="G238" s="11">
        <f>MIDDAY-Table1[[#This Row],[H (days)]]</f>
        <v>0.27259526729957839</v>
      </c>
      <c r="H238" s="11">
        <f>MIDDAY+Table1[[#This Row],[H (days)]]</f>
        <v>0.72740473270042161</v>
      </c>
      <c r="I238" s="13">
        <f>ROUND(Table1[[#This Row],[Base Sunrise Time]]*Minutes_Per_Day,0)</f>
        <v>393</v>
      </c>
      <c r="J238" s="13">
        <f>ROUND(Table1[[#This Row],[Base Sunset Time]]*Minutes_Per_Day,0)</f>
        <v>1047</v>
      </c>
      <c r="K238" s="11">
        <f>MIDDAY-Table1[[#This Row],[H (days)]]+Table1[[#This Row],[Local Noon Diff (days)]]</f>
        <v>0.28675035989217101</v>
      </c>
      <c r="L238" s="14">
        <f>RADIANS((SIX_AM-Table1[[#This Row],[Base Sunrise Time]])*Minutes_Per_Day*0.25)</f>
        <v>-0.14197025150850631</v>
      </c>
      <c r="M238">
        <f>IF(Table1[[#This Row],[Theta (Radians)]]=0,-1,ROUND(Day_Circle_Radius/(2*SIN(Table1[[#This Row],[Theta (Radians)]])),0))</f>
        <v>-350</v>
      </c>
      <c r="N238">
        <f>IF(Table1[[#This Row],[Night Circle Radius]]=0,-1,Table1[[#This Row],[Night Circle Radius]]+ Display_Height / 2)</f>
        <v>-250</v>
      </c>
      <c r="O238">
        <f>ABS(Table1[[#This Row],[Night Circle Radius]])</f>
        <v>350</v>
      </c>
      <c r="P238" t="str">
        <f>IF(Table1[[#This Row],[Day]]-10 &lt; 0, "   ", IF(Table1[[#This Row],[Day]]-100 &lt; 0, "  ", " "))</f>
        <v xml:space="preserve"> </v>
      </c>
      <c r="Q23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230 */   {-250,350,393,1047},</v>
      </c>
    </row>
    <row r="239" spans="1:17" x14ac:dyDescent="0.25">
      <c r="A239">
        <v>231</v>
      </c>
      <c r="B239" t="s">
        <v>11</v>
      </c>
      <c r="C239">
        <f>ABS((1/15)*DEGREES(ACOS(-TAN(RADIANS(Latitude))*TAN(RADIANS(23.44)*SIN(RADIANS(360*(Table1[[#This Row],[Day]]+284)/365))))))</f>
        <v>5.472712297259914</v>
      </c>
      <c r="D239">
        <f>Table1[[#This Row],[H]]/24</f>
        <v>0.22802967905249641</v>
      </c>
      <c r="E239">
        <v>20.149999999999952</v>
      </c>
      <c r="F239">
        <f>Table1[[#This Row],[Local Noon Diff (minutes)]]/Minutes_Per_Day</f>
        <v>1.3993055555555522E-2</v>
      </c>
      <c r="G239" s="11">
        <f>MIDDAY-Table1[[#This Row],[H (days)]]</f>
        <v>0.27197032094750362</v>
      </c>
      <c r="H239" s="11">
        <f>MIDDAY+Table1[[#This Row],[H (days)]]</f>
        <v>0.72802967905249638</v>
      </c>
      <c r="I239" s="13">
        <f>ROUND(Table1[[#This Row],[Base Sunrise Time]]*Minutes_Per_Day,0)</f>
        <v>392</v>
      </c>
      <c r="J239" s="13">
        <f>ROUND(Table1[[#This Row],[Base Sunset Time]]*Minutes_Per_Day,0)</f>
        <v>1048</v>
      </c>
      <c r="K239" s="11">
        <f>MIDDAY-Table1[[#This Row],[H (days)]]+Table1[[#This Row],[Local Noon Diff (days)]]</f>
        <v>0.28596337650305914</v>
      </c>
      <c r="L239" s="14">
        <f>RADIANS((SIX_AM-Table1[[#This Row],[Base Sunrise Time]])*Minutes_Per_Day*0.25)</f>
        <v>-0.13804359777137462</v>
      </c>
      <c r="M239">
        <f>IF(Table1[[#This Row],[Theta (Radians)]]=0,-1,ROUND(Day_Circle_Radius/(2*SIN(Table1[[#This Row],[Theta (Radians)]])),0))</f>
        <v>-360</v>
      </c>
      <c r="N239">
        <f>IF(Table1[[#This Row],[Night Circle Radius]]=0,-1,Table1[[#This Row],[Night Circle Radius]]+ Display_Height / 2)</f>
        <v>-260</v>
      </c>
      <c r="O239">
        <f>ABS(Table1[[#This Row],[Night Circle Radius]])</f>
        <v>360</v>
      </c>
      <c r="P239" t="str">
        <f>IF(Table1[[#This Row],[Day]]-10 &lt; 0, "   ", IF(Table1[[#This Row],[Day]]-100 &lt; 0, "  ", " "))</f>
        <v xml:space="preserve"> </v>
      </c>
      <c r="Q23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231 */   {-260,360,392,1048},</v>
      </c>
    </row>
    <row r="240" spans="1:17" x14ac:dyDescent="0.25">
      <c r="A240">
        <v>232</v>
      </c>
      <c r="B240" t="s">
        <v>11</v>
      </c>
      <c r="C240">
        <f>ABS((1/15)*DEGREES(ACOS(-TAN(RADIANS(Latitude))*TAN(RADIANS(23.44)*SIN(RADIANS(360*(Table1[[#This Row],[Day]]+284)/365))))))</f>
        <v>5.4878254233804924</v>
      </c>
      <c r="D240">
        <f>Table1[[#This Row],[H]]/24</f>
        <v>0.22865939264085386</v>
      </c>
      <c r="E240">
        <v>19.916666666666689</v>
      </c>
      <c r="F240">
        <f>Table1[[#This Row],[Local Noon Diff (minutes)]]/Minutes_Per_Day</f>
        <v>1.3831018518518534E-2</v>
      </c>
      <c r="G240" s="11">
        <f>MIDDAY-Table1[[#This Row],[H (days)]]</f>
        <v>0.27134060735914611</v>
      </c>
      <c r="H240" s="11">
        <f>MIDDAY+Table1[[#This Row],[H (days)]]</f>
        <v>0.72865939264085389</v>
      </c>
      <c r="I240" s="13">
        <f>ROUND(Table1[[#This Row],[Base Sunrise Time]]*Minutes_Per_Day,0)</f>
        <v>391</v>
      </c>
      <c r="J240" s="13">
        <f>ROUND(Table1[[#This Row],[Base Sunset Time]]*Minutes_Per_Day,0)</f>
        <v>1049</v>
      </c>
      <c r="K240" s="11">
        <f>MIDDAY-Table1[[#This Row],[H (days)]]+Table1[[#This Row],[Local Noon Diff (days)]]</f>
        <v>0.28517162587766465</v>
      </c>
      <c r="L240" s="14">
        <f>RADIANS((SIX_AM-Table1[[#This Row],[Base Sunrise Time]])*Minutes_Per_Day*0.25)</f>
        <v>-0.1340869906052754</v>
      </c>
      <c r="M240">
        <f>IF(Table1[[#This Row],[Theta (Radians)]]=0,-1,ROUND(Day_Circle_Radius/(2*SIN(Table1[[#This Row],[Theta (Radians)]])),0))</f>
        <v>-370</v>
      </c>
      <c r="N240">
        <f>IF(Table1[[#This Row],[Night Circle Radius]]=0,-1,Table1[[#This Row],[Night Circle Radius]]+ Display_Height / 2)</f>
        <v>-270</v>
      </c>
      <c r="O240">
        <f>ABS(Table1[[#This Row],[Night Circle Radius]])</f>
        <v>370</v>
      </c>
      <c r="P240" t="str">
        <f>IF(Table1[[#This Row],[Day]]-10 &lt; 0, "   ", IF(Table1[[#This Row],[Day]]-100 &lt; 0, "  ", " "))</f>
        <v xml:space="preserve"> </v>
      </c>
      <c r="Q24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232 */   {-270,370,391,1049},</v>
      </c>
    </row>
    <row r="241" spans="1:17" x14ac:dyDescent="0.25">
      <c r="A241">
        <v>233</v>
      </c>
      <c r="B241" t="s">
        <v>11</v>
      </c>
      <c r="C241">
        <f>ABS((1/15)*DEGREES(ACOS(-TAN(RADIANS(Latitude))*TAN(RADIANS(23.44)*SIN(RADIANS(360*(Table1[[#This Row],[Day]]+284)/365))))))</f>
        <v>5.5030485305084067</v>
      </c>
      <c r="D241">
        <f>Table1[[#This Row],[H]]/24</f>
        <v>0.22929368877118361</v>
      </c>
      <c r="E241">
        <v>19.66666666666665</v>
      </c>
      <c r="F241">
        <f>Table1[[#This Row],[Local Noon Diff (minutes)]]/Minutes_Per_Day</f>
        <v>1.3657407407407396E-2</v>
      </c>
      <c r="G241" s="11">
        <f>MIDDAY-Table1[[#This Row],[H (days)]]</f>
        <v>0.27070631122881639</v>
      </c>
      <c r="H241" s="11">
        <f>MIDDAY+Table1[[#This Row],[H (days)]]</f>
        <v>0.72929368877118361</v>
      </c>
      <c r="I241" s="13">
        <f>ROUND(Table1[[#This Row],[Base Sunrise Time]]*Minutes_Per_Day,0)</f>
        <v>390</v>
      </c>
      <c r="J241" s="13">
        <f>ROUND(Table1[[#This Row],[Base Sunset Time]]*Minutes_Per_Day,0)</f>
        <v>1050</v>
      </c>
      <c r="K241" s="11">
        <f>MIDDAY-Table1[[#This Row],[H (days)]]+Table1[[#This Row],[Local Noon Diff (days)]]</f>
        <v>0.28436371863622378</v>
      </c>
      <c r="L241" s="14">
        <f>RADIANS((SIX_AM-Table1[[#This Row],[Base Sunrise Time]])*Minutes_Per_Day*0.25)</f>
        <v>-0.1301015904787868</v>
      </c>
      <c r="M241">
        <f>IF(Table1[[#This Row],[Theta (Radians)]]=0,-1,ROUND(Day_Circle_Radius/(2*SIN(Table1[[#This Row],[Theta (Radians)]])),0))</f>
        <v>-382</v>
      </c>
      <c r="N241">
        <f>IF(Table1[[#This Row],[Night Circle Radius]]=0,-1,Table1[[#This Row],[Night Circle Radius]]+ Display_Height / 2)</f>
        <v>-282</v>
      </c>
      <c r="O241">
        <f>ABS(Table1[[#This Row],[Night Circle Radius]])</f>
        <v>382</v>
      </c>
      <c r="P241" t="str">
        <f>IF(Table1[[#This Row],[Day]]-10 &lt; 0, "   ", IF(Table1[[#This Row],[Day]]-100 &lt; 0, "  ", " "))</f>
        <v xml:space="preserve"> </v>
      </c>
      <c r="Q24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233 */   {-282,382,390,1050},</v>
      </c>
    </row>
    <row r="242" spans="1:17" x14ac:dyDescent="0.25">
      <c r="A242">
        <v>234</v>
      </c>
      <c r="B242" t="s">
        <v>11</v>
      </c>
      <c r="C242">
        <f>ABS((1/15)*DEGREES(ACOS(-TAN(RADIANS(Latitude))*TAN(RADIANS(23.44)*SIN(RADIANS(360*(Table1[[#This Row],[Day]]+284)/365))))))</f>
        <v>5.5183772577840866</v>
      </c>
      <c r="D242">
        <f>Table1[[#This Row],[H]]/24</f>
        <v>0.22993238574100361</v>
      </c>
      <c r="E242">
        <v>19.500000000000011</v>
      </c>
      <c r="F242">
        <f>Table1[[#This Row],[Local Noon Diff (minutes)]]/Minutes_Per_Day</f>
        <v>1.3541666666666674E-2</v>
      </c>
      <c r="G242" s="11">
        <f>MIDDAY-Table1[[#This Row],[H (days)]]</f>
        <v>0.27006761425899639</v>
      </c>
      <c r="H242" s="11">
        <f>MIDDAY+Table1[[#This Row],[H (days)]]</f>
        <v>0.72993238574100361</v>
      </c>
      <c r="I242" s="13">
        <f>ROUND(Table1[[#This Row],[Base Sunrise Time]]*Minutes_Per_Day,0)</f>
        <v>389</v>
      </c>
      <c r="J242" s="13">
        <f>ROUND(Table1[[#This Row],[Base Sunset Time]]*Minutes_Per_Day,0)</f>
        <v>1051</v>
      </c>
      <c r="K242" s="11">
        <f>MIDDAY-Table1[[#This Row],[H (days)]]+Table1[[#This Row],[Local Noon Diff (days)]]</f>
        <v>0.28360928092566307</v>
      </c>
      <c r="L242" s="14">
        <f>RADIANS((SIX_AM-Table1[[#This Row],[Base Sunrise Time]])*Minutes_Per_Day*0.25)</f>
        <v>-0.12608853906227369</v>
      </c>
      <c r="M242">
        <f>IF(Table1[[#This Row],[Theta (Radians)]]=0,-1,ROUND(Day_Circle_Radius/(2*SIN(Table1[[#This Row],[Theta (Radians)]])),0))</f>
        <v>-394</v>
      </c>
      <c r="N242">
        <f>IF(Table1[[#This Row],[Night Circle Radius]]=0,-1,Table1[[#This Row],[Night Circle Radius]]+ Display_Height / 2)</f>
        <v>-294</v>
      </c>
      <c r="O242">
        <f>ABS(Table1[[#This Row],[Night Circle Radius]])</f>
        <v>394</v>
      </c>
      <c r="P242" t="str">
        <f>IF(Table1[[#This Row],[Day]]-10 &lt; 0, "   ", IF(Table1[[#This Row],[Day]]-100 &lt; 0, "  ", " "))</f>
        <v xml:space="preserve"> </v>
      </c>
      <c r="Q24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234 */   {-294,394,389,1051},</v>
      </c>
    </row>
    <row r="243" spans="1:17" x14ac:dyDescent="0.25">
      <c r="A243">
        <v>235</v>
      </c>
      <c r="B243" t="s">
        <v>11</v>
      </c>
      <c r="C243">
        <f>ABS((1/15)*DEGREES(ACOS(-TAN(RADIANS(Latitude))*TAN(RADIANS(23.44)*SIN(RADIANS(360*(Table1[[#This Row],[Day]]+284)/365))))))</f>
        <v>5.5338073161290202</v>
      </c>
      <c r="D243">
        <f>Table1[[#This Row],[H]]/24</f>
        <v>0.23057530483870917</v>
      </c>
      <c r="E243">
        <v>19.149999999999956</v>
      </c>
      <c r="F243">
        <f>Table1[[#This Row],[Local Noon Diff (minutes)]]/Minutes_Per_Day</f>
        <v>1.3298611111111081E-2</v>
      </c>
      <c r="G243" s="11">
        <f>MIDDAY-Table1[[#This Row],[H (days)]]</f>
        <v>0.26942469516129086</v>
      </c>
      <c r="H243" s="11">
        <f>MIDDAY+Table1[[#This Row],[H (days)]]</f>
        <v>0.73057530483870914</v>
      </c>
      <c r="I243" s="13">
        <f>ROUND(Table1[[#This Row],[Base Sunrise Time]]*Minutes_Per_Day,0)</f>
        <v>388</v>
      </c>
      <c r="J243" s="13">
        <f>ROUND(Table1[[#This Row],[Base Sunset Time]]*Minutes_Per_Day,0)</f>
        <v>1052</v>
      </c>
      <c r="K243" s="11">
        <f>MIDDAY-Table1[[#This Row],[H (days)]]+Table1[[#This Row],[Local Noon Diff (days)]]</f>
        <v>0.28272330627240194</v>
      </c>
      <c r="L243" s="14">
        <f>RADIANS((SIX_AM-Table1[[#This Row],[Base Sunrise Time]])*Minutes_Per_Day*0.25)</f>
        <v>-0.12204895923386515</v>
      </c>
      <c r="M243">
        <f>IF(Table1[[#This Row],[Theta (Radians)]]=0,-1,ROUND(Day_Circle_Radius/(2*SIN(Table1[[#This Row],[Theta (Radians)]])),0))</f>
        <v>-407</v>
      </c>
      <c r="N243">
        <f>IF(Table1[[#This Row],[Night Circle Radius]]=0,-1,Table1[[#This Row],[Night Circle Radius]]+ Display_Height / 2)</f>
        <v>-307</v>
      </c>
      <c r="O243">
        <f>ABS(Table1[[#This Row],[Night Circle Radius]])</f>
        <v>407</v>
      </c>
      <c r="P243" t="str">
        <f>IF(Table1[[#This Row],[Day]]-10 &lt; 0, "   ", IF(Table1[[#This Row],[Day]]-100 &lt; 0, "  ", " "))</f>
        <v xml:space="preserve"> </v>
      </c>
      <c r="Q24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235 */   {-307,407,388,1052},</v>
      </c>
    </row>
    <row r="244" spans="1:17" x14ac:dyDescent="0.25">
      <c r="A244">
        <v>236</v>
      </c>
      <c r="B244" t="s">
        <v>11</v>
      </c>
      <c r="C244">
        <f>ABS((1/15)*DEGREES(ACOS(-TAN(RADIANS(Latitude))*TAN(RADIANS(23.44)*SIN(RADIANS(360*(Table1[[#This Row],[Day]]+284)/365))))))</f>
        <v>5.549334487989916</v>
      </c>
      <c r="D244">
        <f>Table1[[#This Row],[H]]/24</f>
        <v>0.23122227033291318</v>
      </c>
      <c r="E244">
        <v>18.883333333333301</v>
      </c>
      <c r="F244">
        <f>Table1[[#This Row],[Local Noon Diff (minutes)]]/Minutes_Per_Day</f>
        <v>1.3113425925925903E-2</v>
      </c>
      <c r="G244" s="11">
        <f>MIDDAY-Table1[[#This Row],[H (days)]]</f>
        <v>0.2687777296670868</v>
      </c>
      <c r="H244" s="11">
        <f>MIDDAY+Table1[[#This Row],[H (days)]]</f>
        <v>0.7312222703329132</v>
      </c>
      <c r="I244" s="13">
        <f>ROUND(Table1[[#This Row],[Base Sunrise Time]]*Minutes_Per_Day,0)</f>
        <v>387</v>
      </c>
      <c r="J244" s="13">
        <f>ROUND(Table1[[#This Row],[Base Sunset Time]]*Minutes_Per_Day,0)</f>
        <v>1053</v>
      </c>
      <c r="K244" s="11">
        <f>MIDDAY-Table1[[#This Row],[H (days)]]+Table1[[#This Row],[Local Noon Diff (days)]]</f>
        <v>0.2818911555930127</v>
      </c>
      <c r="L244" s="14">
        <f>RADIANS((SIX_AM-Table1[[#This Row],[Base Sunrise Time]])*Minutes_Per_Day*0.25)</f>
        <v>-0.11798395514642998</v>
      </c>
      <c r="M244">
        <f>IF(Table1[[#This Row],[Theta (Radians)]]=0,-1,ROUND(Day_Circle_Radius/(2*SIN(Table1[[#This Row],[Theta (Radians)]])),0))</f>
        <v>-421</v>
      </c>
      <c r="N244">
        <f>IF(Table1[[#This Row],[Night Circle Radius]]=0,-1,Table1[[#This Row],[Night Circle Radius]]+ Display_Height / 2)</f>
        <v>-321</v>
      </c>
      <c r="O244">
        <f>ABS(Table1[[#This Row],[Night Circle Radius]])</f>
        <v>421</v>
      </c>
      <c r="P244" t="str">
        <f>IF(Table1[[#This Row],[Day]]-10 &lt; 0, "   ", IF(Table1[[#This Row],[Day]]-100 &lt; 0, "  ", " "))</f>
        <v xml:space="preserve"> </v>
      </c>
      <c r="Q24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236 */   {-321,421,387,1053},</v>
      </c>
    </row>
    <row r="245" spans="1:17" x14ac:dyDescent="0.25">
      <c r="A245">
        <v>237</v>
      </c>
      <c r="B245" t="s">
        <v>11</v>
      </c>
      <c r="C245">
        <f>ABS((1/15)*DEGREES(ACOS(-TAN(RADIANS(Latitude))*TAN(RADIANS(23.44)*SIN(RADIANS(360*(Table1[[#This Row],[Day]]+284)/365))))))</f>
        <v>5.564954626858948</v>
      </c>
      <c r="D245">
        <f>Table1[[#This Row],[H]]/24</f>
        <v>0.23187310945245618</v>
      </c>
      <c r="E245">
        <v>18.60000000000003</v>
      </c>
      <c r="F245">
        <f>Table1[[#This Row],[Local Noon Diff (minutes)]]/Minutes_Per_Day</f>
        <v>1.2916666666666687E-2</v>
      </c>
      <c r="G245" s="11">
        <f>MIDDAY-Table1[[#This Row],[H (days)]]</f>
        <v>0.26812689054754379</v>
      </c>
      <c r="H245" s="11">
        <f>MIDDAY+Table1[[#This Row],[H (days)]]</f>
        <v>0.73187310945245621</v>
      </c>
      <c r="I245" s="13">
        <f>ROUND(Table1[[#This Row],[Base Sunrise Time]]*Minutes_Per_Day,0)</f>
        <v>386</v>
      </c>
      <c r="J245" s="13">
        <f>ROUND(Table1[[#This Row],[Base Sunset Time]]*Minutes_Per_Day,0)</f>
        <v>1054</v>
      </c>
      <c r="K245" s="11">
        <f>MIDDAY-Table1[[#This Row],[H (days)]]+Table1[[#This Row],[Local Noon Diff (days)]]</f>
        <v>0.28104355721421048</v>
      </c>
      <c r="L245" s="14">
        <f>RADIANS((SIX_AM-Table1[[#This Row],[Base Sunrise Time]])*Minutes_Per_Day*0.25)</f>
        <v>-0.1138946123531797</v>
      </c>
      <c r="M245">
        <f>IF(Table1[[#This Row],[Theta (Radians)]]=0,-1,ROUND(Day_Circle_Radius/(2*SIN(Table1[[#This Row],[Theta (Radians)]])),0))</f>
        <v>-436</v>
      </c>
      <c r="N245">
        <f>IF(Table1[[#This Row],[Night Circle Radius]]=0,-1,Table1[[#This Row],[Night Circle Radius]]+ Display_Height / 2)</f>
        <v>-336</v>
      </c>
      <c r="O245">
        <f>ABS(Table1[[#This Row],[Night Circle Radius]])</f>
        <v>436</v>
      </c>
      <c r="P245" t="str">
        <f>IF(Table1[[#This Row],[Day]]-10 &lt; 0, "   ", IF(Table1[[#This Row],[Day]]-100 &lt; 0, "  ", " "))</f>
        <v xml:space="preserve"> </v>
      </c>
      <c r="Q24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237 */   {-336,436,386,1054},</v>
      </c>
    </row>
    <row r="246" spans="1:17" x14ac:dyDescent="0.25">
      <c r="A246">
        <v>238</v>
      </c>
      <c r="B246" t="s">
        <v>11</v>
      </c>
      <c r="C246">
        <f>ABS((1/15)*DEGREES(ACOS(-TAN(RADIANS(Latitude))*TAN(RADIANS(23.44)*SIN(RADIANS(360*(Table1[[#This Row],[Day]]+284)/365))))))</f>
        <v>5.5806636565792349</v>
      </c>
      <c r="D246">
        <f>Table1[[#This Row],[H]]/24</f>
        <v>0.23252765235746811</v>
      </c>
      <c r="E246">
        <v>18.316666666666759</v>
      </c>
      <c r="F246">
        <f>Table1[[#This Row],[Local Noon Diff (minutes)]]/Minutes_Per_Day</f>
        <v>1.2719907407407471E-2</v>
      </c>
      <c r="G246" s="11">
        <f>MIDDAY-Table1[[#This Row],[H (days)]]</f>
        <v>0.26747234764253192</v>
      </c>
      <c r="H246" s="11">
        <f>MIDDAY+Table1[[#This Row],[H (days)]]</f>
        <v>0.73252765235746808</v>
      </c>
      <c r="I246" s="13">
        <f>ROUND(Table1[[#This Row],[Base Sunrise Time]]*Minutes_Per_Day,0)</f>
        <v>385</v>
      </c>
      <c r="J246" s="13">
        <f>ROUND(Table1[[#This Row],[Base Sunset Time]]*Minutes_Per_Day,0)</f>
        <v>1055</v>
      </c>
      <c r="K246" s="11">
        <f>MIDDAY-Table1[[#This Row],[H (days)]]+Table1[[#This Row],[Local Noon Diff (days)]]</f>
        <v>0.28019225504993939</v>
      </c>
      <c r="L246" s="14">
        <f>RADIANS((SIX_AM-Table1[[#This Row],[Base Sunrise Time]])*Minutes_Per_Day*0.25)</f>
        <v>-0.10978199798949041</v>
      </c>
      <c r="M246">
        <f>IF(Table1[[#This Row],[Theta (Radians)]]=0,-1,ROUND(Day_Circle_Radius/(2*SIN(Table1[[#This Row],[Theta (Radians)]])),0))</f>
        <v>-452</v>
      </c>
      <c r="N246">
        <f>IF(Table1[[#This Row],[Night Circle Radius]]=0,-1,Table1[[#This Row],[Night Circle Radius]]+ Display_Height / 2)</f>
        <v>-352</v>
      </c>
      <c r="O246">
        <f>ABS(Table1[[#This Row],[Night Circle Radius]])</f>
        <v>452</v>
      </c>
      <c r="P246" t="str">
        <f>IF(Table1[[#This Row],[Day]]-10 &lt; 0, "   ", IF(Table1[[#This Row],[Day]]-100 &lt; 0, "  ", " "))</f>
        <v xml:space="preserve"> </v>
      </c>
      <c r="Q24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238 */   {-352,452,385,1055},</v>
      </c>
    </row>
    <row r="247" spans="1:17" x14ac:dyDescent="0.25">
      <c r="A247">
        <v>239</v>
      </c>
      <c r="B247" t="s">
        <v>11</v>
      </c>
      <c r="C247">
        <f>ABS((1/15)*DEGREES(ACOS(-TAN(RADIANS(Latitude))*TAN(RADIANS(23.44)*SIN(RADIANS(360*(Table1[[#This Row],[Day]]+284)/365))))))</f>
        <v>5.5964575704447386</v>
      </c>
      <c r="D247">
        <f>Table1[[#This Row],[H]]/24</f>
        <v>0.23318573210186411</v>
      </c>
      <c r="E247">
        <v>18.033333333333328</v>
      </c>
      <c r="F247">
        <f>Table1[[#This Row],[Local Noon Diff (minutes)]]/Minutes_Per_Day</f>
        <v>1.2523148148148144E-2</v>
      </c>
      <c r="G247" s="11">
        <f>MIDDAY-Table1[[#This Row],[H (days)]]</f>
        <v>0.26681426789813589</v>
      </c>
      <c r="H247" s="11">
        <f>MIDDAY+Table1[[#This Row],[H (days)]]</f>
        <v>0.73318573210186411</v>
      </c>
      <c r="I247" s="13">
        <f>ROUND(Table1[[#This Row],[Base Sunrise Time]]*Minutes_Per_Day,0)</f>
        <v>384</v>
      </c>
      <c r="J247" s="13">
        <f>ROUND(Table1[[#This Row],[Base Sunset Time]]*Minutes_Per_Day,0)</f>
        <v>1056</v>
      </c>
      <c r="K247" s="11">
        <f>MIDDAY-Table1[[#This Row],[H (days)]]+Table1[[#This Row],[Local Noon Diff (days)]]</f>
        <v>0.27933741604628404</v>
      </c>
      <c r="L247" s="14">
        <f>RADIANS((SIX_AM-Table1[[#This Row],[Base Sunrise Time]])*Minutes_Per_Day*0.25)</f>
        <v>-0.10564716100854883</v>
      </c>
      <c r="M247">
        <f>IF(Table1[[#This Row],[Theta (Radians)]]=0,-1,ROUND(Day_Circle_Radius/(2*SIN(Table1[[#This Row],[Theta (Radians)]])),0))</f>
        <v>-469</v>
      </c>
      <c r="N247">
        <f>IF(Table1[[#This Row],[Night Circle Radius]]=0,-1,Table1[[#This Row],[Night Circle Radius]]+ Display_Height / 2)</f>
        <v>-369</v>
      </c>
      <c r="O247">
        <f>ABS(Table1[[#This Row],[Night Circle Radius]])</f>
        <v>469</v>
      </c>
      <c r="P247" t="str">
        <f>IF(Table1[[#This Row],[Day]]-10 &lt; 0, "   ", IF(Table1[[#This Row],[Day]]-100 &lt; 0, "  ", " "))</f>
        <v xml:space="preserve"> </v>
      </c>
      <c r="Q24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239 */   {-369,469,384,1056},</v>
      </c>
    </row>
    <row r="248" spans="1:17" x14ac:dyDescent="0.25">
      <c r="A248">
        <v>240</v>
      </c>
      <c r="B248" t="s">
        <v>11</v>
      </c>
      <c r="C248">
        <f>ABS((1/15)*DEGREES(ACOS(-TAN(RADIANS(Latitude))*TAN(RADIANS(23.44)*SIN(RADIANS(360*(Table1[[#This Row],[Day]]+284)/365))))))</f>
        <v>5.6123324301037982</v>
      </c>
      <c r="D248">
        <f>Table1[[#This Row],[H]]/24</f>
        <v>0.23384718458765827</v>
      </c>
      <c r="E248">
        <v>17.733333333333281</v>
      </c>
      <c r="F248">
        <f>Table1[[#This Row],[Local Noon Diff (minutes)]]/Minutes_Per_Day</f>
        <v>1.2314814814814778E-2</v>
      </c>
      <c r="G248" s="11">
        <f>MIDDAY-Table1[[#This Row],[H (days)]]</f>
        <v>0.2661528154123417</v>
      </c>
      <c r="H248" s="11">
        <f>MIDDAY+Table1[[#This Row],[H (days)]]</f>
        <v>0.7338471845876583</v>
      </c>
      <c r="I248" s="13">
        <f>ROUND(Table1[[#This Row],[Base Sunrise Time]]*Minutes_Per_Day,0)</f>
        <v>383</v>
      </c>
      <c r="J248" s="13">
        <f>ROUND(Table1[[#This Row],[Base Sunset Time]]*Minutes_Per_Day,0)</f>
        <v>1057</v>
      </c>
      <c r="K248" s="11">
        <f>MIDDAY-Table1[[#This Row],[H (days)]]+Table1[[#This Row],[Local Noon Diff (days)]]</f>
        <v>0.27846763022715648</v>
      </c>
      <c r="L248" s="14">
        <f>RADIANS((SIX_AM-Table1[[#This Row],[Base Sunrise Time]])*Minutes_Per_Day*0.25)</f>
        <v>-0.10149113246840936</v>
      </c>
      <c r="M248">
        <f>IF(Table1[[#This Row],[Theta (Radians)]]=0,-1,ROUND(Day_Circle_Radius/(2*SIN(Table1[[#This Row],[Theta (Radians)]])),0))</f>
        <v>-489</v>
      </c>
      <c r="N248">
        <f>IF(Table1[[#This Row],[Night Circle Radius]]=0,-1,Table1[[#This Row],[Night Circle Radius]]+ Display_Height / 2)</f>
        <v>-389</v>
      </c>
      <c r="O248">
        <f>ABS(Table1[[#This Row],[Night Circle Radius]])</f>
        <v>489</v>
      </c>
      <c r="P248" t="str">
        <f>IF(Table1[[#This Row],[Day]]-10 &lt; 0, "   ", IF(Table1[[#This Row],[Day]]-100 &lt; 0, "  ", " "))</f>
        <v xml:space="preserve"> </v>
      </c>
      <c r="Q24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240 */   {-389,489,383,1057},</v>
      </c>
    </row>
    <row r="249" spans="1:17" x14ac:dyDescent="0.25">
      <c r="A249">
        <v>241</v>
      </c>
      <c r="B249" t="s">
        <v>11</v>
      </c>
      <c r="C249">
        <f>ABS((1/15)*DEGREES(ACOS(-TAN(RADIANS(Latitude))*TAN(RADIANS(23.44)*SIN(RADIANS(360*(Table1[[#This Row],[Day]]+284)/365))))))</f>
        <v>5.6282843642754656</v>
      </c>
      <c r="D249">
        <f>Table1[[#This Row],[H]]/24</f>
        <v>0.23451184851147774</v>
      </c>
      <c r="E249">
        <v>17.433333333333234</v>
      </c>
      <c r="F249">
        <f>Table1[[#This Row],[Local Noon Diff (minutes)]]/Minutes_Per_Day</f>
        <v>1.2106481481481413E-2</v>
      </c>
      <c r="G249" s="11">
        <f>MIDDAY-Table1[[#This Row],[H (days)]]</f>
        <v>0.26548815148852223</v>
      </c>
      <c r="H249" s="11">
        <f>MIDDAY+Table1[[#This Row],[H (days)]]</f>
        <v>0.73451184851147777</v>
      </c>
      <c r="I249" s="13">
        <f>ROUND(Table1[[#This Row],[Base Sunrise Time]]*Minutes_Per_Day,0)</f>
        <v>382</v>
      </c>
      <c r="J249" s="13">
        <f>ROUND(Table1[[#This Row],[Base Sunset Time]]*Minutes_Per_Day,0)</f>
        <v>1058</v>
      </c>
      <c r="K249" s="11">
        <f>MIDDAY-Table1[[#This Row],[H (days)]]+Table1[[#This Row],[Local Noon Diff (days)]]</f>
        <v>0.27759463297000364</v>
      </c>
      <c r="L249" s="14">
        <f>RADIANS((SIX_AM-Table1[[#This Row],[Base Sunrise Time]])*Minutes_Per_Day*0.25)</f>
        <v>-9.73149258680545E-2</v>
      </c>
      <c r="M249">
        <f>IF(Table1[[#This Row],[Theta (Radians)]]=0,-1,ROUND(Day_Circle_Radius/(2*SIN(Table1[[#This Row],[Theta (Radians)]])),0))</f>
        <v>-509</v>
      </c>
      <c r="N249">
        <f>IF(Table1[[#This Row],[Night Circle Radius]]=0,-1,Table1[[#This Row],[Night Circle Radius]]+ Display_Height / 2)</f>
        <v>-409</v>
      </c>
      <c r="O249">
        <f>ABS(Table1[[#This Row],[Night Circle Radius]])</f>
        <v>509</v>
      </c>
      <c r="P249" t="str">
        <f>IF(Table1[[#This Row],[Day]]-10 &lt; 0, "   ", IF(Table1[[#This Row],[Day]]-100 &lt; 0, "  ", " "))</f>
        <v xml:space="preserve"> </v>
      </c>
      <c r="Q24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241 */   {-409,509,382,1058},</v>
      </c>
    </row>
    <row r="250" spans="1:17" x14ac:dyDescent="0.25">
      <c r="A250">
        <v>242</v>
      </c>
      <c r="B250" t="s">
        <v>11</v>
      </c>
      <c r="C250">
        <f>ABS((1/15)*DEGREES(ACOS(-TAN(RADIANS(Latitude))*TAN(RADIANS(23.44)*SIN(RADIANS(360*(Table1[[#This Row],[Day]]+284)/365))))))</f>
        <v>5.6443095672877384</v>
      </c>
      <c r="D250">
        <f>Table1[[#This Row],[H]]/24</f>
        <v>0.23517956530365577</v>
      </c>
      <c r="E250">
        <v>17.133333333333347</v>
      </c>
      <c r="F250">
        <f>Table1[[#This Row],[Local Noon Diff (minutes)]]/Minutes_Per_Day</f>
        <v>1.1898148148148158E-2</v>
      </c>
      <c r="G250" s="11">
        <f>MIDDAY-Table1[[#This Row],[H (days)]]</f>
        <v>0.2648204346963442</v>
      </c>
      <c r="H250" s="11">
        <f>MIDDAY+Table1[[#This Row],[H (days)]]</f>
        <v>0.7351795653036558</v>
      </c>
      <c r="I250" s="13">
        <f>ROUND(Table1[[#This Row],[Base Sunrise Time]]*Minutes_Per_Day,0)</f>
        <v>381</v>
      </c>
      <c r="J250" s="13">
        <f>ROUND(Table1[[#This Row],[Base Sunset Time]]*Minutes_Per_Day,0)</f>
        <v>1059</v>
      </c>
      <c r="K250" s="11">
        <f>MIDDAY-Table1[[#This Row],[H (days)]]+Table1[[#This Row],[Local Noon Diff (days)]]</f>
        <v>0.27671858284449236</v>
      </c>
      <c r="L250" s="14">
        <f>RADIANS((SIX_AM-Table1[[#This Row],[Base Sunrise Time]])*Minutes_Per_Day*0.25)</f>
        <v>-9.3119537530084423E-2</v>
      </c>
      <c r="M250">
        <f>IF(Table1[[#This Row],[Theta (Radians)]]=0,-1,ROUND(Day_Circle_Radius/(2*SIN(Table1[[#This Row],[Theta (Radians)]])),0))</f>
        <v>-532</v>
      </c>
      <c r="N250">
        <f>IF(Table1[[#This Row],[Night Circle Radius]]=0,-1,Table1[[#This Row],[Night Circle Radius]]+ Display_Height / 2)</f>
        <v>-432</v>
      </c>
      <c r="O250">
        <f>ABS(Table1[[#This Row],[Night Circle Radius]])</f>
        <v>532</v>
      </c>
      <c r="P250" t="str">
        <f>IF(Table1[[#This Row],[Day]]-10 &lt; 0, "   ", IF(Table1[[#This Row],[Day]]-100 &lt; 0, "  ", " "))</f>
        <v xml:space="preserve"> </v>
      </c>
      <c r="Q25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242 */   {-432,532,381,1059},</v>
      </c>
    </row>
    <row r="251" spans="1:17" x14ac:dyDescent="0.25">
      <c r="A251">
        <v>243</v>
      </c>
      <c r="B251" t="s">
        <v>11</v>
      </c>
      <c r="C251">
        <f>ABS((1/15)*DEGREES(ACOS(-TAN(RADIANS(Latitude))*TAN(RADIANS(23.44)*SIN(RADIANS(360*(Table1[[#This Row],[Day]]+284)/365))))))</f>
        <v>5.6604042974467283</v>
      </c>
      <c r="D251">
        <f>Table1[[#This Row],[H]]/24</f>
        <v>0.23585017906028036</v>
      </c>
      <c r="E251">
        <v>16.816666666666684</v>
      </c>
      <c r="F251">
        <f>Table1[[#This Row],[Local Noon Diff (minutes)]]/Minutes_Per_Day</f>
        <v>1.1678240740740753E-2</v>
      </c>
      <c r="G251" s="11">
        <f>MIDDAY-Table1[[#This Row],[H (days)]]</f>
        <v>0.26414982093971962</v>
      </c>
      <c r="H251" s="11">
        <f>MIDDAY+Table1[[#This Row],[H (days)]]</f>
        <v>0.73585017906028038</v>
      </c>
      <c r="I251" s="13">
        <f>ROUND(Table1[[#This Row],[Base Sunrise Time]]*Minutes_Per_Day,0)</f>
        <v>380</v>
      </c>
      <c r="J251" s="13">
        <f>ROUND(Table1[[#This Row],[Base Sunset Time]]*Minutes_Per_Day,0)</f>
        <v>1060</v>
      </c>
      <c r="K251" s="11">
        <f>MIDDAY-Table1[[#This Row],[H (days)]]+Table1[[#This Row],[Local Noon Diff (days)]]</f>
        <v>0.27582806168046037</v>
      </c>
      <c r="L251" s="14">
        <f>RADIANS((SIX_AM-Table1[[#This Row],[Base Sunrise Time]])*Minutes_Per_Day*0.25)</f>
        <v>-8.8905947027668339E-2</v>
      </c>
      <c r="M251">
        <f>IF(Table1[[#This Row],[Theta (Radians)]]=0,-1,ROUND(Day_Circle_Radius/(2*SIN(Table1[[#This Row],[Theta (Radians)]])),0))</f>
        <v>-558</v>
      </c>
      <c r="N251">
        <f>IF(Table1[[#This Row],[Night Circle Radius]]=0,-1,Table1[[#This Row],[Night Circle Radius]]+ Display_Height / 2)</f>
        <v>-458</v>
      </c>
      <c r="O251">
        <f>ABS(Table1[[#This Row],[Night Circle Radius]])</f>
        <v>558</v>
      </c>
      <c r="P251" t="str">
        <f>IF(Table1[[#This Row],[Day]]-10 &lt; 0, "   ", IF(Table1[[#This Row],[Day]]-100 &lt; 0, "  ", " "))</f>
        <v xml:space="preserve"> </v>
      </c>
      <c r="Q25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243 */   {-458,558,380,1060},</v>
      </c>
    </row>
    <row r="252" spans="1:17" x14ac:dyDescent="0.25">
      <c r="A252">
        <v>244</v>
      </c>
      <c r="B252" t="s">
        <v>12</v>
      </c>
      <c r="C252">
        <f>ABS((1/15)*DEGREES(ACOS(-TAN(RADIANS(Latitude))*TAN(RADIANS(23.44)*SIN(RADIANS(360*(Table1[[#This Row],[Day]]+284)/365))))))</f>
        <v>5.6765648752457052</v>
      </c>
      <c r="D252">
        <f>Table1[[#This Row],[H]]/24</f>
        <v>0.23652353646857105</v>
      </c>
      <c r="E252">
        <v>16.600000000000037</v>
      </c>
      <c r="F252">
        <f>Table1[[#This Row],[Local Noon Diff (minutes)]]/Minutes_Per_Day</f>
        <v>1.1527777777777803E-2</v>
      </c>
      <c r="G252" s="11">
        <f>MIDDAY-Table1[[#This Row],[H (days)]]</f>
        <v>0.26347646353142895</v>
      </c>
      <c r="H252" s="11">
        <f>MIDDAY+Table1[[#This Row],[H (days)]]</f>
        <v>0.73652353646857105</v>
      </c>
      <c r="I252" s="13">
        <f>ROUND(Table1[[#This Row],[Base Sunrise Time]]*Minutes_Per_Day,0)</f>
        <v>379</v>
      </c>
      <c r="J252" s="13">
        <f>ROUND(Table1[[#This Row],[Base Sunset Time]]*Minutes_Per_Day,0)</f>
        <v>1061</v>
      </c>
      <c r="K252" s="11">
        <f>MIDDAY-Table1[[#This Row],[H (days)]]+Table1[[#This Row],[Local Noon Diff (days)]]</f>
        <v>0.27500424130920675</v>
      </c>
      <c r="L252" s="14">
        <f>RADIANS((SIX_AM-Table1[[#This Row],[Base Sunrise Time]])*Minutes_Per_Day*0.25)</f>
        <v>-8.4675117653415899E-2</v>
      </c>
      <c r="M252">
        <f>IF(Table1[[#This Row],[Theta (Radians)]]=0,-1,ROUND(Day_Circle_Radius/(2*SIN(Table1[[#This Row],[Theta (Radians)]])),0))</f>
        <v>-585</v>
      </c>
      <c r="N252">
        <f>IF(Table1[[#This Row],[Night Circle Radius]]=0,-1,Table1[[#This Row],[Night Circle Radius]]+ Display_Height / 2)</f>
        <v>-485</v>
      </c>
      <c r="O252">
        <f>ABS(Table1[[#This Row],[Night Circle Radius]])</f>
        <v>585</v>
      </c>
      <c r="P252" t="str">
        <f>IF(Table1[[#This Row],[Day]]-10 &lt; 0, "   ", IF(Table1[[#This Row],[Day]]-100 &lt; 0, "  ", " "))</f>
        <v xml:space="preserve"> </v>
      </c>
      <c r="Q25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244 */   {-485,585,379,1061},</v>
      </c>
    </row>
    <row r="253" spans="1:17" x14ac:dyDescent="0.25">
      <c r="A253">
        <v>245</v>
      </c>
      <c r="B253" t="s">
        <v>12</v>
      </c>
      <c r="C253">
        <f>ABS((1/15)*DEGREES(ACOS(-TAN(RADIANS(Latitude))*TAN(RADIANS(23.44)*SIN(RADIANS(360*(Table1[[#This Row],[Day]]+284)/365))))))</f>
        <v>5.6927876814227609</v>
      </c>
      <c r="D253">
        <f>Table1[[#This Row],[H]]/24</f>
        <v>0.23719948672594837</v>
      </c>
      <c r="E253">
        <v>16.183333333333358</v>
      </c>
      <c r="F253">
        <f>Table1[[#This Row],[Local Noon Diff (minutes)]]/Minutes_Per_Day</f>
        <v>1.1238425925925943E-2</v>
      </c>
      <c r="G253" s="11">
        <f>MIDDAY-Table1[[#This Row],[H (days)]]</f>
        <v>0.26280051327405163</v>
      </c>
      <c r="H253" s="11">
        <f>MIDDAY+Table1[[#This Row],[H (days)]]</f>
        <v>0.73719948672594837</v>
      </c>
      <c r="I253" s="13">
        <f>ROUND(Table1[[#This Row],[Base Sunrise Time]]*Minutes_Per_Day,0)</f>
        <v>378</v>
      </c>
      <c r="J253" s="13">
        <f>ROUND(Table1[[#This Row],[Base Sunset Time]]*Minutes_Per_Day,0)</f>
        <v>1062</v>
      </c>
      <c r="K253" s="11">
        <f>MIDDAY-Table1[[#This Row],[H (days)]]+Table1[[#This Row],[Local Noon Diff (days)]]</f>
        <v>0.27403893919997757</v>
      </c>
      <c r="L253" s="14">
        <f>RADIANS((SIX_AM-Table1[[#This Row],[Base Sunrise Time]])*Minutes_Per_Day*0.25)</f>
        <v>-8.0427996927878456E-2</v>
      </c>
      <c r="M253">
        <f>IF(Table1[[#This Row],[Theta (Radians)]]=0,-1,ROUND(Day_Circle_Radius/(2*SIN(Table1[[#This Row],[Theta (Radians)]])),0))</f>
        <v>-616</v>
      </c>
      <c r="N253">
        <f>IF(Table1[[#This Row],[Night Circle Radius]]=0,-1,Table1[[#This Row],[Night Circle Radius]]+ Display_Height / 2)</f>
        <v>-516</v>
      </c>
      <c r="O253">
        <f>ABS(Table1[[#This Row],[Night Circle Radius]])</f>
        <v>616</v>
      </c>
      <c r="P253" t="str">
        <f>IF(Table1[[#This Row],[Day]]-10 &lt; 0, "   ", IF(Table1[[#This Row],[Day]]-100 &lt; 0, "  ", " "))</f>
        <v xml:space="preserve"> </v>
      </c>
      <c r="Q25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245 */   {-516,616,378,1062},</v>
      </c>
    </row>
    <row r="254" spans="1:17" x14ac:dyDescent="0.25">
      <c r="A254">
        <v>246</v>
      </c>
      <c r="B254" t="s">
        <v>12</v>
      </c>
      <c r="C254">
        <f>ABS((1/15)*DEGREES(ACOS(-TAN(RADIANS(Latitude))*TAN(RADIANS(23.44)*SIN(RADIANS(360*(Table1[[#This Row],[Day]]+284)/365))))))</f>
        <v>5.7090691548757704</v>
      </c>
      <c r="D254">
        <f>Table1[[#This Row],[H]]/24</f>
        <v>0.23787788145315711</v>
      </c>
      <c r="E254">
        <v>15.84999999999992</v>
      </c>
      <c r="F254">
        <f>Table1[[#This Row],[Local Noon Diff (minutes)]]/Minutes_Per_Day</f>
        <v>1.1006944444444389E-2</v>
      </c>
      <c r="G254" s="11">
        <f>MIDDAY-Table1[[#This Row],[H (days)]]</f>
        <v>0.26212211854684286</v>
      </c>
      <c r="H254" s="11">
        <f>MIDDAY+Table1[[#This Row],[H (days)]]</f>
        <v>0.73787788145315714</v>
      </c>
      <c r="I254" s="13">
        <f>ROUND(Table1[[#This Row],[Base Sunrise Time]]*Minutes_Per_Day,0)</f>
        <v>377</v>
      </c>
      <c r="J254" s="13">
        <f>ROUND(Table1[[#This Row],[Base Sunset Time]]*Minutes_Per_Day,0)</f>
        <v>1063</v>
      </c>
      <c r="K254" s="11">
        <f>MIDDAY-Table1[[#This Row],[H (days)]]+Table1[[#This Row],[Local Noon Diff (days)]]</f>
        <v>0.27312906299128725</v>
      </c>
      <c r="L254" s="14">
        <f>RADIANS((SIX_AM-Table1[[#This Row],[Base Sunrise Time]])*Minutes_Per_Day*0.25)</f>
        <v>-7.616551714541224E-2</v>
      </c>
      <c r="M254">
        <f>IF(Table1[[#This Row],[Theta (Radians)]]=0,-1,ROUND(Day_Circle_Radius/(2*SIN(Table1[[#This Row],[Theta (Radians)]])),0))</f>
        <v>-651</v>
      </c>
      <c r="N254">
        <f>IF(Table1[[#This Row],[Night Circle Radius]]=0,-1,Table1[[#This Row],[Night Circle Radius]]+ Display_Height / 2)</f>
        <v>-551</v>
      </c>
      <c r="O254">
        <f>ABS(Table1[[#This Row],[Night Circle Radius]])</f>
        <v>651</v>
      </c>
      <c r="P254" t="str">
        <f>IF(Table1[[#This Row],[Day]]-10 &lt; 0, "   ", IF(Table1[[#This Row],[Day]]-100 &lt; 0, "  ", " "))</f>
        <v xml:space="preserve"> </v>
      </c>
      <c r="Q25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246 */   {-551,651,377,1063},</v>
      </c>
    </row>
    <row r="255" spans="1:17" x14ac:dyDescent="0.25">
      <c r="A255">
        <v>247</v>
      </c>
      <c r="B255" t="s">
        <v>12</v>
      </c>
      <c r="C255">
        <f>ABS((1/15)*DEGREES(ACOS(-TAN(RADIANS(Latitude))*TAN(RADIANS(23.44)*SIN(RADIANS(360*(Table1[[#This Row],[Day]]+284)/365))))))</f>
        <v>5.7254057904431335</v>
      </c>
      <c r="D255">
        <f>Table1[[#This Row],[H]]/24</f>
        <v>0.23855857460179722</v>
      </c>
      <c r="E255">
        <v>15.516666666666641</v>
      </c>
      <c r="F255">
        <f>Table1[[#This Row],[Local Noon Diff (minutes)]]/Minutes_Per_Day</f>
        <v>1.0775462962962945E-2</v>
      </c>
      <c r="G255" s="11">
        <f>MIDDAY-Table1[[#This Row],[H (days)]]</f>
        <v>0.26144142539820281</v>
      </c>
      <c r="H255" s="11">
        <f>MIDDAY+Table1[[#This Row],[H (days)]]</f>
        <v>0.73855857460179719</v>
      </c>
      <c r="I255" s="13">
        <f>ROUND(Table1[[#This Row],[Base Sunrise Time]]*Minutes_Per_Day,0)</f>
        <v>376</v>
      </c>
      <c r="J255" s="13">
        <f>ROUND(Table1[[#This Row],[Base Sunset Time]]*Minutes_Per_Day,0)</f>
        <v>1064</v>
      </c>
      <c r="K255" s="11">
        <f>MIDDAY-Table1[[#This Row],[H (days)]]+Table1[[#This Row],[Local Noon Diff (days)]]</f>
        <v>0.27221688836116575</v>
      </c>
      <c r="L255" s="14">
        <f>RADIANS((SIX_AM-Table1[[#This Row],[Base Sunrise Time]])*Minutes_Per_Day*0.25)</f>
        <v>-7.1888595955179241E-2</v>
      </c>
      <c r="M255">
        <f>IF(Table1[[#This Row],[Theta (Radians)]]=0,-1,ROUND(Day_Circle_Radius/(2*SIN(Table1[[#This Row],[Theta (Radians)]])),0))</f>
        <v>-689</v>
      </c>
      <c r="N255">
        <f>IF(Table1[[#This Row],[Night Circle Radius]]=0,-1,Table1[[#This Row],[Night Circle Radius]]+ Display_Height / 2)</f>
        <v>-589</v>
      </c>
      <c r="O255">
        <f>ABS(Table1[[#This Row],[Night Circle Radius]])</f>
        <v>689</v>
      </c>
      <c r="P255" t="str">
        <f>IF(Table1[[#This Row],[Day]]-10 &lt; 0, "   ", IF(Table1[[#This Row],[Day]]-100 &lt; 0, "  ", " "))</f>
        <v xml:space="preserve"> </v>
      </c>
      <c r="Q25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247 */   {-589,689,376,1064},</v>
      </c>
    </row>
    <row r="256" spans="1:17" x14ac:dyDescent="0.25">
      <c r="A256">
        <v>248</v>
      </c>
      <c r="B256" t="s">
        <v>12</v>
      </c>
      <c r="C256">
        <f>ABS((1/15)*DEGREES(ACOS(-TAN(RADIANS(Latitude))*TAN(RADIANS(23.44)*SIN(RADIANS(360*(Table1[[#This Row],[Day]]+284)/365))))))</f>
        <v>5.7417941365586245</v>
      </c>
      <c r="D256">
        <f>Table1[[#This Row],[H]]/24</f>
        <v>0.23924142235660936</v>
      </c>
      <c r="E256">
        <v>15.183333333333362</v>
      </c>
      <c r="F256">
        <f>Table1[[#This Row],[Local Noon Diff (minutes)]]/Minutes_Per_Day</f>
        <v>1.0543981481481501E-2</v>
      </c>
      <c r="G256" s="11">
        <f>MIDDAY-Table1[[#This Row],[H (days)]]</f>
        <v>0.26075857764339061</v>
      </c>
      <c r="H256" s="11">
        <f>MIDDAY+Table1[[#This Row],[H (days)]]</f>
        <v>0.73924142235660939</v>
      </c>
      <c r="I256" s="13">
        <f>ROUND(Table1[[#This Row],[Base Sunrise Time]]*Minutes_Per_Day,0)</f>
        <v>375</v>
      </c>
      <c r="J256" s="13">
        <f>ROUND(Table1[[#This Row],[Base Sunset Time]]*Minutes_Per_Day,0)</f>
        <v>1065</v>
      </c>
      <c r="K256" s="11">
        <f>MIDDAY-Table1[[#This Row],[H (days)]]+Table1[[#This Row],[Local Noon Diff (days)]]</f>
        <v>0.27130255912487211</v>
      </c>
      <c r="L256" s="14">
        <f>RADIANS((SIX_AM-Table1[[#This Row],[Base Sunrise Time]])*Minutes_Per_Day*0.25)</f>
        <v>-6.7598136975102655E-2</v>
      </c>
      <c r="M256">
        <f>IF(Table1[[#This Row],[Theta (Radians)]]=0,-1,ROUND(Day_Circle_Radius/(2*SIN(Table1[[#This Row],[Theta (Radians)]])),0))</f>
        <v>-733</v>
      </c>
      <c r="N256">
        <f>IF(Table1[[#This Row],[Night Circle Radius]]=0,-1,Table1[[#This Row],[Night Circle Radius]]+ Display_Height / 2)</f>
        <v>-633</v>
      </c>
      <c r="O256">
        <f>ABS(Table1[[#This Row],[Night Circle Radius]])</f>
        <v>733</v>
      </c>
      <c r="P256" t="str">
        <f>IF(Table1[[#This Row],[Day]]-10 &lt; 0, "   ", IF(Table1[[#This Row],[Day]]-100 &lt; 0, "  ", " "))</f>
        <v xml:space="preserve"> </v>
      </c>
      <c r="Q25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248 */   {-633,733,375,1065},</v>
      </c>
    </row>
    <row r="257" spans="1:17" x14ac:dyDescent="0.25">
      <c r="A257">
        <v>249</v>
      </c>
      <c r="B257" t="s">
        <v>12</v>
      </c>
      <c r="C257">
        <f>ABS((1/15)*DEGREES(ACOS(-TAN(RADIANS(Latitude))*TAN(RADIANS(23.44)*SIN(RADIANS(360*(Table1[[#This Row],[Day]]+284)/365))))))</f>
        <v>5.7582307927884777</v>
      </c>
      <c r="D257">
        <f>Table1[[#This Row],[H]]/24</f>
        <v>0.23992628303285324</v>
      </c>
      <c r="E257">
        <v>14.850000000000083</v>
      </c>
      <c r="F257">
        <f>Table1[[#This Row],[Local Noon Diff (minutes)]]/Minutes_Per_Day</f>
        <v>1.0312500000000058E-2</v>
      </c>
      <c r="G257" s="11">
        <f>MIDDAY-Table1[[#This Row],[H (days)]]</f>
        <v>0.26007371696714676</v>
      </c>
      <c r="H257" s="11">
        <f>MIDDAY+Table1[[#This Row],[H (days)]]</f>
        <v>0.73992628303285324</v>
      </c>
      <c r="I257" s="13">
        <f>ROUND(Table1[[#This Row],[Base Sunrise Time]]*Minutes_Per_Day,0)</f>
        <v>375</v>
      </c>
      <c r="J257" s="13">
        <f>ROUND(Table1[[#This Row],[Base Sunset Time]]*Minutes_Per_Day,0)</f>
        <v>1065</v>
      </c>
      <c r="K257" s="11">
        <f>MIDDAY-Table1[[#This Row],[H (days)]]+Table1[[#This Row],[Local Noon Diff (days)]]</f>
        <v>0.27038621696714682</v>
      </c>
      <c r="L257" s="14">
        <f>RADIANS((SIX_AM-Table1[[#This Row],[Base Sunrise Time]])*Minutes_Per_Day*0.25)</f>
        <v>-6.3295030436662236E-2</v>
      </c>
      <c r="M257">
        <f>IF(Table1[[#This Row],[Theta (Radians)]]=0,-1,ROUND(Day_Circle_Radius/(2*SIN(Table1[[#This Row],[Theta (Radians)]])),0))</f>
        <v>-783</v>
      </c>
      <c r="N257">
        <f>IF(Table1[[#This Row],[Night Circle Radius]]=0,-1,Table1[[#This Row],[Night Circle Radius]]+ Display_Height / 2)</f>
        <v>-683</v>
      </c>
      <c r="O257">
        <f>ABS(Table1[[#This Row],[Night Circle Radius]])</f>
        <v>783</v>
      </c>
      <c r="P257" t="str">
        <f>IF(Table1[[#This Row],[Day]]-10 &lt; 0, "   ", IF(Table1[[#This Row],[Day]]-100 &lt; 0, "  ", " "))</f>
        <v xml:space="preserve"> </v>
      </c>
      <c r="Q25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249 */   {-683,783,375,1065},</v>
      </c>
    </row>
    <row r="258" spans="1:17" x14ac:dyDescent="0.25">
      <c r="A258">
        <v>250</v>
      </c>
      <c r="B258" t="s">
        <v>12</v>
      </c>
      <c r="C258">
        <f>ABS((1/15)*DEGREES(ACOS(-TAN(RADIANS(Latitude))*TAN(RADIANS(23.44)*SIN(RADIANS(360*(Table1[[#This Row],[Day]]+284)/365))))))</f>
        <v>5.7747124072586997</v>
      </c>
      <c r="D258">
        <f>Table1[[#This Row],[H]]/24</f>
        <v>0.2406130169691125</v>
      </c>
      <c r="E258">
        <v>14.500000000000028</v>
      </c>
      <c r="F258">
        <f>Table1[[#This Row],[Local Noon Diff (minutes)]]/Minutes_Per_Day</f>
        <v>1.0069444444444464E-2</v>
      </c>
      <c r="G258" s="11">
        <f>MIDDAY-Table1[[#This Row],[H (days)]]</f>
        <v>0.25938698303088747</v>
      </c>
      <c r="H258" s="11">
        <f>MIDDAY+Table1[[#This Row],[H (days)]]</f>
        <v>0.74061301696911253</v>
      </c>
      <c r="I258" s="13">
        <f>ROUND(Table1[[#This Row],[Base Sunrise Time]]*Minutes_Per_Day,0)</f>
        <v>374</v>
      </c>
      <c r="J258" s="13">
        <f>ROUND(Table1[[#This Row],[Base Sunset Time]]*Minutes_Per_Day,0)</f>
        <v>1066</v>
      </c>
      <c r="K258" s="11">
        <f>MIDDAY-Table1[[#This Row],[H (days)]]+Table1[[#This Row],[Local Noon Diff (days)]]</f>
        <v>0.26945642747533194</v>
      </c>
      <c r="L258" s="14">
        <f>RADIANS((SIX_AM-Table1[[#This Row],[Base Sunrise Time]])*Minutes_Per_Day*0.25)</f>
        <v>-5.8980153858416283E-2</v>
      </c>
      <c r="M258">
        <f>IF(Table1[[#This Row],[Theta (Radians)]]=0,-1,ROUND(Day_Circle_Radius/(2*SIN(Table1[[#This Row],[Theta (Radians)]])),0))</f>
        <v>-840</v>
      </c>
      <c r="N258">
        <f>IF(Table1[[#This Row],[Night Circle Radius]]=0,-1,Table1[[#This Row],[Night Circle Radius]]+ Display_Height / 2)</f>
        <v>-740</v>
      </c>
      <c r="O258">
        <f>ABS(Table1[[#This Row],[Night Circle Radius]])</f>
        <v>840</v>
      </c>
      <c r="P258" t="str">
        <f>IF(Table1[[#This Row],[Day]]-10 &lt; 0, "   ", IF(Table1[[#This Row],[Day]]-100 &lt; 0, "  ", " "))</f>
        <v xml:space="preserve"> </v>
      </c>
      <c r="Q25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250 */   {-740,840,374,1066},</v>
      </c>
    </row>
    <row r="259" spans="1:17" x14ac:dyDescent="0.25">
      <c r="A259">
        <v>251</v>
      </c>
      <c r="B259" t="s">
        <v>12</v>
      </c>
      <c r="C259">
        <f>ABS((1/15)*DEGREES(ACOS(-TAN(RADIANS(Latitude))*TAN(RADIANS(23.44)*SIN(RADIANS(360*(Table1[[#This Row],[Day]]+284)/365))))))</f>
        <v>5.7912356739803759</v>
      </c>
      <c r="D259">
        <f>Table1[[#This Row],[H]]/24</f>
        <v>0.241301486415849</v>
      </c>
      <c r="E259">
        <v>14.16666666666659</v>
      </c>
      <c r="F259">
        <f>Table1[[#This Row],[Local Noon Diff (minutes)]]/Minutes_Per_Day</f>
        <v>9.8379629629629095E-3</v>
      </c>
      <c r="G259" s="11">
        <f>MIDDAY-Table1[[#This Row],[H (days)]]</f>
        <v>0.25869851358415097</v>
      </c>
      <c r="H259" s="11">
        <f>MIDDAY+Table1[[#This Row],[H (days)]]</f>
        <v>0.74130148641584903</v>
      </c>
      <c r="I259" s="13">
        <f>ROUND(Table1[[#This Row],[Base Sunrise Time]]*Minutes_Per_Day,0)</f>
        <v>373</v>
      </c>
      <c r="J259" s="13">
        <f>ROUND(Table1[[#This Row],[Base Sunset Time]]*Minutes_Per_Day,0)</f>
        <v>1067</v>
      </c>
      <c r="K259" s="11">
        <f>MIDDAY-Table1[[#This Row],[H (days)]]+Table1[[#This Row],[Local Noon Diff (days)]]</f>
        <v>0.26853647654711388</v>
      </c>
      <c r="L259" s="14">
        <f>RADIANS((SIX_AM-Table1[[#This Row],[Base Sunrise Time]])*Minutes_Per_Day*0.25)</f>
        <v>-5.465437274623941E-2</v>
      </c>
      <c r="M259">
        <f>IF(Table1[[#This Row],[Theta (Radians)]]=0,-1,ROUND(Day_Circle_Radius/(2*SIN(Table1[[#This Row],[Theta (Radians)]])),0))</f>
        <v>-906</v>
      </c>
      <c r="N259">
        <f>IF(Table1[[#This Row],[Night Circle Radius]]=0,-1,Table1[[#This Row],[Night Circle Radius]]+ Display_Height / 2)</f>
        <v>-806</v>
      </c>
      <c r="O259">
        <f>ABS(Table1[[#This Row],[Night Circle Radius]])</f>
        <v>906</v>
      </c>
      <c r="P259" t="str">
        <f>IF(Table1[[#This Row],[Day]]-10 &lt; 0, "   ", IF(Table1[[#This Row],[Day]]-100 &lt; 0, "  ", " "))</f>
        <v xml:space="preserve"> </v>
      </c>
      <c r="Q25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251 */   {-806,906,373,1067},</v>
      </c>
    </row>
    <row r="260" spans="1:17" x14ac:dyDescent="0.25">
      <c r="A260">
        <v>252</v>
      </c>
      <c r="B260" t="s">
        <v>12</v>
      </c>
      <c r="C260">
        <f>ABS((1/15)*DEGREES(ACOS(-TAN(RADIANS(Latitude))*TAN(RADIANS(23.44)*SIN(RADIANS(360*(Table1[[#This Row],[Day]]+284)/365))))))</f>
        <v>5.8077973300805859</v>
      </c>
      <c r="D260">
        <f>Table1[[#This Row],[H]]/24</f>
        <v>0.2419915554200244</v>
      </c>
      <c r="E260">
        <v>13.816666666666695</v>
      </c>
      <c r="F260">
        <f>Table1[[#This Row],[Local Noon Diff (minutes)]]/Minutes_Per_Day</f>
        <v>9.594907407407427E-3</v>
      </c>
      <c r="G260" s="11">
        <f>MIDDAY-Table1[[#This Row],[H (days)]]</f>
        <v>0.25800844457997563</v>
      </c>
      <c r="H260" s="11">
        <f>MIDDAY+Table1[[#This Row],[H (days)]]</f>
        <v>0.74199155542002437</v>
      </c>
      <c r="I260" s="13">
        <f>ROUND(Table1[[#This Row],[Base Sunrise Time]]*Minutes_Per_Day,0)</f>
        <v>372</v>
      </c>
      <c r="J260" s="13">
        <f>ROUND(Table1[[#This Row],[Base Sunset Time]]*Minutes_Per_Day,0)</f>
        <v>1068</v>
      </c>
      <c r="K260" s="11">
        <f>MIDDAY-Table1[[#This Row],[H (days)]]+Table1[[#This Row],[Local Noon Diff (days)]]</f>
        <v>0.26760335198738305</v>
      </c>
      <c r="L260" s="14">
        <f>RADIANS((SIX_AM-Table1[[#This Row],[Base Sunrise Time]])*Minutes_Per_Day*0.25)</f>
        <v>-5.0318541318264853E-2</v>
      </c>
      <c r="M260">
        <f>IF(Table1[[#This Row],[Theta (Radians)]]=0,-1,ROUND(Day_Circle_Radius/(2*SIN(Table1[[#This Row],[Theta (Radians)]])),0))</f>
        <v>-984</v>
      </c>
      <c r="N260">
        <f>IF(Table1[[#This Row],[Night Circle Radius]]=0,-1,Table1[[#This Row],[Night Circle Radius]]+ Display_Height / 2)</f>
        <v>-884</v>
      </c>
      <c r="O260">
        <f>ABS(Table1[[#This Row],[Night Circle Radius]])</f>
        <v>984</v>
      </c>
      <c r="P260" t="str">
        <f>IF(Table1[[#This Row],[Day]]-10 &lt; 0, "   ", IF(Table1[[#This Row],[Day]]-100 &lt; 0, "  ", " "))</f>
        <v xml:space="preserve"> </v>
      </c>
      <c r="Q26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252 */   {-884,984,372,1068},</v>
      </c>
    </row>
    <row r="261" spans="1:17" x14ac:dyDescent="0.25">
      <c r="A261">
        <v>253</v>
      </c>
      <c r="B261" t="s">
        <v>12</v>
      </c>
      <c r="C261">
        <f>ABS((1/15)*DEGREES(ACOS(-TAN(RADIANS(Latitude))*TAN(RADIANS(23.44)*SIN(RADIANS(360*(Table1[[#This Row],[Day]]+284)/365))))))</f>
        <v>5.8243941529463399</v>
      </c>
      <c r="D261">
        <f>Table1[[#This Row],[H]]/24</f>
        <v>0.2426830897060975</v>
      </c>
      <c r="E261">
        <v>13.46666666666664</v>
      </c>
      <c r="F261">
        <f>Table1[[#This Row],[Local Noon Diff (minutes)]]/Minutes_Per_Day</f>
        <v>9.3518518518518334E-3</v>
      </c>
      <c r="G261" s="11">
        <f>MIDDAY-Table1[[#This Row],[H (days)]]</f>
        <v>0.25731691029390247</v>
      </c>
      <c r="H261" s="11">
        <f>MIDDAY+Table1[[#This Row],[H (days)]]</f>
        <v>0.74268308970609753</v>
      </c>
      <c r="I261" s="13">
        <f>ROUND(Table1[[#This Row],[Base Sunrise Time]]*Minutes_Per_Day,0)</f>
        <v>371</v>
      </c>
      <c r="J261" s="13">
        <f>ROUND(Table1[[#This Row],[Base Sunset Time]]*Minutes_Per_Day,0)</f>
        <v>1069</v>
      </c>
      <c r="K261" s="11">
        <f>MIDDAY-Table1[[#This Row],[H (days)]]+Table1[[#This Row],[Local Noon Diff (days)]]</f>
        <v>0.2666687621457543</v>
      </c>
      <c r="L261" s="14">
        <f>RADIANS((SIX_AM-Table1[[#This Row],[Base Sunrise Time]])*Minutes_Per_Day*0.25)</f>
        <v>-4.5973503252599052E-2</v>
      </c>
      <c r="M261">
        <f>IF(Table1[[#This Row],[Theta (Radians)]]=0,-1,ROUND(Day_Circle_Radius/(2*SIN(Table1[[#This Row],[Theta (Radians)]])),0))</f>
        <v>-1077</v>
      </c>
      <c r="N261">
        <f>IF(Table1[[#This Row],[Night Circle Radius]]=0,-1,Table1[[#This Row],[Night Circle Radius]]+ Display_Height / 2)</f>
        <v>-977</v>
      </c>
      <c r="O261">
        <f>ABS(Table1[[#This Row],[Night Circle Radius]])</f>
        <v>1077</v>
      </c>
      <c r="P261" t="str">
        <f>IF(Table1[[#This Row],[Day]]-10 &lt; 0, "   ", IF(Table1[[#This Row],[Day]]-100 &lt; 0, "  ", " "))</f>
        <v xml:space="preserve"> </v>
      </c>
      <c r="Q26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253 */   {-977,1077,371,1069},</v>
      </c>
    </row>
    <row r="262" spans="1:17" x14ac:dyDescent="0.25">
      <c r="A262">
        <v>254</v>
      </c>
      <c r="B262" t="s">
        <v>12</v>
      </c>
      <c r="C262">
        <f>ABS((1/15)*DEGREES(ACOS(-TAN(RADIANS(Latitude))*TAN(RADIANS(23.44)*SIN(RADIANS(360*(Table1[[#This Row],[Day]]+284)/365))))))</f>
        <v>5.8410229572888026</v>
      </c>
      <c r="D262">
        <f>Table1[[#This Row],[H]]/24</f>
        <v>0.24337595655370012</v>
      </c>
      <c r="E262">
        <v>13.116666666666585</v>
      </c>
      <c r="F262">
        <f>Table1[[#This Row],[Local Noon Diff (minutes)]]/Minutes_Per_Day</f>
        <v>9.1087962962962399E-3</v>
      </c>
      <c r="G262" s="11">
        <f>MIDDAY-Table1[[#This Row],[H (days)]]</f>
        <v>0.25662404344629985</v>
      </c>
      <c r="H262" s="11">
        <f>MIDDAY+Table1[[#This Row],[H (days)]]</f>
        <v>0.74337595655370015</v>
      </c>
      <c r="I262" s="13">
        <f>ROUND(Table1[[#This Row],[Base Sunrise Time]]*Minutes_Per_Day,0)</f>
        <v>370</v>
      </c>
      <c r="J262" s="13">
        <f>ROUND(Table1[[#This Row],[Base Sunset Time]]*Minutes_Per_Day,0)</f>
        <v>1070</v>
      </c>
      <c r="K262" s="11">
        <f>MIDDAY-Table1[[#This Row],[H (days)]]+Table1[[#This Row],[Local Noon Diff (days)]]</f>
        <v>0.26573283974259609</v>
      </c>
      <c r="L262" s="14">
        <f>RADIANS((SIX_AM-Table1[[#This Row],[Base Sunrise Time]])*Minutes_Per_Day*0.25)</f>
        <v>-4.1620092455910473E-2</v>
      </c>
      <c r="M262">
        <f>IF(Table1[[#This Row],[Theta (Radians)]]=0,-1,ROUND(Day_Circle_Radius/(2*SIN(Table1[[#This Row],[Theta (Radians)]])),0))</f>
        <v>-1190</v>
      </c>
      <c r="N262">
        <f>IF(Table1[[#This Row],[Night Circle Radius]]=0,-1,Table1[[#This Row],[Night Circle Radius]]+ Display_Height / 2)</f>
        <v>-1090</v>
      </c>
      <c r="O262">
        <f>ABS(Table1[[#This Row],[Night Circle Radius]])</f>
        <v>1190</v>
      </c>
      <c r="P262" t="str">
        <f>IF(Table1[[#This Row],[Day]]-10 &lt; 0, "   ", IF(Table1[[#This Row],[Day]]-100 &lt; 0, "  ", " "))</f>
        <v xml:space="preserve"> </v>
      </c>
      <c r="Q26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254 */   {-1090,1190,370,1070},</v>
      </c>
    </row>
    <row r="263" spans="1:17" x14ac:dyDescent="0.25">
      <c r="A263">
        <v>255</v>
      </c>
      <c r="B263" t="s">
        <v>12</v>
      </c>
      <c r="C263">
        <f>ABS((1/15)*DEGREES(ACOS(-TAN(RADIANS(Latitude))*TAN(RADIANS(23.44)*SIN(RADIANS(360*(Table1[[#This Row],[Day]]+284)/365))))))</f>
        <v>5.8576805921348276</v>
      </c>
      <c r="D263">
        <f>Table1[[#This Row],[H]]/24</f>
        <v>0.24407002467228447</v>
      </c>
      <c r="E263">
        <v>12.766666666666691</v>
      </c>
      <c r="F263">
        <f>Table1[[#This Row],[Local Noon Diff (minutes)]]/Minutes_Per_Day</f>
        <v>8.8657407407407574E-3</v>
      </c>
      <c r="G263" s="11">
        <f>MIDDAY-Table1[[#This Row],[H (days)]]</f>
        <v>0.25592997532771555</v>
      </c>
      <c r="H263" s="11">
        <f>MIDDAY+Table1[[#This Row],[H (days)]]</f>
        <v>0.74407002467228445</v>
      </c>
      <c r="I263" s="13">
        <f>ROUND(Table1[[#This Row],[Base Sunrise Time]]*Minutes_Per_Day,0)</f>
        <v>369</v>
      </c>
      <c r="J263" s="13">
        <f>ROUND(Table1[[#This Row],[Base Sunset Time]]*Minutes_Per_Day,0)</f>
        <v>1071</v>
      </c>
      <c r="K263" s="11">
        <f>MIDDAY-Table1[[#This Row],[H (days)]]+Table1[[#This Row],[Local Noon Diff (days)]]</f>
        <v>0.26479571606845631</v>
      </c>
      <c r="L263" s="14">
        <f>RADIANS((SIX_AM-Table1[[#This Row],[Base Sunrise Time]])*Minutes_Per_Day*0.25)</f>
        <v>-3.7259133851039815E-2</v>
      </c>
      <c r="M263">
        <f>IF(Table1[[#This Row],[Theta (Radians)]]=0,-1,ROUND(Day_Circle_Radius/(2*SIN(Table1[[#This Row],[Theta (Radians)]])),0))</f>
        <v>-1329</v>
      </c>
      <c r="N263">
        <f>IF(Table1[[#This Row],[Night Circle Radius]]=0,-1,Table1[[#This Row],[Night Circle Radius]]+ Display_Height / 2)</f>
        <v>-1229</v>
      </c>
      <c r="O263">
        <f>ABS(Table1[[#This Row],[Night Circle Radius]])</f>
        <v>1329</v>
      </c>
      <c r="P263" t="str">
        <f>IF(Table1[[#This Row],[Day]]-10 &lt; 0, "   ", IF(Table1[[#This Row],[Day]]-100 &lt; 0, "  ", " "))</f>
        <v xml:space="preserve"> </v>
      </c>
      <c r="Q26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255 */   {-1229,1329,369,1071},</v>
      </c>
    </row>
    <row r="264" spans="1:17" x14ac:dyDescent="0.25">
      <c r="A264">
        <v>256</v>
      </c>
      <c r="B264" t="s">
        <v>12</v>
      </c>
      <c r="C264">
        <f>ABS((1/15)*DEGREES(ACOS(-TAN(RADIANS(Latitude))*TAN(RADIANS(23.44)*SIN(RADIANS(360*(Table1[[#This Row],[Day]]+284)/365))))))</f>
        <v>5.8743639377528085</v>
      </c>
      <c r="D264">
        <f>Table1[[#This Row],[H]]/24</f>
        <v>0.2447651640730337</v>
      </c>
      <c r="E264">
        <v>12.40000000000002</v>
      </c>
      <c r="F264">
        <f>Table1[[#This Row],[Local Noon Diff (minutes)]]/Minutes_Per_Day</f>
        <v>8.6111111111111249E-3</v>
      </c>
      <c r="G264" s="11">
        <f>MIDDAY-Table1[[#This Row],[H (days)]]</f>
        <v>0.25523483592696627</v>
      </c>
      <c r="H264" s="11">
        <f>MIDDAY+Table1[[#This Row],[H (days)]]</f>
        <v>0.74476516407303373</v>
      </c>
      <c r="I264" s="13">
        <f>ROUND(Table1[[#This Row],[Base Sunrise Time]]*Minutes_Per_Day,0)</f>
        <v>368</v>
      </c>
      <c r="J264" s="13">
        <f>ROUND(Table1[[#This Row],[Base Sunset Time]]*Minutes_Per_Day,0)</f>
        <v>1072</v>
      </c>
      <c r="K264" s="11">
        <f>MIDDAY-Table1[[#This Row],[H (days)]]+Table1[[#This Row],[Local Noon Diff (days)]]</f>
        <v>0.2638459470380774</v>
      </c>
      <c r="L264" s="14">
        <f>RADIANS((SIX_AM-Table1[[#This Row],[Base Sunrise Time]])*Minutes_Per_Day*0.25)</f>
        <v>-3.289144418181033E-2</v>
      </c>
      <c r="M264">
        <f>IF(Table1[[#This Row],[Theta (Radians)]]=0,-1,ROUND(Day_Circle_Radius/(2*SIN(Table1[[#This Row],[Theta (Radians)]])),0))</f>
        <v>-1505</v>
      </c>
      <c r="N264">
        <f>IF(Table1[[#This Row],[Night Circle Radius]]=0,-1,Table1[[#This Row],[Night Circle Radius]]+ Display_Height / 2)</f>
        <v>-1405</v>
      </c>
      <c r="O264">
        <f>ABS(Table1[[#This Row],[Night Circle Radius]])</f>
        <v>1505</v>
      </c>
      <c r="P264" t="str">
        <f>IF(Table1[[#This Row],[Day]]-10 &lt; 0, "   ", IF(Table1[[#This Row],[Day]]-100 &lt; 0, "  ", " "))</f>
        <v xml:space="preserve"> </v>
      </c>
      <c r="Q26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256 */   {-1405,1505,368,1072},</v>
      </c>
    </row>
    <row r="265" spans="1:17" x14ac:dyDescent="0.25">
      <c r="A265">
        <v>257</v>
      </c>
      <c r="B265" t="s">
        <v>12</v>
      </c>
      <c r="C265">
        <f>ABS((1/15)*DEGREES(ACOS(-TAN(RADIANS(Latitude))*TAN(RADIANS(23.44)*SIN(RADIANS(360*(Table1[[#This Row],[Day]]+284)/365))))))</f>
        <v>5.8910699025195035</v>
      </c>
      <c r="D265">
        <f>Table1[[#This Row],[H]]/24</f>
        <v>0.24546124593831264</v>
      </c>
      <c r="E265">
        <v>12.049999999999965</v>
      </c>
      <c r="F265">
        <f>Table1[[#This Row],[Local Noon Diff (minutes)]]/Minutes_Per_Day</f>
        <v>8.3680555555555314E-3</v>
      </c>
      <c r="G265" s="11">
        <f>MIDDAY-Table1[[#This Row],[H (days)]]</f>
        <v>0.25453875406168736</v>
      </c>
      <c r="H265" s="11">
        <f>MIDDAY+Table1[[#This Row],[H (days)]]</f>
        <v>0.74546124593831264</v>
      </c>
      <c r="I265" s="13">
        <f>ROUND(Table1[[#This Row],[Base Sunrise Time]]*Minutes_Per_Day,0)</f>
        <v>367</v>
      </c>
      <c r="J265" s="13">
        <f>ROUND(Table1[[#This Row],[Base Sunset Time]]*Minutes_Per_Day,0)</f>
        <v>1073</v>
      </c>
      <c r="K265" s="11">
        <f>MIDDAY-Table1[[#This Row],[H (days)]]+Table1[[#This Row],[Local Noon Diff (days)]]</f>
        <v>0.26290680961724289</v>
      </c>
      <c r="L265" s="14">
        <f>RADIANS((SIX_AM-Table1[[#This Row],[Base Sunrise Time]])*Minutes_Per_Day*0.25)</f>
        <v>-2.8517832833295662E-2</v>
      </c>
      <c r="M265">
        <f>IF(Table1[[#This Row],[Theta (Radians)]]=0,-1,ROUND(Day_Circle_Radius/(2*SIN(Table1[[#This Row],[Theta (Radians)]])),0))</f>
        <v>-1736</v>
      </c>
      <c r="N265">
        <f>IF(Table1[[#This Row],[Night Circle Radius]]=0,-1,Table1[[#This Row],[Night Circle Radius]]+ Display_Height / 2)</f>
        <v>-1636</v>
      </c>
      <c r="O265">
        <f>ABS(Table1[[#This Row],[Night Circle Radius]])</f>
        <v>1736</v>
      </c>
      <c r="P265" t="str">
        <f>IF(Table1[[#This Row],[Day]]-10 &lt; 0, "   ", IF(Table1[[#This Row],[Day]]-100 &lt; 0, "  ", " "))</f>
        <v xml:space="preserve"> </v>
      </c>
      <c r="Q26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257 */   {-1636,1736,367,1073},</v>
      </c>
    </row>
    <row r="266" spans="1:17" x14ac:dyDescent="0.25">
      <c r="A266">
        <v>258</v>
      </c>
      <c r="B266" t="s">
        <v>12</v>
      </c>
      <c r="C266">
        <f>ABS((1/15)*DEGREES(ACOS(-TAN(RADIANS(Latitude))*TAN(RADIANS(23.44)*SIN(RADIANS(360*(Table1[[#This Row],[Day]]+284)/365))))))</f>
        <v>5.9077954197345148</v>
      </c>
      <c r="D266">
        <f>Table1[[#This Row],[H]]/24</f>
        <v>0.24615814248893811</v>
      </c>
      <c r="E266">
        <v>11.70000000000007</v>
      </c>
      <c r="F266">
        <f>Table1[[#This Row],[Local Noon Diff (minutes)]]/Minutes_Per_Day</f>
        <v>8.1250000000000488E-3</v>
      </c>
      <c r="G266" s="11">
        <f>MIDDAY-Table1[[#This Row],[H (days)]]</f>
        <v>0.25384185751106192</v>
      </c>
      <c r="H266" s="11">
        <f>MIDDAY+Table1[[#This Row],[H (days)]]</f>
        <v>0.74615814248893808</v>
      </c>
      <c r="I266" s="13">
        <f>ROUND(Table1[[#This Row],[Base Sunrise Time]]*Minutes_Per_Day,0)</f>
        <v>366</v>
      </c>
      <c r="J266" s="13">
        <f>ROUND(Table1[[#This Row],[Base Sunset Time]]*Minutes_Per_Day,0)</f>
        <v>1074</v>
      </c>
      <c r="K266" s="11">
        <f>MIDDAY-Table1[[#This Row],[H (days)]]+Table1[[#This Row],[Local Noon Diff (days)]]</f>
        <v>0.26196685751106197</v>
      </c>
      <c r="L266" s="14">
        <f>RADIANS((SIX_AM-Table1[[#This Row],[Base Sunrise Time]])*Minutes_Per_Day*0.25)</f>
        <v>-2.4139102665781786E-2</v>
      </c>
      <c r="M266">
        <f>IF(Table1[[#This Row],[Theta (Radians)]]=0,-1,ROUND(Day_Circle_Radius/(2*SIN(Table1[[#This Row],[Theta (Radians)]])),0))</f>
        <v>-2051</v>
      </c>
      <c r="N266">
        <f>IF(Table1[[#This Row],[Night Circle Radius]]=0,-1,Table1[[#This Row],[Night Circle Radius]]+ Display_Height / 2)</f>
        <v>-1951</v>
      </c>
      <c r="O266">
        <f>ABS(Table1[[#This Row],[Night Circle Radius]])</f>
        <v>2051</v>
      </c>
      <c r="P266" t="str">
        <f>IF(Table1[[#This Row],[Day]]-10 &lt; 0, "   ", IF(Table1[[#This Row],[Day]]-100 &lt; 0, "  ", " "))</f>
        <v xml:space="preserve"> </v>
      </c>
      <c r="Q26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258 */   {-1951,2051,366,1074},</v>
      </c>
    </row>
    <row r="267" spans="1:17" x14ac:dyDescent="0.25">
      <c r="A267">
        <v>259</v>
      </c>
      <c r="B267" t="s">
        <v>12</v>
      </c>
      <c r="C267">
        <f>ABS((1/15)*DEGREES(ACOS(-TAN(RADIANS(Latitude))*TAN(RADIANS(23.44)*SIN(RADIANS(360*(Table1[[#This Row],[Day]]+284)/365))))))</f>
        <v>5.9245374443888865</v>
      </c>
      <c r="D267">
        <f>Table1[[#This Row],[H]]/24</f>
        <v>0.24685572684953694</v>
      </c>
      <c r="E267">
        <v>11.33333333333324</v>
      </c>
      <c r="F267">
        <f>Table1[[#This Row],[Local Noon Diff (minutes)]]/Minutes_Per_Day</f>
        <v>7.8703703703703054E-3</v>
      </c>
      <c r="G267" s="11">
        <f>MIDDAY-Table1[[#This Row],[H (days)]]</f>
        <v>0.25314427315046306</v>
      </c>
      <c r="H267" s="11">
        <f>MIDDAY+Table1[[#This Row],[H (days)]]</f>
        <v>0.74685572684953694</v>
      </c>
      <c r="I267" s="13">
        <f>ROUND(Table1[[#This Row],[Base Sunrise Time]]*Minutes_Per_Day,0)</f>
        <v>365</v>
      </c>
      <c r="J267" s="13">
        <f>ROUND(Table1[[#This Row],[Base Sunset Time]]*Minutes_Per_Day,0)</f>
        <v>1075</v>
      </c>
      <c r="K267" s="11">
        <f>MIDDAY-Table1[[#This Row],[H (days)]]+Table1[[#This Row],[Local Noon Diff (days)]]</f>
        <v>0.26101464352083337</v>
      </c>
      <c r="L267" s="14">
        <f>RADIANS((SIX_AM-Table1[[#This Row],[Base Sunrise Time]])*Minutes_Per_Day*0.25)</f>
        <v>-1.9756050860748779E-2</v>
      </c>
      <c r="M267">
        <f>IF(Table1[[#This Row],[Theta (Radians)]]=0,-1,ROUND(Day_Circle_Radius/(2*SIN(Table1[[#This Row],[Theta (Radians)]])),0))</f>
        <v>-2506</v>
      </c>
      <c r="N267">
        <f>IF(Table1[[#This Row],[Night Circle Radius]]=0,-1,Table1[[#This Row],[Night Circle Radius]]+ Display_Height / 2)</f>
        <v>-2406</v>
      </c>
      <c r="O267">
        <f>ABS(Table1[[#This Row],[Night Circle Radius]])</f>
        <v>2506</v>
      </c>
      <c r="P267" t="str">
        <f>IF(Table1[[#This Row],[Day]]-10 &lt; 0, "   ", IF(Table1[[#This Row],[Day]]-100 &lt; 0, "  ", " "))</f>
        <v xml:space="preserve"> </v>
      </c>
      <c r="Q26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259 */   {-2406,2506,365,1075},</v>
      </c>
    </row>
    <row r="268" spans="1:17" x14ac:dyDescent="0.25">
      <c r="A268">
        <v>260</v>
      </c>
      <c r="B268" t="s">
        <v>12</v>
      </c>
      <c r="C268">
        <f>ABS((1/15)*DEGREES(ACOS(-TAN(RADIANS(Latitude))*TAN(RADIANS(23.44)*SIN(RADIANS(360*(Table1[[#This Row],[Day]]+284)/365))))))</f>
        <v>5.9412929498941942</v>
      </c>
      <c r="D268">
        <f>Table1[[#This Row],[H]]/24</f>
        <v>0.24755387291225808</v>
      </c>
      <c r="E268">
        <v>10.983333333333345</v>
      </c>
      <c r="F268">
        <f>Table1[[#This Row],[Local Noon Diff (minutes)]]/Minutes_Per_Day</f>
        <v>7.6273148148148229E-3</v>
      </c>
      <c r="G268" s="11">
        <f>MIDDAY-Table1[[#This Row],[H (days)]]</f>
        <v>0.25244612708774194</v>
      </c>
      <c r="H268" s="11">
        <f>MIDDAY+Table1[[#This Row],[H (days)]]</f>
        <v>0.74755387291225806</v>
      </c>
      <c r="I268" s="13">
        <f>ROUND(Table1[[#This Row],[Base Sunrise Time]]*Minutes_Per_Day,0)</f>
        <v>364</v>
      </c>
      <c r="J268" s="13">
        <f>ROUND(Table1[[#This Row],[Base Sunset Time]]*Minutes_Per_Day,0)</f>
        <v>1076</v>
      </c>
      <c r="K268" s="11">
        <f>MIDDAY-Table1[[#This Row],[H (days)]]+Table1[[#This Row],[Local Noon Diff (days)]]</f>
        <v>0.26007344190255677</v>
      </c>
      <c r="L268" s="14">
        <f>RADIANS((SIX_AM-Table1[[#This Row],[Base Sunrise Time]])*Minutes_Per_Day*0.25)</f>
        <v>-1.5369469777194179E-2</v>
      </c>
      <c r="M268">
        <f>IF(Table1[[#This Row],[Theta (Radians)]]=0,-1,ROUND(Day_Circle_Radius/(2*SIN(Table1[[#This Row],[Theta (Radians)]])),0))</f>
        <v>-3221</v>
      </c>
      <c r="N268">
        <f>IF(Table1[[#This Row],[Night Circle Radius]]=0,-1,Table1[[#This Row],[Night Circle Radius]]+ Display_Height / 2)</f>
        <v>-3121</v>
      </c>
      <c r="O268">
        <f>ABS(Table1[[#This Row],[Night Circle Radius]])</f>
        <v>3221</v>
      </c>
      <c r="P268" t="str">
        <f>IF(Table1[[#This Row],[Day]]-10 &lt; 0, "   ", IF(Table1[[#This Row],[Day]]-100 &lt; 0, "  ", " "))</f>
        <v xml:space="preserve"> </v>
      </c>
      <c r="Q26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260 */   {-3121,3221,364,1076},</v>
      </c>
    </row>
    <row r="269" spans="1:17" x14ac:dyDescent="0.25">
      <c r="A269">
        <v>261</v>
      </c>
      <c r="B269" t="s">
        <v>12</v>
      </c>
      <c r="C269">
        <f>ABS((1/15)*DEGREES(ACOS(-TAN(RADIANS(Latitude))*TAN(RADIANS(23.44)*SIN(RADIANS(360*(Table1[[#This Row],[Day]]+284)/365))))))</f>
        <v>5.9580589247783662</v>
      </c>
      <c r="D269">
        <f>Table1[[#This Row],[H]]/24</f>
        <v>0.24825245519909858</v>
      </c>
      <c r="E269">
        <v>10.616666666666674</v>
      </c>
      <c r="F269">
        <f>Table1[[#This Row],[Local Noon Diff (minutes)]]/Minutes_Per_Day</f>
        <v>7.3726851851851904E-3</v>
      </c>
      <c r="G269" s="11">
        <f>MIDDAY-Table1[[#This Row],[H (days)]]</f>
        <v>0.25174754480090145</v>
      </c>
      <c r="H269" s="11">
        <f>MIDDAY+Table1[[#This Row],[H (days)]]</f>
        <v>0.74825245519909855</v>
      </c>
      <c r="I269" s="13">
        <f>ROUND(Table1[[#This Row],[Base Sunrise Time]]*Minutes_Per_Day,0)</f>
        <v>363</v>
      </c>
      <c r="J269" s="13">
        <f>ROUND(Table1[[#This Row],[Base Sunset Time]]*Minutes_Per_Day,0)</f>
        <v>1077</v>
      </c>
      <c r="K269" s="11">
        <f>MIDDAY-Table1[[#This Row],[H (days)]]+Table1[[#This Row],[Local Noon Diff (days)]]</f>
        <v>0.25912022998608664</v>
      </c>
      <c r="L269" s="14">
        <f>RADIANS((SIX_AM-Table1[[#This Row],[Base Sunrise Time]])*Minutes_Per_Day*0.25)</f>
        <v>-1.0980147816662041E-2</v>
      </c>
      <c r="M269">
        <f>IF(Table1[[#This Row],[Theta (Radians)]]=0,-1,ROUND(Day_Circle_Radius/(2*SIN(Table1[[#This Row],[Theta (Radians)]])),0))</f>
        <v>-4508</v>
      </c>
      <c r="N269">
        <f>IF(Table1[[#This Row],[Night Circle Radius]]=0,-1,Table1[[#This Row],[Night Circle Radius]]+ Display_Height / 2)</f>
        <v>-4408</v>
      </c>
      <c r="O269">
        <f>ABS(Table1[[#This Row],[Night Circle Radius]])</f>
        <v>4508</v>
      </c>
      <c r="P269" t="str">
        <f>IF(Table1[[#This Row],[Day]]-10 &lt; 0, "   ", IF(Table1[[#This Row],[Day]]-100 &lt; 0, "  ", " "))</f>
        <v xml:space="preserve"> </v>
      </c>
      <c r="Q26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261 */   {-4408,4508,363,1077},</v>
      </c>
    </row>
    <row r="270" spans="1:17" x14ac:dyDescent="0.25">
      <c r="A270">
        <v>262</v>
      </c>
      <c r="B270" t="s">
        <v>12</v>
      </c>
      <c r="C270">
        <f>ABS((1/15)*DEGREES(ACOS(-TAN(RADIANS(Latitude))*TAN(RADIANS(23.44)*SIN(RADIANS(360*(Table1[[#This Row],[Day]]+284)/365))))))</f>
        <v>5.9748323693544458</v>
      </c>
      <c r="D270">
        <f>Table1[[#This Row],[H]]/24</f>
        <v>0.2489513487231019</v>
      </c>
      <c r="E270">
        <v>10.26666666666662</v>
      </c>
      <c r="F270">
        <f>Table1[[#This Row],[Local Noon Diff (minutes)]]/Minutes_Per_Day</f>
        <v>7.1296296296295969E-3</v>
      </c>
      <c r="G270" s="11">
        <f>MIDDAY-Table1[[#This Row],[H (days)]]</f>
        <v>0.25104865127689813</v>
      </c>
      <c r="H270" s="11">
        <f>MIDDAY+Table1[[#This Row],[H (days)]]</f>
        <v>0.74895134872310187</v>
      </c>
      <c r="I270" s="13">
        <f>ROUND(Table1[[#This Row],[Base Sunrise Time]]*Minutes_Per_Day,0)</f>
        <v>362</v>
      </c>
      <c r="J270" s="13">
        <f>ROUND(Table1[[#This Row],[Base Sunset Time]]*Minutes_Per_Day,0)</f>
        <v>1078</v>
      </c>
      <c r="K270" s="11">
        <f>MIDDAY-Table1[[#This Row],[H (days)]]+Table1[[#This Row],[Local Noon Diff (days)]]</f>
        <v>0.25817828090652772</v>
      </c>
      <c r="L270" s="14">
        <f>RADIANS((SIX_AM-Table1[[#This Row],[Base Sunrise Time]])*Minutes_Per_Day*0.25)</f>
        <v>-6.5888702953614238E-3</v>
      </c>
      <c r="M270">
        <f>IF(Table1[[#This Row],[Theta (Radians)]]=0,-1,ROUND(Day_Circle_Radius/(2*SIN(Table1[[#This Row],[Theta (Radians)]])),0))</f>
        <v>-7513</v>
      </c>
      <c r="N270">
        <f>IF(Table1[[#This Row],[Night Circle Radius]]=0,-1,Table1[[#This Row],[Night Circle Radius]]+ Display_Height / 2)</f>
        <v>-7413</v>
      </c>
      <c r="O270">
        <f>ABS(Table1[[#This Row],[Night Circle Radius]])</f>
        <v>7513</v>
      </c>
      <c r="P270" t="str">
        <f>IF(Table1[[#This Row],[Day]]-10 &lt; 0, "   ", IF(Table1[[#This Row],[Day]]-100 &lt; 0, "  ", " "))</f>
        <v xml:space="preserve"> </v>
      </c>
      <c r="Q27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262 */   {-7413,7513,362,1078},</v>
      </c>
    </row>
    <row r="271" spans="1:17" x14ac:dyDescent="0.25">
      <c r="A271">
        <v>263</v>
      </c>
      <c r="B271" t="s">
        <v>12</v>
      </c>
      <c r="C271">
        <f>ABS((1/15)*DEGREES(ACOS(-TAN(RADIANS(Latitude))*TAN(RADIANS(23.44)*SIN(RADIANS(360*(Table1[[#This Row],[Day]]+284)/365))))))</f>
        <v>5.9916102923683416</v>
      </c>
      <c r="D271">
        <f>Table1[[#This Row],[H]]/24</f>
        <v>0.24965042884868091</v>
      </c>
      <c r="E271">
        <v>9.8999999999999488</v>
      </c>
      <c r="F271">
        <f>Table1[[#This Row],[Local Noon Diff (minutes)]]/Minutes_Per_Day</f>
        <v>6.8749999999999645E-3</v>
      </c>
      <c r="G271" s="11">
        <f>MIDDAY-Table1[[#This Row],[H (days)]]</f>
        <v>0.25034957115131906</v>
      </c>
      <c r="H271" s="11">
        <f>MIDDAY+Table1[[#This Row],[H (days)]]</f>
        <v>0.74965042884868094</v>
      </c>
      <c r="I271" s="13">
        <f>ROUND(Table1[[#This Row],[Base Sunrise Time]]*Minutes_Per_Day,0)</f>
        <v>361</v>
      </c>
      <c r="J271" s="13">
        <f>ROUND(Table1[[#This Row],[Base Sunset Time]]*Minutes_Per_Day,0)</f>
        <v>1079</v>
      </c>
      <c r="K271" s="11">
        <f>MIDDAY-Table1[[#This Row],[H (days)]]+Table1[[#This Row],[Local Noon Diff (days)]]</f>
        <v>0.25722457115131903</v>
      </c>
      <c r="L271" s="14">
        <f>RADIANS((SIX_AM-Table1[[#This Row],[Base Sunrise Time]])*Minutes_Per_Day*0.25)</f>
        <v>-2.196420321781778E-3</v>
      </c>
      <c r="M271">
        <f>IF(Table1[[#This Row],[Theta (Radians)]]=0,-1,ROUND(Day_Circle_Radius/(2*SIN(Table1[[#This Row],[Theta (Radians)]])),0))</f>
        <v>-22537</v>
      </c>
      <c r="N271">
        <f>IF(Table1[[#This Row],[Night Circle Radius]]=0,-1,Table1[[#This Row],[Night Circle Radius]]+ Display_Height / 2)</f>
        <v>-22437</v>
      </c>
      <c r="O271">
        <f>ABS(Table1[[#This Row],[Night Circle Radius]])</f>
        <v>22537</v>
      </c>
      <c r="P271" t="str">
        <f>IF(Table1[[#This Row],[Day]]-10 &lt; 0, "   ", IF(Table1[[#This Row],[Day]]-100 &lt; 0, "  ", " "))</f>
        <v xml:space="preserve"> </v>
      </c>
      <c r="Q27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263 */   {-22437,22537,361,1079},</v>
      </c>
    </row>
    <row r="272" spans="1:17" x14ac:dyDescent="0.25">
      <c r="A272">
        <v>264</v>
      </c>
      <c r="B272" t="s">
        <v>12</v>
      </c>
      <c r="C272">
        <f>ABS((1/15)*DEGREES(ACOS(-TAN(RADIANS(Latitude))*TAN(RADIANS(23.44)*SIN(RADIANS(360*(Table1[[#This Row],[Day]]+284)/365))))))</f>
        <v>6.0083897076316566</v>
      </c>
      <c r="D272">
        <f>Table1[[#This Row],[H]]/24</f>
        <v>0.25034957115131901</v>
      </c>
      <c r="E272">
        <v>9.550000000000054</v>
      </c>
      <c r="F272">
        <f>Table1[[#This Row],[Local Noon Diff (minutes)]]/Minutes_Per_Day</f>
        <v>6.6319444444444819E-3</v>
      </c>
      <c r="G272" s="11">
        <f>MIDDAY-Table1[[#This Row],[H (days)]]</f>
        <v>0.24965042884868099</v>
      </c>
      <c r="H272" s="11">
        <f>MIDDAY+Table1[[#This Row],[H (days)]]</f>
        <v>0.75034957115131906</v>
      </c>
      <c r="I272" s="13">
        <f>ROUND(Table1[[#This Row],[Base Sunrise Time]]*Minutes_Per_Day,0)</f>
        <v>359</v>
      </c>
      <c r="J272" s="13">
        <f>ROUND(Table1[[#This Row],[Base Sunset Time]]*Minutes_Per_Day,0)</f>
        <v>1081</v>
      </c>
      <c r="K272" s="11">
        <f>MIDDAY-Table1[[#This Row],[H (days)]]+Table1[[#This Row],[Local Noon Diff (days)]]</f>
        <v>0.25628237329312548</v>
      </c>
      <c r="L272" s="14">
        <f>RADIANS((SIX_AM-Table1[[#This Row],[Base Sunrise Time]])*Minutes_Per_Day*0.25)</f>
        <v>2.1964203217814293E-3</v>
      </c>
      <c r="M272">
        <f>IF(Table1[[#This Row],[Theta (Radians)]]=0,-1,ROUND(Day_Circle_Radius/(2*SIN(Table1[[#This Row],[Theta (Radians)]])),0))</f>
        <v>22537</v>
      </c>
      <c r="N272">
        <f>IF(Table1[[#This Row],[Night Circle Radius]]=0,-1,Table1[[#This Row],[Night Circle Radius]]+ Display_Height / 2)</f>
        <v>22637</v>
      </c>
      <c r="O272">
        <f>ABS(Table1[[#This Row],[Night Circle Radius]])</f>
        <v>22537</v>
      </c>
      <c r="P272" t="str">
        <f>IF(Table1[[#This Row],[Day]]-10 &lt; 0, "   ", IF(Table1[[#This Row],[Day]]-100 &lt; 0, "  ", " "))</f>
        <v xml:space="preserve"> </v>
      </c>
      <c r="Q27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264 */   {22637,22537,359,1081},</v>
      </c>
    </row>
    <row r="273" spans="1:17" x14ac:dyDescent="0.25">
      <c r="A273">
        <v>265</v>
      </c>
      <c r="B273" t="s">
        <v>12</v>
      </c>
      <c r="C273">
        <f>ABS((1/15)*DEGREES(ACOS(-TAN(RADIANS(Latitude))*TAN(RADIANS(23.44)*SIN(RADIANS(360*(Table1[[#This Row],[Day]]+284)/365))))))</f>
        <v>6.0251676306455533</v>
      </c>
      <c r="D273">
        <f>Table1[[#This Row],[H]]/24</f>
        <v>0.25104865127689807</v>
      </c>
      <c r="E273">
        <v>9.1999999999999993</v>
      </c>
      <c r="F273">
        <f>Table1[[#This Row],[Local Noon Diff (minutes)]]/Minutes_Per_Day</f>
        <v>6.3888888888888884E-3</v>
      </c>
      <c r="G273" s="11">
        <f>MIDDAY-Table1[[#This Row],[H (days)]]</f>
        <v>0.24895134872310193</v>
      </c>
      <c r="H273" s="11">
        <f>MIDDAY+Table1[[#This Row],[H (days)]]</f>
        <v>0.75104865127689813</v>
      </c>
      <c r="I273" s="13">
        <f>ROUND(Table1[[#This Row],[Base Sunrise Time]]*Minutes_Per_Day,0)</f>
        <v>358</v>
      </c>
      <c r="J273" s="13">
        <f>ROUND(Table1[[#This Row],[Base Sunset Time]]*Minutes_Per_Day,0)</f>
        <v>1082</v>
      </c>
      <c r="K273" s="11">
        <f>MIDDAY-Table1[[#This Row],[H (days)]]+Table1[[#This Row],[Local Noon Diff (days)]]</f>
        <v>0.25534023761199082</v>
      </c>
      <c r="L273" s="14">
        <f>RADIANS((SIX_AM-Table1[[#This Row],[Base Sunrise Time]])*Minutes_Per_Day*0.25)</f>
        <v>6.5888702953610752E-3</v>
      </c>
      <c r="M273">
        <f>IF(Table1[[#This Row],[Theta (Radians)]]=0,-1,ROUND(Day_Circle_Radius/(2*SIN(Table1[[#This Row],[Theta (Radians)]])),0))</f>
        <v>7513</v>
      </c>
      <c r="N273">
        <f>IF(Table1[[#This Row],[Night Circle Radius]]=0,-1,Table1[[#This Row],[Night Circle Radius]]+ Display_Height / 2)</f>
        <v>7613</v>
      </c>
      <c r="O273">
        <f>ABS(Table1[[#This Row],[Night Circle Radius]])</f>
        <v>7513</v>
      </c>
      <c r="P273" t="str">
        <f>IF(Table1[[#This Row],[Day]]-10 &lt; 0, "   ", IF(Table1[[#This Row],[Day]]-100 &lt; 0, "  ", " "))</f>
        <v xml:space="preserve"> </v>
      </c>
      <c r="Q27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265 */   {7613,7513,358,1082},</v>
      </c>
    </row>
    <row r="274" spans="1:17" x14ac:dyDescent="0.25">
      <c r="A274">
        <v>266</v>
      </c>
      <c r="B274" t="s">
        <v>12</v>
      </c>
      <c r="C274">
        <f>ABS((1/15)*DEGREES(ACOS(-TAN(RADIANS(Latitude))*TAN(RADIANS(23.44)*SIN(RADIANS(360*(Table1[[#This Row],[Day]]+284)/365))))))</f>
        <v>6.0419410752216329</v>
      </c>
      <c r="D274">
        <f>Table1[[#This Row],[H]]/24</f>
        <v>0.25174754480090139</v>
      </c>
      <c r="E274">
        <v>8.8500000000001044</v>
      </c>
      <c r="F274">
        <f>Table1[[#This Row],[Local Noon Diff (minutes)]]/Minutes_Per_Day</f>
        <v>6.1458333333334059E-3</v>
      </c>
      <c r="G274" s="11">
        <f>MIDDAY-Table1[[#This Row],[H (days)]]</f>
        <v>0.24825245519909861</v>
      </c>
      <c r="H274" s="11">
        <f>MIDDAY+Table1[[#This Row],[H (days)]]</f>
        <v>0.75174754480090145</v>
      </c>
      <c r="I274" s="13">
        <f>ROUND(Table1[[#This Row],[Base Sunrise Time]]*Minutes_Per_Day,0)</f>
        <v>357</v>
      </c>
      <c r="J274" s="13">
        <f>ROUND(Table1[[#This Row],[Base Sunset Time]]*Minutes_Per_Day,0)</f>
        <v>1083</v>
      </c>
      <c r="K274" s="11">
        <f>MIDDAY-Table1[[#This Row],[H (days)]]+Table1[[#This Row],[Local Noon Diff (days)]]</f>
        <v>0.25439828853243202</v>
      </c>
      <c r="L274" s="14">
        <f>RADIANS((SIX_AM-Table1[[#This Row],[Base Sunrise Time]])*Minutes_Per_Day*0.25)</f>
        <v>1.0980147816661692E-2</v>
      </c>
      <c r="M274">
        <f>IF(Table1[[#This Row],[Theta (Radians)]]=0,-1,ROUND(Day_Circle_Radius/(2*SIN(Table1[[#This Row],[Theta (Radians)]])),0))</f>
        <v>4508</v>
      </c>
      <c r="N274">
        <f>IF(Table1[[#This Row],[Night Circle Radius]]=0,-1,Table1[[#This Row],[Night Circle Radius]]+ Display_Height / 2)</f>
        <v>4608</v>
      </c>
      <c r="O274">
        <f>ABS(Table1[[#This Row],[Night Circle Radius]])</f>
        <v>4508</v>
      </c>
      <c r="P274" t="str">
        <f>IF(Table1[[#This Row],[Day]]-10 &lt; 0, "   ", IF(Table1[[#This Row],[Day]]-100 &lt; 0, "  ", " "))</f>
        <v xml:space="preserve"> </v>
      </c>
      <c r="Q27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266 */   {4608,4508,357,1083},</v>
      </c>
    </row>
    <row r="275" spans="1:17" x14ac:dyDescent="0.25">
      <c r="A275">
        <v>267</v>
      </c>
      <c r="B275" t="s">
        <v>12</v>
      </c>
      <c r="C275">
        <f>ABS((1/15)*DEGREES(ACOS(-TAN(RADIANS(Latitude))*TAN(RADIANS(23.44)*SIN(RADIANS(360*(Table1[[#This Row],[Day]]+284)/365))))))</f>
        <v>6.0587070501058058</v>
      </c>
      <c r="D275">
        <f>Table1[[#This Row],[H]]/24</f>
        <v>0.25244612708774189</v>
      </c>
      <c r="E275">
        <v>8.5000000000000497</v>
      </c>
      <c r="F275">
        <f>Table1[[#This Row],[Local Noon Diff (minutes)]]/Minutes_Per_Day</f>
        <v>5.9027777777778123E-3</v>
      </c>
      <c r="G275" s="11">
        <f>MIDDAY-Table1[[#This Row],[H (days)]]</f>
        <v>0.24755387291225811</v>
      </c>
      <c r="H275" s="11">
        <f>MIDDAY+Table1[[#This Row],[H (days)]]</f>
        <v>0.75244612708774183</v>
      </c>
      <c r="I275" s="13">
        <f>ROUND(Table1[[#This Row],[Base Sunrise Time]]*Minutes_Per_Day,0)</f>
        <v>356</v>
      </c>
      <c r="J275" s="13">
        <f>ROUND(Table1[[#This Row],[Base Sunset Time]]*Minutes_Per_Day,0)</f>
        <v>1084</v>
      </c>
      <c r="K275" s="11">
        <f>MIDDAY-Table1[[#This Row],[H (days)]]+Table1[[#This Row],[Local Noon Diff (days)]]</f>
        <v>0.25345665069003592</v>
      </c>
      <c r="L275" s="14">
        <f>RADIANS((SIX_AM-Table1[[#This Row],[Base Sunrise Time]])*Minutes_Per_Day*0.25)</f>
        <v>1.536946977719383E-2</v>
      </c>
      <c r="M275">
        <f>IF(Table1[[#This Row],[Theta (Radians)]]=0,-1,ROUND(Day_Circle_Radius/(2*SIN(Table1[[#This Row],[Theta (Radians)]])),0))</f>
        <v>3221</v>
      </c>
      <c r="N275">
        <f>IF(Table1[[#This Row],[Night Circle Radius]]=0,-1,Table1[[#This Row],[Night Circle Radius]]+ Display_Height / 2)</f>
        <v>3321</v>
      </c>
      <c r="O275">
        <f>ABS(Table1[[#This Row],[Night Circle Radius]])</f>
        <v>3221</v>
      </c>
      <c r="P275" t="str">
        <f>IF(Table1[[#This Row],[Day]]-10 &lt; 0, "   ", IF(Table1[[#This Row],[Day]]-100 &lt; 0, "  ", " "))</f>
        <v xml:space="preserve"> </v>
      </c>
      <c r="Q27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267 */   {3321,3221,356,1084},</v>
      </c>
    </row>
    <row r="276" spans="1:17" x14ac:dyDescent="0.25">
      <c r="A276">
        <v>268</v>
      </c>
      <c r="B276" t="s">
        <v>12</v>
      </c>
      <c r="C276">
        <f>ABS((1/15)*DEGREES(ACOS(-TAN(RADIANS(Latitude))*TAN(RADIANS(23.44)*SIN(RADIANS(360*(Table1[[#This Row],[Day]]+284)/365))))))</f>
        <v>6.0754625556111126</v>
      </c>
      <c r="D276">
        <f>Table1[[#This Row],[H]]/24</f>
        <v>0.25314427315046301</v>
      </c>
      <c r="E276">
        <v>8.149999999999995</v>
      </c>
      <c r="F276">
        <f>Table1[[#This Row],[Local Noon Diff (minutes)]]/Minutes_Per_Day</f>
        <v>5.6597222222222188E-3</v>
      </c>
      <c r="G276" s="11">
        <f>MIDDAY-Table1[[#This Row],[H (days)]]</f>
        <v>0.24685572684953699</v>
      </c>
      <c r="H276" s="11">
        <f>MIDDAY+Table1[[#This Row],[H (days)]]</f>
        <v>0.75314427315046295</v>
      </c>
      <c r="I276" s="13">
        <f>ROUND(Table1[[#This Row],[Base Sunrise Time]]*Minutes_Per_Day,0)</f>
        <v>355</v>
      </c>
      <c r="J276" s="13">
        <f>ROUND(Table1[[#This Row],[Base Sunset Time]]*Minutes_Per_Day,0)</f>
        <v>1085</v>
      </c>
      <c r="K276" s="11">
        <f>MIDDAY-Table1[[#This Row],[H (days)]]+Table1[[#This Row],[Local Noon Diff (days)]]</f>
        <v>0.25251544907175921</v>
      </c>
      <c r="L276" s="14">
        <f>RADIANS((SIX_AM-Table1[[#This Row],[Base Sunrise Time]])*Minutes_Per_Day*0.25)</f>
        <v>1.9756050860748428E-2</v>
      </c>
      <c r="M276">
        <f>IF(Table1[[#This Row],[Theta (Radians)]]=0,-1,ROUND(Day_Circle_Radius/(2*SIN(Table1[[#This Row],[Theta (Radians)]])),0))</f>
        <v>2506</v>
      </c>
      <c r="N276">
        <f>IF(Table1[[#This Row],[Night Circle Radius]]=0,-1,Table1[[#This Row],[Night Circle Radius]]+ Display_Height / 2)</f>
        <v>2606</v>
      </c>
      <c r="O276">
        <f>ABS(Table1[[#This Row],[Night Circle Radius]])</f>
        <v>2506</v>
      </c>
      <c r="P276" t="str">
        <f>IF(Table1[[#This Row],[Day]]-10 &lt; 0, "   ", IF(Table1[[#This Row],[Day]]-100 &lt; 0, "  ", " "))</f>
        <v xml:space="preserve"> </v>
      </c>
      <c r="Q27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268 */   {2606,2506,355,1085},</v>
      </c>
    </row>
    <row r="277" spans="1:17" x14ac:dyDescent="0.25">
      <c r="A277">
        <v>269</v>
      </c>
      <c r="B277" t="s">
        <v>12</v>
      </c>
      <c r="C277">
        <f>ABS((1/15)*DEGREES(ACOS(-TAN(RADIANS(Latitude))*TAN(RADIANS(23.44)*SIN(RADIANS(360*(Table1[[#This Row],[Day]]+284)/365))))))</f>
        <v>6.0922045802654843</v>
      </c>
      <c r="D277">
        <f>Table1[[#This Row],[H]]/24</f>
        <v>0.25384185751106186</v>
      </c>
      <c r="E277">
        <v>7.8000000000001002</v>
      </c>
      <c r="F277">
        <f>Table1[[#This Row],[Local Noon Diff (minutes)]]/Minutes_Per_Day</f>
        <v>5.4166666666667362E-3</v>
      </c>
      <c r="G277" s="11">
        <f>MIDDAY-Table1[[#This Row],[H (days)]]</f>
        <v>0.24615814248893814</v>
      </c>
      <c r="H277" s="11">
        <f>MIDDAY+Table1[[#This Row],[H (days)]]</f>
        <v>0.75384185751106192</v>
      </c>
      <c r="I277" s="13">
        <f>ROUND(Table1[[#This Row],[Base Sunrise Time]]*Minutes_Per_Day,0)</f>
        <v>354</v>
      </c>
      <c r="J277" s="13">
        <f>ROUND(Table1[[#This Row],[Base Sunset Time]]*Minutes_Per_Day,0)</f>
        <v>1086</v>
      </c>
      <c r="K277" s="11">
        <f>MIDDAY-Table1[[#This Row],[H (days)]]+Table1[[#This Row],[Local Noon Diff (days)]]</f>
        <v>0.25157480915560487</v>
      </c>
      <c r="L277" s="14">
        <f>RADIANS((SIX_AM-Table1[[#This Row],[Base Sunrise Time]])*Minutes_Per_Day*0.25)</f>
        <v>2.4139102665781436E-2</v>
      </c>
      <c r="M277">
        <f>IF(Table1[[#This Row],[Theta (Radians)]]=0,-1,ROUND(Day_Circle_Radius/(2*SIN(Table1[[#This Row],[Theta (Radians)]])),0))</f>
        <v>2051</v>
      </c>
      <c r="N277">
        <f>IF(Table1[[#This Row],[Night Circle Radius]]=0,-1,Table1[[#This Row],[Night Circle Radius]]+ Display_Height / 2)</f>
        <v>2151</v>
      </c>
      <c r="O277">
        <f>ABS(Table1[[#This Row],[Night Circle Radius]])</f>
        <v>2051</v>
      </c>
      <c r="P277" t="str">
        <f>IF(Table1[[#This Row],[Day]]-10 &lt; 0, "   ", IF(Table1[[#This Row],[Day]]-100 &lt; 0, "  ", " "))</f>
        <v xml:space="preserve"> </v>
      </c>
      <c r="Q27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269 */   {2151,2051,354,1086},</v>
      </c>
    </row>
    <row r="278" spans="1:17" x14ac:dyDescent="0.25">
      <c r="A278">
        <v>270</v>
      </c>
      <c r="B278" t="s">
        <v>12</v>
      </c>
      <c r="C278">
        <f>ABS((1/15)*DEGREES(ACOS(-TAN(RADIANS(Latitude))*TAN(RADIANS(23.44)*SIN(RADIANS(360*(Table1[[#This Row],[Day]]+284)/365))))))</f>
        <v>6.1089300974804974</v>
      </c>
      <c r="D278">
        <f>Table1[[#This Row],[H]]/24</f>
        <v>0.25453875406168741</v>
      </c>
      <c r="E278">
        <v>7.4666666666666615</v>
      </c>
      <c r="F278">
        <f>Table1[[#This Row],[Local Noon Diff (minutes)]]/Minutes_Per_Day</f>
        <v>5.1851851851851816E-3</v>
      </c>
      <c r="G278" s="11">
        <f>MIDDAY-Table1[[#This Row],[H (days)]]</f>
        <v>0.24546124593831259</v>
      </c>
      <c r="H278" s="11">
        <f>MIDDAY+Table1[[#This Row],[H (days)]]</f>
        <v>0.75453875406168747</v>
      </c>
      <c r="I278" s="13">
        <f>ROUND(Table1[[#This Row],[Base Sunrise Time]]*Minutes_Per_Day,0)</f>
        <v>353</v>
      </c>
      <c r="J278" s="13">
        <f>ROUND(Table1[[#This Row],[Base Sunset Time]]*Minutes_Per_Day,0)</f>
        <v>1087</v>
      </c>
      <c r="K278" s="11">
        <f>MIDDAY-Table1[[#This Row],[H (days)]]+Table1[[#This Row],[Local Noon Diff (days)]]</f>
        <v>0.25064643112349777</v>
      </c>
      <c r="L278" s="14">
        <f>RADIANS((SIX_AM-Table1[[#This Row],[Base Sunrise Time]])*Minutes_Per_Day*0.25)</f>
        <v>2.8517832833296012E-2</v>
      </c>
      <c r="M278">
        <f>IF(Table1[[#This Row],[Theta (Radians)]]=0,-1,ROUND(Day_Circle_Radius/(2*SIN(Table1[[#This Row],[Theta (Radians)]])),0))</f>
        <v>1736</v>
      </c>
      <c r="N278">
        <f>IF(Table1[[#This Row],[Night Circle Radius]]=0,-1,Table1[[#This Row],[Night Circle Radius]]+ Display_Height / 2)</f>
        <v>1836</v>
      </c>
      <c r="O278">
        <f>ABS(Table1[[#This Row],[Night Circle Radius]])</f>
        <v>1736</v>
      </c>
      <c r="P278" t="str">
        <f>IF(Table1[[#This Row],[Day]]-10 &lt; 0, "   ", IF(Table1[[#This Row],[Day]]-100 &lt; 0, "  ", " "))</f>
        <v xml:space="preserve"> </v>
      </c>
      <c r="Q27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270 */   {1836,1736,353,1087},</v>
      </c>
    </row>
    <row r="279" spans="1:17" x14ac:dyDescent="0.25">
      <c r="A279">
        <v>271</v>
      </c>
      <c r="B279" t="s">
        <v>12</v>
      </c>
      <c r="C279">
        <f>ABS((1/15)*DEGREES(ACOS(-TAN(RADIANS(Latitude))*TAN(RADIANS(23.44)*SIN(RADIANS(360*(Table1[[#This Row],[Day]]+284)/365))))))</f>
        <v>6.1256360622471924</v>
      </c>
      <c r="D279">
        <f>Table1[[#This Row],[H]]/24</f>
        <v>0.25523483592696633</v>
      </c>
      <c r="E279">
        <v>7.1166666666666067</v>
      </c>
      <c r="F279">
        <f>Table1[[#This Row],[Local Noon Diff (minutes)]]/Minutes_Per_Day</f>
        <v>4.942129629629588E-3</v>
      </c>
      <c r="G279" s="11">
        <f>MIDDAY-Table1[[#This Row],[H (days)]]</f>
        <v>0.24476516407303367</v>
      </c>
      <c r="H279" s="11">
        <f>MIDDAY+Table1[[#This Row],[H (days)]]</f>
        <v>0.75523483592696627</v>
      </c>
      <c r="I279" s="13">
        <f>ROUND(Table1[[#This Row],[Base Sunrise Time]]*Minutes_Per_Day,0)</f>
        <v>352</v>
      </c>
      <c r="J279" s="13">
        <f>ROUND(Table1[[#This Row],[Base Sunset Time]]*Minutes_Per_Day,0)</f>
        <v>1088</v>
      </c>
      <c r="K279" s="11">
        <f>MIDDAY-Table1[[#This Row],[H (days)]]+Table1[[#This Row],[Local Noon Diff (days)]]</f>
        <v>0.24970729370266326</v>
      </c>
      <c r="L279" s="14">
        <f>RADIANS((SIX_AM-Table1[[#This Row],[Base Sunrise Time]])*Minutes_Per_Day*0.25)</f>
        <v>3.2891444181810676E-2</v>
      </c>
      <c r="M279">
        <f>IF(Table1[[#This Row],[Theta (Radians)]]=0,-1,ROUND(Day_Circle_Radius/(2*SIN(Table1[[#This Row],[Theta (Radians)]])),0))</f>
        <v>1505</v>
      </c>
      <c r="N279">
        <f>IF(Table1[[#This Row],[Night Circle Radius]]=0,-1,Table1[[#This Row],[Night Circle Radius]]+ Display_Height / 2)</f>
        <v>1605</v>
      </c>
      <c r="O279">
        <f>ABS(Table1[[#This Row],[Night Circle Radius]])</f>
        <v>1505</v>
      </c>
      <c r="P279" t="str">
        <f>IF(Table1[[#This Row],[Day]]-10 &lt; 0, "   ", IF(Table1[[#This Row],[Day]]-100 &lt; 0, "  ", " "))</f>
        <v xml:space="preserve"> </v>
      </c>
      <c r="Q27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271 */   {1605,1505,352,1088},</v>
      </c>
    </row>
    <row r="280" spans="1:17" x14ac:dyDescent="0.25">
      <c r="A280">
        <v>272</v>
      </c>
      <c r="B280" t="s">
        <v>12</v>
      </c>
      <c r="C280">
        <f>ABS((1/15)*DEGREES(ACOS(-TAN(RADIANS(Latitude))*TAN(RADIANS(23.44)*SIN(RADIANS(360*(Table1[[#This Row],[Day]]+284)/365))))))</f>
        <v>6.1423194078651733</v>
      </c>
      <c r="D280">
        <f>Table1[[#This Row],[H]]/24</f>
        <v>0.25592997532771555</v>
      </c>
      <c r="E280">
        <v>6.7833333333333279</v>
      </c>
      <c r="F280">
        <f>Table1[[#This Row],[Local Noon Diff (minutes)]]/Minutes_Per_Day</f>
        <v>4.7106481481481444E-3</v>
      </c>
      <c r="G280" s="11">
        <f>MIDDAY-Table1[[#This Row],[H (days)]]</f>
        <v>0.24407002467228445</v>
      </c>
      <c r="H280" s="11">
        <f>MIDDAY+Table1[[#This Row],[H (days)]]</f>
        <v>0.75592997532771555</v>
      </c>
      <c r="I280" s="13">
        <f>ROUND(Table1[[#This Row],[Base Sunrise Time]]*Minutes_Per_Day,0)</f>
        <v>351</v>
      </c>
      <c r="J280" s="13">
        <f>ROUND(Table1[[#This Row],[Base Sunset Time]]*Minutes_Per_Day,0)</f>
        <v>1089</v>
      </c>
      <c r="K280" s="11">
        <f>MIDDAY-Table1[[#This Row],[H (days)]]+Table1[[#This Row],[Local Noon Diff (days)]]</f>
        <v>0.24878067282043259</v>
      </c>
      <c r="L280" s="14">
        <f>RADIANS((SIX_AM-Table1[[#This Row],[Base Sunrise Time]])*Minutes_Per_Day*0.25)</f>
        <v>3.7259133851039815E-2</v>
      </c>
      <c r="M280">
        <f>IF(Table1[[#This Row],[Theta (Radians)]]=0,-1,ROUND(Day_Circle_Radius/(2*SIN(Table1[[#This Row],[Theta (Radians)]])),0))</f>
        <v>1329</v>
      </c>
      <c r="N280">
        <f>IF(Table1[[#This Row],[Night Circle Radius]]=0,-1,Table1[[#This Row],[Night Circle Radius]]+ Display_Height / 2)</f>
        <v>1429</v>
      </c>
      <c r="O280">
        <f>ABS(Table1[[#This Row],[Night Circle Radius]])</f>
        <v>1329</v>
      </c>
      <c r="P280" t="str">
        <f>IF(Table1[[#This Row],[Day]]-10 &lt; 0, "   ", IF(Table1[[#This Row],[Day]]-100 &lt; 0, "  ", " "))</f>
        <v xml:space="preserve"> </v>
      </c>
      <c r="Q28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272 */   {1429,1329,351,1089},</v>
      </c>
    </row>
    <row r="281" spans="1:17" x14ac:dyDescent="0.25">
      <c r="A281">
        <v>273</v>
      </c>
      <c r="B281" t="s">
        <v>12</v>
      </c>
      <c r="C281">
        <f>ABS((1/15)*DEGREES(ACOS(-TAN(RADIANS(Latitude))*TAN(RADIANS(23.44)*SIN(RADIANS(360*(Table1[[#This Row],[Day]]+284)/365))))))</f>
        <v>6.1589770427111983</v>
      </c>
      <c r="D281">
        <f>Table1[[#This Row],[H]]/24</f>
        <v>0.25662404344629991</v>
      </c>
      <c r="E281">
        <v>6.450000000000049</v>
      </c>
      <c r="F281">
        <f>Table1[[#This Row],[Local Noon Diff (minutes)]]/Minutes_Per_Day</f>
        <v>4.4791666666667007E-3</v>
      </c>
      <c r="G281" s="11">
        <f>MIDDAY-Table1[[#This Row],[H (days)]]</f>
        <v>0.24337595655370009</v>
      </c>
      <c r="H281" s="11">
        <f>MIDDAY+Table1[[#This Row],[H (days)]]</f>
        <v>0.75662404344629985</v>
      </c>
      <c r="I281" s="13">
        <f>ROUND(Table1[[#This Row],[Base Sunrise Time]]*Minutes_Per_Day,0)</f>
        <v>350</v>
      </c>
      <c r="J281" s="13">
        <f>ROUND(Table1[[#This Row],[Base Sunset Time]]*Minutes_Per_Day,0)</f>
        <v>1090</v>
      </c>
      <c r="K281" s="11">
        <f>MIDDAY-Table1[[#This Row],[H (days)]]+Table1[[#This Row],[Local Noon Diff (days)]]</f>
        <v>0.24785512322036679</v>
      </c>
      <c r="L281" s="14">
        <f>RADIANS((SIX_AM-Table1[[#This Row],[Base Sunrise Time]])*Minutes_Per_Day*0.25)</f>
        <v>4.1620092455910827E-2</v>
      </c>
      <c r="M281">
        <f>IF(Table1[[#This Row],[Theta (Radians)]]=0,-1,ROUND(Day_Circle_Radius/(2*SIN(Table1[[#This Row],[Theta (Radians)]])),0))</f>
        <v>1190</v>
      </c>
      <c r="N281">
        <f>IF(Table1[[#This Row],[Night Circle Radius]]=0,-1,Table1[[#This Row],[Night Circle Radius]]+ Display_Height / 2)</f>
        <v>1290</v>
      </c>
      <c r="O281">
        <f>ABS(Table1[[#This Row],[Night Circle Radius]])</f>
        <v>1190</v>
      </c>
      <c r="P281" t="str">
        <f>IF(Table1[[#This Row],[Day]]-10 &lt; 0, "   ", IF(Table1[[#This Row],[Day]]-100 &lt; 0, "  ", " "))</f>
        <v xml:space="preserve"> </v>
      </c>
      <c r="Q28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273 */   {1290,1190,350,1090},</v>
      </c>
    </row>
    <row r="282" spans="1:17" x14ac:dyDescent="0.25">
      <c r="A282">
        <v>274</v>
      </c>
      <c r="B282" t="s">
        <v>13</v>
      </c>
      <c r="C282">
        <f>ABS((1/15)*DEGREES(ACOS(-TAN(RADIANS(Latitude))*TAN(RADIANS(23.44)*SIN(RADIANS(360*(Table1[[#This Row],[Day]]+284)/365))))))</f>
        <v>6.1756058470536592</v>
      </c>
      <c r="D282">
        <f>Table1[[#This Row],[H]]/24</f>
        <v>0.25731691029390247</v>
      </c>
      <c r="E282">
        <v>6.1333333333333862</v>
      </c>
      <c r="F282">
        <f>Table1[[#This Row],[Local Noon Diff (minutes)]]/Minutes_Per_Day</f>
        <v>4.2592592592592959E-3</v>
      </c>
      <c r="G282" s="11">
        <f>MIDDAY-Table1[[#This Row],[H (days)]]</f>
        <v>0.24268308970609753</v>
      </c>
      <c r="H282" s="11">
        <f>MIDDAY+Table1[[#This Row],[H (days)]]</f>
        <v>0.75731691029390247</v>
      </c>
      <c r="I282" s="13">
        <f>ROUND(Table1[[#This Row],[Base Sunrise Time]]*Minutes_Per_Day,0)</f>
        <v>349</v>
      </c>
      <c r="J282" s="13">
        <f>ROUND(Table1[[#This Row],[Base Sunset Time]]*Minutes_Per_Day,0)</f>
        <v>1091</v>
      </c>
      <c r="K282" s="11">
        <f>MIDDAY-Table1[[#This Row],[H (days)]]+Table1[[#This Row],[Local Noon Diff (days)]]</f>
        <v>0.24694234896535683</v>
      </c>
      <c r="L282" s="14">
        <f>RADIANS((SIX_AM-Table1[[#This Row],[Base Sunrise Time]])*Minutes_Per_Day*0.25)</f>
        <v>4.5973503252599052E-2</v>
      </c>
      <c r="M282">
        <f>IF(Table1[[#This Row],[Theta (Radians)]]=0,-1,ROUND(Day_Circle_Radius/(2*SIN(Table1[[#This Row],[Theta (Radians)]])),0))</f>
        <v>1077</v>
      </c>
      <c r="N282">
        <f>IF(Table1[[#This Row],[Night Circle Radius]]=0,-1,Table1[[#This Row],[Night Circle Radius]]+ Display_Height / 2)</f>
        <v>1177</v>
      </c>
      <c r="O282">
        <f>ABS(Table1[[#This Row],[Night Circle Radius]])</f>
        <v>1077</v>
      </c>
      <c r="P282" t="str">
        <f>IF(Table1[[#This Row],[Day]]-10 &lt; 0, "   ", IF(Table1[[#This Row],[Day]]-100 &lt; 0, "  ", " "))</f>
        <v xml:space="preserve"> </v>
      </c>
      <c r="Q28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274 */   {1177,1077,349,1091},</v>
      </c>
    </row>
    <row r="283" spans="1:17" x14ac:dyDescent="0.25">
      <c r="A283">
        <v>275</v>
      </c>
      <c r="B283" t="s">
        <v>13</v>
      </c>
      <c r="C283">
        <f>ABS((1/15)*DEGREES(ACOS(-TAN(RADIANS(Latitude))*TAN(RADIANS(23.44)*SIN(RADIANS(360*(Table1[[#This Row],[Day]]+284)/365))))))</f>
        <v>6.1922026699194141</v>
      </c>
      <c r="D283">
        <f>Table1[[#This Row],[H]]/24</f>
        <v>0.25800844457997557</v>
      </c>
      <c r="E283">
        <v>5.8166666666667233</v>
      </c>
      <c r="F283">
        <f>Table1[[#This Row],[Local Noon Diff (minutes)]]/Minutes_Per_Day</f>
        <v>4.0393518518518912E-3</v>
      </c>
      <c r="G283" s="11">
        <f>MIDDAY-Table1[[#This Row],[H (days)]]</f>
        <v>0.24199155542002443</v>
      </c>
      <c r="H283" s="11">
        <f>MIDDAY+Table1[[#This Row],[H (days)]]</f>
        <v>0.75800844457997552</v>
      </c>
      <c r="I283" s="13">
        <f>ROUND(Table1[[#This Row],[Base Sunrise Time]]*Minutes_Per_Day,0)</f>
        <v>348</v>
      </c>
      <c r="J283" s="13">
        <f>ROUND(Table1[[#This Row],[Base Sunset Time]]*Minutes_Per_Day,0)</f>
        <v>1092</v>
      </c>
      <c r="K283" s="11">
        <f>MIDDAY-Table1[[#This Row],[H (days)]]+Table1[[#This Row],[Local Noon Diff (days)]]</f>
        <v>0.24603090727187632</v>
      </c>
      <c r="L283" s="14">
        <f>RADIANS((SIX_AM-Table1[[#This Row],[Base Sunrise Time]])*Minutes_Per_Day*0.25)</f>
        <v>5.0318541318264499E-2</v>
      </c>
      <c r="M283">
        <f>IF(Table1[[#This Row],[Theta (Radians)]]=0,-1,ROUND(Day_Circle_Radius/(2*SIN(Table1[[#This Row],[Theta (Radians)]])),0))</f>
        <v>984</v>
      </c>
      <c r="N283">
        <f>IF(Table1[[#This Row],[Night Circle Radius]]=0,-1,Table1[[#This Row],[Night Circle Radius]]+ Display_Height / 2)</f>
        <v>1084</v>
      </c>
      <c r="O283">
        <f>ABS(Table1[[#This Row],[Night Circle Radius]])</f>
        <v>984</v>
      </c>
      <c r="P283" t="str">
        <f>IF(Table1[[#This Row],[Day]]-10 &lt; 0, "   ", IF(Table1[[#This Row],[Day]]-100 &lt; 0, "  ", " "))</f>
        <v xml:space="preserve"> </v>
      </c>
      <c r="Q28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275 */   {1084,984,348,1092},</v>
      </c>
    </row>
    <row r="284" spans="1:17" x14ac:dyDescent="0.25">
      <c r="A284">
        <v>276</v>
      </c>
      <c r="B284" t="s">
        <v>13</v>
      </c>
      <c r="C284">
        <f>ABS((1/15)*DEGREES(ACOS(-TAN(RADIANS(Latitude))*TAN(RADIANS(23.44)*SIN(RADIANS(360*(Table1[[#This Row],[Day]]+284)/365))))))</f>
        <v>6.2087643260196232</v>
      </c>
      <c r="D284">
        <f>Table1[[#This Row],[H]]/24</f>
        <v>0.25869851358415097</v>
      </c>
      <c r="E284">
        <v>5.5000000000000604</v>
      </c>
      <c r="F284">
        <f>Table1[[#This Row],[Local Noon Diff (minutes)]]/Minutes_Per_Day</f>
        <v>3.8194444444444864E-3</v>
      </c>
      <c r="G284" s="11">
        <f>MIDDAY-Table1[[#This Row],[H (days)]]</f>
        <v>0.24130148641584903</v>
      </c>
      <c r="H284" s="11">
        <f>MIDDAY+Table1[[#This Row],[H (days)]]</f>
        <v>0.75869851358415097</v>
      </c>
      <c r="I284" s="13">
        <f>ROUND(Table1[[#This Row],[Base Sunrise Time]]*Minutes_Per_Day,0)</f>
        <v>347</v>
      </c>
      <c r="J284" s="13">
        <f>ROUND(Table1[[#This Row],[Base Sunset Time]]*Minutes_Per_Day,0)</f>
        <v>1093</v>
      </c>
      <c r="K284" s="11">
        <f>MIDDAY-Table1[[#This Row],[H (days)]]+Table1[[#This Row],[Local Noon Diff (days)]]</f>
        <v>0.24512093086029352</v>
      </c>
      <c r="L284" s="14">
        <f>RADIANS((SIX_AM-Table1[[#This Row],[Base Sunrise Time]])*Minutes_Per_Day*0.25)</f>
        <v>5.465437274623941E-2</v>
      </c>
      <c r="M284">
        <f>IF(Table1[[#This Row],[Theta (Radians)]]=0,-1,ROUND(Day_Circle_Radius/(2*SIN(Table1[[#This Row],[Theta (Radians)]])),0))</f>
        <v>906</v>
      </c>
      <c r="N284">
        <f>IF(Table1[[#This Row],[Night Circle Radius]]=0,-1,Table1[[#This Row],[Night Circle Radius]]+ Display_Height / 2)</f>
        <v>1006</v>
      </c>
      <c r="O284">
        <f>ABS(Table1[[#This Row],[Night Circle Radius]])</f>
        <v>906</v>
      </c>
      <c r="P284" t="str">
        <f>IF(Table1[[#This Row],[Day]]-10 &lt; 0, "   ", IF(Table1[[#This Row],[Day]]-100 &lt; 0, "  ", " "))</f>
        <v xml:space="preserve"> </v>
      </c>
      <c r="Q28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276 */   {1006,906,347,1093},</v>
      </c>
    </row>
    <row r="285" spans="1:17" x14ac:dyDescent="0.25">
      <c r="A285">
        <v>277</v>
      </c>
      <c r="B285" t="s">
        <v>13</v>
      </c>
      <c r="C285">
        <f>ABS((1/15)*DEGREES(ACOS(-TAN(RADIANS(Latitude))*TAN(RADIANS(23.44)*SIN(RADIANS(360*(Table1[[#This Row],[Day]]+284)/365))))))</f>
        <v>6.2252875927412994</v>
      </c>
      <c r="D285">
        <f>Table1[[#This Row],[H]]/24</f>
        <v>0.25938698303088747</v>
      </c>
      <c r="E285">
        <v>5.1833333333333975</v>
      </c>
      <c r="F285">
        <f>Table1[[#This Row],[Local Noon Diff (minutes)]]/Minutes_Per_Day</f>
        <v>3.5995370370370816E-3</v>
      </c>
      <c r="G285" s="11">
        <f>MIDDAY-Table1[[#This Row],[H (days)]]</f>
        <v>0.24061301696911253</v>
      </c>
      <c r="H285" s="11">
        <f>MIDDAY+Table1[[#This Row],[H (days)]]</f>
        <v>0.75938698303088747</v>
      </c>
      <c r="I285" s="13">
        <f>ROUND(Table1[[#This Row],[Base Sunrise Time]]*Minutes_Per_Day,0)</f>
        <v>346</v>
      </c>
      <c r="J285" s="13">
        <f>ROUND(Table1[[#This Row],[Base Sunset Time]]*Minutes_Per_Day,0)</f>
        <v>1094</v>
      </c>
      <c r="K285" s="11">
        <f>MIDDAY-Table1[[#This Row],[H (days)]]+Table1[[#This Row],[Local Noon Diff (days)]]</f>
        <v>0.24421255400614961</v>
      </c>
      <c r="L285" s="14">
        <f>RADIANS((SIX_AM-Table1[[#This Row],[Base Sunrise Time]])*Minutes_Per_Day*0.25)</f>
        <v>5.8980153858416283E-2</v>
      </c>
      <c r="M285">
        <f>IF(Table1[[#This Row],[Theta (Radians)]]=0,-1,ROUND(Day_Circle_Radius/(2*SIN(Table1[[#This Row],[Theta (Radians)]])),0))</f>
        <v>840</v>
      </c>
      <c r="N285">
        <f>IF(Table1[[#This Row],[Night Circle Radius]]=0,-1,Table1[[#This Row],[Night Circle Radius]]+ Display_Height / 2)</f>
        <v>940</v>
      </c>
      <c r="O285">
        <f>ABS(Table1[[#This Row],[Night Circle Radius]])</f>
        <v>840</v>
      </c>
      <c r="P285" t="str">
        <f>IF(Table1[[#This Row],[Day]]-10 &lt; 0, "   ", IF(Table1[[#This Row],[Day]]-100 &lt; 0, "  ", " "))</f>
        <v xml:space="preserve"> </v>
      </c>
      <c r="Q28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277 */   {940,840,346,1094},</v>
      </c>
    </row>
    <row r="286" spans="1:17" x14ac:dyDescent="0.25">
      <c r="A286">
        <v>278</v>
      </c>
      <c r="B286" t="s">
        <v>13</v>
      </c>
      <c r="C286">
        <f>ABS((1/15)*DEGREES(ACOS(-TAN(RADIANS(Latitude))*TAN(RADIANS(23.44)*SIN(RADIANS(360*(Table1[[#This Row],[Day]]+284)/365))))))</f>
        <v>6.2417692072115214</v>
      </c>
      <c r="D286">
        <f>Table1[[#This Row],[H]]/24</f>
        <v>0.26007371696714671</v>
      </c>
      <c r="E286">
        <v>4.8833333333333506</v>
      </c>
      <c r="F286">
        <f>Table1[[#This Row],[Local Noon Diff (minutes)]]/Minutes_Per_Day</f>
        <v>3.3912037037037157E-3</v>
      </c>
      <c r="G286" s="11">
        <f>MIDDAY-Table1[[#This Row],[H (days)]]</f>
        <v>0.23992628303285329</v>
      </c>
      <c r="H286" s="11">
        <f>MIDDAY+Table1[[#This Row],[H (days)]]</f>
        <v>0.76007371696714676</v>
      </c>
      <c r="I286" s="13">
        <f>ROUND(Table1[[#This Row],[Base Sunrise Time]]*Minutes_Per_Day,0)</f>
        <v>345</v>
      </c>
      <c r="J286" s="13">
        <f>ROUND(Table1[[#This Row],[Base Sunset Time]]*Minutes_Per_Day,0)</f>
        <v>1095</v>
      </c>
      <c r="K286" s="11">
        <f>MIDDAY-Table1[[#This Row],[H (days)]]+Table1[[#This Row],[Local Noon Diff (days)]]</f>
        <v>0.24331748673655701</v>
      </c>
      <c r="L286" s="14">
        <f>RADIANS((SIX_AM-Table1[[#This Row],[Base Sunrise Time]])*Minutes_Per_Day*0.25)</f>
        <v>6.3295030436661889E-2</v>
      </c>
      <c r="M286">
        <f>IF(Table1[[#This Row],[Theta (Radians)]]=0,-1,ROUND(Day_Circle_Radius/(2*SIN(Table1[[#This Row],[Theta (Radians)]])),0))</f>
        <v>783</v>
      </c>
      <c r="N286">
        <f>IF(Table1[[#This Row],[Night Circle Radius]]=0,-1,Table1[[#This Row],[Night Circle Radius]]+ Display_Height / 2)</f>
        <v>883</v>
      </c>
      <c r="O286">
        <f>ABS(Table1[[#This Row],[Night Circle Radius]])</f>
        <v>783</v>
      </c>
      <c r="P286" t="str">
        <f>IF(Table1[[#This Row],[Day]]-10 &lt; 0, "   ", IF(Table1[[#This Row],[Day]]-100 &lt; 0, "  ", " "))</f>
        <v xml:space="preserve"> </v>
      </c>
      <c r="Q28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278 */   {883,783,345,1095},</v>
      </c>
    </row>
    <row r="287" spans="1:17" x14ac:dyDescent="0.25">
      <c r="A287">
        <v>279</v>
      </c>
      <c r="B287" t="s">
        <v>13</v>
      </c>
      <c r="C287">
        <f>ABS((1/15)*DEGREES(ACOS(-TAN(RADIANS(Latitude))*TAN(RADIANS(23.44)*SIN(RADIANS(360*(Table1[[#This Row],[Day]]+284)/365))))))</f>
        <v>6.2582058634413755</v>
      </c>
      <c r="D287">
        <f>Table1[[#This Row],[H]]/24</f>
        <v>0.26075857764339067</v>
      </c>
      <c r="E287">
        <v>4.5833333333333037</v>
      </c>
      <c r="F287">
        <f>Table1[[#This Row],[Local Noon Diff (minutes)]]/Minutes_Per_Day</f>
        <v>3.1828703703703498E-3</v>
      </c>
      <c r="G287" s="11">
        <f>MIDDAY-Table1[[#This Row],[H (days)]]</f>
        <v>0.23924142235660933</v>
      </c>
      <c r="H287" s="11">
        <f>MIDDAY+Table1[[#This Row],[H (days)]]</f>
        <v>0.76075857764339072</v>
      </c>
      <c r="I287" s="13">
        <f>ROUND(Table1[[#This Row],[Base Sunrise Time]]*Minutes_Per_Day,0)</f>
        <v>345</v>
      </c>
      <c r="J287" s="13">
        <f>ROUND(Table1[[#This Row],[Base Sunset Time]]*Minutes_Per_Day,0)</f>
        <v>1095</v>
      </c>
      <c r="K287" s="11">
        <f>MIDDAY-Table1[[#This Row],[H (days)]]+Table1[[#This Row],[Local Noon Diff (days)]]</f>
        <v>0.24242429272697968</v>
      </c>
      <c r="L287" s="14">
        <f>RADIANS((SIX_AM-Table1[[#This Row],[Base Sunrise Time]])*Minutes_Per_Day*0.25)</f>
        <v>6.7598136975103015E-2</v>
      </c>
      <c r="M287">
        <f>IF(Table1[[#This Row],[Theta (Radians)]]=0,-1,ROUND(Day_Circle_Radius/(2*SIN(Table1[[#This Row],[Theta (Radians)]])),0))</f>
        <v>733</v>
      </c>
      <c r="N287">
        <f>IF(Table1[[#This Row],[Night Circle Radius]]=0,-1,Table1[[#This Row],[Night Circle Radius]]+ Display_Height / 2)</f>
        <v>833</v>
      </c>
      <c r="O287">
        <f>ABS(Table1[[#This Row],[Night Circle Radius]])</f>
        <v>733</v>
      </c>
      <c r="P287" t="str">
        <f>IF(Table1[[#This Row],[Day]]-10 &lt; 0, "   ", IF(Table1[[#This Row],[Day]]-100 &lt; 0, "  ", " "))</f>
        <v xml:space="preserve"> </v>
      </c>
      <c r="Q28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279 */   {833,733,345,1095},</v>
      </c>
    </row>
    <row r="288" spans="1:17" x14ac:dyDescent="0.25">
      <c r="A288">
        <v>280</v>
      </c>
      <c r="B288" t="s">
        <v>13</v>
      </c>
      <c r="C288">
        <f>ABS((1/15)*DEGREES(ACOS(-TAN(RADIANS(Latitude))*TAN(RADIANS(23.44)*SIN(RADIANS(360*(Table1[[#This Row],[Day]]+284)/365))))))</f>
        <v>6.2745942095568656</v>
      </c>
      <c r="D288">
        <f>Table1[[#This Row],[H]]/24</f>
        <v>0.26144142539820275</v>
      </c>
      <c r="E288">
        <v>4.2833333333332568</v>
      </c>
      <c r="F288">
        <f>Table1[[#This Row],[Local Noon Diff (minutes)]]/Minutes_Per_Day</f>
        <v>2.9745370370369839E-3</v>
      </c>
      <c r="G288" s="11">
        <f>MIDDAY-Table1[[#This Row],[H (days)]]</f>
        <v>0.23855857460179725</v>
      </c>
      <c r="H288" s="11">
        <f>MIDDAY+Table1[[#This Row],[H (days)]]</f>
        <v>0.7614414253982027</v>
      </c>
      <c r="I288" s="13">
        <f>ROUND(Table1[[#This Row],[Base Sunrise Time]]*Minutes_Per_Day,0)</f>
        <v>344</v>
      </c>
      <c r="J288" s="13">
        <f>ROUND(Table1[[#This Row],[Base Sunset Time]]*Minutes_Per_Day,0)</f>
        <v>1096</v>
      </c>
      <c r="K288" s="11">
        <f>MIDDAY-Table1[[#This Row],[H (days)]]+Table1[[#This Row],[Local Noon Diff (days)]]</f>
        <v>0.24153311163883423</v>
      </c>
      <c r="L288" s="14">
        <f>RADIANS((SIX_AM-Table1[[#This Row],[Base Sunrise Time]])*Minutes_Per_Day*0.25)</f>
        <v>7.188859595517888E-2</v>
      </c>
      <c r="M288">
        <f>IF(Table1[[#This Row],[Theta (Radians)]]=0,-1,ROUND(Day_Circle_Radius/(2*SIN(Table1[[#This Row],[Theta (Radians)]])),0))</f>
        <v>689</v>
      </c>
      <c r="N288">
        <f>IF(Table1[[#This Row],[Night Circle Radius]]=0,-1,Table1[[#This Row],[Night Circle Radius]]+ Display_Height / 2)</f>
        <v>789</v>
      </c>
      <c r="O288">
        <f>ABS(Table1[[#This Row],[Night Circle Radius]])</f>
        <v>689</v>
      </c>
      <c r="P288" t="str">
        <f>IF(Table1[[#This Row],[Day]]-10 &lt; 0, "   ", IF(Table1[[#This Row],[Day]]-100 &lt; 0, "  ", " "))</f>
        <v xml:space="preserve"> </v>
      </c>
      <c r="Q28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280 */   {789,689,344,1096},</v>
      </c>
    </row>
    <row r="289" spans="1:17" x14ac:dyDescent="0.25">
      <c r="A289">
        <v>281</v>
      </c>
      <c r="B289" t="s">
        <v>13</v>
      </c>
      <c r="C289">
        <f>ABS((1/15)*DEGREES(ACOS(-TAN(RADIANS(Latitude))*TAN(RADIANS(23.44)*SIN(RADIANS(360*(Table1[[#This Row],[Day]]+284)/365))))))</f>
        <v>6.2909308451242278</v>
      </c>
      <c r="D289">
        <f>Table1[[#This Row],[H]]/24</f>
        <v>0.26212211854684281</v>
      </c>
      <c r="E289">
        <v>3.9999999999999858</v>
      </c>
      <c r="F289">
        <f>Table1[[#This Row],[Local Noon Diff (minutes)]]/Minutes_Per_Day</f>
        <v>2.7777777777777679E-3</v>
      </c>
      <c r="G289" s="11">
        <f>MIDDAY-Table1[[#This Row],[H (days)]]</f>
        <v>0.23787788145315719</v>
      </c>
      <c r="H289" s="11">
        <f>MIDDAY+Table1[[#This Row],[H (days)]]</f>
        <v>0.76212211854684275</v>
      </c>
      <c r="I289" s="13">
        <f>ROUND(Table1[[#This Row],[Base Sunrise Time]]*Minutes_Per_Day,0)</f>
        <v>343</v>
      </c>
      <c r="J289" s="13">
        <f>ROUND(Table1[[#This Row],[Base Sunset Time]]*Minutes_Per_Day,0)</f>
        <v>1097</v>
      </c>
      <c r="K289" s="11">
        <f>MIDDAY-Table1[[#This Row],[H (days)]]+Table1[[#This Row],[Local Noon Diff (days)]]</f>
        <v>0.24065565923093496</v>
      </c>
      <c r="L289" s="14">
        <f>RADIANS((SIX_AM-Table1[[#This Row],[Base Sunrise Time]])*Minutes_Per_Day*0.25)</f>
        <v>7.6165517145411879E-2</v>
      </c>
      <c r="M289">
        <f>IF(Table1[[#This Row],[Theta (Radians)]]=0,-1,ROUND(Day_Circle_Radius/(2*SIN(Table1[[#This Row],[Theta (Radians)]])),0))</f>
        <v>651</v>
      </c>
      <c r="N289">
        <f>IF(Table1[[#This Row],[Night Circle Radius]]=0,-1,Table1[[#This Row],[Night Circle Radius]]+ Display_Height / 2)</f>
        <v>751</v>
      </c>
      <c r="O289">
        <f>ABS(Table1[[#This Row],[Night Circle Radius]])</f>
        <v>651</v>
      </c>
      <c r="P289" t="str">
        <f>IF(Table1[[#This Row],[Day]]-10 &lt; 0, "   ", IF(Table1[[#This Row],[Day]]-100 &lt; 0, "  ", " "))</f>
        <v xml:space="preserve"> </v>
      </c>
      <c r="Q28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281 */   {751,651,343,1097},</v>
      </c>
    </row>
    <row r="290" spans="1:17" x14ac:dyDescent="0.25">
      <c r="A290">
        <v>282</v>
      </c>
      <c r="B290" t="s">
        <v>13</v>
      </c>
      <c r="C290">
        <f>ABS((1/15)*DEGREES(ACOS(-TAN(RADIANS(Latitude))*TAN(RADIANS(23.44)*SIN(RADIANS(360*(Table1[[#This Row],[Day]]+284)/365))))))</f>
        <v>6.3072123185772391</v>
      </c>
      <c r="D290">
        <f>Table1[[#This Row],[H]]/24</f>
        <v>0.26280051327405163</v>
      </c>
      <c r="E290">
        <v>3.7333333333333307</v>
      </c>
      <c r="F290">
        <f>Table1[[#This Row],[Local Noon Diff (minutes)]]/Minutes_Per_Day</f>
        <v>2.5925925925925908E-3</v>
      </c>
      <c r="G290" s="11">
        <f>MIDDAY-Table1[[#This Row],[H (days)]]</f>
        <v>0.23719948672594837</v>
      </c>
      <c r="H290" s="11">
        <f>MIDDAY+Table1[[#This Row],[H (days)]]</f>
        <v>0.76280051327405163</v>
      </c>
      <c r="I290" s="13">
        <f>ROUND(Table1[[#This Row],[Base Sunrise Time]]*Minutes_Per_Day,0)</f>
        <v>342</v>
      </c>
      <c r="J290" s="13">
        <f>ROUND(Table1[[#This Row],[Base Sunset Time]]*Minutes_Per_Day,0)</f>
        <v>1098</v>
      </c>
      <c r="K290" s="11">
        <f>MIDDAY-Table1[[#This Row],[H (days)]]+Table1[[#This Row],[Local Noon Diff (days)]]</f>
        <v>0.23979207931854096</v>
      </c>
      <c r="L290" s="14">
        <f>RADIANS((SIX_AM-Table1[[#This Row],[Base Sunrise Time]])*Minutes_Per_Day*0.25)</f>
        <v>8.0427996927878456E-2</v>
      </c>
      <c r="M290">
        <f>IF(Table1[[#This Row],[Theta (Radians)]]=0,-1,ROUND(Day_Circle_Radius/(2*SIN(Table1[[#This Row],[Theta (Radians)]])),0))</f>
        <v>616</v>
      </c>
      <c r="N290">
        <f>IF(Table1[[#This Row],[Night Circle Radius]]=0,-1,Table1[[#This Row],[Night Circle Radius]]+ Display_Height / 2)</f>
        <v>716</v>
      </c>
      <c r="O290">
        <f>ABS(Table1[[#This Row],[Night Circle Radius]])</f>
        <v>616</v>
      </c>
      <c r="P290" t="str">
        <f>IF(Table1[[#This Row],[Day]]-10 &lt; 0, "   ", IF(Table1[[#This Row],[Day]]-100 &lt; 0, "  ", " "))</f>
        <v xml:space="preserve"> </v>
      </c>
      <c r="Q29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282 */   {716,616,342,1098},</v>
      </c>
    </row>
    <row r="291" spans="1:17" x14ac:dyDescent="0.25">
      <c r="A291">
        <v>283</v>
      </c>
      <c r="B291" t="s">
        <v>13</v>
      </c>
      <c r="C291">
        <f>ABS((1/15)*DEGREES(ACOS(-TAN(RADIANS(Latitude))*TAN(RADIANS(23.44)*SIN(RADIANS(360*(Table1[[#This Row],[Day]]+284)/365))))))</f>
        <v>6.3234351247542939</v>
      </c>
      <c r="D291">
        <f>Table1[[#This Row],[H]]/24</f>
        <v>0.26347646353142889</v>
      </c>
      <c r="E291">
        <v>3.4666666666666757</v>
      </c>
      <c r="F291">
        <f>Table1[[#This Row],[Local Noon Diff (minutes)]]/Minutes_Per_Day</f>
        <v>2.4074074074074137E-3</v>
      </c>
      <c r="G291" s="11">
        <f>MIDDAY-Table1[[#This Row],[H (days)]]</f>
        <v>0.23652353646857111</v>
      </c>
      <c r="H291" s="11">
        <f>MIDDAY+Table1[[#This Row],[H (days)]]</f>
        <v>0.76347646353142884</v>
      </c>
      <c r="I291" s="13">
        <f>ROUND(Table1[[#This Row],[Base Sunrise Time]]*Minutes_Per_Day,0)</f>
        <v>341</v>
      </c>
      <c r="J291" s="13">
        <f>ROUND(Table1[[#This Row],[Base Sunset Time]]*Minutes_Per_Day,0)</f>
        <v>1099</v>
      </c>
      <c r="K291" s="11">
        <f>MIDDAY-Table1[[#This Row],[H (days)]]+Table1[[#This Row],[Local Noon Diff (days)]]</f>
        <v>0.23893094387597852</v>
      </c>
      <c r="L291" s="14">
        <f>RADIANS((SIX_AM-Table1[[#This Row],[Base Sunrise Time]])*Minutes_Per_Day*0.25)</f>
        <v>8.4675117653415552E-2</v>
      </c>
      <c r="M291">
        <f>IF(Table1[[#This Row],[Theta (Radians)]]=0,-1,ROUND(Day_Circle_Radius/(2*SIN(Table1[[#This Row],[Theta (Radians)]])),0))</f>
        <v>585</v>
      </c>
      <c r="N291">
        <f>IF(Table1[[#This Row],[Night Circle Radius]]=0,-1,Table1[[#This Row],[Night Circle Radius]]+ Display_Height / 2)</f>
        <v>685</v>
      </c>
      <c r="O291">
        <f>ABS(Table1[[#This Row],[Night Circle Radius]])</f>
        <v>585</v>
      </c>
      <c r="P291" t="str">
        <f>IF(Table1[[#This Row],[Day]]-10 &lt; 0, "   ", IF(Table1[[#This Row],[Day]]-100 &lt; 0, "  ", " "))</f>
        <v xml:space="preserve"> </v>
      </c>
      <c r="Q29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283 */   {685,585,341,1099},</v>
      </c>
    </row>
    <row r="292" spans="1:17" x14ac:dyDescent="0.25">
      <c r="A292">
        <v>284</v>
      </c>
      <c r="B292" t="s">
        <v>13</v>
      </c>
      <c r="C292">
        <f>ABS((1/15)*DEGREES(ACOS(-TAN(RADIANS(Latitude))*TAN(RADIANS(23.44)*SIN(RADIANS(360*(Table1[[#This Row],[Day]]+284)/365))))))</f>
        <v>6.3395957025532708</v>
      </c>
      <c r="D292">
        <f>Table1[[#This Row],[H]]/24</f>
        <v>0.26414982093971962</v>
      </c>
      <c r="E292">
        <v>3.2000000000000206</v>
      </c>
      <c r="F292">
        <f>Table1[[#This Row],[Local Noon Diff (minutes)]]/Minutes_Per_Day</f>
        <v>2.2222222222222365E-3</v>
      </c>
      <c r="G292" s="11">
        <f>MIDDAY-Table1[[#This Row],[H (days)]]</f>
        <v>0.23585017906028038</v>
      </c>
      <c r="H292" s="11">
        <f>MIDDAY+Table1[[#This Row],[H (days)]]</f>
        <v>0.76414982093971962</v>
      </c>
      <c r="I292" s="13">
        <f>ROUND(Table1[[#This Row],[Base Sunrise Time]]*Minutes_Per_Day,0)</f>
        <v>340</v>
      </c>
      <c r="J292" s="13">
        <f>ROUND(Table1[[#This Row],[Base Sunset Time]]*Minutes_Per_Day,0)</f>
        <v>1100</v>
      </c>
      <c r="K292" s="11">
        <f>MIDDAY-Table1[[#This Row],[H (days)]]+Table1[[#This Row],[Local Noon Diff (days)]]</f>
        <v>0.23807240128250262</v>
      </c>
      <c r="L292" s="14">
        <f>RADIANS((SIX_AM-Table1[[#This Row],[Base Sunrise Time]])*Minutes_Per_Day*0.25)</f>
        <v>8.8905947027668339E-2</v>
      </c>
      <c r="M292">
        <f>IF(Table1[[#This Row],[Theta (Radians)]]=0,-1,ROUND(Day_Circle_Radius/(2*SIN(Table1[[#This Row],[Theta (Radians)]])),0))</f>
        <v>558</v>
      </c>
      <c r="N292">
        <f>IF(Table1[[#This Row],[Night Circle Radius]]=0,-1,Table1[[#This Row],[Night Circle Radius]]+ Display_Height / 2)</f>
        <v>658</v>
      </c>
      <c r="O292">
        <f>ABS(Table1[[#This Row],[Night Circle Radius]])</f>
        <v>558</v>
      </c>
      <c r="P292" t="str">
        <f>IF(Table1[[#This Row],[Day]]-10 &lt; 0, "   ", IF(Table1[[#This Row],[Day]]-100 &lt; 0, "  ", " "))</f>
        <v xml:space="preserve"> </v>
      </c>
      <c r="Q29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284 */   {658,558,340,1100},</v>
      </c>
    </row>
    <row r="293" spans="1:17" x14ac:dyDescent="0.25">
      <c r="A293">
        <v>285</v>
      </c>
      <c r="B293" t="s">
        <v>13</v>
      </c>
      <c r="C293">
        <f>ABS((1/15)*DEGREES(ACOS(-TAN(RADIANS(Latitude))*TAN(RADIANS(23.44)*SIN(RADIANS(360*(Table1[[#This Row],[Day]]+284)/365))))))</f>
        <v>6.3556904327122608</v>
      </c>
      <c r="D293">
        <f>Table1[[#This Row],[H]]/24</f>
        <v>0.2648204346963442</v>
      </c>
      <c r="E293">
        <v>2.9499999999999815</v>
      </c>
      <c r="F293">
        <f>Table1[[#This Row],[Local Noon Diff (minutes)]]/Minutes_Per_Day</f>
        <v>2.0486111111110983E-3</v>
      </c>
      <c r="G293" s="11">
        <f>MIDDAY-Table1[[#This Row],[H (days)]]</f>
        <v>0.2351795653036558</v>
      </c>
      <c r="H293" s="11">
        <f>MIDDAY+Table1[[#This Row],[H (days)]]</f>
        <v>0.7648204346963442</v>
      </c>
      <c r="I293" s="13">
        <f>ROUND(Table1[[#This Row],[Base Sunrise Time]]*Minutes_Per_Day,0)</f>
        <v>339</v>
      </c>
      <c r="J293" s="13">
        <f>ROUND(Table1[[#This Row],[Base Sunset Time]]*Minutes_Per_Day,0)</f>
        <v>1101</v>
      </c>
      <c r="K293" s="11">
        <f>MIDDAY-Table1[[#This Row],[H (days)]]+Table1[[#This Row],[Local Noon Diff (days)]]</f>
        <v>0.2372281764147669</v>
      </c>
      <c r="L293" s="14">
        <f>RADIANS((SIX_AM-Table1[[#This Row],[Base Sunrise Time]])*Minutes_Per_Day*0.25)</f>
        <v>9.3119537530084423E-2</v>
      </c>
      <c r="M293">
        <f>IF(Table1[[#This Row],[Theta (Radians)]]=0,-1,ROUND(Day_Circle_Radius/(2*SIN(Table1[[#This Row],[Theta (Radians)]])),0))</f>
        <v>532</v>
      </c>
      <c r="N293">
        <f>IF(Table1[[#This Row],[Night Circle Radius]]=0,-1,Table1[[#This Row],[Night Circle Radius]]+ Display_Height / 2)</f>
        <v>632</v>
      </c>
      <c r="O293">
        <f>ABS(Table1[[#This Row],[Night Circle Radius]])</f>
        <v>532</v>
      </c>
      <c r="P293" t="str">
        <f>IF(Table1[[#This Row],[Day]]-10 &lt; 0, "   ", IF(Table1[[#This Row],[Day]]-100 &lt; 0, "  ", " "))</f>
        <v xml:space="preserve"> </v>
      </c>
      <c r="Q29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285 */   {632,532,339,1101},</v>
      </c>
    </row>
    <row r="294" spans="1:17" x14ac:dyDescent="0.25">
      <c r="A294">
        <v>286</v>
      </c>
      <c r="B294" t="s">
        <v>13</v>
      </c>
      <c r="C294">
        <f>ABS((1/15)*DEGREES(ACOS(-TAN(RADIANS(Latitude))*TAN(RADIANS(23.44)*SIN(RADIANS(360*(Table1[[#This Row],[Day]]+284)/365))))))</f>
        <v>6.3717156357245326</v>
      </c>
      <c r="D294">
        <f>Table1[[#This Row],[H]]/24</f>
        <v>0.26548815148852217</v>
      </c>
      <c r="E294">
        <v>2.6999999999999424</v>
      </c>
      <c r="F294">
        <f>Table1[[#This Row],[Local Noon Diff (minutes)]]/Minutes_Per_Day</f>
        <v>1.87499999999996E-3</v>
      </c>
      <c r="G294" s="11">
        <f>MIDDAY-Table1[[#This Row],[H (days)]]</f>
        <v>0.23451184851147783</v>
      </c>
      <c r="H294" s="11">
        <f>MIDDAY+Table1[[#This Row],[H (days)]]</f>
        <v>0.76548815148852212</v>
      </c>
      <c r="I294" s="13">
        <f>ROUND(Table1[[#This Row],[Base Sunrise Time]]*Minutes_Per_Day,0)</f>
        <v>338</v>
      </c>
      <c r="J294" s="13">
        <f>ROUND(Table1[[#This Row],[Base Sunset Time]]*Minutes_Per_Day,0)</f>
        <v>1102</v>
      </c>
      <c r="K294" s="11">
        <f>MIDDAY-Table1[[#This Row],[H (days)]]+Table1[[#This Row],[Local Noon Diff (days)]]</f>
        <v>0.23638684851147779</v>
      </c>
      <c r="L294" s="14">
        <f>RADIANS((SIX_AM-Table1[[#This Row],[Base Sunrise Time]])*Minutes_Per_Day*0.25)</f>
        <v>9.7314925868054153E-2</v>
      </c>
      <c r="M294">
        <f>IF(Table1[[#This Row],[Theta (Radians)]]=0,-1,ROUND(Day_Circle_Radius/(2*SIN(Table1[[#This Row],[Theta (Radians)]])),0))</f>
        <v>509</v>
      </c>
      <c r="N294">
        <f>IF(Table1[[#This Row],[Night Circle Radius]]=0,-1,Table1[[#This Row],[Night Circle Radius]]+ Display_Height / 2)</f>
        <v>609</v>
      </c>
      <c r="O294">
        <f>ABS(Table1[[#This Row],[Night Circle Radius]])</f>
        <v>509</v>
      </c>
      <c r="P294" t="str">
        <f>IF(Table1[[#This Row],[Day]]-10 &lt; 0, "   ", IF(Table1[[#This Row],[Day]]-100 &lt; 0, "  ", " "))</f>
        <v xml:space="preserve"> </v>
      </c>
      <c r="Q29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286 */   {609,509,338,1102},</v>
      </c>
    </row>
    <row r="295" spans="1:17" x14ac:dyDescent="0.25">
      <c r="A295">
        <v>287</v>
      </c>
      <c r="B295" t="s">
        <v>13</v>
      </c>
      <c r="C295">
        <f>ABS((1/15)*DEGREES(ACOS(-TAN(RADIANS(Latitude))*TAN(RADIANS(23.44)*SIN(RADIANS(360*(Table1[[#This Row],[Day]]+284)/365))))))</f>
        <v>6.3876675698962</v>
      </c>
      <c r="D295">
        <f>Table1[[#This Row],[H]]/24</f>
        <v>0.26615281541234165</v>
      </c>
      <c r="E295">
        <v>2.4666666666666792</v>
      </c>
      <c r="F295">
        <f>Table1[[#This Row],[Local Noon Diff (minutes)]]/Minutes_Per_Day</f>
        <v>1.7129629629629717E-3</v>
      </c>
      <c r="G295" s="11">
        <f>MIDDAY-Table1[[#This Row],[H (days)]]</f>
        <v>0.23384718458765835</v>
      </c>
      <c r="H295" s="11">
        <f>MIDDAY+Table1[[#This Row],[H (days)]]</f>
        <v>0.76615281541234159</v>
      </c>
      <c r="I295" s="13">
        <f>ROUND(Table1[[#This Row],[Base Sunrise Time]]*Minutes_Per_Day,0)</f>
        <v>337</v>
      </c>
      <c r="J295" s="13">
        <f>ROUND(Table1[[#This Row],[Base Sunset Time]]*Minutes_Per_Day,0)</f>
        <v>1103</v>
      </c>
      <c r="K295" s="11">
        <f>MIDDAY-Table1[[#This Row],[H (days)]]+Table1[[#This Row],[Local Noon Diff (days)]]</f>
        <v>0.23556014755062132</v>
      </c>
      <c r="L295" s="14">
        <f>RADIANS((SIX_AM-Table1[[#This Row],[Base Sunrise Time]])*Minutes_Per_Day*0.25)</f>
        <v>0.101491132468409</v>
      </c>
      <c r="M295">
        <f>IF(Table1[[#This Row],[Theta (Radians)]]=0,-1,ROUND(Day_Circle_Radius/(2*SIN(Table1[[#This Row],[Theta (Radians)]])),0))</f>
        <v>489</v>
      </c>
      <c r="N295">
        <f>IF(Table1[[#This Row],[Night Circle Radius]]=0,-1,Table1[[#This Row],[Night Circle Radius]]+ Display_Height / 2)</f>
        <v>589</v>
      </c>
      <c r="O295">
        <f>ABS(Table1[[#This Row],[Night Circle Radius]])</f>
        <v>489</v>
      </c>
      <c r="P295" t="str">
        <f>IF(Table1[[#This Row],[Day]]-10 &lt; 0, "   ", IF(Table1[[#This Row],[Day]]-100 &lt; 0, "  ", " "))</f>
        <v xml:space="preserve"> </v>
      </c>
      <c r="Q29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287 */   {589,489,337,1103},</v>
      </c>
    </row>
    <row r="296" spans="1:17" x14ac:dyDescent="0.25">
      <c r="A296">
        <v>288</v>
      </c>
      <c r="B296" t="s">
        <v>13</v>
      </c>
      <c r="C296">
        <f>ABS((1/15)*DEGREES(ACOS(-TAN(RADIANS(Latitude))*TAN(RADIANS(23.44)*SIN(RADIANS(360*(Table1[[#This Row],[Day]]+284)/365))))))</f>
        <v>6.4035424295552614</v>
      </c>
      <c r="D296">
        <f>Table1[[#This Row],[H]]/24</f>
        <v>0.26681426789813589</v>
      </c>
      <c r="E296">
        <v>2.233333333333416</v>
      </c>
      <c r="F296">
        <f>Table1[[#This Row],[Local Noon Diff (minutes)]]/Minutes_Per_Day</f>
        <v>1.5509259259259833E-3</v>
      </c>
      <c r="G296" s="11">
        <f>MIDDAY-Table1[[#This Row],[H (days)]]</f>
        <v>0.23318573210186411</v>
      </c>
      <c r="H296" s="11">
        <f>MIDDAY+Table1[[#This Row],[H (days)]]</f>
        <v>0.76681426789813589</v>
      </c>
      <c r="I296" s="13">
        <f>ROUND(Table1[[#This Row],[Base Sunrise Time]]*Minutes_Per_Day,0)</f>
        <v>336</v>
      </c>
      <c r="J296" s="13">
        <f>ROUND(Table1[[#This Row],[Base Sunset Time]]*Minutes_Per_Day,0)</f>
        <v>1104</v>
      </c>
      <c r="K296" s="11">
        <f>MIDDAY-Table1[[#This Row],[H (days)]]+Table1[[#This Row],[Local Noon Diff (days)]]</f>
        <v>0.23473665802779009</v>
      </c>
      <c r="L296" s="14">
        <f>RADIANS((SIX_AM-Table1[[#This Row],[Base Sunrise Time]])*Minutes_Per_Day*0.25)</f>
        <v>0.10564716100854883</v>
      </c>
      <c r="M296">
        <f>IF(Table1[[#This Row],[Theta (Radians)]]=0,-1,ROUND(Day_Circle_Radius/(2*SIN(Table1[[#This Row],[Theta (Radians)]])),0))</f>
        <v>469</v>
      </c>
      <c r="N296">
        <f>IF(Table1[[#This Row],[Night Circle Radius]]=0,-1,Table1[[#This Row],[Night Circle Radius]]+ Display_Height / 2)</f>
        <v>569</v>
      </c>
      <c r="O296">
        <f>ABS(Table1[[#This Row],[Night Circle Radius]])</f>
        <v>469</v>
      </c>
      <c r="P296" t="str">
        <f>IF(Table1[[#This Row],[Day]]-10 &lt; 0, "   ", IF(Table1[[#This Row],[Day]]-100 &lt; 0, "  ", " "))</f>
        <v xml:space="preserve"> </v>
      </c>
      <c r="Q29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288 */   {569,469,336,1104},</v>
      </c>
    </row>
    <row r="297" spans="1:17" x14ac:dyDescent="0.25">
      <c r="A297">
        <v>289</v>
      </c>
      <c r="B297" t="s">
        <v>13</v>
      </c>
      <c r="C297">
        <f>ABS((1/15)*DEGREES(ACOS(-TAN(RADIANS(Latitude))*TAN(RADIANS(23.44)*SIN(RADIANS(360*(Table1[[#This Row],[Day]]+284)/365))))))</f>
        <v>6.4193363434207651</v>
      </c>
      <c r="D297">
        <f>Table1[[#This Row],[H]]/24</f>
        <v>0.26747234764253186</v>
      </c>
      <c r="E297">
        <v>2.0166666666667687</v>
      </c>
      <c r="F297">
        <f>Table1[[#This Row],[Local Noon Diff (minutes)]]/Minutes_Per_Day</f>
        <v>1.4004629629630339E-3</v>
      </c>
      <c r="G297" s="11">
        <f>MIDDAY-Table1[[#This Row],[H (days)]]</f>
        <v>0.23252765235746814</v>
      </c>
      <c r="H297" s="11">
        <f>MIDDAY+Table1[[#This Row],[H (days)]]</f>
        <v>0.7674723476425318</v>
      </c>
      <c r="I297" s="13">
        <f>ROUND(Table1[[#This Row],[Base Sunrise Time]]*Minutes_Per_Day,0)</f>
        <v>335</v>
      </c>
      <c r="J297" s="13">
        <f>ROUND(Table1[[#This Row],[Base Sunset Time]]*Minutes_Per_Day,0)</f>
        <v>1105</v>
      </c>
      <c r="K297" s="11">
        <f>MIDDAY-Table1[[#This Row],[H (days)]]+Table1[[#This Row],[Local Noon Diff (days)]]</f>
        <v>0.23392811532043117</v>
      </c>
      <c r="L297" s="14">
        <f>RADIANS((SIX_AM-Table1[[#This Row],[Base Sunrise Time]])*Minutes_Per_Day*0.25)</f>
        <v>0.10978199798949007</v>
      </c>
      <c r="M297">
        <f>IF(Table1[[#This Row],[Theta (Radians)]]=0,-1,ROUND(Day_Circle_Radius/(2*SIN(Table1[[#This Row],[Theta (Radians)]])),0))</f>
        <v>452</v>
      </c>
      <c r="N297">
        <f>IF(Table1[[#This Row],[Night Circle Radius]]=0,-1,Table1[[#This Row],[Night Circle Radius]]+ Display_Height / 2)</f>
        <v>552</v>
      </c>
      <c r="O297">
        <f>ABS(Table1[[#This Row],[Night Circle Radius]])</f>
        <v>452</v>
      </c>
      <c r="P297" t="str">
        <f>IF(Table1[[#This Row],[Day]]-10 &lt; 0, "   ", IF(Table1[[#This Row],[Day]]-100 &lt; 0, "  ", " "))</f>
        <v xml:space="preserve"> </v>
      </c>
      <c r="Q29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289 */   {552,452,335,1105},</v>
      </c>
    </row>
    <row r="298" spans="1:17" x14ac:dyDescent="0.25">
      <c r="A298">
        <v>290</v>
      </c>
      <c r="B298" t="s">
        <v>13</v>
      </c>
      <c r="C298">
        <f>ABS((1/15)*DEGREES(ACOS(-TAN(RADIANS(Latitude))*TAN(RADIANS(23.44)*SIN(RADIANS(360*(Table1[[#This Row],[Day]]+284)/365))))))</f>
        <v>6.4350453731410528</v>
      </c>
      <c r="D298">
        <f>Table1[[#This Row],[H]]/24</f>
        <v>0.26812689054754385</v>
      </c>
      <c r="E298">
        <v>1.8166666666667375</v>
      </c>
      <c r="F298">
        <f>Table1[[#This Row],[Local Noon Diff (minutes)]]/Minutes_Per_Day</f>
        <v>1.2615740740741233E-3</v>
      </c>
      <c r="G298" s="11">
        <f>MIDDAY-Table1[[#This Row],[H (days)]]</f>
        <v>0.23187310945245615</v>
      </c>
      <c r="H298" s="11">
        <f>MIDDAY+Table1[[#This Row],[H (days)]]</f>
        <v>0.76812689054754379</v>
      </c>
      <c r="I298" s="13">
        <f>ROUND(Table1[[#This Row],[Base Sunrise Time]]*Minutes_Per_Day,0)</f>
        <v>334</v>
      </c>
      <c r="J298" s="13">
        <f>ROUND(Table1[[#This Row],[Base Sunset Time]]*Minutes_Per_Day,0)</f>
        <v>1106</v>
      </c>
      <c r="K298" s="11">
        <f>MIDDAY-Table1[[#This Row],[H (days)]]+Table1[[#This Row],[Local Noon Diff (days)]]</f>
        <v>0.23313468352653027</v>
      </c>
      <c r="L298" s="14">
        <f>RADIANS((SIX_AM-Table1[[#This Row],[Base Sunrise Time]])*Minutes_Per_Day*0.25)</f>
        <v>0.11389461235318003</v>
      </c>
      <c r="M298">
        <f>IF(Table1[[#This Row],[Theta (Radians)]]=0,-1,ROUND(Day_Circle_Radius/(2*SIN(Table1[[#This Row],[Theta (Radians)]])),0))</f>
        <v>436</v>
      </c>
      <c r="N298">
        <f>IF(Table1[[#This Row],[Night Circle Radius]]=0,-1,Table1[[#This Row],[Night Circle Radius]]+ Display_Height / 2)</f>
        <v>536</v>
      </c>
      <c r="O298">
        <f>ABS(Table1[[#This Row],[Night Circle Radius]])</f>
        <v>436</v>
      </c>
      <c r="P298" t="str">
        <f>IF(Table1[[#This Row],[Day]]-10 &lt; 0, "   ", IF(Table1[[#This Row],[Day]]-100 &lt; 0, "  ", " "))</f>
        <v xml:space="preserve"> </v>
      </c>
      <c r="Q29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290 */   {536,436,334,1106},</v>
      </c>
    </row>
    <row r="299" spans="1:17" x14ac:dyDescent="0.25">
      <c r="A299">
        <v>291</v>
      </c>
      <c r="B299" t="s">
        <v>13</v>
      </c>
      <c r="C299">
        <f>ABS((1/15)*DEGREES(ACOS(-TAN(RADIANS(Latitude))*TAN(RADIANS(23.44)*SIN(RADIANS(360*(Table1[[#This Row],[Day]]+284)/365))))))</f>
        <v>6.450665512010084</v>
      </c>
      <c r="D299">
        <f>Table1[[#This Row],[H]]/24</f>
        <v>0.26877772966708685</v>
      </c>
      <c r="E299">
        <v>1.6166666666667062</v>
      </c>
      <c r="F299">
        <f>Table1[[#This Row],[Local Noon Diff (minutes)]]/Minutes_Per_Day</f>
        <v>1.1226851851852127E-3</v>
      </c>
      <c r="G299" s="11">
        <f>MIDDAY-Table1[[#This Row],[H (days)]]</f>
        <v>0.23122227033291315</v>
      </c>
      <c r="H299" s="11">
        <f>MIDDAY+Table1[[#This Row],[H (days)]]</f>
        <v>0.7687777296670868</v>
      </c>
      <c r="I299" s="13">
        <f>ROUND(Table1[[#This Row],[Base Sunrise Time]]*Minutes_Per_Day,0)</f>
        <v>333</v>
      </c>
      <c r="J299" s="13">
        <f>ROUND(Table1[[#This Row],[Base Sunset Time]]*Minutes_Per_Day,0)</f>
        <v>1107</v>
      </c>
      <c r="K299" s="11">
        <f>MIDDAY-Table1[[#This Row],[H (days)]]+Table1[[#This Row],[Local Noon Diff (days)]]</f>
        <v>0.23234495551809836</v>
      </c>
      <c r="L299" s="14">
        <f>RADIANS((SIX_AM-Table1[[#This Row],[Base Sunrise Time]])*Minutes_Per_Day*0.25)</f>
        <v>0.11798395514643031</v>
      </c>
      <c r="M299">
        <f>IF(Table1[[#This Row],[Theta (Radians)]]=0,-1,ROUND(Day_Circle_Radius/(2*SIN(Table1[[#This Row],[Theta (Radians)]])),0))</f>
        <v>421</v>
      </c>
      <c r="N299">
        <f>IF(Table1[[#This Row],[Night Circle Radius]]=0,-1,Table1[[#This Row],[Night Circle Radius]]+ Display_Height / 2)</f>
        <v>521</v>
      </c>
      <c r="O299">
        <f>ABS(Table1[[#This Row],[Night Circle Radius]])</f>
        <v>421</v>
      </c>
      <c r="P299" t="str">
        <f>IF(Table1[[#This Row],[Day]]-10 &lt; 0, "   ", IF(Table1[[#This Row],[Day]]-100 &lt; 0, "  ", " "))</f>
        <v xml:space="preserve"> </v>
      </c>
      <c r="Q29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291 */   {521,421,333,1107},</v>
      </c>
    </row>
    <row r="300" spans="1:17" x14ac:dyDescent="0.25">
      <c r="A300">
        <v>292</v>
      </c>
      <c r="B300" t="s">
        <v>13</v>
      </c>
      <c r="C300">
        <f>ABS((1/15)*DEGREES(ACOS(-TAN(RADIANS(Latitude))*TAN(RADIANS(23.44)*SIN(RADIANS(360*(Table1[[#This Row],[Day]]+284)/365))))))</f>
        <v>6.4661926838709798</v>
      </c>
      <c r="D300">
        <f>Table1[[#This Row],[H]]/24</f>
        <v>0.26942469516129081</v>
      </c>
      <c r="E300">
        <v>1.4333333333332909</v>
      </c>
      <c r="F300">
        <f>Table1[[#This Row],[Local Noon Diff (minutes)]]/Minutes_Per_Day</f>
        <v>9.9537037037034093E-4</v>
      </c>
      <c r="G300" s="11">
        <f>MIDDAY-Table1[[#This Row],[H (days)]]</f>
        <v>0.23057530483870919</v>
      </c>
      <c r="H300" s="11">
        <f>MIDDAY+Table1[[#This Row],[H (days)]]</f>
        <v>0.76942469516129086</v>
      </c>
      <c r="I300" s="13">
        <f>ROUND(Table1[[#This Row],[Base Sunrise Time]]*Minutes_Per_Day,0)</f>
        <v>332</v>
      </c>
      <c r="J300" s="13">
        <f>ROUND(Table1[[#This Row],[Base Sunset Time]]*Minutes_Per_Day,0)</f>
        <v>1108</v>
      </c>
      <c r="K300" s="11">
        <f>MIDDAY-Table1[[#This Row],[H (days)]]+Table1[[#This Row],[Local Noon Diff (days)]]</f>
        <v>0.23157067520907954</v>
      </c>
      <c r="L300" s="14">
        <f>RADIANS((SIX_AM-Table1[[#This Row],[Base Sunrise Time]])*Minutes_Per_Day*0.25)</f>
        <v>0.1220489592338648</v>
      </c>
      <c r="M300">
        <f>IF(Table1[[#This Row],[Theta (Radians)]]=0,-1,ROUND(Day_Circle_Radius/(2*SIN(Table1[[#This Row],[Theta (Radians)]])),0))</f>
        <v>407</v>
      </c>
      <c r="N300">
        <f>IF(Table1[[#This Row],[Night Circle Radius]]=0,-1,Table1[[#This Row],[Night Circle Radius]]+ Display_Height / 2)</f>
        <v>507</v>
      </c>
      <c r="O300">
        <f>ABS(Table1[[#This Row],[Night Circle Radius]])</f>
        <v>407</v>
      </c>
      <c r="P300" t="str">
        <f>IF(Table1[[#This Row],[Day]]-10 &lt; 0, "   ", IF(Table1[[#This Row],[Day]]-100 &lt; 0, "  ", " "))</f>
        <v xml:space="preserve"> </v>
      </c>
      <c r="Q30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292 */   {507,407,332,1108},</v>
      </c>
    </row>
    <row r="301" spans="1:17" x14ac:dyDescent="0.25">
      <c r="A301">
        <v>293</v>
      </c>
      <c r="B301" t="s">
        <v>13</v>
      </c>
      <c r="C301">
        <f>ABS((1/15)*DEGREES(ACOS(-TAN(RADIANS(Latitude))*TAN(RADIANS(23.44)*SIN(RADIANS(360*(Table1[[#This Row],[Day]]+284)/365))))))</f>
        <v>6.4816227422159125</v>
      </c>
      <c r="D301">
        <f>Table1[[#This Row],[H]]/24</f>
        <v>0.27006761425899634</v>
      </c>
      <c r="E301">
        <v>1.2500000000000355</v>
      </c>
      <c r="F301">
        <f>Table1[[#This Row],[Local Noon Diff (minutes)]]/Minutes_Per_Day</f>
        <v>8.6805555555558023E-4</v>
      </c>
      <c r="G301" s="11">
        <f>MIDDAY-Table1[[#This Row],[H (days)]]</f>
        <v>0.22993238574100366</v>
      </c>
      <c r="H301" s="11">
        <f>MIDDAY+Table1[[#This Row],[H (days)]]</f>
        <v>0.77006761425899639</v>
      </c>
      <c r="I301" s="13">
        <f>ROUND(Table1[[#This Row],[Base Sunrise Time]]*Minutes_Per_Day,0)</f>
        <v>331</v>
      </c>
      <c r="J301" s="13">
        <f>ROUND(Table1[[#This Row],[Base Sunset Time]]*Minutes_Per_Day,0)</f>
        <v>1109</v>
      </c>
      <c r="K301" s="11">
        <f>MIDDAY-Table1[[#This Row],[H (days)]]+Table1[[#This Row],[Local Noon Diff (days)]]</f>
        <v>0.23080044129655924</v>
      </c>
      <c r="L301" s="14">
        <f>RADIANS((SIX_AM-Table1[[#This Row],[Base Sunrise Time]])*Minutes_Per_Day*0.25)</f>
        <v>0.12608853906227335</v>
      </c>
      <c r="M301">
        <f>IF(Table1[[#This Row],[Theta (Radians)]]=0,-1,ROUND(Day_Circle_Radius/(2*SIN(Table1[[#This Row],[Theta (Radians)]])),0))</f>
        <v>394</v>
      </c>
      <c r="N301">
        <f>IF(Table1[[#This Row],[Night Circle Radius]]=0,-1,Table1[[#This Row],[Night Circle Radius]]+ Display_Height / 2)</f>
        <v>494</v>
      </c>
      <c r="O301">
        <f>ABS(Table1[[#This Row],[Night Circle Radius]])</f>
        <v>394</v>
      </c>
      <c r="P301" t="str">
        <f>IF(Table1[[#This Row],[Day]]-10 &lt; 0, "   ", IF(Table1[[#This Row],[Day]]-100 &lt; 0, "  ", " "))</f>
        <v xml:space="preserve"> </v>
      </c>
      <c r="Q30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293 */   {494,394,331,1109},</v>
      </c>
    </row>
    <row r="302" spans="1:17" x14ac:dyDescent="0.25">
      <c r="A302">
        <v>294</v>
      </c>
      <c r="B302" t="s">
        <v>13</v>
      </c>
      <c r="C302">
        <f>ABS((1/15)*DEGREES(ACOS(-TAN(RADIANS(Latitude))*TAN(RADIANS(23.44)*SIN(RADIANS(360*(Table1[[#This Row],[Day]]+284)/365))))))</f>
        <v>6.4969514694915942</v>
      </c>
      <c r="D302">
        <f>Table1[[#This Row],[H]]/24</f>
        <v>0.27070631122881644</v>
      </c>
      <c r="E302">
        <v>1.0833333333333961</v>
      </c>
      <c r="F302">
        <f>Table1[[#This Row],[Local Noon Diff (minutes)]]/Minutes_Per_Day</f>
        <v>7.523148148148584E-4</v>
      </c>
      <c r="G302" s="11">
        <f>MIDDAY-Table1[[#This Row],[H (days)]]</f>
        <v>0.22929368877118356</v>
      </c>
      <c r="H302" s="11">
        <f>MIDDAY+Table1[[#This Row],[H (days)]]</f>
        <v>0.77070631122881639</v>
      </c>
      <c r="I302" s="13">
        <f>ROUND(Table1[[#This Row],[Base Sunrise Time]]*Minutes_Per_Day,0)</f>
        <v>330</v>
      </c>
      <c r="J302" s="13">
        <f>ROUND(Table1[[#This Row],[Base Sunset Time]]*Minutes_Per_Day,0)</f>
        <v>1110</v>
      </c>
      <c r="K302" s="11">
        <f>MIDDAY-Table1[[#This Row],[H (days)]]+Table1[[#This Row],[Local Noon Diff (days)]]</f>
        <v>0.23004600358599842</v>
      </c>
      <c r="L302" s="14">
        <f>RADIANS((SIX_AM-Table1[[#This Row],[Base Sunrise Time]])*Minutes_Per_Day*0.25)</f>
        <v>0.13010159047878717</v>
      </c>
      <c r="M302">
        <f>IF(Table1[[#This Row],[Theta (Radians)]]=0,-1,ROUND(Day_Circle_Radius/(2*SIN(Table1[[#This Row],[Theta (Radians)]])),0))</f>
        <v>382</v>
      </c>
      <c r="N302">
        <f>IF(Table1[[#This Row],[Night Circle Radius]]=0,-1,Table1[[#This Row],[Night Circle Radius]]+ Display_Height / 2)</f>
        <v>482</v>
      </c>
      <c r="O302">
        <f>ABS(Table1[[#This Row],[Night Circle Radius]])</f>
        <v>382</v>
      </c>
      <c r="P302" t="str">
        <f>IF(Table1[[#This Row],[Day]]-10 &lt; 0, "   ", IF(Table1[[#This Row],[Day]]-100 &lt; 0, "  ", " "))</f>
        <v xml:space="preserve"> </v>
      </c>
      <c r="Q30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294 */   {482,382,330,1110},</v>
      </c>
    </row>
    <row r="303" spans="1:17" x14ac:dyDescent="0.25">
      <c r="A303">
        <v>295</v>
      </c>
      <c r="B303" t="s">
        <v>13</v>
      </c>
      <c r="C303">
        <f>ABS((1/15)*DEGREES(ACOS(-TAN(RADIANS(Latitude))*TAN(RADIANS(23.44)*SIN(RADIANS(360*(Table1[[#This Row],[Day]]+284)/365))))))</f>
        <v>6.5121745766195067</v>
      </c>
      <c r="D303">
        <f>Table1[[#This Row],[H]]/24</f>
        <v>0.27134060735914611</v>
      </c>
      <c r="E303">
        <v>0.93333333333337265</v>
      </c>
      <c r="F303">
        <f>Table1[[#This Row],[Local Noon Diff (minutes)]]/Minutes_Per_Day</f>
        <v>6.4814814814817545E-4</v>
      </c>
      <c r="G303" s="11">
        <f>MIDDAY-Table1[[#This Row],[H (days)]]</f>
        <v>0.22865939264085389</v>
      </c>
      <c r="H303" s="11">
        <f>MIDDAY+Table1[[#This Row],[H (days)]]</f>
        <v>0.77134060735914611</v>
      </c>
      <c r="I303" s="13">
        <f>ROUND(Table1[[#This Row],[Base Sunrise Time]]*Minutes_Per_Day,0)</f>
        <v>329</v>
      </c>
      <c r="J303" s="13">
        <f>ROUND(Table1[[#This Row],[Base Sunset Time]]*Minutes_Per_Day,0)</f>
        <v>1111</v>
      </c>
      <c r="K303" s="11">
        <f>MIDDAY-Table1[[#This Row],[H (days)]]+Table1[[#This Row],[Local Noon Diff (days)]]</f>
        <v>0.22930754078900206</v>
      </c>
      <c r="L303" s="14">
        <f>RADIANS((SIX_AM-Table1[[#This Row],[Base Sunrise Time]])*Minutes_Per_Day*0.25)</f>
        <v>0.1340869906052754</v>
      </c>
      <c r="M303">
        <f>IF(Table1[[#This Row],[Theta (Radians)]]=0,-1,ROUND(Day_Circle_Radius/(2*SIN(Table1[[#This Row],[Theta (Radians)]])),0))</f>
        <v>370</v>
      </c>
      <c r="N303">
        <f>IF(Table1[[#This Row],[Night Circle Radius]]=0,-1,Table1[[#This Row],[Night Circle Radius]]+ Display_Height / 2)</f>
        <v>470</v>
      </c>
      <c r="O303">
        <f>ABS(Table1[[#This Row],[Night Circle Radius]])</f>
        <v>370</v>
      </c>
      <c r="P303" t="str">
        <f>IF(Table1[[#This Row],[Day]]-10 &lt; 0, "   ", IF(Table1[[#This Row],[Day]]-100 &lt; 0, "  ", " "))</f>
        <v xml:space="preserve"> </v>
      </c>
      <c r="Q30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295 */   {470,370,329,1111},</v>
      </c>
    </row>
    <row r="304" spans="1:17" x14ac:dyDescent="0.25">
      <c r="A304">
        <v>296</v>
      </c>
      <c r="B304" t="s">
        <v>13</v>
      </c>
      <c r="C304">
        <f>ABS((1/15)*DEGREES(ACOS(-TAN(RADIANS(Latitude))*TAN(RADIANS(23.44)*SIN(RADIANS(360*(Table1[[#This Row],[Day]]+284)/365))))))</f>
        <v>6.5272877027400851</v>
      </c>
      <c r="D304">
        <f>Table1[[#This Row],[H]]/24</f>
        <v>0.27197032094750356</v>
      </c>
      <c r="E304">
        <v>0.7833333333333492</v>
      </c>
      <c r="F304">
        <f>Table1[[#This Row],[Local Noon Diff (minutes)]]/Minutes_Per_Day</f>
        <v>5.439814814814925E-4</v>
      </c>
      <c r="G304" s="11">
        <f>MIDDAY-Table1[[#This Row],[H (days)]]</f>
        <v>0.22802967905249644</v>
      </c>
      <c r="H304" s="11">
        <f>MIDDAY+Table1[[#This Row],[H (days)]]</f>
        <v>0.77197032094750351</v>
      </c>
      <c r="I304" s="13">
        <f>ROUND(Table1[[#This Row],[Base Sunrise Time]]*Minutes_Per_Day,0)</f>
        <v>328</v>
      </c>
      <c r="J304" s="13">
        <f>ROUND(Table1[[#This Row],[Base Sunset Time]]*Minutes_Per_Day,0)</f>
        <v>1112</v>
      </c>
      <c r="K304" s="11">
        <f>MIDDAY-Table1[[#This Row],[H (days)]]+Table1[[#This Row],[Local Noon Diff (days)]]</f>
        <v>0.22857366053397793</v>
      </c>
      <c r="L304" s="14">
        <f>RADIANS((SIX_AM-Table1[[#This Row],[Base Sunrise Time]])*Minutes_Per_Day*0.25)</f>
        <v>0.13804359777137426</v>
      </c>
      <c r="M304">
        <f>IF(Table1[[#This Row],[Theta (Radians)]]=0,-1,ROUND(Day_Circle_Radius/(2*SIN(Table1[[#This Row],[Theta (Radians)]])),0))</f>
        <v>360</v>
      </c>
      <c r="N304">
        <f>IF(Table1[[#This Row],[Night Circle Radius]]=0,-1,Table1[[#This Row],[Night Circle Radius]]+ Display_Height / 2)</f>
        <v>460</v>
      </c>
      <c r="O304">
        <f>ABS(Table1[[#This Row],[Night Circle Radius]])</f>
        <v>360</v>
      </c>
      <c r="P304" t="str">
        <f>IF(Table1[[#This Row],[Day]]-10 &lt; 0, "   ", IF(Table1[[#This Row],[Day]]-100 &lt; 0, "  ", " "))</f>
        <v xml:space="preserve"> </v>
      </c>
      <c r="Q30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296 */   {460,360,328,1112},</v>
      </c>
    </row>
    <row r="305" spans="1:17" x14ac:dyDescent="0.25">
      <c r="A305">
        <v>297</v>
      </c>
      <c r="B305" t="s">
        <v>13</v>
      </c>
      <c r="C305">
        <f>ABS((1/15)*DEGREES(ACOS(-TAN(RADIANS(Latitude))*TAN(RADIANS(23.44)*SIN(RADIANS(360*(Table1[[#This Row],[Day]]+284)/365))))))</f>
        <v>6.5422864151898814</v>
      </c>
      <c r="D305">
        <f>Table1[[#This Row],[H]]/24</f>
        <v>0.27259526729957839</v>
      </c>
      <c r="E305">
        <v>0.65000000000010161</v>
      </c>
      <c r="F305">
        <f>Table1[[#This Row],[Local Noon Diff (minutes)]]/Minutes_Per_Day</f>
        <v>4.5138888888895945E-4</v>
      </c>
      <c r="G305" s="11">
        <f>MIDDAY-Table1[[#This Row],[H (days)]]</f>
        <v>0.22740473270042161</v>
      </c>
      <c r="H305" s="11">
        <f>MIDDAY+Table1[[#This Row],[H (days)]]</f>
        <v>0.77259526729957839</v>
      </c>
      <c r="I305" s="13">
        <f>ROUND(Table1[[#This Row],[Base Sunrise Time]]*Minutes_Per_Day,0)</f>
        <v>327</v>
      </c>
      <c r="J305" s="13">
        <f>ROUND(Table1[[#This Row],[Base Sunset Time]]*Minutes_Per_Day,0)</f>
        <v>1113</v>
      </c>
      <c r="K305" s="11">
        <f>MIDDAY-Table1[[#This Row],[H (days)]]+Table1[[#This Row],[Local Noon Diff (days)]]</f>
        <v>0.22785612158931057</v>
      </c>
      <c r="L305" s="14">
        <f>RADIANS((SIX_AM-Table1[[#This Row],[Base Sunrise Time]])*Minutes_Per_Day*0.25)</f>
        <v>0.14197025150850631</v>
      </c>
      <c r="M305">
        <f>IF(Table1[[#This Row],[Theta (Radians)]]=0,-1,ROUND(Day_Circle_Radius/(2*SIN(Table1[[#This Row],[Theta (Radians)]])),0))</f>
        <v>350</v>
      </c>
      <c r="N305">
        <f>IF(Table1[[#This Row],[Night Circle Radius]]=0,-1,Table1[[#This Row],[Night Circle Radius]]+ Display_Height / 2)</f>
        <v>450</v>
      </c>
      <c r="O305">
        <f>ABS(Table1[[#This Row],[Night Circle Radius]])</f>
        <v>350</v>
      </c>
      <c r="P305" t="str">
        <f>IF(Table1[[#This Row],[Day]]-10 &lt; 0, "   ", IF(Table1[[#This Row],[Day]]-100 &lt; 0, "  ", " "))</f>
        <v xml:space="preserve"> </v>
      </c>
      <c r="Q30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297 */   {450,350,327,1113},</v>
      </c>
    </row>
    <row r="306" spans="1:17" x14ac:dyDescent="0.25">
      <c r="A306">
        <v>298</v>
      </c>
      <c r="B306" t="s">
        <v>13</v>
      </c>
      <c r="C306">
        <f>ABS((1/15)*DEGREES(ACOS(-TAN(RADIANS(Latitude))*TAN(RADIANS(23.44)*SIN(RADIANS(360*(Table1[[#This Row],[Day]]+284)/365))))))</f>
        <v>6.5571662097206724</v>
      </c>
      <c r="D306">
        <f>Table1[[#This Row],[H]]/24</f>
        <v>0.27321525873836133</v>
      </c>
      <c r="E306">
        <v>0.53333333333331012</v>
      </c>
      <c r="F306">
        <f>Table1[[#This Row],[Local Noon Diff (minutes)]]/Minutes_Per_Day</f>
        <v>3.7037037037035425E-4</v>
      </c>
      <c r="G306" s="11">
        <f>MIDDAY-Table1[[#This Row],[H (days)]]</f>
        <v>0.22678474126163867</v>
      </c>
      <c r="H306" s="11">
        <f>MIDDAY+Table1[[#This Row],[H (days)]]</f>
        <v>0.77321525873836139</v>
      </c>
      <c r="I306" s="13">
        <f>ROUND(Table1[[#This Row],[Base Sunrise Time]]*Minutes_Per_Day,0)</f>
        <v>327</v>
      </c>
      <c r="J306" s="13">
        <f>ROUND(Table1[[#This Row],[Base Sunset Time]]*Minutes_Per_Day,0)</f>
        <v>1113</v>
      </c>
      <c r="K306" s="11">
        <f>MIDDAY-Table1[[#This Row],[H (days)]]+Table1[[#This Row],[Local Noon Diff (days)]]</f>
        <v>0.22715511163200902</v>
      </c>
      <c r="L306" s="14">
        <f>RADIANS((SIX_AM-Table1[[#This Row],[Base Sunrise Time]])*Minutes_Per_Day*0.25)</f>
        <v>0.14586577260724443</v>
      </c>
      <c r="M306">
        <f>IF(Table1[[#This Row],[Theta (Radians)]]=0,-1,ROUND(Day_Circle_Radius/(2*SIN(Table1[[#This Row],[Theta (Radians)]])),0))</f>
        <v>341</v>
      </c>
      <c r="N306">
        <f>IF(Table1[[#This Row],[Night Circle Radius]]=0,-1,Table1[[#This Row],[Night Circle Radius]]+ Display_Height / 2)</f>
        <v>441</v>
      </c>
      <c r="O306">
        <f>ABS(Table1[[#This Row],[Night Circle Radius]])</f>
        <v>341</v>
      </c>
      <c r="P306" t="str">
        <f>IF(Table1[[#This Row],[Day]]-10 &lt; 0, "   ", IF(Table1[[#This Row],[Day]]-100 &lt; 0, "  ", " "))</f>
        <v xml:space="preserve"> </v>
      </c>
      <c r="Q30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298 */   {441,341,327,1113},</v>
      </c>
    </row>
    <row r="307" spans="1:17" x14ac:dyDescent="0.25">
      <c r="A307">
        <v>299</v>
      </c>
      <c r="B307" t="s">
        <v>13</v>
      </c>
      <c r="C307">
        <f>ABS((1/15)*DEGREES(ACOS(-TAN(RADIANS(Latitude))*TAN(RADIANS(23.44)*SIN(RADIANS(360*(Table1[[#This Row],[Day]]+284)/365))))))</f>
        <v>6.5719225109692996</v>
      </c>
      <c r="D307">
        <f>Table1[[#This Row],[H]]/24</f>
        <v>0.27383010462372082</v>
      </c>
      <c r="E307">
        <v>0.43333333333329449</v>
      </c>
      <c r="F307">
        <f>Table1[[#This Row],[Local Noon Diff (minutes)]]/Minutes_Per_Day</f>
        <v>3.0092592592589895E-4</v>
      </c>
      <c r="G307" s="11">
        <f>MIDDAY-Table1[[#This Row],[H (days)]]</f>
        <v>0.22616989537627918</v>
      </c>
      <c r="H307" s="11">
        <f>MIDDAY+Table1[[#This Row],[H (days)]]</f>
        <v>0.77383010462372082</v>
      </c>
      <c r="I307" s="13">
        <f>ROUND(Table1[[#This Row],[Base Sunrise Time]]*Minutes_Per_Day,0)</f>
        <v>326</v>
      </c>
      <c r="J307" s="13">
        <f>ROUND(Table1[[#This Row],[Base Sunset Time]]*Minutes_Per_Day,0)</f>
        <v>1114</v>
      </c>
      <c r="K307" s="11">
        <f>MIDDAY-Table1[[#This Row],[H (days)]]+Table1[[#This Row],[Local Noon Diff (days)]]</f>
        <v>0.22647082130220508</v>
      </c>
      <c r="L307" s="14">
        <f>RADIANS((SIX_AM-Table1[[#This Row],[Base Sunrise Time]])*Minutes_Per_Day*0.25)</f>
        <v>0.14972896324031496</v>
      </c>
      <c r="M307">
        <f>IF(Table1[[#This Row],[Theta (Radians)]]=0,-1,ROUND(Day_Circle_Radius/(2*SIN(Table1[[#This Row],[Theta (Radians)]])),0))</f>
        <v>332</v>
      </c>
      <c r="N307">
        <f>IF(Table1[[#This Row],[Night Circle Radius]]=0,-1,Table1[[#This Row],[Night Circle Radius]]+ Display_Height / 2)</f>
        <v>432</v>
      </c>
      <c r="O307">
        <f>ABS(Table1[[#This Row],[Night Circle Radius]])</f>
        <v>332</v>
      </c>
      <c r="P307" t="str">
        <f>IF(Table1[[#This Row],[Day]]-10 &lt; 0, "   ", IF(Table1[[#This Row],[Day]]-100 &lt; 0, "  ", " "))</f>
        <v xml:space="preserve"> </v>
      </c>
      <c r="Q30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299 */   {432,332,326,1114},</v>
      </c>
    </row>
    <row r="308" spans="1:17" x14ac:dyDescent="0.25">
      <c r="A308">
        <v>300</v>
      </c>
      <c r="B308" t="s">
        <v>13</v>
      </c>
      <c r="C308">
        <f>ABS((1/15)*DEGREES(ACOS(-TAN(RADIANS(Latitude))*TAN(RADIANS(23.44)*SIN(RADIANS(360*(Table1[[#This Row],[Day]]+284)/365))))))</f>
        <v>6.5865506731867827</v>
      </c>
      <c r="D308">
        <f>Table1[[#This Row],[H]]/24</f>
        <v>0.27443961138278261</v>
      </c>
      <c r="E308">
        <v>0.33333333333343873</v>
      </c>
      <c r="F308">
        <f>Table1[[#This Row],[Local Noon Diff (minutes)]]/Minutes_Per_Day</f>
        <v>2.3148148148155467E-4</v>
      </c>
      <c r="G308" s="11">
        <f>MIDDAY-Table1[[#This Row],[H (days)]]</f>
        <v>0.22556038861721739</v>
      </c>
      <c r="H308" s="11">
        <f>MIDDAY+Table1[[#This Row],[H (days)]]</f>
        <v>0.77443961138278261</v>
      </c>
      <c r="I308" s="13">
        <f>ROUND(Table1[[#This Row],[Base Sunrise Time]]*Minutes_Per_Day,0)</f>
        <v>325</v>
      </c>
      <c r="J308" s="13">
        <f>ROUND(Table1[[#This Row],[Base Sunset Time]]*Minutes_Per_Day,0)</f>
        <v>1115</v>
      </c>
      <c r="K308" s="11">
        <f>MIDDAY-Table1[[#This Row],[H (days)]]+Table1[[#This Row],[Local Noon Diff (days)]]</f>
        <v>0.22579187009869894</v>
      </c>
      <c r="L308" s="14">
        <f>RADIANS((SIX_AM-Table1[[#This Row],[Base Sunrise Time]])*Minutes_Per_Day*0.25)</f>
        <v>0.15355860715347869</v>
      </c>
      <c r="M308">
        <f>IF(Table1[[#This Row],[Theta (Radians)]]=0,-1,ROUND(Day_Circle_Radius/(2*SIN(Table1[[#This Row],[Theta (Radians)]])),0))</f>
        <v>324</v>
      </c>
      <c r="N308">
        <f>IF(Table1[[#This Row],[Night Circle Radius]]=0,-1,Table1[[#This Row],[Night Circle Radius]]+ Display_Height / 2)</f>
        <v>424</v>
      </c>
      <c r="O308">
        <f>ABS(Table1[[#This Row],[Night Circle Radius]])</f>
        <v>324</v>
      </c>
      <c r="P308" t="str">
        <f>IF(Table1[[#This Row],[Day]]-10 &lt; 0, "   ", IF(Table1[[#This Row],[Day]]-100 &lt; 0, "  ", " "))</f>
        <v xml:space="preserve"> </v>
      </c>
      <c r="Q30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300 */   {424,324,325,1115},</v>
      </c>
    </row>
    <row r="309" spans="1:17" x14ac:dyDescent="0.25">
      <c r="A309">
        <v>301</v>
      </c>
      <c r="B309" t="s">
        <v>13</v>
      </c>
      <c r="C309">
        <f>ABS((1/15)*DEGREES(ACOS(-TAN(RADIANS(Latitude))*TAN(RADIANS(23.44)*SIN(RADIANS(360*(Table1[[#This Row],[Day]]+284)/365))))))</f>
        <v>6.60104598123496</v>
      </c>
      <c r="D309">
        <f>Table1[[#This Row],[H]]/24</f>
        <v>0.27504358255145667</v>
      </c>
      <c r="E309">
        <v>0.25000000000003908</v>
      </c>
      <c r="F309">
        <f>Table1[[#This Row],[Local Noon Diff (minutes)]]/Minutes_Per_Day</f>
        <v>1.7361111111113825E-4</v>
      </c>
      <c r="G309" s="11">
        <f>MIDDAY-Table1[[#This Row],[H (days)]]</f>
        <v>0.22495641744854333</v>
      </c>
      <c r="H309" s="11">
        <f>MIDDAY+Table1[[#This Row],[H (days)]]</f>
        <v>0.77504358255145667</v>
      </c>
      <c r="I309" s="13">
        <f>ROUND(Table1[[#This Row],[Base Sunrise Time]]*Minutes_Per_Day,0)</f>
        <v>324</v>
      </c>
      <c r="J309" s="13">
        <f>ROUND(Table1[[#This Row],[Base Sunset Time]]*Minutes_Per_Day,0)</f>
        <v>1116</v>
      </c>
      <c r="K309" s="11">
        <f>MIDDAY-Table1[[#This Row],[H (days)]]+Table1[[#This Row],[Local Noon Diff (days)]]</f>
        <v>0.22513002855965447</v>
      </c>
      <c r="L309" s="14">
        <f>RADIANS((SIX_AM-Table1[[#This Row],[Base Sunrise Time]])*Minutes_Per_Day*0.25)</f>
        <v>0.15735346992645158</v>
      </c>
      <c r="M309">
        <f>IF(Table1[[#This Row],[Theta (Radians)]]=0,-1,ROUND(Day_Circle_Radius/(2*SIN(Table1[[#This Row],[Theta (Radians)]])),0))</f>
        <v>316</v>
      </c>
      <c r="N309">
        <f>IF(Table1[[#This Row],[Night Circle Radius]]=0,-1,Table1[[#This Row],[Night Circle Radius]]+ Display_Height / 2)</f>
        <v>416</v>
      </c>
      <c r="O309">
        <f>ABS(Table1[[#This Row],[Night Circle Radius]])</f>
        <v>316</v>
      </c>
      <c r="P309" t="str">
        <f>IF(Table1[[#This Row],[Day]]-10 &lt; 0, "   ", IF(Table1[[#This Row],[Day]]-100 &lt; 0, "  ", " "))</f>
        <v xml:space="preserve"> </v>
      </c>
      <c r="Q30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301 */   {416,316,324,1116},</v>
      </c>
    </row>
    <row r="310" spans="1:17" x14ac:dyDescent="0.25">
      <c r="A310">
        <v>302</v>
      </c>
      <c r="B310" t="s">
        <v>13</v>
      </c>
      <c r="C310">
        <f>ABS((1/15)*DEGREES(ACOS(-TAN(RADIANS(Latitude))*TAN(RADIANS(23.44)*SIN(RADIANS(360*(Table1[[#This Row],[Day]]+284)/365))))))</f>
        <v>6.6154036518586095</v>
      </c>
      <c r="D310">
        <f>Table1[[#This Row],[H]]/24</f>
        <v>0.27564181882744204</v>
      </c>
      <c r="E310">
        <v>0.18333333333325541</v>
      </c>
      <c r="F310">
        <f>Table1[[#This Row],[Local Noon Diff (minutes)]]/Minutes_Per_Day</f>
        <v>1.273148148147607E-4</v>
      </c>
      <c r="G310" s="11">
        <f>MIDDAY-Table1[[#This Row],[H (days)]]</f>
        <v>0.22435818117255796</v>
      </c>
      <c r="H310" s="11">
        <f>MIDDAY+Table1[[#This Row],[H (days)]]</f>
        <v>0.7756418188274421</v>
      </c>
      <c r="I310" s="13">
        <f>ROUND(Table1[[#This Row],[Base Sunrise Time]]*Minutes_Per_Day,0)</f>
        <v>323</v>
      </c>
      <c r="J310" s="13">
        <f>ROUND(Table1[[#This Row],[Base Sunset Time]]*Minutes_Per_Day,0)</f>
        <v>1117</v>
      </c>
      <c r="K310" s="11">
        <f>MIDDAY-Table1[[#This Row],[H (days)]]+Table1[[#This Row],[Local Noon Diff (days)]]</f>
        <v>0.22448549598737272</v>
      </c>
      <c r="L310" s="14">
        <f>RADIANS((SIX_AM-Table1[[#This Row],[Base Sunrise Time]])*Minutes_Per_Day*0.25)</f>
        <v>0.16111229930594473</v>
      </c>
      <c r="M310">
        <f>IF(Table1[[#This Row],[Theta (Radians)]]=0,-1,ROUND(Day_Circle_Radius/(2*SIN(Table1[[#This Row],[Theta (Radians)]])),0))</f>
        <v>309</v>
      </c>
      <c r="N310">
        <f>IF(Table1[[#This Row],[Night Circle Radius]]=0,-1,Table1[[#This Row],[Night Circle Radius]]+ Display_Height / 2)</f>
        <v>409</v>
      </c>
      <c r="O310">
        <f>ABS(Table1[[#This Row],[Night Circle Radius]])</f>
        <v>309</v>
      </c>
      <c r="P310" t="str">
        <f>IF(Table1[[#This Row],[Day]]-10 &lt; 0, "   ", IF(Table1[[#This Row],[Day]]-100 &lt; 0, "  ", " "))</f>
        <v xml:space="preserve"> </v>
      </c>
      <c r="Q31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302 */   {409,309,323,1117},</v>
      </c>
    </row>
    <row r="311" spans="1:17" x14ac:dyDescent="0.25">
      <c r="A311">
        <v>303</v>
      </c>
      <c r="B311" t="s">
        <v>13</v>
      </c>
      <c r="C311">
        <f>ABS((1/15)*DEGREES(ACOS(-TAN(RADIANS(Latitude))*TAN(RADIANS(23.44)*SIN(RADIANS(360*(Table1[[#This Row],[Day]]+284)/365))))))</f>
        <v>6.6296188352405654</v>
      </c>
      <c r="D311">
        <f>Table1[[#This Row],[H]]/24</f>
        <v>0.27623411813502358</v>
      </c>
      <c r="E311">
        <v>0.13333333333340747</v>
      </c>
      <c r="F311">
        <f>Table1[[#This Row],[Local Noon Diff (minutes)]]/Minutes_Per_Day</f>
        <v>9.2592592592644074E-5</v>
      </c>
      <c r="G311" s="11">
        <f>MIDDAY-Table1[[#This Row],[H (days)]]</f>
        <v>0.22376588186497642</v>
      </c>
      <c r="H311" s="11">
        <f>MIDDAY+Table1[[#This Row],[H (days)]]</f>
        <v>0.77623411813502363</v>
      </c>
      <c r="I311" s="13">
        <f>ROUND(Table1[[#This Row],[Base Sunrise Time]]*Minutes_Per_Day,0)</f>
        <v>322</v>
      </c>
      <c r="J311" s="13">
        <f>ROUND(Table1[[#This Row],[Base Sunset Time]]*Minutes_Per_Day,0)</f>
        <v>1118</v>
      </c>
      <c r="K311" s="11">
        <f>MIDDAY-Table1[[#This Row],[H (days)]]+Table1[[#This Row],[Local Noon Diff (days)]]</f>
        <v>0.22385847445756907</v>
      </c>
      <c r="L311" s="14">
        <f>RADIANS((SIX_AM-Table1[[#This Row],[Base Sunrise Time]])*Minutes_Per_Day*0.25)</f>
        <v>0.16483382561279367</v>
      </c>
      <c r="M311">
        <f>IF(Table1[[#This Row],[Theta (Radians)]]=0,-1,ROUND(Day_Circle_Radius/(2*SIN(Table1[[#This Row],[Theta (Radians)]])),0))</f>
        <v>302</v>
      </c>
      <c r="N311">
        <f>IF(Table1[[#This Row],[Night Circle Radius]]=0,-1,Table1[[#This Row],[Night Circle Radius]]+ Display_Height / 2)</f>
        <v>402</v>
      </c>
      <c r="O311">
        <f>ABS(Table1[[#This Row],[Night Circle Radius]])</f>
        <v>302</v>
      </c>
      <c r="P311" t="str">
        <f>IF(Table1[[#This Row],[Day]]-10 &lt; 0, "   ", IF(Table1[[#This Row],[Day]]-100 &lt; 0, "  ", " "))</f>
        <v xml:space="preserve"> </v>
      </c>
      <c r="Q31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303 */   {402,302,322,1118},</v>
      </c>
    </row>
    <row r="312" spans="1:17" x14ac:dyDescent="0.25">
      <c r="A312">
        <v>304</v>
      </c>
      <c r="B312" t="s">
        <v>13</v>
      </c>
      <c r="C312">
        <f>ABS((1/15)*DEGREES(ACOS(-TAN(RADIANS(Latitude))*TAN(RADIANS(23.44)*SIN(RADIANS(360*(Table1[[#This Row],[Day]]+284)/365))))))</f>
        <v>6.6436866168468853</v>
      </c>
      <c r="D312">
        <f>Table1[[#This Row],[H]]/24</f>
        <v>0.27682027570195356</v>
      </c>
      <c r="E312">
        <v>8.3333333333239779E-2</v>
      </c>
      <c r="F312">
        <f>Table1[[#This Row],[Local Noon Diff (minutes)]]/Minutes_Per_Day</f>
        <v>5.7870370370305402E-5</v>
      </c>
      <c r="G312" s="11">
        <f>MIDDAY-Table1[[#This Row],[H (days)]]</f>
        <v>0.22317972429804644</v>
      </c>
      <c r="H312" s="11">
        <f>MIDDAY+Table1[[#This Row],[H (days)]]</f>
        <v>0.77682027570195356</v>
      </c>
      <c r="I312" s="13">
        <f>ROUND(Table1[[#This Row],[Base Sunrise Time]]*Minutes_Per_Day,0)</f>
        <v>321</v>
      </c>
      <c r="J312" s="13">
        <f>ROUND(Table1[[#This Row],[Base Sunset Time]]*Minutes_Per_Day,0)</f>
        <v>1119</v>
      </c>
      <c r="K312" s="11">
        <f>MIDDAY-Table1[[#This Row],[H (days)]]+Table1[[#This Row],[Local Noon Diff (days)]]</f>
        <v>0.22323759466841675</v>
      </c>
      <c r="L312" s="14">
        <f>RADIANS((SIX_AM-Table1[[#This Row],[Base Sunrise Time]])*Minutes_Per_Day*0.25)</f>
        <v>0.16851676222502024</v>
      </c>
      <c r="M312">
        <f>IF(Table1[[#This Row],[Theta (Radians)]]=0,-1,ROUND(Day_Circle_Radius/(2*SIN(Table1[[#This Row],[Theta (Radians)]])),0))</f>
        <v>295</v>
      </c>
      <c r="N312">
        <f>IF(Table1[[#This Row],[Night Circle Radius]]=0,-1,Table1[[#This Row],[Night Circle Radius]]+ Display_Height / 2)</f>
        <v>395</v>
      </c>
      <c r="O312">
        <f>ABS(Table1[[#This Row],[Night Circle Radius]])</f>
        <v>295</v>
      </c>
      <c r="P312" t="str">
        <f>IF(Table1[[#This Row],[Day]]-10 &lt; 0, "   ", IF(Table1[[#This Row],[Day]]-100 &lt; 0, "  ", " "))</f>
        <v xml:space="preserve"> </v>
      </c>
      <c r="Q31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304 */   {395,295,321,1119},</v>
      </c>
    </row>
    <row r="313" spans="1:17" x14ac:dyDescent="0.25">
      <c r="A313">
        <v>305</v>
      </c>
      <c r="B313" t="s">
        <v>14</v>
      </c>
      <c r="C313">
        <f>ABS((1/15)*DEGREES(ACOS(-TAN(RADIANS(Latitude))*TAN(RADIANS(23.44)*SIN(RADIANS(360*(Table1[[#This Row],[Day]]+284)/365))))))</f>
        <v>6.6576020195686336</v>
      </c>
      <c r="D313">
        <f>Table1[[#This Row],[H]]/24</f>
        <v>0.27740008414869305</v>
      </c>
      <c r="E313">
        <v>6.6666666666623797E-2</v>
      </c>
      <c r="F313">
        <f>Table1[[#This Row],[Local Noon Diff (minutes)]]/Minutes_Per_Day</f>
        <v>4.6296296296266526E-5</v>
      </c>
      <c r="G313" s="11">
        <f>MIDDAY-Table1[[#This Row],[H (days)]]</f>
        <v>0.22259991585130695</v>
      </c>
      <c r="H313" s="11">
        <f>MIDDAY+Table1[[#This Row],[H (days)]]</f>
        <v>0.77740008414869299</v>
      </c>
      <c r="I313" s="13">
        <f>ROUND(Table1[[#This Row],[Base Sunrise Time]]*Minutes_Per_Day,0)</f>
        <v>321</v>
      </c>
      <c r="J313" s="13">
        <f>ROUND(Table1[[#This Row],[Base Sunset Time]]*Minutes_Per_Day,0)</f>
        <v>1119</v>
      </c>
      <c r="K313" s="11">
        <f>MIDDAY-Table1[[#This Row],[H (days)]]+Table1[[#This Row],[Local Noon Diff (days)]]</f>
        <v>0.22264621214760322</v>
      </c>
      <c r="L313" s="14">
        <f>RADIANS((SIX_AM-Table1[[#This Row],[Base Sunrise Time]])*Minutes_Per_Day*0.25)</f>
        <v>0.17215980613855245</v>
      </c>
      <c r="M313">
        <f>IF(Table1[[#This Row],[Theta (Radians)]]=0,-1,ROUND(Day_Circle_Radius/(2*SIN(Table1[[#This Row],[Theta (Radians)]])),0))</f>
        <v>289</v>
      </c>
      <c r="N313">
        <f>IF(Table1[[#This Row],[Night Circle Radius]]=0,-1,Table1[[#This Row],[Night Circle Radius]]+ Display_Height / 2)</f>
        <v>389</v>
      </c>
      <c r="O313">
        <f>ABS(Table1[[#This Row],[Night Circle Radius]])</f>
        <v>289</v>
      </c>
      <c r="P313" t="str">
        <f>IF(Table1[[#This Row],[Day]]-10 &lt; 0, "   ", IF(Table1[[#This Row],[Day]]-100 &lt; 0, "  ", " "))</f>
        <v xml:space="preserve"> </v>
      </c>
      <c r="Q31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305 */   {389,289,321,1119},</v>
      </c>
    </row>
    <row r="314" spans="1:17" x14ac:dyDescent="0.25">
      <c r="A314">
        <v>306</v>
      </c>
      <c r="B314" t="s">
        <v>14</v>
      </c>
      <c r="C314">
        <f>ABS((1/15)*DEGREES(ACOS(-TAN(RADIANS(Latitude))*TAN(RADIANS(23.44)*SIN(RADIANS(360*(Table1[[#This Row],[Day]]+284)/365))))))</f>
        <v>6.6713600061661449</v>
      </c>
      <c r="D314">
        <f>Table1[[#This Row],[H]]/24</f>
        <v>0.27797333359025606</v>
      </c>
      <c r="E314">
        <v>5.0000000000007816E-2</v>
      </c>
      <c r="F314">
        <f>Table1[[#This Row],[Local Noon Diff (minutes)]]/Minutes_Per_Day</f>
        <v>3.472222222222765E-5</v>
      </c>
      <c r="G314" s="11">
        <f>MIDDAY-Table1[[#This Row],[H (days)]]</f>
        <v>0.22202666640974394</v>
      </c>
      <c r="H314" s="11">
        <f>MIDDAY+Table1[[#This Row],[H (days)]]</f>
        <v>0.77797333359025611</v>
      </c>
      <c r="I314" s="13">
        <f>ROUND(Table1[[#This Row],[Base Sunrise Time]]*Minutes_Per_Day,0)</f>
        <v>320</v>
      </c>
      <c r="J314" s="13">
        <f>ROUND(Table1[[#This Row],[Base Sunset Time]]*Minutes_Per_Day,0)</f>
        <v>1120</v>
      </c>
      <c r="K314" s="11">
        <f>MIDDAY-Table1[[#This Row],[H (days)]]+Table1[[#This Row],[Local Noon Diff (days)]]</f>
        <v>0.22206138863196617</v>
      </c>
      <c r="L314" s="14">
        <f>RADIANS((SIX_AM-Table1[[#This Row],[Base Sunrise Time]])*Minutes_Per_Day*0.25)</f>
        <v>0.17576163860713004</v>
      </c>
      <c r="M314">
        <f>IF(Table1[[#This Row],[Theta (Radians)]]=0,-1,ROUND(Day_Circle_Radius/(2*SIN(Table1[[#This Row],[Theta (Radians)]])),0))</f>
        <v>283</v>
      </c>
      <c r="N314">
        <f>IF(Table1[[#This Row],[Night Circle Radius]]=0,-1,Table1[[#This Row],[Night Circle Radius]]+ Display_Height / 2)</f>
        <v>383</v>
      </c>
      <c r="O314">
        <f>ABS(Table1[[#This Row],[Night Circle Radius]])</f>
        <v>283</v>
      </c>
      <c r="P314" t="str">
        <f>IF(Table1[[#This Row],[Day]]-10 &lt; 0, "   ", IF(Table1[[#This Row],[Day]]-100 &lt; 0, "  ", " "))</f>
        <v xml:space="preserve"> </v>
      </c>
      <c r="Q31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306 */   {383,283,320,1120},</v>
      </c>
    </row>
    <row r="315" spans="1:17" x14ac:dyDescent="0.25">
      <c r="A315">
        <v>307</v>
      </c>
      <c r="B315" t="s">
        <v>14</v>
      </c>
      <c r="C315">
        <f>ABS((1/15)*DEGREES(ACOS(-TAN(RADIANS(Latitude))*TAN(RADIANS(23.44)*SIN(RADIANS(360*(Table1[[#This Row],[Day]]+284)/365))))))</f>
        <v>6.6849554820210777</v>
      </c>
      <c r="D315">
        <f>Table1[[#This Row],[H]]/24</f>
        <v>0.27853981175087822</v>
      </c>
      <c r="E315">
        <v>5.0000000000007816E-2</v>
      </c>
      <c r="F315">
        <f>Table1[[#This Row],[Local Noon Diff (minutes)]]/Minutes_Per_Day</f>
        <v>3.472222222222765E-5</v>
      </c>
      <c r="G315" s="11">
        <f>MIDDAY-Table1[[#This Row],[H (days)]]</f>
        <v>0.22146018824912178</v>
      </c>
      <c r="H315" s="11">
        <f>MIDDAY+Table1[[#This Row],[H (days)]]</f>
        <v>0.77853981175087816</v>
      </c>
      <c r="I315" s="13">
        <f>ROUND(Table1[[#This Row],[Base Sunrise Time]]*Minutes_Per_Day,0)</f>
        <v>319</v>
      </c>
      <c r="J315" s="13">
        <f>ROUND(Table1[[#This Row],[Base Sunset Time]]*Minutes_Per_Day,0)</f>
        <v>1121</v>
      </c>
      <c r="K315" s="11">
        <f>MIDDAY-Table1[[#This Row],[H (days)]]+Table1[[#This Row],[Local Noon Diff (days)]]</f>
        <v>0.22149491047134401</v>
      </c>
      <c r="L315" s="14">
        <f>RADIANS((SIX_AM-Table1[[#This Row],[Base Sunrise Time]])*Minutes_Per_Day*0.25)</f>
        <v>0.17932092586278933</v>
      </c>
      <c r="M315">
        <f>IF(Table1[[#This Row],[Theta (Radians)]]=0,-1,ROUND(Day_Circle_Radius/(2*SIN(Table1[[#This Row],[Theta (Radians)]])),0))</f>
        <v>278</v>
      </c>
      <c r="N315">
        <f>IF(Table1[[#This Row],[Night Circle Radius]]=0,-1,Table1[[#This Row],[Night Circle Radius]]+ Display_Height / 2)</f>
        <v>378</v>
      </c>
      <c r="O315">
        <f>ABS(Table1[[#This Row],[Night Circle Radius]])</f>
        <v>278</v>
      </c>
      <c r="P315" t="str">
        <f>IF(Table1[[#This Row],[Day]]-10 &lt; 0, "   ", IF(Table1[[#This Row],[Day]]-100 &lt; 0, "  ", " "))</f>
        <v xml:space="preserve"> </v>
      </c>
      <c r="Q31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307 */   {378,278,319,1121},</v>
      </c>
    </row>
    <row r="316" spans="1:17" x14ac:dyDescent="0.25">
      <c r="A316">
        <v>308</v>
      </c>
      <c r="B316" t="s">
        <v>14</v>
      </c>
      <c r="C316">
        <f>ABS((1/15)*DEGREES(ACOS(-TAN(RADIANS(Latitude))*TAN(RADIANS(23.44)*SIN(RADIANS(360*(Table1[[#This Row],[Day]]+284)/365))))))</f>
        <v>6.6983832982006959</v>
      </c>
      <c r="D316">
        <f>Table1[[#This Row],[H]]/24</f>
        <v>0.27909930409169564</v>
      </c>
      <c r="E316">
        <v>5.0000000000007816E-2</v>
      </c>
      <c r="F316">
        <f>Table1[[#This Row],[Local Noon Diff (minutes)]]/Minutes_Per_Day</f>
        <v>3.472222222222765E-5</v>
      </c>
      <c r="G316" s="11">
        <f>MIDDAY-Table1[[#This Row],[H (days)]]</f>
        <v>0.22090069590830436</v>
      </c>
      <c r="H316" s="11">
        <f>MIDDAY+Table1[[#This Row],[H (days)]]</f>
        <v>0.77909930409169559</v>
      </c>
      <c r="I316" s="13">
        <f>ROUND(Table1[[#This Row],[Base Sunrise Time]]*Minutes_Per_Day,0)</f>
        <v>318</v>
      </c>
      <c r="J316" s="13">
        <f>ROUND(Table1[[#This Row],[Base Sunset Time]]*Minutes_Per_Day,0)</f>
        <v>1122</v>
      </c>
      <c r="K316" s="11">
        <f>MIDDAY-Table1[[#This Row],[H (days)]]+Table1[[#This Row],[Local Noon Diff (days)]]</f>
        <v>0.22093541813052658</v>
      </c>
      <c r="L316" s="14">
        <f>RADIANS((SIX_AM-Table1[[#This Row],[Base Sunrise Time]])*Minutes_Per_Day*0.25)</f>
        <v>0.18283631991809288</v>
      </c>
      <c r="M316">
        <f>IF(Table1[[#This Row],[Theta (Radians)]]=0,-1,ROUND(Day_Circle_Radius/(2*SIN(Table1[[#This Row],[Theta (Radians)]])),0))</f>
        <v>272</v>
      </c>
      <c r="N316">
        <f>IF(Table1[[#This Row],[Night Circle Radius]]=0,-1,Table1[[#This Row],[Night Circle Radius]]+ Display_Height / 2)</f>
        <v>372</v>
      </c>
      <c r="O316">
        <f>ABS(Table1[[#This Row],[Night Circle Radius]])</f>
        <v>272</v>
      </c>
      <c r="P316" t="str">
        <f>IF(Table1[[#This Row],[Day]]-10 &lt; 0, "   ", IF(Table1[[#This Row],[Day]]-100 &lt; 0, "  ", " "))</f>
        <v xml:space="preserve"> </v>
      </c>
      <c r="Q31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308 */   {372,272,318,1122},</v>
      </c>
    </row>
    <row r="317" spans="1:17" x14ac:dyDescent="0.25">
      <c r="A317">
        <v>309</v>
      </c>
      <c r="B317" t="s">
        <v>14</v>
      </c>
      <c r="C317">
        <f>ABS((1/15)*DEGREES(ACOS(-TAN(RADIANS(Latitude))*TAN(RADIANS(23.44)*SIN(RADIANS(360*(Table1[[#This Row],[Day]]+284)/365))))))</f>
        <v>6.7116382548381228</v>
      </c>
      <c r="D317">
        <f>Table1[[#This Row],[H]]/24</f>
        <v>0.27965159395158845</v>
      </c>
      <c r="E317">
        <v>8.3333333333239779E-2</v>
      </c>
      <c r="F317">
        <f>Table1[[#This Row],[Local Noon Diff (minutes)]]/Minutes_Per_Day</f>
        <v>5.7870370370305402E-5</v>
      </c>
      <c r="G317" s="11">
        <f>MIDDAY-Table1[[#This Row],[H (days)]]</f>
        <v>0.22034840604841155</v>
      </c>
      <c r="H317" s="11">
        <f>MIDDAY+Table1[[#This Row],[H (days)]]</f>
        <v>0.77965159395158845</v>
      </c>
      <c r="I317" s="13">
        <f>ROUND(Table1[[#This Row],[Base Sunrise Time]]*Minutes_Per_Day,0)</f>
        <v>317</v>
      </c>
      <c r="J317" s="13">
        <f>ROUND(Table1[[#This Row],[Base Sunset Time]]*Minutes_Per_Day,0)</f>
        <v>1123</v>
      </c>
      <c r="K317" s="11">
        <f>MIDDAY-Table1[[#This Row],[H (days)]]+Table1[[#This Row],[Local Noon Diff (days)]]</f>
        <v>0.22040627641878185</v>
      </c>
      <c r="L317" s="14">
        <f>RADIANS((SIX_AM-Table1[[#This Row],[Base Sunrise Time]])*Minutes_Per_Day*0.25)</f>
        <v>0.18630645945107566</v>
      </c>
      <c r="M317">
        <f>IF(Table1[[#This Row],[Theta (Radians)]]=0,-1,ROUND(Day_Circle_Radius/(2*SIN(Table1[[#This Row],[Theta (Radians)]])),0))</f>
        <v>267</v>
      </c>
      <c r="N317">
        <f>IF(Table1[[#This Row],[Night Circle Radius]]=0,-1,Table1[[#This Row],[Night Circle Radius]]+ Display_Height / 2)</f>
        <v>367</v>
      </c>
      <c r="O317">
        <f>ABS(Table1[[#This Row],[Night Circle Radius]])</f>
        <v>267</v>
      </c>
      <c r="P317" t="str">
        <f>IF(Table1[[#This Row],[Day]]-10 &lt; 0, "   ", IF(Table1[[#This Row],[Day]]-100 &lt; 0, "  ", " "))</f>
        <v xml:space="preserve"> </v>
      </c>
      <c r="Q31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309 */   {367,267,317,1123},</v>
      </c>
    </row>
    <row r="318" spans="1:17" x14ac:dyDescent="0.25">
      <c r="A318">
        <v>310</v>
      </c>
      <c r="B318" t="s">
        <v>14</v>
      </c>
      <c r="C318">
        <f>ABS((1/15)*DEGREES(ACOS(-TAN(RADIANS(Latitude))*TAN(RADIANS(23.44)*SIN(RADIANS(360*(Table1[[#This Row],[Day]]+284)/365))))))</f>
        <v>6.7247151048312581</v>
      </c>
      <c r="D318">
        <f>Table1[[#This Row],[H]]/24</f>
        <v>0.28019646270130244</v>
      </c>
      <c r="E318">
        <v>0.11666666666663161</v>
      </c>
      <c r="F318">
        <f>Table1[[#This Row],[Local Noon Diff (minutes)]]/Minutes_Per_Day</f>
        <v>8.1018518518494176E-5</v>
      </c>
      <c r="G318" s="11">
        <f>MIDDAY-Table1[[#This Row],[H (days)]]</f>
        <v>0.21980353729869756</v>
      </c>
      <c r="H318" s="11">
        <f>MIDDAY+Table1[[#This Row],[H (days)]]</f>
        <v>0.7801964627013025</v>
      </c>
      <c r="I318" s="13">
        <f>ROUND(Table1[[#This Row],[Base Sunrise Time]]*Minutes_Per_Day,0)</f>
        <v>317</v>
      </c>
      <c r="J318" s="13">
        <f>ROUND(Table1[[#This Row],[Base Sunset Time]]*Minutes_Per_Day,0)</f>
        <v>1123</v>
      </c>
      <c r="K318" s="11">
        <f>MIDDAY-Table1[[#This Row],[H (days)]]+Table1[[#This Row],[Local Noon Diff (days)]]</f>
        <v>0.21988455581721605</v>
      </c>
      <c r="L318" s="14">
        <f>RADIANS((SIX_AM-Table1[[#This Row],[Base Sunrise Time]])*Minutes_Per_Day*0.25)</f>
        <v>0.18972997077361989</v>
      </c>
      <c r="M318">
        <f>IF(Table1[[#This Row],[Theta (Radians)]]=0,-1,ROUND(Day_Circle_Radius/(2*SIN(Table1[[#This Row],[Theta (Radians)]])),0))</f>
        <v>262</v>
      </c>
      <c r="N318">
        <f>IF(Table1[[#This Row],[Night Circle Radius]]=0,-1,Table1[[#This Row],[Night Circle Radius]]+ Display_Height / 2)</f>
        <v>362</v>
      </c>
      <c r="O318">
        <f>ABS(Table1[[#This Row],[Night Circle Radius]])</f>
        <v>262</v>
      </c>
      <c r="P318" t="str">
        <f>IF(Table1[[#This Row],[Day]]-10 &lt; 0, "   ", IF(Table1[[#This Row],[Day]]-100 &lt; 0, "  ", " "))</f>
        <v xml:space="preserve"> </v>
      </c>
      <c r="Q31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310 */   {362,262,317,1123},</v>
      </c>
    </row>
    <row r="319" spans="1:17" x14ac:dyDescent="0.25">
      <c r="A319">
        <v>311</v>
      </c>
      <c r="B319" t="s">
        <v>14</v>
      </c>
      <c r="C319">
        <f>ABS((1/15)*DEGREES(ACOS(-TAN(RADIANS(Latitude))*TAN(RADIANS(23.44)*SIN(RADIANS(360*(Table1[[#This Row],[Day]]+284)/365))))))</f>
        <v>6.7376085578621954</v>
      </c>
      <c r="D319">
        <f>Table1[[#This Row],[H]]/24</f>
        <v>0.28073368991092479</v>
      </c>
      <c r="E319">
        <v>0.18333333333325541</v>
      </c>
      <c r="F319">
        <f>Table1[[#This Row],[Local Noon Diff (minutes)]]/Minutes_Per_Day</f>
        <v>1.273148148147607E-4</v>
      </c>
      <c r="G319" s="11">
        <f>MIDDAY-Table1[[#This Row],[H (days)]]</f>
        <v>0.21926631008907521</v>
      </c>
      <c r="H319" s="11">
        <f>MIDDAY+Table1[[#This Row],[H (days)]]</f>
        <v>0.78073368991092473</v>
      </c>
      <c r="I319" s="13">
        <f>ROUND(Table1[[#This Row],[Base Sunrise Time]]*Minutes_Per_Day,0)</f>
        <v>316</v>
      </c>
      <c r="J319" s="13">
        <f>ROUND(Table1[[#This Row],[Base Sunset Time]]*Minutes_Per_Day,0)</f>
        <v>1124</v>
      </c>
      <c r="K319" s="11">
        <f>MIDDAY-Table1[[#This Row],[H (days)]]+Table1[[#This Row],[Local Noon Diff (days)]]</f>
        <v>0.21939362490388997</v>
      </c>
      <c r="L319" s="14">
        <f>RADIANS((SIX_AM-Table1[[#This Row],[Base Sunrise Time]])*Minutes_Per_Day*0.25)</f>
        <v>0.19310546888373611</v>
      </c>
      <c r="M319">
        <f>IF(Table1[[#This Row],[Theta (Radians)]]=0,-1,ROUND(Day_Circle_Radius/(2*SIN(Table1[[#This Row],[Theta (Radians)]])),0))</f>
        <v>258</v>
      </c>
      <c r="N319">
        <f>IF(Table1[[#This Row],[Night Circle Radius]]=0,-1,Table1[[#This Row],[Night Circle Radius]]+ Display_Height / 2)</f>
        <v>358</v>
      </c>
      <c r="O319">
        <f>ABS(Table1[[#This Row],[Night Circle Radius]])</f>
        <v>258</v>
      </c>
      <c r="P319" t="str">
        <f>IF(Table1[[#This Row],[Day]]-10 &lt; 0, "   ", IF(Table1[[#This Row],[Day]]-100 &lt; 0, "  ", " "))</f>
        <v xml:space="preserve"> </v>
      </c>
      <c r="Q31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311 */   {358,258,316,1124},</v>
      </c>
    </row>
    <row r="320" spans="1:17" x14ac:dyDescent="0.25">
      <c r="A320">
        <v>312</v>
      </c>
      <c r="B320" t="s">
        <v>14</v>
      </c>
      <c r="C320">
        <f>ABS((1/15)*DEGREES(ACOS(-TAN(RADIANS(Latitude))*TAN(RADIANS(23.44)*SIN(RADIANS(360*(Table1[[#This Row],[Day]]+284)/365))))))</f>
        <v>6.7503132847378744</v>
      </c>
      <c r="D320">
        <f>Table1[[#This Row],[H]]/24</f>
        <v>0.28126305353074477</v>
      </c>
      <c r="E320">
        <v>0.25000000000003908</v>
      </c>
      <c r="F320">
        <f>Table1[[#This Row],[Local Noon Diff (minutes)]]/Minutes_Per_Day</f>
        <v>1.7361111111113825E-4</v>
      </c>
      <c r="G320" s="11">
        <f>MIDDAY-Table1[[#This Row],[H (days)]]</f>
        <v>0.21873694646925523</v>
      </c>
      <c r="H320" s="11">
        <f>MIDDAY+Table1[[#This Row],[H (days)]]</f>
        <v>0.78126305353074477</v>
      </c>
      <c r="I320" s="13">
        <f>ROUND(Table1[[#This Row],[Base Sunrise Time]]*Minutes_Per_Day,0)</f>
        <v>315</v>
      </c>
      <c r="J320" s="13">
        <f>ROUND(Table1[[#This Row],[Base Sunset Time]]*Minutes_Per_Day,0)</f>
        <v>1125</v>
      </c>
      <c r="K320" s="11">
        <f>MIDDAY-Table1[[#This Row],[H (days)]]+Table1[[#This Row],[Local Noon Diff (days)]]</f>
        <v>0.21891055758036637</v>
      </c>
      <c r="L320" s="14">
        <f>RADIANS((SIX_AM-Table1[[#This Row],[Base Sunrise Time]])*Minutes_Per_Day*0.25)</f>
        <v>0.19643155860194442</v>
      </c>
      <c r="M320">
        <f>IF(Table1[[#This Row],[Theta (Radians)]]=0,-1,ROUND(Day_Circle_Radius/(2*SIN(Table1[[#This Row],[Theta (Radians)]])),0))</f>
        <v>254</v>
      </c>
      <c r="N320">
        <f>IF(Table1[[#This Row],[Night Circle Radius]]=0,-1,Table1[[#This Row],[Night Circle Radius]]+ Display_Height / 2)</f>
        <v>354</v>
      </c>
      <c r="O320">
        <f>ABS(Table1[[#This Row],[Night Circle Radius]])</f>
        <v>254</v>
      </c>
      <c r="P320" t="str">
        <f>IF(Table1[[#This Row],[Day]]-10 &lt; 0, "   ", IF(Table1[[#This Row],[Day]]-100 &lt; 0, "  ", " "))</f>
        <v xml:space="preserve"> </v>
      </c>
      <c r="Q32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312 */   {354,254,315,1125},</v>
      </c>
    </row>
    <row r="321" spans="1:17" x14ac:dyDescent="0.25">
      <c r="A321">
        <v>313</v>
      </c>
      <c r="B321" t="s">
        <v>14</v>
      </c>
      <c r="C321">
        <f>ABS((1/15)*DEGREES(ACOS(-TAN(RADIANS(Latitude))*TAN(RADIANS(23.44)*SIN(RADIANS(360*(Table1[[#This Row],[Day]]+284)/365))))))</f>
        <v>6.7628239220515622</v>
      </c>
      <c r="D321">
        <f>Table1[[#This Row],[H]]/24</f>
        <v>0.28178433008548176</v>
      </c>
      <c r="E321">
        <v>0.33333333333343873</v>
      </c>
      <c r="F321">
        <f>Table1[[#This Row],[Local Noon Diff (minutes)]]/Minutes_Per_Day</f>
        <v>2.3148148148155467E-4</v>
      </c>
      <c r="G321" s="11">
        <f>MIDDAY-Table1[[#This Row],[H (days)]]</f>
        <v>0.21821566991451824</v>
      </c>
      <c r="H321" s="11">
        <f>MIDDAY+Table1[[#This Row],[H (days)]]</f>
        <v>0.78178433008548176</v>
      </c>
      <c r="I321" s="13">
        <f>ROUND(Table1[[#This Row],[Base Sunrise Time]]*Minutes_Per_Day,0)</f>
        <v>314</v>
      </c>
      <c r="J321" s="13">
        <f>ROUND(Table1[[#This Row],[Base Sunset Time]]*Minutes_Per_Day,0)</f>
        <v>1126</v>
      </c>
      <c r="K321" s="11">
        <f>MIDDAY-Table1[[#This Row],[H (days)]]+Table1[[#This Row],[Local Noon Diff (days)]]</f>
        <v>0.21844715139599979</v>
      </c>
      <c r="L321" s="14">
        <f>RADIANS((SIX_AM-Table1[[#This Row],[Base Sunrise Time]])*Minutes_Per_Day*0.25)</f>
        <v>0.19970683579164505</v>
      </c>
      <c r="M321">
        <f>IF(Table1[[#This Row],[Theta (Radians)]]=0,-1,ROUND(Day_Circle_Radius/(2*SIN(Table1[[#This Row],[Theta (Radians)]])),0))</f>
        <v>250</v>
      </c>
      <c r="N321">
        <f>IF(Table1[[#This Row],[Night Circle Radius]]=0,-1,Table1[[#This Row],[Night Circle Radius]]+ Display_Height / 2)</f>
        <v>350</v>
      </c>
      <c r="O321">
        <f>ABS(Table1[[#This Row],[Night Circle Radius]])</f>
        <v>250</v>
      </c>
      <c r="P321" t="str">
        <f>IF(Table1[[#This Row],[Day]]-10 &lt; 0, "   ", IF(Table1[[#This Row],[Day]]-100 &lt; 0, "  ", " "))</f>
        <v xml:space="preserve"> </v>
      </c>
      <c r="Q32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313 */   {350,250,314,1126},</v>
      </c>
    </row>
    <row r="322" spans="1:17" x14ac:dyDescent="0.25">
      <c r="A322">
        <v>314</v>
      </c>
      <c r="B322" t="s">
        <v>14</v>
      </c>
      <c r="C322">
        <f>ABS((1/15)*DEGREES(ACOS(-TAN(RADIANS(Latitude))*TAN(RADIANS(23.44)*SIN(RADIANS(360*(Table1[[#This Row],[Day]]+284)/365))))))</f>
        <v>6.775135077163565</v>
      </c>
      <c r="D322">
        <f>Table1[[#This Row],[H]]/24</f>
        <v>0.28229729488181521</v>
      </c>
      <c r="E322">
        <v>0.43333333333329449</v>
      </c>
      <c r="F322">
        <f>Table1[[#This Row],[Local Noon Diff (minutes)]]/Minutes_Per_Day</f>
        <v>3.0092592592589895E-4</v>
      </c>
      <c r="G322" s="11">
        <f>MIDDAY-Table1[[#This Row],[H (days)]]</f>
        <v>0.21770270511818479</v>
      </c>
      <c r="H322" s="11">
        <f>MIDDAY+Table1[[#This Row],[H (days)]]</f>
        <v>0.78229729488181521</v>
      </c>
      <c r="I322" s="13">
        <f>ROUND(Table1[[#This Row],[Base Sunrise Time]]*Minutes_Per_Day,0)</f>
        <v>313</v>
      </c>
      <c r="J322" s="13">
        <f>ROUND(Table1[[#This Row],[Base Sunset Time]]*Minutes_Per_Day,0)</f>
        <v>1127</v>
      </c>
      <c r="K322" s="11">
        <f>MIDDAY-Table1[[#This Row],[H (days)]]+Table1[[#This Row],[Local Noon Diff (days)]]</f>
        <v>0.21800363104411069</v>
      </c>
      <c r="L322" s="14">
        <f>RADIANS((SIX_AM-Table1[[#This Row],[Base Sunrise Time]])*Minutes_Per_Day*0.25)</f>
        <v>0.20292988866306777</v>
      </c>
      <c r="M322">
        <f>IF(Table1[[#This Row],[Theta (Radians)]]=0,-1,ROUND(Day_Circle_Radius/(2*SIN(Table1[[#This Row],[Theta (Radians)]])),0))</f>
        <v>246</v>
      </c>
      <c r="N322">
        <f>IF(Table1[[#This Row],[Night Circle Radius]]=0,-1,Table1[[#This Row],[Night Circle Radius]]+ Display_Height / 2)</f>
        <v>346</v>
      </c>
      <c r="O322">
        <f>ABS(Table1[[#This Row],[Night Circle Radius]])</f>
        <v>246</v>
      </c>
      <c r="P322" t="str">
        <f>IF(Table1[[#This Row],[Day]]-10 &lt; 0, "   ", IF(Table1[[#This Row],[Day]]-100 &lt; 0, "  ", " "))</f>
        <v xml:space="preserve"> </v>
      </c>
      <c r="Q32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314 */   {346,246,313,1127},</v>
      </c>
    </row>
    <row r="323" spans="1:17" x14ac:dyDescent="0.25">
      <c r="A323">
        <v>315</v>
      </c>
      <c r="B323" t="s">
        <v>14</v>
      </c>
      <c r="C323">
        <f>ABS((1/15)*DEGREES(ACOS(-TAN(RADIANS(Latitude))*TAN(RADIANS(23.44)*SIN(RADIANS(360*(Table1[[#This Row],[Day]]+284)/365))))))</f>
        <v>6.7872413334983301</v>
      </c>
      <c r="D323">
        <f>Table1[[#This Row],[H]]/24</f>
        <v>0.28280172222909711</v>
      </c>
      <c r="E323">
        <v>0.53333333333331012</v>
      </c>
      <c r="F323">
        <f>Table1[[#This Row],[Local Noon Diff (minutes)]]/Minutes_Per_Day</f>
        <v>3.7037037037035425E-4</v>
      </c>
      <c r="G323" s="11">
        <f>MIDDAY-Table1[[#This Row],[H (days)]]</f>
        <v>0.21719827777090289</v>
      </c>
      <c r="H323" s="11">
        <f>MIDDAY+Table1[[#This Row],[H (days)]]</f>
        <v>0.78280172222909705</v>
      </c>
      <c r="I323" s="13">
        <f>ROUND(Table1[[#This Row],[Base Sunrise Time]]*Minutes_Per_Day,0)</f>
        <v>313</v>
      </c>
      <c r="J323" s="13">
        <f>ROUND(Table1[[#This Row],[Base Sunset Time]]*Minutes_Per_Day,0)</f>
        <v>1127</v>
      </c>
      <c r="K323" s="11">
        <f>MIDDAY-Table1[[#This Row],[H (days)]]+Table1[[#This Row],[Local Noon Diff (days)]]</f>
        <v>0.21756864814127325</v>
      </c>
      <c r="L323" s="14">
        <f>RADIANS((SIX_AM-Table1[[#This Row],[Base Sunrise Time]])*Minutes_Per_Day*0.25)</f>
        <v>0.20609929916004896</v>
      </c>
      <c r="M323">
        <f>IF(Table1[[#This Row],[Theta (Radians)]]=0,-1,ROUND(Day_Circle_Radius/(2*SIN(Table1[[#This Row],[Theta (Radians)]])),0))</f>
        <v>242</v>
      </c>
      <c r="N323">
        <f>IF(Table1[[#This Row],[Night Circle Radius]]=0,-1,Table1[[#This Row],[Night Circle Radius]]+ Display_Height / 2)</f>
        <v>342</v>
      </c>
      <c r="O323">
        <f>ABS(Table1[[#This Row],[Night Circle Radius]])</f>
        <v>242</v>
      </c>
      <c r="P323" t="str">
        <f>IF(Table1[[#This Row],[Day]]-10 &lt; 0, "   ", IF(Table1[[#This Row],[Day]]-100 &lt; 0, "  ", " "))</f>
        <v xml:space="preserve"> </v>
      </c>
      <c r="Q32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315 */   {342,242,313,1127},</v>
      </c>
    </row>
    <row r="324" spans="1:17" x14ac:dyDescent="0.25">
      <c r="A324">
        <v>316</v>
      </c>
      <c r="B324" t="s">
        <v>14</v>
      </c>
      <c r="C324">
        <f>ABS((1/15)*DEGREES(ACOS(-TAN(RADIANS(Latitude))*TAN(RADIANS(23.44)*SIN(RADIANS(360*(Table1[[#This Row],[Day]]+284)/365))))))</f>
        <v>6.7991372561537</v>
      </c>
      <c r="D324">
        <f>Table1[[#This Row],[H]]/24</f>
        <v>0.28329738567307083</v>
      </c>
      <c r="E324">
        <v>0.66666666666671759</v>
      </c>
      <c r="F324">
        <f>Table1[[#This Row],[Local Noon Diff (minutes)]]/Minutes_Per_Day</f>
        <v>4.6296296296299833E-4</v>
      </c>
      <c r="G324" s="11">
        <f>MIDDAY-Table1[[#This Row],[H (days)]]</f>
        <v>0.21670261432692917</v>
      </c>
      <c r="H324" s="11">
        <f>MIDDAY+Table1[[#This Row],[H (days)]]</f>
        <v>0.78329738567307083</v>
      </c>
      <c r="I324" s="13">
        <f>ROUND(Table1[[#This Row],[Base Sunrise Time]]*Minutes_Per_Day,0)</f>
        <v>312</v>
      </c>
      <c r="J324" s="13">
        <f>ROUND(Table1[[#This Row],[Base Sunset Time]]*Minutes_Per_Day,0)</f>
        <v>1128</v>
      </c>
      <c r="K324" s="11">
        <f>MIDDAY-Table1[[#This Row],[H (days)]]+Table1[[#This Row],[Local Noon Diff (days)]]</f>
        <v>0.21716557728989216</v>
      </c>
      <c r="L324" s="14">
        <f>RADIANS((SIX_AM-Table1[[#This Row],[Base Sunrise Time]])*Minutes_Per_Day*0.25)</f>
        <v>0.20921364442853074</v>
      </c>
      <c r="M324">
        <f>IF(Table1[[#This Row],[Theta (Radians)]]=0,-1,ROUND(Day_Circle_Radius/(2*SIN(Table1[[#This Row],[Theta (Radians)]])),0))</f>
        <v>238</v>
      </c>
      <c r="N324">
        <f>IF(Table1[[#This Row],[Night Circle Radius]]=0,-1,Table1[[#This Row],[Night Circle Radius]]+ Display_Height / 2)</f>
        <v>338</v>
      </c>
      <c r="O324">
        <f>ABS(Table1[[#This Row],[Night Circle Radius]])</f>
        <v>238</v>
      </c>
      <c r="P324" t="str">
        <f>IF(Table1[[#This Row],[Day]]-10 &lt; 0, "   ", IF(Table1[[#This Row],[Day]]-100 &lt; 0, "  ", " "))</f>
        <v xml:space="preserve"> </v>
      </c>
      <c r="Q32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316 */   {338,238,312,1128},</v>
      </c>
    </row>
    <row r="325" spans="1:17" x14ac:dyDescent="0.25">
      <c r="A325">
        <v>317</v>
      </c>
      <c r="B325" t="s">
        <v>14</v>
      </c>
      <c r="C325">
        <f>ABS((1/15)*DEGREES(ACOS(-TAN(RADIANS(Latitude))*TAN(RADIANS(23.44)*SIN(RADIANS(360*(Table1[[#This Row],[Day]]+284)/365))))))</f>
        <v>6.810817397816737</v>
      </c>
      <c r="D325">
        <f>Table1[[#This Row],[H]]/24</f>
        <v>0.28378405824236402</v>
      </c>
      <c r="E325">
        <v>0.79999999999996518</v>
      </c>
      <c r="F325">
        <f>Table1[[#This Row],[Local Noon Diff (minutes)]]/Minutes_Per_Day</f>
        <v>5.5555555555553138E-4</v>
      </c>
      <c r="G325" s="11">
        <f>MIDDAY-Table1[[#This Row],[H (days)]]</f>
        <v>0.21621594175763598</v>
      </c>
      <c r="H325" s="11">
        <f>MIDDAY+Table1[[#This Row],[H (days)]]</f>
        <v>0.78378405824236408</v>
      </c>
      <c r="I325" s="13">
        <f>ROUND(Table1[[#This Row],[Base Sunrise Time]]*Minutes_Per_Day,0)</f>
        <v>311</v>
      </c>
      <c r="J325" s="13">
        <f>ROUND(Table1[[#This Row],[Base Sunset Time]]*Minutes_Per_Day,0)</f>
        <v>1129</v>
      </c>
      <c r="K325" s="11">
        <f>MIDDAY-Table1[[#This Row],[H (days)]]+Table1[[#This Row],[Local Noon Diff (days)]]</f>
        <v>0.21677149731319151</v>
      </c>
      <c r="L325" s="14">
        <f>RADIANS((SIX_AM-Table1[[#This Row],[Base Sunrise Time]])*Minutes_Per_Day*0.25)</f>
        <v>0.21227149836532105</v>
      </c>
      <c r="M325">
        <f>IF(Table1[[#This Row],[Theta (Radians)]]=0,-1,ROUND(Day_Circle_Radius/(2*SIN(Table1[[#This Row],[Theta (Radians)]])),0))</f>
        <v>235</v>
      </c>
      <c r="N325">
        <f>IF(Table1[[#This Row],[Night Circle Radius]]=0,-1,Table1[[#This Row],[Night Circle Radius]]+ Display_Height / 2)</f>
        <v>335</v>
      </c>
      <c r="O325">
        <f>ABS(Table1[[#This Row],[Night Circle Radius]])</f>
        <v>235</v>
      </c>
      <c r="P325" t="str">
        <f>IF(Table1[[#This Row],[Day]]-10 &lt; 0, "   ", IF(Table1[[#This Row],[Day]]-100 &lt; 0, "  ", " "))</f>
        <v xml:space="preserve"> </v>
      </c>
      <c r="Q32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317 */   {335,235,311,1129},</v>
      </c>
    </row>
    <row r="326" spans="1:17" x14ac:dyDescent="0.25">
      <c r="A326">
        <v>318</v>
      </c>
      <c r="B326" t="s">
        <v>14</v>
      </c>
      <c r="C326">
        <f>ABS((1/15)*DEGREES(ACOS(-TAN(RADIANS(Latitude))*TAN(RADIANS(23.44)*SIN(RADIANS(360*(Table1[[#This Row],[Day]]+284)/365))))))</f>
        <v>6.822276304979046</v>
      </c>
      <c r="D326">
        <f>Table1[[#This Row],[H]]/24</f>
        <v>0.28426151270746025</v>
      </c>
      <c r="E326">
        <v>0.96666666666676448</v>
      </c>
      <c r="F326">
        <f>Table1[[#This Row],[Local Noon Diff (minutes)]]/Minutes_Per_Day</f>
        <v>6.7129629629636423E-4</v>
      </c>
      <c r="G326" s="11">
        <f>MIDDAY-Table1[[#This Row],[H (days)]]</f>
        <v>0.21573848729253975</v>
      </c>
      <c r="H326" s="11">
        <f>MIDDAY+Table1[[#This Row],[H (days)]]</f>
        <v>0.78426151270746025</v>
      </c>
      <c r="I326" s="13">
        <f>ROUND(Table1[[#This Row],[Base Sunrise Time]]*Minutes_Per_Day,0)</f>
        <v>311</v>
      </c>
      <c r="J326" s="13">
        <f>ROUND(Table1[[#This Row],[Base Sunset Time]]*Minutes_Per_Day,0)</f>
        <v>1129</v>
      </c>
      <c r="K326" s="11">
        <f>MIDDAY-Table1[[#This Row],[H (days)]]+Table1[[#This Row],[Local Noon Diff (days)]]</f>
        <v>0.21640978358883611</v>
      </c>
      <c r="L326" s="14">
        <f>RADIANS((SIX_AM-Table1[[#This Row],[Base Sunrise Time]])*Minutes_Per_Day*0.25)</f>
        <v>0.21527143324526096</v>
      </c>
      <c r="M326">
        <f>IF(Table1[[#This Row],[Theta (Radians)]]=0,-1,ROUND(Day_Circle_Radius/(2*SIN(Table1[[#This Row],[Theta (Radians)]])),0))</f>
        <v>232</v>
      </c>
      <c r="N326">
        <f>IF(Table1[[#This Row],[Night Circle Radius]]=0,-1,Table1[[#This Row],[Night Circle Radius]]+ Display_Height / 2)</f>
        <v>332</v>
      </c>
      <c r="O326">
        <f>ABS(Table1[[#This Row],[Night Circle Radius]])</f>
        <v>232</v>
      </c>
      <c r="P326" t="str">
        <f>IF(Table1[[#This Row],[Day]]-10 &lt; 0, "   ", IF(Table1[[#This Row],[Day]]-100 &lt; 0, "  ", " "))</f>
        <v xml:space="preserve"> </v>
      </c>
      <c r="Q32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318 */   {332,232,311,1129},</v>
      </c>
    </row>
    <row r="327" spans="1:17" x14ac:dyDescent="0.25">
      <c r="A327">
        <v>319</v>
      </c>
      <c r="B327" t="s">
        <v>14</v>
      </c>
      <c r="C327">
        <f>ABS((1/15)*DEGREES(ACOS(-TAN(RADIANS(Latitude))*TAN(RADIANS(23.44)*SIN(RADIANS(360*(Table1[[#This Row],[Day]]+284)/365))))))</f>
        <v>6.8335085244430216</v>
      </c>
      <c r="D327">
        <f>Table1[[#This Row],[H]]/24</f>
        <v>0.28472952185179257</v>
      </c>
      <c r="E327">
        <v>1.133333333333244</v>
      </c>
      <c r="F327">
        <f>Table1[[#This Row],[Local Noon Diff (minutes)]]/Minutes_Per_Day</f>
        <v>7.8703703703697503E-4</v>
      </c>
      <c r="G327" s="11">
        <f>MIDDAY-Table1[[#This Row],[H (days)]]</f>
        <v>0.21527047814820743</v>
      </c>
      <c r="H327" s="11">
        <f>MIDDAY+Table1[[#This Row],[H (days)]]</f>
        <v>0.78472952185179257</v>
      </c>
      <c r="I327" s="13">
        <f>ROUND(Table1[[#This Row],[Base Sunrise Time]]*Minutes_Per_Day,0)</f>
        <v>310</v>
      </c>
      <c r="J327" s="13">
        <f>ROUND(Table1[[#This Row],[Base Sunset Time]]*Minutes_Per_Day,0)</f>
        <v>1130</v>
      </c>
      <c r="K327" s="11">
        <f>MIDDAY-Table1[[#This Row],[H (days)]]+Table1[[#This Row],[Local Noon Diff (days)]]</f>
        <v>0.21605751518524441</v>
      </c>
      <c r="L327" s="14">
        <f>RADIANS((SIX_AM-Table1[[#This Row],[Base Sunrise Time]])*Minutes_Per_Day*0.25)</f>
        <v>0.21821202142455542</v>
      </c>
      <c r="M327">
        <f>IF(Table1[[#This Row],[Theta (Radians)]]=0,-1,ROUND(Day_Circle_Radius/(2*SIN(Table1[[#This Row],[Theta (Radians)]])),0))</f>
        <v>229</v>
      </c>
      <c r="N327">
        <f>IF(Table1[[#This Row],[Night Circle Radius]]=0,-1,Table1[[#This Row],[Night Circle Radius]]+ Display_Height / 2)</f>
        <v>329</v>
      </c>
      <c r="O327">
        <f>ABS(Table1[[#This Row],[Night Circle Radius]])</f>
        <v>229</v>
      </c>
      <c r="P327" t="str">
        <f>IF(Table1[[#This Row],[Day]]-10 &lt; 0, "   ", IF(Table1[[#This Row],[Day]]-100 &lt; 0, "  ", " "))</f>
        <v xml:space="preserve"> </v>
      </c>
      <c r="Q32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319 */   {329,229,310,1130},</v>
      </c>
    </row>
    <row r="328" spans="1:17" x14ac:dyDescent="0.25">
      <c r="A328">
        <v>320</v>
      </c>
      <c r="B328" t="s">
        <v>14</v>
      </c>
      <c r="C328">
        <f>ABS((1/15)*DEGREES(ACOS(-TAN(RADIANS(Latitude))*TAN(RADIANS(23.44)*SIN(RADIANS(360*(Table1[[#This Row],[Day]]+284)/365))))))</f>
        <v>6.8445086101088872</v>
      </c>
      <c r="D328">
        <f>Table1[[#This Row],[H]]/24</f>
        <v>0.28518785875453695</v>
      </c>
      <c r="E328">
        <v>1.3166666666666593</v>
      </c>
      <c r="F328">
        <f>Table1[[#This Row],[Local Noon Diff (minutes)]]/Minutes_Per_Day</f>
        <v>9.1435185185184675E-4</v>
      </c>
      <c r="G328" s="11">
        <f>MIDDAY-Table1[[#This Row],[H (days)]]</f>
        <v>0.21481214124546305</v>
      </c>
      <c r="H328" s="11">
        <f>MIDDAY+Table1[[#This Row],[H (days)]]</f>
        <v>0.78518785875453689</v>
      </c>
      <c r="I328" s="13">
        <f>ROUND(Table1[[#This Row],[Base Sunrise Time]]*Minutes_Per_Day,0)</f>
        <v>309</v>
      </c>
      <c r="J328" s="13">
        <f>ROUND(Table1[[#This Row],[Base Sunset Time]]*Minutes_Per_Day,0)</f>
        <v>1131</v>
      </c>
      <c r="K328" s="11">
        <f>MIDDAY-Table1[[#This Row],[H (days)]]+Table1[[#This Row],[Local Noon Diff (days)]]</f>
        <v>0.2157264930973149</v>
      </c>
      <c r="L328" s="14">
        <f>RADIANS((SIX_AM-Table1[[#This Row],[Base Sunrise Time]])*Minutes_Per_Day*0.25)</f>
        <v>0.22109183711761712</v>
      </c>
      <c r="M328">
        <f>IF(Table1[[#This Row],[Theta (Radians)]]=0,-1,ROUND(Day_Circle_Radius/(2*SIN(Table1[[#This Row],[Theta (Radians)]])),0))</f>
        <v>226</v>
      </c>
      <c r="N328">
        <f>IF(Table1[[#This Row],[Night Circle Radius]]=0,-1,Table1[[#This Row],[Night Circle Radius]]+ Display_Height / 2)</f>
        <v>326</v>
      </c>
      <c r="O328">
        <f>ABS(Table1[[#This Row],[Night Circle Radius]])</f>
        <v>226</v>
      </c>
      <c r="P328" t="str">
        <f>IF(Table1[[#This Row],[Day]]-10 &lt; 0, "   ", IF(Table1[[#This Row],[Day]]-100 &lt; 0, "  ", " "))</f>
        <v xml:space="preserve"> </v>
      </c>
      <c r="Q32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320 */   {326,226,309,1131},</v>
      </c>
    </row>
    <row r="329" spans="1:17" x14ac:dyDescent="0.25">
      <c r="A329">
        <v>321</v>
      </c>
      <c r="B329" t="s">
        <v>14</v>
      </c>
      <c r="C329">
        <f>ABS((1/15)*DEGREES(ACOS(-TAN(RADIANS(Latitude))*TAN(RADIANS(23.44)*SIN(RADIANS(360*(Table1[[#This Row],[Day]]+284)/365))))))</f>
        <v>6.8552711300308324</v>
      </c>
      <c r="D329">
        <f>Table1[[#This Row],[H]]/24</f>
        <v>0.28563629708461802</v>
      </c>
      <c r="E329">
        <v>1.5166666666666906</v>
      </c>
      <c r="F329">
        <f>Table1[[#This Row],[Local Noon Diff (minutes)]]/Minutes_Per_Day</f>
        <v>1.0532407407407574E-3</v>
      </c>
      <c r="G329" s="11">
        <f>MIDDAY-Table1[[#This Row],[H (days)]]</f>
        <v>0.21436370291538198</v>
      </c>
      <c r="H329" s="11">
        <f>MIDDAY+Table1[[#This Row],[H (days)]]</f>
        <v>0.78563629708461802</v>
      </c>
      <c r="I329" s="13">
        <f>ROUND(Table1[[#This Row],[Base Sunrise Time]]*Minutes_Per_Day,0)</f>
        <v>309</v>
      </c>
      <c r="J329" s="13">
        <f>ROUND(Table1[[#This Row],[Base Sunset Time]]*Minutes_Per_Day,0)</f>
        <v>1131</v>
      </c>
      <c r="K329" s="11">
        <f>MIDDAY-Table1[[#This Row],[H (days)]]+Table1[[#This Row],[Local Noon Diff (days)]]</f>
        <v>0.21541694365612274</v>
      </c>
      <c r="L329" s="14">
        <f>RADIANS((SIX_AM-Table1[[#This Row],[Base Sunrise Time]])*Minutes_Per_Day*0.25)</f>
        <v>0.22390945824435865</v>
      </c>
      <c r="M329">
        <f>IF(Table1[[#This Row],[Theta (Radians)]]=0,-1,ROUND(Day_Circle_Radius/(2*SIN(Table1[[#This Row],[Theta (Radians)]])),0))</f>
        <v>223</v>
      </c>
      <c r="N329">
        <f>IF(Table1[[#This Row],[Night Circle Radius]]=0,-1,Table1[[#This Row],[Night Circle Radius]]+ Display_Height / 2)</f>
        <v>323</v>
      </c>
      <c r="O329">
        <f>ABS(Table1[[#This Row],[Night Circle Radius]])</f>
        <v>223</v>
      </c>
      <c r="P329" t="str">
        <f>IF(Table1[[#This Row],[Day]]-10 &lt; 0, "   ", IF(Table1[[#This Row],[Day]]-100 &lt; 0, "  ", " "))</f>
        <v xml:space="preserve"> </v>
      </c>
      <c r="Q32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321 */   {323,223,309,1131},</v>
      </c>
    </row>
    <row r="330" spans="1:17" x14ac:dyDescent="0.25">
      <c r="A330">
        <v>322</v>
      </c>
      <c r="B330" t="s">
        <v>14</v>
      </c>
      <c r="C330">
        <f>ABS((1/15)*DEGREES(ACOS(-TAN(RADIANS(Latitude))*TAN(RADIANS(23.44)*SIN(RADIANS(360*(Table1[[#This Row],[Day]]+284)/365))))))</f>
        <v>6.8657906737288981</v>
      </c>
      <c r="D330">
        <f>Table1[[#This Row],[H]]/24</f>
        <v>0.28607461140537077</v>
      </c>
      <c r="E330">
        <v>1.7166666666667219</v>
      </c>
      <c r="F330">
        <f>Table1[[#This Row],[Local Noon Diff (minutes)]]/Minutes_Per_Day</f>
        <v>1.192129629629668E-3</v>
      </c>
      <c r="G330" s="11">
        <f>MIDDAY-Table1[[#This Row],[H (days)]]</f>
        <v>0.21392538859462923</v>
      </c>
      <c r="H330" s="11">
        <f>MIDDAY+Table1[[#This Row],[H (days)]]</f>
        <v>0.78607461140537072</v>
      </c>
      <c r="I330" s="13">
        <f>ROUND(Table1[[#This Row],[Base Sunrise Time]]*Minutes_Per_Day,0)</f>
        <v>308</v>
      </c>
      <c r="J330" s="13">
        <f>ROUND(Table1[[#This Row],[Base Sunset Time]]*Minutes_Per_Day,0)</f>
        <v>1132</v>
      </c>
      <c r="K330" s="11">
        <f>MIDDAY-Table1[[#This Row],[H (days)]]+Table1[[#This Row],[Local Noon Diff (days)]]</f>
        <v>0.2151175182242589</v>
      </c>
      <c r="L330" s="14">
        <f>RADIANS((SIX_AM-Table1[[#This Row],[Base Sunrise Time]])*Minutes_Per_Day*0.25)</f>
        <v>0.22666346834443876</v>
      </c>
      <c r="M330">
        <f>IF(Table1[[#This Row],[Theta (Radians)]]=0,-1,ROUND(Day_Circle_Radius/(2*SIN(Table1[[#This Row],[Theta (Radians)]])),0))</f>
        <v>220</v>
      </c>
      <c r="N330">
        <f>IF(Table1[[#This Row],[Night Circle Radius]]=0,-1,Table1[[#This Row],[Night Circle Radius]]+ Display_Height / 2)</f>
        <v>320</v>
      </c>
      <c r="O330">
        <f>ABS(Table1[[#This Row],[Night Circle Radius]])</f>
        <v>220</v>
      </c>
      <c r="P330" t="str">
        <f>IF(Table1[[#This Row],[Day]]-10 &lt; 0, "   ", IF(Table1[[#This Row],[Day]]-100 &lt; 0, "  ", " "))</f>
        <v xml:space="preserve"> </v>
      </c>
      <c r="Q33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322 */   {320,220,308,1132},</v>
      </c>
    </row>
    <row r="331" spans="1:17" x14ac:dyDescent="0.25">
      <c r="A331">
        <v>323</v>
      </c>
      <c r="B331" t="s">
        <v>14</v>
      </c>
      <c r="C331">
        <f>ABS((1/15)*DEGREES(ACOS(-TAN(RADIANS(Latitude))*TAN(RADIANS(23.44)*SIN(RADIANS(360*(Table1[[#This Row],[Day]]+284)/365))))))</f>
        <v>6.8760618597416423</v>
      </c>
      <c r="D331">
        <f>Table1[[#This Row],[H]]/24</f>
        <v>0.28650257748923508</v>
      </c>
      <c r="E331">
        <v>1.9499999999999851</v>
      </c>
      <c r="F331">
        <f>Table1[[#This Row],[Local Noon Diff (minutes)]]/Minutes_Per_Day</f>
        <v>1.3541666666666563E-3</v>
      </c>
      <c r="G331" s="11">
        <f>MIDDAY-Table1[[#This Row],[H (days)]]</f>
        <v>0.21349742251076492</v>
      </c>
      <c r="H331" s="11">
        <f>MIDDAY+Table1[[#This Row],[H (days)]]</f>
        <v>0.78650257748923513</v>
      </c>
      <c r="I331" s="13">
        <f>ROUND(Table1[[#This Row],[Base Sunrise Time]]*Minutes_Per_Day,0)</f>
        <v>307</v>
      </c>
      <c r="J331" s="13">
        <f>ROUND(Table1[[#This Row],[Base Sunset Time]]*Minutes_Per_Day,0)</f>
        <v>1133</v>
      </c>
      <c r="K331" s="11">
        <f>MIDDAY-Table1[[#This Row],[H (days)]]+Table1[[#This Row],[Local Noon Diff (days)]]</f>
        <v>0.21485158917743158</v>
      </c>
      <c r="L331" s="14">
        <f>RADIANS((SIX_AM-Table1[[#This Row],[Base Sunrise Time]])*Minutes_Per_Day*0.25)</f>
        <v>0.22935245855454617</v>
      </c>
      <c r="M331">
        <f>IF(Table1[[#This Row],[Theta (Radians)]]=0,-1,ROUND(Day_Circle_Radius/(2*SIN(Table1[[#This Row],[Theta (Radians)]])),0))</f>
        <v>218</v>
      </c>
      <c r="N331">
        <f>IF(Table1[[#This Row],[Night Circle Radius]]=0,-1,Table1[[#This Row],[Night Circle Radius]]+ Display_Height / 2)</f>
        <v>318</v>
      </c>
      <c r="O331">
        <f>ABS(Table1[[#This Row],[Night Circle Radius]])</f>
        <v>218</v>
      </c>
      <c r="P331" t="str">
        <f>IF(Table1[[#This Row],[Day]]-10 &lt; 0, "   ", IF(Table1[[#This Row],[Day]]-100 &lt; 0, "  ", " "))</f>
        <v xml:space="preserve"> </v>
      </c>
      <c r="Q33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323 */   {318,218,307,1133},</v>
      </c>
    </row>
    <row r="332" spans="1:17" x14ac:dyDescent="0.25">
      <c r="A332">
        <v>324</v>
      </c>
      <c r="B332" t="s">
        <v>14</v>
      </c>
      <c r="C332">
        <f>ABS((1/15)*DEGREES(ACOS(-TAN(RADIANS(Latitude))*TAN(RADIANS(23.44)*SIN(RADIANS(360*(Table1[[#This Row],[Day]]+284)/365))))))</f>
        <v>6.886079343403007</v>
      </c>
      <c r="D332">
        <f>Table1[[#This Row],[H]]/24</f>
        <v>0.28691997264179198</v>
      </c>
      <c r="E332">
        <v>2.1833333333332483</v>
      </c>
      <c r="F332">
        <f>Table1[[#This Row],[Local Noon Diff (minutes)]]/Minutes_Per_Day</f>
        <v>1.5162037037036447E-3</v>
      </c>
      <c r="G332" s="11">
        <f>MIDDAY-Table1[[#This Row],[H (days)]]</f>
        <v>0.21308002735820802</v>
      </c>
      <c r="H332" s="11">
        <f>MIDDAY+Table1[[#This Row],[H (days)]]</f>
        <v>0.78691997264179192</v>
      </c>
      <c r="I332" s="13">
        <f>ROUND(Table1[[#This Row],[Base Sunrise Time]]*Minutes_Per_Day,0)</f>
        <v>307</v>
      </c>
      <c r="J332" s="13">
        <f>ROUND(Table1[[#This Row],[Base Sunset Time]]*Minutes_Per_Day,0)</f>
        <v>1133</v>
      </c>
      <c r="K332" s="11">
        <f>MIDDAY-Table1[[#This Row],[H (days)]]+Table1[[#This Row],[Local Noon Diff (days)]]</f>
        <v>0.21459623106191167</v>
      </c>
      <c r="L332" s="14">
        <f>RADIANS((SIX_AM-Table1[[#This Row],[Base Sunrise Time]])*Minutes_Per_Day*0.25)</f>
        <v>0.23197502964437963</v>
      </c>
      <c r="M332">
        <f>IF(Table1[[#This Row],[Theta (Radians)]]=0,-1,ROUND(Day_Circle_Radius/(2*SIN(Table1[[#This Row],[Theta (Radians)]])),0))</f>
        <v>215</v>
      </c>
      <c r="N332">
        <f>IF(Table1[[#This Row],[Night Circle Radius]]=0,-1,Table1[[#This Row],[Night Circle Radius]]+ Display_Height / 2)</f>
        <v>315</v>
      </c>
      <c r="O332">
        <f>ABS(Table1[[#This Row],[Night Circle Radius]])</f>
        <v>215</v>
      </c>
      <c r="P332" t="str">
        <f>IF(Table1[[#This Row],[Day]]-10 &lt; 0, "   ", IF(Table1[[#This Row],[Day]]-100 &lt; 0, "  ", " "))</f>
        <v xml:space="preserve"> </v>
      </c>
      <c r="Q33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324 */   {315,215,307,1133},</v>
      </c>
    </row>
    <row r="333" spans="1:17" x14ac:dyDescent="0.25">
      <c r="A333">
        <v>325</v>
      </c>
      <c r="B333" t="s">
        <v>14</v>
      </c>
      <c r="C333">
        <f>ABS((1/15)*DEGREES(ACOS(-TAN(RADIANS(Latitude))*TAN(RADIANS(23.44)*SIN(RADIANS(360*(Table1[[#This Row],[Day]]+284)/365))))))</f>
        <v>6.8958378248251284</v>
      </c>
      <c r="D333">
        <f>Table1[[#This Row],[H]]/24</f>
        <v>0.28732657603438033</v>
      </c>
      <c r="E333">
        <v>2.4333333333332874</v>
      </c>
      <c r="F333">
        <f>Table1[[#This Row],[Local Noon Diff (minutes)]]/Minutes_Per_Day</f>
        <v>1.6898148148147829E-3</v>
      </c>
      <c r="G333" s="11">
        <f>MIDDAY-Table1[[#This Row],[H (days)]]</f>
        <v>0.21267342396561967</v>
      </c>
      <c r="H333" s="11">
        <f>MIDDAY+Table1[[#This Row],[H (days)]]</f>
        <v>0.78732657603438039</v>
      </c>
      <c r="I333" s="13">
        <f>ROUND(Table1[[#This Row],[Base Sunrise Time]]*Minutes_Per_Day,0)</f>
        <v>306</v>
      </c>
      <c r="J333" s="13">
        <f>ROUND(Table1[[#This Row],[Base Sunset Time]]*Minutes_Per_Day,0)</f>
        <v>1134</v>
      </c>
      <c r="K333" s="11">
        <f>MIDDAY-Table1[[#This Row],[H (days)]]+Table1[[#This Row],[Local Noon Diff (days)]]</f>
        <v>0.21436323878043445</v>
      </c>
      <c r="L333" s="14">
        <f>RADIANS((SIX_AM-Table1[[#This Row],[Base Sunrise Time]])*Minutes_Per_Day*0.25)</f>
        <v>0.23452979410654018</v>
      </c>
      <c r="M333">
        <f>IF(Table1[[#This Row],[Theta (Radians)]]=0,-1,ROUND(Day_Circle_Radius/(2*SIN(Table1[[#This Row],[Theta (Radians)]])),0))</f>
        <v>213</v>
      </c>
      <c r="N333">
        <f>IF(Table1[[#This Row],[Night Circle Radius]]=0,-1,Table1[[#This Row],[Night Circle Radius]]+ Display_Height / 2)</f>
        <v>313</v>
      </c>
      <c r="O333">
        <f>ABS(Table1[[#This Row],[Night Circle Radius]])</f>
        <v>213</v>
      </c>
      <c r="P333" t="str">
        <f>IF(Table1[[#This Row],[Day]]-10 &lt; 0, "   ", IF(Table1[[#This Row],[Day]]-100 &lt; 0, "  ", " "))</f>
        <v xml:space="preserve"> </v>
      </c>
      <c r="Q33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325 */   {313,213,306,1134},</v>
      </c>
    </row>
    <row r="334" spans="1:17" x14ac:dyDescent="0.25">
      <c r="A334">
        <v>326</v>
      </c>
      <c r="B334" t="s">
        <v>14</v>
      </c>
      <c r="C334">
        <f>ABS((1/15)*DEGREES(ACOS(-TAN(RADIANS(Latitude))*TAN(RADIANS(23.44)*SIN(RADIANS(360*(Table1[[#This Row],[Day]]+284)/365))))))</f>
        <v>6.9053320570672341</v>
      </c>
      <c r="D334">
        <f>Table1[[#This Row],[H]]/24</f>
        <v>0.28772216904446807</v>
      </c>
      <c r="E334">
        <v>2.6999999999999424</v>
      </c>
      <c r="F334">
        <f>Table1[[#This Row],[Local Noon Diff (minutes)]]/Minutes_Per_Day</f>
        <v>1.87499999999996E-3</v>
      </c>
      <c r="G334" s="11">
        <f>MIDDAY-Table1[[#This Row],[H (days)]]</f>
        <v>0.21227783095553193</v>
      </c>
      <c r="H334" s="11">
        <f>MIDDAY+Table1[[#This Row],[H (days)]]</f>
        <v>0.78772216904446801</v>
      </c>
      <c r="I334" s="13">
        <f>ROUND(Table1[[#This Row],[Base Sunrise Time]]*Minutes_Per_Day,0)</f>
        <v>306</v>
      </c>
      <c r="J334" s="13">
        <f>ROUND(Table1[[#This Row],[Base Sunset Time]]*Minutes_Per_Day,0)</f>
        <v>1134</v>
      </c>
      <c r="K334" s="11">
        <f>MIDDAY-Table1[[#This Row],[H (days)]]+Table1[[#This Row],[Local Noon Diff (days)]]</f>
        <v>0.21415283095553189</v>
      </c>
      <c r="L334" s="14">
        <f>RADIANS((SIX_AM-Table1[[#This Row],[Base Sunrise Time]])*Minutes_Per_Day*0.25)</f>
        <v>0.23701537829514638</v>
      </c>
      <c r="M334">
        <f>IF(Table1[[#This Row],[Theta (Radians)]]=0,-1,ROUND(Day_Circle_Radius/(2*SIN(Table1[[#This Row],[Theta (Radians)]])),0))</f>
        <v>211</v>
      </c>
      <c r="N334">
        <f>IF(Table1[[#This Row],[Night Circle Radius]]=0,-1,Table1[[#This Row],[Night Circle Radius]]+ Display_Height / 2)</f>
        <v>311</v>
      </c>
      <c r="O334">
        <f>ABS(Table1[[#This Row],[Night Circle Radius]])</f>
        <v>211</v>
      </c>
      <c r="P334" t="str">
        <f>IF(Table1[[#This Row],[Day]]-10 &lt; 0, "   ", IF(Table1[[#This Row],[Day]]-100 &lt; 0, "  ", " "))</f>
        <v xml:space="preserve"> </v>
      </c>
      <c r="Q33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326 */   {311,211,306,1134},</v>
      </c>
    </row>
    <row r="335" spans="1:17" x14ac:dyDescent="0.25">
      <c r="A335">
        <v>327</v>
      </c>
      <c r="B335" t="s">
        <v>14</v>
      </c>
      <c r="C335">
        <f>ABS((1/15)*DEGREES(ACOS(-TAN(RADIANS(Latitude))*TAN(RADIANS(23.44)*SIN(RADIANS(360*(Table1[[#This Row],[Day]]+284)/365))))))</f>
        <v>6.9145568544691862</v>
      </c>
      <c r="D335">
        <f>Table1[[#This Row],[H]]/24</f>
        <v>0.28810653560288274</v>
      </c>
      <c r="E335">
        <v>2.9833333333333734</v>
      </c>
      <c r="F335">
        <f>Table1[[#This Row],[Local Noon Diff (minutes)]]/Minutes_Per_Day</f>
        <v>2.0717592592592871E-3</v>
      </c>
      <c r="G335" s="11">
        <f>MIDDAY-Table1[[#This Row],[H (days)]]</f>
        <v>0.21189346439711726</v>
      </c>
      <c r="H335" s="11">
        <f>MIDDAY+Table1[[#This Row],[H (days)]]</f>
        <v>0.78810653560288269</v>
      </c>
      <c r="I335" s="13">
        <f>ROUND(Table1[[#This Row],[Base Sunrise Time]]*Minutes_Per_Day,0)</f>
        <v>305</v>
      </c>
      <c r="J335" s="13">
        <f>ROUND(Table1[[#This Row],[Base Sunset Time]]*Minutes_Per_Day,0)</f>
        <v>1135</v>
      </c>
      <c r="K335" s="11">
        <f>MIDDAY-Table1[[#This Row],[H (days)]]+Table1[[#This Row],[Local Noon Diff (days)]]</f>
        <v>0.21396522365637655</v>
      </c>
      <c r="L335" s="14">
        <f>RADIANS((SIX_AM-Table1[[#This Row],[Base Sunrise Time]])*Minutes_Per_Day*0.25)</f>
        <v>0.23943042460754863</v>
      </c>
      <c r="M335">
        <f>IF(Table1[[#This Row],[Theta (Radians)]]=0,-1,ROUND(Day_Circle_Radius/(2*SIN(Table1[[#This Row],[Theta (Radians)]])),0))</f>
        <v>209</v>
      </c>
      <c r="N335">
        <f>IF(Table1[[#This Row],[Night Circle Radius]]=0,-1,Table1[[#This Row],[Night Circle Radius]]+ Display_Height / 2)</f>
        <v>309</v>
      </c>
      <c r="O335">
        <f>ABS(Table1[[#This Row],[Night Circle Radius]])</f>
        <v>209</v>
      </c>
      <c r="P335" t="str">
        <f>IF(Table1[[#This Row],[Day]]-10 &lt; 0, "   ", IF(Table1[[#This Row],[Day]]-100 &lt; 0, "  ", " "))</f>
        <v xml:space="preserve"> </v>
      </c>
      <c r="Q33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327 */   {309,209,305,1135},</v>
      </c>
    </row>
    <row r="336" spans="1:17" x14ac:dyDescent="0.25">
      <c r="A336">
        <v>328</v>
      </c>
      <c r="B336" t="s">
        <v>14</v>
      </c>
      <c r="C336">
        <f>ABS((1/15)*DEGREES(ACOS(-TAN(RADIANS(Latitude))*TAN(RADIANS(23.44)*SIN(RADIANS(360*(Table1[[#This Row],[Day]]+284)/365))))))</f>
        <v>6.9235071011266864</v>
      </c>
      <c r="D336">
        <f>Table1[[#This Row],[H]]/24</f>
        <v>0.28847946254694529</v>
      </c>
      <c r="E336">
        <v>3.2666666666666444</v>
      </c>
      <c r="F336">
        <f>Table1[[#This Row],[Local Noon Diff (minutes)]]/Minutes_Per_Day</f>
        <v>2.2685185185185031E-3</v>
      </c>
      <c r="G336" s="11">
        <f>MIDDAY-Table1[[#This Row],[H (days)]]</f>
        <v>0.21152053745305471</v>
      </c>
      <c r="H336" s="11">
        <f>MIDDAY+Table1[[#This Row],[H (days)]]</f>
        <v>0.78847946254694534</v>
      </c>
      <c r="I336" s="13">
        <f>ROUND(Table1[[#This Row],[Base Sunrise Time]]*Minutes_Per_Day,0)</f>
        <v>305</v>
      </c>
      <c r="J336" s="13">
        <f>ROUND(Table1[[#This Row],[Base Sunset Time]]*Minutes_Per_Day,0)</f>
        <v>1135</v>
      </c>
      <c r="K336" s="11">
        <f>MIDDAY-Table1[[#This Row],[H (days)]]+Table1[[#This Row],[Local Noon Diff (days)]]</f>
        <v>0.21378905597157322</v>
      </c>
      <c r="L336" s="14">
        <f>RADIANS((SIX_AM-Table1[[#This Row],[Base Sunrise Time]])*Minutes_Per_Day*0.25)</f>
        <v>0.24177359370313381</v>
      </c>
      <c r="M336">
        <f>IF(Table1[[#This Row],[Theta (Radians)]]=0,-1,ROUND(Day_Circle_Radius/(2*SIN(Table1[[#This Row],[Theta (Radians)]])),0))</f>
        <v>207</v>
      </c>
      <c r="N336">
        <f>IF(Table1[[#This Row],[Night Circle Radius]]=0,-1,Table1[[#This Row],[Night Circle Radius]]+ Display_Height / 2)</f>
        <v>307</v>
      </c>
      <c r="O336">
        <f>ABS(Table1[[#This Row],[Night Circle Radius]])</f>
        <v>207</v>
      </c>
      <c r="P336" t="str">
        <f>IF(Table1[[#This Row],[Day]]-10 &lt; 0, "   ", IF(Table1[[#This Row],[Day]]-100 &lt; 0, "  ", " "))</f>
        <v xml:space="preserve"> </v>
      </c>
      <c r="Q33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328 */   {307,207,305,1135},</v>
      </c>
    </row>
    <row r="337" spans="1:17" x14ac:dyDescent="0.25">
      <c r="A337">
        <v>329</v>
      </c>
      <c r="B337" t="s">
        <v>14</v>
      </c>
      <c r="C337">
        <f>ABS((1/15)*DEGREES(ACOS(-TAN(RADIANS(Latitude))*TAN(RADIANS(23.44)*SIN(RADIANS(360*(Table1[[#This Row],[Day]]+284)/365))))))</f>
        <v>6.9321777594836513</v>
      </c>
      <c r="D337">
        <f>Table1[[#This Row],[H]]/24</f>
        <v>0.28884073997848547</v>
      </c>
      <c r="E337">
        <v>3.5833333333333073</v>
      </c>
      <c r="F337">
        <f>Table1[[#This Row],[Local Noon Diff (minutes)]]/Minutes_Per_Day</f>
        <v>2.4884259259259078E-3</v>
      </c>
      <c r="G337" s="11">
        <f>MIDDAY-Table1[[#This Row],[H (days)]]</f>
        <v>0.21115926002151453</v>
      </c>
      <c r="H337" s="11">
        <f>MIDDAY+Table1[[#This Row],[H (days)]]</f>
        <v>0.78884073997848547</v>
      </c>
      <c r="I337" s="13">
        <f>ROUND(Table1[[#This Row],[Base Sunrise Time]]*Minutes_Per_Day,0)</f>
        <v>304</v>
      </c>
      <c r="J337" s="13">
        <f>ROUND(Table1[[#This Row],[Base Sunset Time]]*Minutes_Per_Day,0)</f>
        <v>1136</v>
      </c>
      <c r="K337" s="11">
        <f>MIDDAY-Table1[[#This Row],[H (days)]]+Table1[[#This Row],[Local Noon Diff (days)]]</f>
        <v>0.21364768594744044</v>
      </c>
      <c r="L337" s="14">
        <f>RADIANS((SIX_AM-Table1[[#This Row],[Base Sunrise Time]])*Minutes_Per_Day*0.25)</f>
        <v>0.2440435667528027</v>
      </c>
      <c r="M337">
        <f>IF(Table1[[#This Row],[Theta (Radians)]]=0,-1,ROUND(Day_Circle_Radius/(2*SIN(Table1[[#This Row],[Theta (Radians)]])),0))</f>
        <v>205</v>
      </c>
      <c r="N337">
        <f>IF(Table1[[#This Row],[Night Circle Radius]]=0,-1,Table1[[#This Row],[Night Circle Radius]]+ Display_Height / 2)</f>
        <v>305</v>
      </c>
      <c r="O337">
        <f>ABS(Table1[[#This Row],[Night Circle Radius]])</f>
        <v>205</v>
      </c>
      <c r="P337" t="str">
        <f>IF(Table1[[#This Row],[Day]]-10 &lt; 0, "   ", IF(Table1[[#This Row],[Day]]-100 &lt; 0, "  ", " "))</f>
        <v xml:space="preserve"> </v>
      </c>
      <c r="Q33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329 */   {305,205,304,1136},</v>
      </c>
    </row>
    <row r="338" spans="1:17" x14ac:dyDescent="0.25">
      <c r="A338">
        <v>330</v>
      </c>
      <c r="B338" t="s">
        <v>14</v>
      </c>
      <c r="C338">
        <f>ABS((1/15)*DEGREES(ACOS(-TAN(RADIANS(Latitude))*TAN(RADIANS(23.44)*SIN(RADIANS(360*(Table1[[#This Row],[Day]]+284)/365))))))</f>
        <v>6.9405638790158717</v>
      </c>
      <c r="D338">
        <f>Table1[[#This Row],[H]]/24</f>
        <v>0.2891901616256613</v>
      </c>
      <c r="E338">
        <v>3.8999999999999702</v>
      </c>
      <c r="F338">
        <f>Table1[[#This Row],[Local Noon Diff (minutes)]]/Minutes_Per_Day</f>
        <v>2.7083333333333126E-3</v>
      </c>
      <c r="G338" s="11">
        <f>MIDDAY-Table1[[#This Row],[H (days)]]</f>
        <v>0.2108098383743387</v>
      </c>
      <c r="H338" s="11">
        <f>MIDDAY+Table1[[#This Row],[H (days)]]</f>
        <v>0.78919016162566136</v>
      </c>
      <c r="I338" s="13">
        <f>ROUND(Table1[[#This Row],[Base Sunrise Time]]*Minutes_Per_Day,0)</f>
        <v>304</v>
      </c>
      <c r="J338" s="13">
        <f>ROUND(Table1[[#This Row],[Base Sunset Time]]*Minutes_Per_Day,0)</f>
        <v>1136</v>
      </c>
      <c r="K338" s="11">
        <f>MIDDAY-Table1[[#This Row],[H (days)]]+Table1[[#This Row],[Local Noon Diff (days)]]</f>
        <v>0.21351817170767201</v>
      </c>
      <c r="L338" s="14">
        <f>RADIANS((SIX_AM-Table1[[#This Row],[Base Sunrise Time]])*Minutes_Per_Day*0.25)</f>
        <v>0.24623904771234836</v>
      </c>
      <c r="M338">
        <f>IF(Table1[[#This Row],[Theta (Radians)]]=0,-1,ROUND(Day_Circle_Radius/(2*SIN(Table1[[#This Row],[Theta (Radians)]])),0))</f>
        <v>203</v>
      </c>
      <c r="N338">
        <f>IF(Table1[[#This Row],[Night Circle Radius]]=0,-1,Table1[[#This Row],[Night Circle Radius]]+ Display_Height / 2)</f>
        <v>303</v>
      </c>
      <c r="O338">
        <f>ABS(Table1[[#This Row],[Night Circle Radius]])</f>
        <v>203</v>
      </c>
      <c r="P338" t="str">
        <f>IF(Table1[[#This Row],[Day]]-10 &lt; 0, "   ", IF(Table1[[#This Row],[Day]]-100 &lt; 0, "  ", " "))</f>
        <v xml:space="preserve"> </v>
      </c>
      <c r="Q33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330 */   {303,203,304,1136},</v>
      </c>
    </row>
    <row r="339" spans="1:17" x14ac:dyDescent="0.25">
      <c r="A339">
        <v>331</v>
      </c>
      <c r="B339" t="s">
        <v>14</v>
      </c>
      <c r="C339">
        <f>ABS((1/15)*DEGREES(ACOS(-TAN(RADIANS(Latitude))*TAN(RADIANS(23.44)*SIN(RADIANS(360*(Table1[[#This Row],[Day]]+284)/365))))))</f>
        <v>6.9486606049787287</v>
      </c>
      <c r="D339">
        <f>Table1[[#This Row],[H]]/24</f>
        <v>0.28952752520744701</v>
      </c>
      <c r="E339">
        <v>4.216666666666633</v>
      </c>
      <c r="F339">
        <f>Table1[[#This Row],[Local Noon Diff (minutes)]]/Minutes_Per_Day</f>
        <v>2.9282407407407174E-3</v>
      </c>
      <c r="G339" s="11">
        <f>MIDDAY-Table1[[#This Row],[H (days)]]</f>
        <v>0.21047247479255299</v>
      </c>
      <c r="H339" s="11">
        <f>MIDDAY+Table1[[#This Row],[H (days)]]</f>
        <v>0.78952752520744696</v>
      </c>
      <c r="I339" s="13">
        <f>ROUND(Table1[[#This Row],[Base Sunrise Time]]*Minutes_Per_Day,0)</f>
        <v>303</v>
      </c>
      <c r="J339" s="13">
        <f>ROUND(Table1[[#This Row],[Base Sunset Time]]*Minutes_Per_Day,0)</f>
        <v>1137</v>
      </c>
      <c r="K339" s="11">
        <f>MIDDAY-Table1[[#This Row],[H (days)]]+Table1[[#This Row],[Local Noon Diff (days)]]</f>
        <v>0.21340071553329371</v>
      </c>
      <c r="L339" s="14">
        <f>RADIANS((SIX_AM-Table1[[#This Row],[Base Sunrise Time]])*Minutes_Per_Day*0.25)</f>
        <v>0.24835876561260178</v>
      </c>
      <c r="M339">
        <f>IF(Table1[[#This Row],[Theta (Radians)]]=0,-1,ROUND(Day_Circle_Radius/(2*SIN(Table1[[#This Row],[Theta (Radians)]])),0))</f>
        <v>201</v>
      </c>
      <c r="N339">
        <f>IF(Table1[[#This Row],[Night Circle Radius]]=0,-1,Table1[[#This Row],[Night Circle Radius]]+ Display_Height / 2)</f>
        <v>301</v>
      </c>
      <c r="O339">
        <f>ABS(Table1[[#This Row],[Night Circle Radius]])</f>
        <v>201</v>
      </c>
      <c r="P339" t="str">
        <f>IF(Table1[[#This Row],[Day]]-10 &lt; 0, "   ", IF(Table1[[#This Row],[Day]]-100 &lt; 0, "  ", " "))</f>
        <v xml:space="preserve"> </v>
      </c>
      <c r="Q33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331 */   {301,201,303,1137},</v>
      </c>
    </row>
    <row r="340" spans="1:17" x14ac:dyDescent="0.25">
      <c r="A340">
        <v>332</v>
      </c>
      <c r="B340" t="s">
        <v>14</v>
      </c>
      <c r="C340">
        <f>ABS((1/15)*DEGREES(ACOS(-TAN(RADIANS(Latitude))*TAN(RADIANS(23.44)*SIN(RADIANS(360*(Table1[[#This Row],[Day]]+284)/365))))))</f>
        <v>6.9564631871904909</v>
      </c>
      <c r="D340">
        <f>Table1[[#This Row],[H]]/24</f>
        <v>0.28985263279960377</v>
      </c>
      <c r="E340">
        <v>4.5666666666666877</v>
      </c>
      <c r="F340">
        <f>Table1[[#This Row],[Local Noon Diff (minutes)]]/Minutes_Per_Day</f>
        <v>3.1712962962963109E-3</v>
      </c>
      <c r="G340" s="11">
        <f>MIDDAY-Table1[[#This Row],[H (days)]]</f>
        <v>0.21014736720039623</v>
      </c>
      <c r="H340" s="11">
        <f>MIDDAY+Table1[[#This Row],[H (days)]]</f>
        <v>0.78985263279960383</v>
      </c>
      <c r="I340" s="13">
        <f>ROUND(Table1[[#This Row],[Base Sunrise Time]]*Minutes_Per_Day,0)</f>
        <v>303</v>
      </c>
      <c r="J340" s="13">
        <f>ROUND(Table1[[#This Row],[Base Sunset Time]]*Minutes_Per_Day,0)</f>
        <v>1137</v>
      </c>
      <c r="K340" s="11">
        <f>MIDDAY-Table1[[#This Row],[H (days)]]+Table1[[#This Row],[Local Noon Diff (days)]]</f>
        <v>0.21331866349669254</v>
      </c>
      <c r="L340" s="14">
        <f>RADIANS((SIX_AM-Table1[[#This Row],[Base Sunrise Time]])*Minutes_Per_Day*0.25)</f>
        <v>0.25040147685889369</v>
      </c>
      <c r="M340">
        <f>IF(Table1[[#This Row],[Theta (Radians)]]=0,-1,ROUND(Day_Circle_Radius/(2*SIN(Table1[[#This Row],[Theta (Radians)]])),0))</f>
        <v>200</v>
      </c>
      <c r="N340">
        <f>IF(Table1[[#This Row],[Night Circle Radius]]=0,-1,Table1[[#This Row],[Night Circle Radius]]+ Display_Height / 2)</f>
        <v>300</v>
      </c>
      <c r="O340">
        <f>ABS(Table1[[#This Row],[Night Circle Radius]])</f>
        <v>200</v>
      </c>
      <c r="P340" t="str">
        <f>IF(Table1[[#This Row],[Day]]-10 &lt; 0, "   ", IF(Table1[[#This Row],[Day]]-100 &lt; 0, "  ", " "))</f>
        <v xml:space="preserve"> </v>
      </c>
      <c r="Q34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332 */   {300,200,303,1137},</v>
      </c>
    </row>
    <row r="341" spans="1:17" x14ac:dyDescent="0.25">
      <c r="A341">
        <v>333</v>
      </c>
      <c r="B341" t="s">
        <v>14</v>
      </c>
      <c r="C341">
        <f>ABS((1/15)*DEGREES(ACOS(-TAN(RADIANS(Latitude))*TAN(RADIANS(23.44)*SIN(RADIANS(360*(Table1[[#This Row],[Day]]+284)/365))))))</f>
        <v>6.9639669888216469</v>
      </c>
      <c r="D341">
        <f>Table1[[#This Row],[H]]/24</f>
        <v>0.29016529120090195</v>
      </c>
      <c r="E341">
        <v>4.9166666666665826</v>
      </c>
      <c r="F341">
        <f>Table1[[#This Row],[Local Noon Diff (minutes)]]/Minutes_Per_Day</f>
        <v>3.4143518518517935E-3</v>
      </c>
      <c r="G341" s="11">
        <f>MIDDAY-Table1[[#This Row],[H (days)]]</f>
        <v>0.20983470879909805</v>
      </c>
      <c r="H341" s="11">
        <f>MIDDAY+Table1[[#This Row],[H (days)]]</f>
        <v>0.79016529120090195</v>
      </c>
      <c r="I341" s="13">
        <f>ROUND(Table1[[#This Row],[Base Sunrise Time]]*Minutes_Per_Day,0)</f>
        <v>302</v>
      </c>
      <c r="J341" s="13">
        <f>ROUND(Table1[[#This Row],[Base Sunset Time]]*Minutes_Per_Day,0)</f>
        <v>1138</v>
      </c>
      <c r="K341" s="11">
        <f>MIDDAY-Table1[[#This Row],[H (days)]]+Table1[[#This Row],[Local Noon Diff (days)]]</f>
        <v>0.21324906065094984</v>
      </c>
      <c r="L341" s="14">
        <f>RADIANS((SIX_AM-Table1[[#This Row],[Base Sunrise Time]])*Minutes_Per_Day*0.25)</f>
        <v>0.25236596753209667</v>
      </c>
      <c r="M341">
        <f>IF(Table1[[#This Row],[Theta (Radians)]]=0,-1,ROUND(Day_Circle_Radius/(2*SIN(Table1[[#This Row],[Theta (Radians)]])),0))</f>
        <v>198</v>
      </c>
      <c r="N341">
        <f>IF(Table1[[#This Row],[Night Circle Radius]]=0,-1,Table1[[#This Row],[Night Circle Radius]]+ Display_Height / 2)</f>
        <v>298</v>
      </c>
      <c r="O341">
        <f>ABS(Table1[[#This Row],[Night Circle Radius]])</f>
        <v>198</v>
      </c>
      <c r="P341" t="str">
        <f>IF(Table1[[#This Row],[Day]]-10 &lt; 0, "   ", IF(Table1[[#This Row],[Day]]-100 &lt; 0, "  ", " "))</f>
        <v xml:space="preserve"> </v>
      </c>
      <c r="Q34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333 */   {298,198,302,1138},</v>
      </c>
    </row>
    <row r="342" spans="1:17" x14ac:dyDescent="0.25">
      <c r="A342">
        <v>334</v>
      </c>
      <c r="B342" t="s">
        <v>14</v>
      </c>
      <c r="C342">
        <f>ABS((1/15)*DEGREES(ACOS(-TAN(RADIANS(Latitude))*TAN(RADIANS(23.44)*SIN(RADIANS(360*(Table1[[#This Row],[Day]]+284)/365))))))</f>
        <v>6.9711674951596816</v>
      </c>
      <c r="D342">
        <f>Table1[[#This Row],[H]]/24</f>
        <v>0.29046531229832007</v>
      </c>
      <c r="E342">
        <v>5.2833333333334132</v>
      </c>
      <c r="F342">
        <f>Table1[[#This Row],[Local Noon Diff (minutes)]]/Minutes_Per_Day</f>
        <v>3.6689814814815369E-3</v>
      </c>
      <c r="G342" s="11">
        <f>MIDDAY-Table1[[#This Row],[H (days)]]</f>
        <v>0.20953468770167993</v>
      </c>
      <c r="H342" s="11">
        <f>MIDDAY+Table1[[#This Row],[H (days)]]</f>
        <v>0.79046531229832007</v>
      </c>
      <c r="I342" s="13">
        <f>ROUND(Table1[[#This Row],[Base Sunrise Time]]*Minutes_Per_Day,0)</f>
        <v>302</v>
      </c>
      <c r="J342" s="13">
        <f>ROUND(Table1[[#This Row],[Base Sunset Time]]*Minutes_Per_Day,0)</f>
        <v>1138</v>
      </c>
      <c r="K342" s="11">
        <f>MIDDAY-Table1[[#This Row],[H (days)]]+Table1[[#This Row],[Local Noon Diff (days)]]</f>
        <v>0.21320366918316147</v>
      </c>
      <c r="L342" s="14">
        <f>RADIANS((SIX_AM-Table1[[#This Row],[Base Sunrise Time]])*Minutes_Per_Day*0.25)</f>
        <v>0.25425105568323808</v>
      </c>
      <c r="M342">
        <f>IF(Table1[[#This Row],[Theta (Radians)]]=0,-1,ROUND(Day_Circle_Radius/(2*SIN(Table1[[#This Row],[Theta (Radians)]])),0))</f>
        <v>197</v>
      </c>
      <c r="N342">
        <f>IF(Table1[[#This Row],[Night Circle Radius]]=0,-1,Table1[[#This Row],[Night Circle Radius]]+ Display_Height / 2)</f>
        <v>297</v>
      </c>
      <c r="O342">
        <f>ABS(Table1[[#This Row],[Night Circle Radius]])</f>
        <v>197</v>
      </c>
      <c r="P342" t="str">
        <f>IF(Table1[[#This Row],[Day]]-10 &lt; 0, "   ", IF(Table1[[#This Row],[Day]]-100 &lt; 0, "  ", " "))</f>
        <v xml:space="preserve"> </v>
      </c>
      <c r="Q34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334 */   {297,197,302,1138},</v>
      </c>
    </row>
    <row r="343" spans="1:17" x14ac:dyDescent="0.25">
      <c r="A343">
        <v>335</v>
      </c>
      <c r="B343" t="s">
        <v>15</v>
      </c>
      <c r="C343">
        <f>ABS((1/15)*DEGREES(ACOS(-TAN(RADIANS(Latitude))*TAN(RADIANS(23.44)*SIN(RADIANS(360*(Table1[[#This Row],[Day]]+284)/365))))))</f>
        <v>6.9780603223178836</v>
      </c>
      <c r="D343">
        <f>Table1[[#This Row],[H]]/24</f>
        <v>0.29075251342991182</v>
      </c>
      <c r="E343">
        <v>5.649999999999924</v>
      </c>
      <c r="F343">
        <f>Table1[[#This Row],[Local Noon Diff (minutes)]]/Minutes_Per_Day</f>
        <v>3.9236111111110583E-3</v>
      </c>
      <c r="G343" s="11">
        <f>MIDDAY-Table1[[#This Row],[H (days)]]</f>
        <v>0.20924748657008818</v>
      </c>
      <c r="H343" s="11">
        <f>MIDDAY+Table1[[#This Row],[H (days)]]</f>
        <v>0.79075251342991182</v>
      </c>
      <c r="I343" s="13">
        <f>ROUND(Table1[[#This Row],[Base Sunrise Time]]*Minutes_Per_Day,0)</f>
        <v>301</v>
      </c>
      <c r="J343" s="13">
        <f>ROUND(Table1[[#This Row],[Base Sunset Time]]*Minutes_Per_Day,0)</f>
        <v>1139</v>
      </c>
      <c r="K343" s="11">
        <f>MIDDAY-Table1[[#This Row],[H (days)]]+Table1[[#This Row],[Local Noon Diff (days)]]</f>
        <v>0.21317109768119924</v>
      </c>
      <c r="L343" s="14">
        <f>RADIANS((SIX_AM-Table1[[#This Row],[Base Sunrise Time]])*Minutes_Per_Day*0.25)</f>
        <v>0.2560555936134607</v>
      </c>
      <c r="M343">
        <f>IF(Table1[[#This Row],[Theta (Radians)]]=0,-1,ROUND(Day_Circle_Radius/(2*SIN(Table1[[#This Row],[Theta (Radians)]])),0))</f>
        <v>195</v>
      </c>
      <c r="N343">
        <f>IF(Table1[[#This Row],[Night Circle Radius]]=0,-1,Table1[[#This Row],[Night Circle Radius]]+ Display_Height / 2)</f>
        <v>295</v>
      </c>
      <c r="O343">
        <f>ABS(Table1[[#This Row],[Night Circle Radius]])</f>
        <v>195</v>
      </c>
      <c r="P343" t="str">
        <f>IF(Table1[[#This Row],[Day]]-10 &lt; 0, "   ", IF(Table1[[#This Row],[Day]]-100 &lt; 0, "  ", " "))</f>
        <v xml:space="preserve"> </v>
      </c>
      <c r="Q34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335 */   {295,195,301,1139},</v>
      </c>
    </row>
    <row r="344" spans="1:17" x14ac:dyDescent="0.25">
      <c r="A344">
        <v>336</v>
      </c>
      <c r="B344" t="s">
        <v>15</v>
      </c>
      <c r="C344">
        <f>ABS((1/15)*DEGREES(ACOS(-TAN(RADIANS(Latitude))*TAN(RADIANS(23.44)*SIN(RADIANS(360*(Table1[[#This Row],[Day]]+284)/365))))))</f>
        <v>6.9846412258560759</v>
      </c>
      <c r="D344">
        <f>Table1[[#This Row],[H]]/24</f>
        <v>0.29102671774400318</v>
      </c>
      <c r="E344">
        <v>6.0333333333333705</v>
      </c>
      <c r="F344">
        <f>Table1[[#This Row],[Local Noon Diff (minutes)]]/Minutes_Per_Day</f>
        <v>4.1898148148148406E-3</v>
      </c>
      <c r="G344" s="11">
        <f>MIDDAY-Table1[[#This Row],[H (days)]]</f>
        <v>0.20897328225599682</v>
      </c>
      <c r="H344" s="11">
        <f>MIDDAY+Table1[[#This Row],[H (days)]]</f>
        <v>0.79102671774400313</v>
      </c>
      <c r="I344" s="13">
        <f>ROUND(Table1[[#This Row],[Base Sunrise Time]]*Minutes_Per_Day,0)</f>
        <v>301</v>
      </c>
      <c r="J344" s="13">
        <f>ROUND(Table1[[#This Row],[Base Sunset Time]]*Minutes_Per_Day,0)</f>
        <v>1139</v>
      </c>
      <c r="K344" s="11">
        <f>MIDDAY-Table1[[#This Row],[H (days)]]+Table1[[#This Row],[Local Noon Diff (days)]]</f>
        <v>0.21316309707081166</v>
      </c>
      <c r="L344" s="14">
        <f>RADIANS((SIX_AM-Table1[[#This Row],[Base Sunrise Time]])*Minutes_Per_Day*0.25)</f>
        <v>0.25777847013092481</v>
      </c>
      <c r="M344">
        <f>IF(Table1[[#This Row],[Theta (Radians)]]=0,-1,ROUND(Day_Circle_Radius/(2*SIN(Table1[[#This Row],[Theta (Radians)]])),0))</f>
        <v>194</v>
      </c>
      <c r="N344">
        <f>IF(Table1[[#This Row],[Night Circle Radius]]=0,-1,Table1[[#This Row],[Night Circle Radius]]+ Display_Height / 2)</f>
        <v>294</v>
      </c>
      <c r="O344">
        <f>ABS(Table1[[#This Row],[Night Circle Radius]])</f>
        <v>194</v>
      </c>
      <c r="P344" t="str">
        <f>IF(Table1[[#This Row],[Day]]-10 &lt; 0, "   ", IF(Table1[[#This Row],[Day]]-100 &lt; 0, "  ", " "))</f>
        <v xml:space="preserve"> </v>
      </c>
      <c r="Q34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336 */   {294,194,301,1139},</v>
      </c>
    </row>
    <row r="345" spans="1:17" x14ac:dyDescent="0.25">
      <c r="A345">
        <v>337</v>
      </c>
      <c r="B345" t="s">
        <v>15</v>
      </c>
      <c r="C345">
        <f>ABS((1/15)*DEGREES(ACOS(-TAN(RADIANS(Latitude))*TAN(RADIANS(23.44)*SIN(RADIANS(360*(Table1[[#This Row],[Day]]+284)/365))))))</f>
        <v>6.9909061092806661</v>
      </c>
      <c r="D345">
        <f>Table1[[#This Row],[H]]/24</f>
        <v>0.29128775455336109</v>
      </c>
      <c r="E345">
        <v>6.433333333333433</v>
      </c>
      <c r="F345">
        <f>Table1[[#This Row],[Local Noon Diff (minutes)]]/Minutes_Per_Day</f>
        <v>4.4675925925926618E-3</v>
      </c>
      <c r="G345" s="11">
        <f>MIDDAY-Table1[[#This Row],[H (days)]]</f>
        <v>0.20871224544663891</v>
      </c>
      <c r="H345" s="11">
        <f>MIDDAY+Table1[[#This Row],[H (days)]]</f>
        <v>0.79128775455336109</v>
      </c>
      <c r="I345" s="13">
        <f>ROUND(Table1[[#This Row],[Base Sunrise Time]]*Minutes_Per_Day,0)</f>
        <v>301</v>
      </c>
      <c r="J345" s="13">
        <f>ROUND(Table1[[#This Row],[Base Sunset Time]]*Minutes_Per_Day,0)</f>
        <v>1139</v>
      </c>
      <c r="K345" s="11">
        <f>MIDDAY-Table1[[#This Row],[H (days)]]+Table1[[#This Row],[Local Noon Diff (days)]]</f>
        <v>0.21317983803923157</v>
      </c>
      <c r="L345" s="14">
        <f>RADIANS((SIX_AM-Table1[[#This Row],[Base Sunrise Time]])*Minutes_Per_Day*0.25)</f>
        <v>0.2594186127761155</v>
      </c>
      <c r="M345">
        <f>IF(Table1[[#This Row],[Theta (Radians)]]=0,-1,ROUND(Day_Circle_Radius/(2*SIN(Table1[[#This Row],[Theta (Radians)]])),0))</f>
        <v>193</v>
      </c>
      <c r="N345">
        <f>IF(Table1[[#This Row],[Night Circle Radius]]=0,-1,Table1[[#This Row],[Night Circle Radius]]+ Display_Height / 2)</f>
        <v>293</v>
      </c>
      <c r="O345">
        <f>ABS(Table1[[#This Row],[Night Circle Radius]])</f>
        <v>193</v>
      </c>
      <c r="P345" t="str">
        <f>IF(Table1[[#This Row],[Day]]-10 &lt; 0, "   ", IF(Table1[[#This Row],[Day]]-100 &lt; 0, "  ", " "))</f>
        <v xml:space="preserve"> </v>
      </c>
      <c r="Q34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337 */   {293,193,301,1139},</v>
      </c>
    </row>
    <row r="346" spans="1:17" x14ac:dyDescent="0.25">
      <c r="A346">
        <v>338</v>
      </c>
      <c r="B346" t="s">
        <v>15</v>
      </c>
      <c r="C346">
        <f>ABS((1/15)*DEGREES(ACOS(-TAN(RADIANS(Latitude))*TAN(RADIANS(23.44)*SIN(RADIANS(360*(Table1[[#This Row],[Day]]+284)/365))))))</f>
        <v>6.996851032390965</v>
      </c>
      <c r="D346">
        <f>Table1[[#This Row],[H]]/24</f>
        <v>0.29153545968295685</v>
      </c>
      <c r="E346">
        <v>6.8333333333333357</v>
      </c>
      <c r="F346">
        <f>Table1[[#This Row],[Local Noon Diff (minutes)]]/Minutes_Per_Day</f>
        <v>4.745370370370372E-3</v>
      </c>
      <c r="G346" s="11">
        <f>MIDDAY-Table1[[#This Row],[H (days)]]</f>
        <v>0.20846454031704315</v>
      </c>
      <c r="H346" s="11">
        <f>MIDDAY+Table1[[#This Row],[H (days)]]</f>
        <v>0.79153545968295691</v>
      </c>
      <c r="I346" s="13">
        <f>ROUND(Table1[[#This Row],[Base Sunrise Time]]*Minutes_Per_Day,0)</f>
        <v>300</v>
      </c>
      <c r="J346" s="13">
        <f>ROUND(Table1[[#This Row],[Base Sunset Time]]*Minutes_Per_Day,0)</f>
        <v>1140</v>
      </c>
      <c r="K346" s="11">
        <f>MIDDAY-Table1[[#This Row],[H (days)]]+Table1[[#This Row],[Local Noon Diff (days)]]</f>
        <v>0.21320991068741352</v>
      </c>
      <c r="L346" s="14">
        <f>RADIANS((SIX_AM-Table1[[#This Row],[Base Sunrise Time]])*Minutes_Per_Day*0.25)</f>
        <v>0.26097499000690461</v>
      </c>
      <c r="M346">
        <f>IF(Table1[[#This Row],[Theta (Radians)]]=0,-1,ROUND(Day_Circle_Radius/(2*SIN(Table1[[#This Row],[Theta (Radians)]])),0))</f>
        <v>192</v>
      </c>
      <c r="N346">
        <f>IF(Table1[[#This Row],[Night Circle Radius]]=0,-1,Table1[[#This Row],[Night Circle Radius]]+ Display_Height / 2)</f>
        <v>292</v>
      </c>
      <c r="O346">
        <f>ABS(Table1[[#This Row],[Night Circle Radius]])</f>
        <v>192</v>
      </c>
      <c r="P346" t="str">
        <f>IF(Table1[[#This Row],[Day]]-10 &lt; 0, "   ", IF(Table1[[#This Row],[Day]]-100 &lt; 0, "  ", " "))</f>
        <v xml:space="preserve"> </v>
      </c>
      <c r="Q34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338 */   {292,192,300,1140},</v>
      </c>
    </row>
    <row r="347" spans="1:17" x14ac:dyDescent="0.25">
      <c r="A347">
        <v>339</v>
      </c>
      <c r="B347" t="s">
        <v>15</v>
      </c>
      <c r="C347">
        <f>ABS((1/15)*DEGREES(ACOS(-TAN(RADIANS(Latitude))*TAN(RADIANS(23.44)*SIN(RADIANS(360*(Table1[[#This Row],[Day]]+284)/365))))))</f>
        <v>7.002472219438685</v>
      </c>
      <c r="D347">
        <f>Table1[[#This Row],[H]]/24</f>
        <v>0.29176967580994523</v>
      </c>
      <c r="E347">
        <v>7.2500000000000142</v>
      </c>
      <c r="F347">
        <f>Table1[[#This Row],[Local Noon Diff (minutes)]]/Minutes_Per_Day</f>
        <v>5.0347222222222321E-3</v>
      </c>
      <c r="G347" s="11">
        <f>MIDDAY-Table1[[#This Row],[H (days)]]</f>
        <v>0.20823032419005477</v>
      </c>
      <c r="H347" s="11">
        <f>MIDDAY+Table1[[#This Row],[H (days)]]</f>
        <v>0.79176967580994528</v>
      </c>
      <c r="I347" s="13">
        <f>ROUND(Table1[[#This Row],[Base Sunrise Time]]*Minutes_Per_Day,0)</f>
        <v>300</v>
      </c>
      <c r="J347" s="13">
        <f>ROUND(Table1[[#This Row],[Base Sunset Time]]*Minutes_Per_Day,0)</f>
        <v>1140</v>
      </c>
      <c r="K347" s="11">
        <f>MIDDAY-Table1[[#This Row],[H (days)]]+Table1[[#This Row],[Local Noon Diff (days)]]</f>
        <v>0.213265046412277</v>
      </c>
      <c r="L347" s="14">
        <f>RADIANS((SIX_AM-Table1[[#This Row],[Base Sunrise Time]])*Minutes_Per_Day*0.25)</f>
        <v>0.26244661333470243</v>
      </c>
      <c r="M347">
        <f>IF(Table1[[#This Row],[Theta (Radians)]]=0,-1,ROUND(Day_Circle_Radius/(2*SIN(Table1[[#This Row],[Theta (Radians)]])),0))</f>
        <v>191</v>
      </c>
      <c r="N347">
        <f>IF(Table1[[#This Row],[Night Circle Radius]]=0,-1,Table1[[#This Row],[Night Circle Radius]]+ Display_Height / 2)</f>
        <v>291</v>
      </c>
      <c r="O347">
        <f>ABS(Table1[[#This Row],[Night Circle Radius]])</f>
        <v>191</v>
      </c>
      <c r="P347" t="str">
        <f>IF(Table1[[#This Row],[Day]]-10 &lt; 0, "   ", IF(Table1[[#This Row],[Day]]-100 &lt; 0, "  ", " "))</f>
        <v xml:space="preserve"> </v>
      </c>
      <c r="Q34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339 */   {291,191,300,1140},</v>
      </c>
    </row>
    <row r="348" spans="1:17" x14ac:dyDescent="0.25">
      <c r="A348">
        <v>340</v>
      </c>
      <c r="B348" t="s">
        <v>15</v>
      </c>
      <c r="C348">
        <f>ABS((1/15)*DEGREES(ACOS(-TAN(RADIANS(Latitude))*TAN(RADIANS(23.44)*SIN(RADIANS(360*(Table1[[#This Row],[Day]]+284)/365))))))</f>
        <v>7.0077660670674682</v>
      </c>
      <c r="D348">
        <f>Table1[[#This Row],[H]]/24</f>
        <v>0.29199025279447782</v>
      </c>
      <c r="E348">
        <v>7.6666666666666927</v>
      </c>
      <c r="F348">
        <f>Table1[[#This Row],[Local Noon Diff (minutes)]]/Minutes_Per_Day</f>
        <v>5.3240740740740922E-3</v>
      </c>
      <c r="G348" s="11">
        <f>MIDDAY-Table1[[#This Row],[H (days)]]</f>
        <v>0.20800974720552218</v>
      </c>
      <c r="H348" s="11">
        <f>MIDDAY+Table1[[#This Row],[H (days)]]</f>
        <v>0.79199025279447777</v>
      </c>
      <c r="I348" s="13">
        <f>ROUND(Table1[[#This Row],[Base Sunrise Time]]*Minutes_Per_Day,0)</f>
        <v>300</v>
      </c>
      <c r="J348" s="13">
        <f>ROUND(Table1[[#This Row],[Base Sunset Time]]*Minutes_Per_Day,0)</f>
        <v>1140</v>
      </c>
      <c r="K348" s="11">
        <f>MIDDAY-Table1[[#This Row],[H (days)]]+Table1[[#This Row],[Local Noon Diff (days)]]</f>
        <v>0.21333382127959627</v>
      </c>
      <c r="L348" s="14">
        <f>RADIANS((SIX_AM-Table1[[#This Row],[Base Sunrise Time]])*Minutes_Per_Day*0.25)</f>
        <v>0.26383253940301959</v>
      </c>
      <c r="M348">
        <f>IF(Table1[[#This Row],[Theta (Radians)]]=0,-1,ROUND(Day_Circle_Radius/(2*SIN(Table1[[#This Row],[Theta (Radians)]])),0))</f>
        <v>190</v>
      </c>
      <c r="N348">
        <f>IF(Table1[[#This Row],[Night Circle Radius]]=0,-1,Table1[[#This Row],[Night Circle Radius]]+ Display_Height / 2)</f>
        <v>290</v>
      </c>
      <c r="O348">
        <f>ABS(Table1[[#This Row],[Night Circle Radius]])</f>
        <v>190</v>
      </c>
      <c r="P348" t="str">
        <f>IF(Table1[[#This Row],[Day]]-10 &lt; 0, "   ", IF(Table1[[#This Row],[Day]]-100 &lt; 0, "  ", " "))</f>
        <v xml:space="preserve"> </v>
      </c>
      <c r="Q34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340 */   {290,190,300,1140},</v>
      </c>
    </row>
    <row r="349" spans="1:17" x14ac:dyDescent="0.25">
      <c r="A349">
        <v>341</v>
      </c>
      <c r="B349" t="s">
        <v>15</v>
      </c>
      <c r="C349">
        <f>ABS((1/15)*DEGREES(ACOS(-TAN(RADIANS(Latitude))*TAN(RADIANS(23.44)*SIN(RADIANS(360*(Table1[[#This Row],[Day]]+284)/365))))))</f>
        <v>7.0127291519995776</v>
      </c>
      <c r="D349">
        <f>Table1[[#This Row],[H]]/24</f>
        <v>0.29219704799998242</v>
      </c>
      <c r="E349">
        <v>8.0999999999999872</v>
      </c>
      <c r="F349">
        <f>Table1[[#This Row],[Local Noon Diff (minutes)]]/Minutes_Per_Day</f>
        <v>5.6249999999999911E-3</v>
      </c>
      <c r="G349" s="11">
        <f>MIDDAY-Table1[[#This Row],[H (days)]]</f>
        <v>0.20780295200001758</v>
      </c>
      <c r="H349" s="11">
        <f>MIDDAY+Table1[[#This Row],[H (days)]]</f>
        <v>0.79219704799998247</v>
      </c>
      <c r="I349" s="13">
        <f>ROUND(Table1[[#This Row],[Base Sunrise Time]]*Minutes_Per_Day,0)</f>
        <v>299</v>
      </c>
      <c r="J349" s="13">
        <f>ROUND(Table1[[#This Row],[Base Sunset Time]]*Minutes_Per_Day,0)</f>
        <v>1141</v>
      </c>
      <c r="K349" s="11">
        <f>MIDDAY-Table1[[#This Row],[H (days)]]+Table1[[#This Row],[Local Noon Diff (days)]]</f>
        <v>0.21342795200001757</v>
      </c>
      <c r="L349" s="14">
        <f>RADIANS((SIX_AM-Table1[[#This Row],[Base Sunrise Time]])*Minutes_Per_Day*0.25)</f>
        <v>0.26513187199984128</v>
      </c>
      <c r="M349">
        <f>IF(Table1[[#This Row],[Theta (Radians)]]=0,-1,ROUND(Day_Circle_Radius/(2*SIN(Table1[[#This Row],[Theta (Radians)]])),0))</f>
        <v>189</v>
      </c>
      <c r="N349">
        <f>IF(Table1[[#This Row],[Night Circle Radius]]=0,-1,Table1[[#This Row],[Night Circle Radius]]+ Display_Height / 2)</f>
        <v>289</v>
      </c>
      <c r="O349">
        <f>ABS(Table1[[#This Row],[Night Circle Radius]])</f>
        <v>189</v>
      </c>
      <c r="P349" t="str">
        <f>IF(Table1[[#This Row],[Day]]-10 &lt; 0, "   ", IF(Table1[[#This Row],[Day]]-100 &lt; 0, "  ", " "))</f>
        <v xml:space="preserve"> </v>
      </c>
      <c r="Q34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341 */   {289,189,299,1141},</v>
      </c>
    </row>
    <row r="350" spans="1:17" x14ac:dyDescent="0.25">
      <c r="A350">
        <v>342</v>
      </c>
      <c r="B350" t="s">
        <v>15</v>
      </c>
      <c r="C350">
        <f>ABS((1/15)*DEGREES(ACOS(-TAN(RADIANS(Latitude))*TAN(RADIANS(23.44)*SIN(RADIANS(360*(Table1[[#This Row],[Day]]+284)/365))))))</f>
        <v>7.017358238437299</v>
      </c>
      <c r="D350">
        <f>Table1[[#This Row],[H]]/24</f>
        <v>0.29238992660155411</v>
      </c>
      <c r="E350">
        <v>8.5333333333332817</v>
      </c>
      <c r="F350">
        <f>Table1[[#This Row],[Local Noon Diff (minutes)]]/Minutes_Per_Day</f>
        <v>5.9259259259258901E-3</v>
      </c>
      <c r="G350" s="11">
        <f>MIDDAY-Table1[[#This Row],[H (days)]]</f>
        <v>0.20761007339844589</v>
      </c>
      <c r="H350" s="11">
        <f>MIDDAY+Table1[[#This Row],[H (days)]]</f>
        <v>0.79238992660155416</v>
      </c>
      <c r="I350" s="13">
        <f>ROUND(Table1[[#This Row],[Base Sunrise Time]]*Minutes_Per_Day,0)</f>
        <v>299</v>
      </c>
      <c r="J350" s="13">
        <f>ROUND(Table1[[#This Row],[Base Sunset Time]]*Minutes_Per_Day,0)</f>
        <v>1141</v>
      </c>
      <c r="K350" s="11">
        <f>MIDDAY-Table1[[#This Row],[H (days)]]+Table1[[#This Row],[Local Noon Diff (days)]]</f>
        <v>0.21353599932437178</v>
      </c>
      <c r="L350" s="14">
        <f>RADIANS((SIX_AM-Table1[[#This Row],[Base Sunrise Time]])*Minutes_Per_Day*0.25)</f>
        <v>0.26634376399530585</v>
      </c>
      <c r="M350">
        <f>IF(Table1[[#This Row],[Theta (Radians)]]=0,-1,ROUND(Day_Circle_Radius/(2*SIN(Table1[[#This Row],[Theta (Radians)]])),0))</f>
        <v>188</v>
      </c>
      <c r="N350">
        <f>IF(Table1[[#This Row],[Night Circle Radius]]=0,-1,Table1[[#This Row],[Night Circle Radius]]+ Display_Height / 2)</f>
        <v>288</v>
      </c>
      <c r="O350">
        <f>ABS(Table1[[#This Row],[Night Circle Radius]])</f>
        <v>188</v>
      </c>
      <c r="P350" t="str">
        <f>IF(Table1[[#This Row],[Day]]-10 &lt; 0, "   ", IF(Table1[[#This Row],[Day]]-100 &lt; 0, "  ", " "))</f>
        <v xml:space="preserve"> </v>
      </c>
      <c r="Q35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342 */   {288,188,299,1141},</v>
      </c>
    </row>
    <row r="351" spans="1:17" x14ac:dyDescent="0.25">
      <c r="A351">
        <v>343</v>
      </c>
      <c r="B351" t="s">
        <v>15</v>
      </c>
      <c r="C351">
        <f>ABS((1/15)*DEGREES(ACOS(-TAN(RADIANS(Latitude))*TAN(RADIANS(23.44)*SIN(RADIANS(360*(Table1[[#This Row],[Day]]+284)/365))))))</f>
        <v>7.0216502851472651</v>
      </c>
      <c r="D351">
        <f>Table1[[#This Row],[H]]/24</f>
        <v>0.29256876188113606</v>
      </c>
      <c r="E351">
        <v>8.983333333333352</v>
      </c>
      <c r="F351">
        <f>Table1[[#This Row],[Local Noon Diff (minutes)]]/Minutes_Per_Day</f>
        <v>6.2384259259259389E-3</v>
      </c>
      <c r="G351" s="11">
        <f>MIDDAY-Table1[[#This Row],[H (days)]]</f>
        <v>0.20743123811886394</v>
      </c>
      <c r="H351" s="11">
        <f>MIDDAY+Table1[[#This Row],[H (days)]]</f>
        <v>0.79256876188113612</v>
      </c>
      <c r="I351" s="13">
        <f>ROUND(Table1[[#This Row],[Base Sunrise Time]]*Minutes_Per_Day,0)</f>
        <v>299</v>
      </c>
      <c r="J351" s="13">
        <f>ROUND(Table1[[#This Row],[Base Sunset Time]]*Minutes_Per_Day,0)</f>
        <v>1141</v>
      </c>
      <c r="K351" s="11">
        <f>MIDDAY-Table1[[#This Row],[H (days)]]+Table1[[#This Row],[Local Noon Diff (days)]]</f>
        <v>0.21366966404478988</v>
      </c>
      <c r="L351" s="14">
        <f>RADIANS((SIX_AM-Table1[[#This Row],[Base Sunrise Time]])*Minutes_Per_Day*0.25)</f>
        <v>0.26746741919638056</v>
      </c>
      <c r="M351">
        <f>IF(Table1[[#This Row],[Theta (Radians)]]=0,-1,ROUND(Day_Circle_Radius/(2*SIN(Table1[[#This Row],[Theta (Radians)]])),0))</f>
        <v>187</v>
      </c>
      <c r="N351">
        <f>IF(Table1[[#This Row],[Night Circle Radius]]=0,-1,Table1[[#This Row],[Night Circle Radius]]+ Display_Height / 2)</f>
        <v>287</v>
      </c>
      <c r="O351">
        <f>ABS(Table1[[#This Row],[Night Circle Radius]])</f>
        <v>187</v>
      </c>
      <c r="P351" t="str">
        <f>IF(Table1[[#This Row],[Day]]-10 &lt; 0, "   ", IF(Table1[[#This Row],[Day]]-100 &lt; 0, "  ", " "))</f>
        <v xml:space="preserve"> </v>
      </c>
      <c r="Q35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343 */   {287,187,299,1141},</v>
      </c>
    </row>
    <row r="352" spans="1:17" x14ac:dyDescent="0.25">
      <c r="A352">
        <v>344</v>
      </c>
      <c r="B352" t="s">
        <v>15</v>
      </c>
      <c r="C352">
        <f>ABS((1/15)*DEGREES(ACOS(-TAN(RADIANS(Latitude))*TAN(RADIANS(23.44)*SIN(RADIANS(360*(Table1[[#This Row],[Day]]+284)/365))))))</f>
        <v>7.0256024521967912</v>
      </c>
      <c r="D352">
        <f>Table1[[#This Row],[H]]/24</f>
        <v>0.29273343550819964</v>
      </c>
      <c r="E352">
        <v>9.4333333333332625</v>
      </c>
      <c r="F352">
        <f>Table1[[#This Row],[Local Noon Diff (minutes)]]/Minutes_Per_Day</f>
        <v>6.5509259259258767E-3</v>
      </c>
      <c r="G352" s="11">
        <f>MIDDAY-Table1[[#This Row],[H (days)]]</f>
        <v>0.20726656449180036</v>
      </c>
      <c r="H352" s="11">
        <f>MIDDAY+Table1[[#This Row],[H (days)]]</f>
        <v>0.79273343550819964</v>
      </c>
      <c r="I352" s="13">
        <f>ROUND(Table1[[#This Row],[Base Sunrise Time]]*Minutes_Per_Day,0)</f>
        <v>298</v>
      </c>
      <c r="J352" s="13">
        <f>ROUND(Table1[[#This Row],[Base Sunset Time]]*Minutes_Per_Day,0)</f>
        <v>1142</v>
      </c>
      <c r="K352" s="11">
        <f>MIDDAY-Table1[[#This Row],[H (days)]]+Table1[[#This Row],[Local Noon Diff (days)]]</f>
        <v>0.21381749041772624</v>
      </c>
      <c r="L352" s="14">
        <f>RADIANS((SIX_AM-Table1[[#This Row],[Base Sunrise Time]])*Minutes_Per_Day*0.25)</f>
        <v>0.26850209411042636</v>
      </c>
      <c r="M352">
        <f>IF(Table1[[#This Row],[Theta (Radians)]]=0,-1,ROUND(Day_Circle_Radius/(2*SIN(Table1[[#This Row],[Theta (Radians)]])),0))</f>
        <v>187</v>
      </c>
      <c r="N352">
        <f>IF(Table1[[#This Row],[Night Circle Radius]]=0,-1,Table1[[#This Row],[Night Circle Radius]]+ Display_Height / 2)</f>
        <v>287</v>
      </c>
      <c r="O352">
        <f>ABS(Table1[[#This Row],[Night Circle Radius]])</f>
        <v>187</v>
      </c>
      <c r="P352" t="str">
        <f>IF(Table1[[#This Row],[Day]]-10 &lt; 0, "   ", IF(Table1[[#This Row],[Day]]-100 &lt; 0, "  ", " "))</f>
        <v xml:space="preserve"> </v>
      </c>
      <c r="Q35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344 */   {287,187,298,1142},</v>
      </c>
    </row>
    <row r="353" spans="1:17" x14ac:dyDescent="0.25">
      <c r="A353">
        <v>345</v>
      </c>
      <c r="B353" t="s">
        <v>15</v>
      </c>
      <c r="C353">
        <f>ABS((1/15)*DEGREES(ACOS(-TAN(RADIANS(Latitude))*TAN(RADIANS(23.44)*SIN(RADIANS(360*(Table1[[#This Row],[Day]]+284)/365))))))</f>
        <v>7.029212107312353</v>
      </c>
      <c r="D353">
        <f>Table1[[#This Row],[H]]/24</f>
        <v>0.29288383780468136</v>
      </c>
      <c r="E353">
        <v>9.8999999999999488</v>
      </c>
      <c r="F353">
        <f>Table1[[#This Row],[Local Noon Diff (minutes)]]/Minutes_Per_Day</f>
        <v>6.8749999999999645E-3</v>
      </c>
      <c r="G353" s="11">
        <f>MIDDAY-Table1[[#This Row],[H (days)]]</f>
        <v>0.20711616219531864</v>
      </c>
      <c r="H353" s="11">
        <f>MIDDAY+Table1[[#This Row],[H (days)]]</f>
        <v>0.79288383780468141</v>
      </c>
      <c r="I353" s="13">
        <f>ROUND(Table1[[#This Row],[Base Sunrise Time]]*Minutes_Per_Day,0)</f>
        <v>298</v>
      </c>
      <c r="J353" s="13">
        <f>ROUND(Table1[[#This Row],[Base Sunset Time]]*Minutes_Per_Day,0)</f>
        <v>1142</v>
      </c>
      <c r="K353" s="11">
        <f>MIDDAY-Table1[[#This Row],[H (days)]]+Table1[[#This Row],[Local Noon Diff (days)]]</f>
        <v>0.21399116219531861</v>
      </c>
      <c r="L353" s="14">
        <f>RADIANS((SIX_AM-Table1[[#This Row],[Base Sunrise Time]])*Minutes_Per_Day*0.25)</f>
        <v>0.26944709960984642</v>
      </c>
      <c r="M353">
        <f>IF(Table1[[#This Row],[Theta (Radians)]]=0,-1,ROUND(Day_Circle_Radius/(2*SIN(Table1[[#This Row],[Theta (Radians)]])),0))</f>
        <v>186</v>
      </c>
      <c r="N353">
        <f>IF(Table1[[#This Row],[Night Circle Radius]]=0,-1,Table1[[#This Row],[Night Circle Radius]]+ Display_Height / 2)</f>
        <v>286</v>
      </c>
      <c r="O353">
        <f>ABS(Table1[[#This Row],[Night Circle Radius]])</f>
        <v>186</v>
      </c>
      <c r="P353" t="str">
        <f>IF(Table1[[#This Row],[Day]]-10 &lt; 0, "   ", IF(Table1[[#This Row],[Day]]-100 &lt; 0, "  ", " "))</f>
        <v xml:space="preserve"> </v>
      </c>
      <c r="Q35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345 */   {286,186,298,1142},</v>
      </c>
    </row>
    <row r="354" spans="1:17" x14ac:dyDescent="0.25">
      <c r="A354">
        <v>346</v>
      </c>
      <c r="B354" t="s">
        <v>15</v>
      </c>
      <c r="C354">
        <f>ABS((1/15)*DEGREES(ACOS(-TAN(RADIANS(Latitude))*TAN(RADIANS(23.44)*SIN(RADIANS(360*(Table1[[#This Row],[Day]]+284)/365))))))</f>
        <v>7.0324768318316577</v>
      </c>
      <c r="D354">
        <f>Table1[[#This Row],[H]]/24</f>
        <v>0.29301986799298574</v>
      </c>
      <c r="E354">
        <v>10.350000000000019</v>
      </c>
      <c r="F354">
        <f>Table1[[#This Row],[Local Noon Diff (minutes)]]/Minutes_Per_Day</f>
        <v>7.1875000000000133E-3</v>
      </c>
      <c r="G354" s="11">
        <f>MIDDAY-Table1[[#This Row],[H (days)]]</f>
        <v>0.20698013200701426</v>
      </c>
      <c r="H354" s="11">
        <f>MIDDAY+Table1[[#This Row],[H (days)]]</f>
        <v>0.79301986799298574</v>
      </c>
      <c r="I354" s="13">
        <f>ROUND(Table1[[#This Row],[Base Sunrise Time]]*Minutes_Per_Day,0)</f>
        <v>298</v>
      </c>
      <c r="J354" s="13">
        <f>ROUND(Table1[[#This Row],[Base Sunset Time]]*Minutes_Per_Day,0)</f>
        <v>1142</v>
      </c>
      <c r="K354" s="11">
        <f>MIDDAY-Table1[[#This Row],[H (days)]]+Table1[[#This Row],[Local Noon Diff (days)]]</f>
        <v>0.21416763200701427</v>
      </c>
      <c r="L354" s="14">
        <f>RADIANS((SIX_AM-Table1[[#This Row],[Base Sunrise Time]])*Minutes_Per_Day*0.25)</f>
        <v>0.27030180249033336</v>
      </c>
      <c r="M354">
        <f>IF(Table1[[#This Row],[Theta (Radians)]]=0,-1,ROUND(Day_Circle_Radius/(2*SIN(Table1[[#This Row],[Theta (Radians)]])),0))</f>
        <v>185</v>
      </c>
      <c r="N354">
        <f>IF(Table1[[#This Row],[Night Circle Radius]]=0,-1,Table1[[#This Row],[Night Circle Radius]]+ Display_Height / 2)</f>
        <v>285</v>
      </c>
      <c r="O354">
        <f>ABS(Table1[[#This Row],[Night Circle Radius]])</f>
        <v>185</v>
      </c>
      <c r="P354" t="str">
        <f>IF(Table1[[#This Row],[Day]]-10 &lt; 0, "   ", IF(Table1[[#This Row],[Day]]-100 &lt; 0, "  ", " "))</f>
        <v xml:space="preserve"> </v>
      </c>
      <c r="Q35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346 */   {285,185,298,1142},</v>
      </c>
    </row>
    <row r="355" spans="1:17" x14ac:dyDescent="0.25">
      <c r="A355">
        <v>347</v>
      </c>
      <c r="B355" t="s">
        <v>15</v>
      </c>
      <c r="C355">
        <f>ABS((1/15)*DEGREES(ACOS(-TAN(RADIANS(Latitude))*TAN(RADIANS(23.44)*SIN(RADIANS(360*(Table1[[#This Row],[Day]]+284)/365))))))</f>
        <v>7.0353944262222168</v>
      </c>
      <c r="D355">
        <f>Table1[[#This Row],[H]]/24</f>
        <v>0.29314143442592572</v>
      </c>
      <c r="E355">
        <v>10.833333333333321</v>
      </c>
      <c r="F355">
        <f>Table1[[#This Row],[Local Noon Diff (minutes)]]/Minutes_Per_Day</f>
        <v>7.5231481481481399E-3</v>
      </c>
      <c r="G355" s="11">
        <f>MIDDAY-Table1[[#This Row],[H (days)]]</f>
        <v>0.20685856557407428</v>
      </c>
      <c r="H355" s="11">
        <f>MIDDAY+Table1[[#This Row],[H (days)]]</f>
        <v>0.79314143442592577</v>
      </c>
      <c r="I355" s="13">
        <f>ROUND(Table1[[#This Row],[Base Sunrise Time]]*Minutes_Per_Day,0)</f>
        <v>298</v>
      </c>
      <c r="J355" s="13">
        <f>ROUND(Table1[[#This Row],[Base Sunset Time]]*Minutes_Per_Day,0)</f>
        <v>1142</v>
      </c>
      <c r="K355" s="11">
        <f>MIDDAY-Table1[[#This Row],[H (days)]]+Table1[[#This Row],[Local Noon Diff (days)]]</f>
        <v>0.21438171372222242</v>
      </c>
      <c r="L355" s="14">
        <f>RADIANS((SIX_AM-Table1[[#This Row],[Base Sunrise Time]])*Minutes_Per_Day*0.25)</f>
        <v>0.27106562691562808</v>
      </c>
      <c r="M355">
        <f>IF(Table1[[#This Row],[Theta (Radians)]]=0,-1,ROUND(Day_Circle_Radius/(2*SIN(Table1[[#This Row],[Theta (Radians)]])),0))</f>
        <v>185</v>
      </c>
      <c r="N355">
        <f>IF(Table1[[#This Row],[Night Circle Radius]]=0,-1,Table1[[#This Row],[Night Circle Radius]]+ Display_Height / 2)</f>
        <v>285</v>
      </c>
      <c r="O355">
        <f>ABS(Table1[[#This Row],[Night Circle Radius]])</f>
        <v>185</v>
      </c>
      <c r="P355" t="str">
        <f>IF(Table1[[#This Row],[Day]]-10 &lt; 0, "   ", IF(Table1[[#This Row],[Day]]-100 &lt; 0, "  ", " "))</f>
        <v xml:space="preserve"> </v>
      </c>
      <c r="Q35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347 */   {285,185,298,1142},</v>
      </c>
    </row>
    <row r="356" spans="1:17" x14ac:dyDescent="0.25">
      <c r="A356">
        <v>348</v>
      </c>
      <c r="B356" t="s">
        <v>15</v>
      </c>
      <c r="C356">
        <f>ABS((1/15)*DEGREES(ACOS(-TAN(RADIANS(Latitude))*TAN(RADIANS(23.44)*SIN(RADIANS(360*(Table1[[#This Row],[Day]]+284)/365))))))</f>
        <v>7.0379629151410272</v>
      </c>
      <c r="D356">
        <f>Table1[[#This Row],[H]]/24</f>
        <v>0.2932484547975428</v>
      </c>
      <c r="E356">
        <v>11.300000000000008</v>
      </c>
      <c r="F356">
        <f>Table1[[#This Row],[Local Noon Diff (minutes)]]/Minutes_Per_Day</f>
        <v>7.8472222222222276E-3</v>
      </c>
      <c r="G356" s="11">
        <f>MIDDAY-Table1[[#This Row],[H (days)]]</f>
        <v>0.2067515452024572</v>
      </c>
      <c r="H356" s="11">
        <f>MIDDAY+Table1[[#This Row],[H (days)]]</f>
        <v>0.7932484547975428</v>
      </c>
      <c r="I356" s="13">
        <f>ROUND(Table1[[#This Row],[Base Sunrise Time]]*Minutes_Per_Day,0)</f>
        <v>298</v>
      </c>
      <c r="J356" s="13">
        <f>ROUND(Table1[[#This Row],[Base Sunset Time]]*Minutes_Per_Day,0)</f>
        <v>1142</v>
      </c>
      <c r="K356" s="11">
        <f>MIDDAY-Table1[[#This Row],[H (days)]]+Table1[[#This Row],[Local Noon Diff (days)]]</f>
        <v>0.21459876742467943</v>
      </c>
      <c r="L356" s="14">
        <f>RADIANS((SIX_AM-Table1[[#This Row],[Base Sunrise Time]])*Minutes_Per_Day*0.25)</f>
        <v>0.27173805574214144</v>
      </c>
      <c r="M356">
        <f>IF(Table1[[#This Row],[Theta (Radians)]]=0,-1,ROUND(Day_Circle_Radius/(2*SIN(Table1[[#This Row],[Theta (Radians)]])),0))</f>
        <v>184</v>
      </c>
      <c r="N356">
        <f>IF(Table1[[#This Row],[Night Circle Radius]]=0,-1,Table1[[#This Row],[Night Circle Radius]]+ Display_Height / 2)</f>
        <v>284</v>
      </c>
      <c r="O356">
        <f>ABS(Table1[[#This Row],[Night Circle Radius]])</f>
        <v>184</v>
      </c>
      <c r="P356" t="str">
        <f>IF(Table1[[#This Row],[Day]]-10 &lt; 0, "   ", IF(Table1[[#This Row],[Day]]-100 &lt; 0, "  ", " "))</f>
        <v xml:space="preserve"> </v>
      </c>
      <c r="Q35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348 */   {284,184,298,1142},</v>
      </c>
    </row>
    <row r="357" spans="1:17" x14ac:dyDescent="0.25">
      <c r="A357">
        <v>349</v>
      </c>
      <c r="B357" t="s">
        <v>15</v>
      </c>
      <c r="C357">
        <f>ABS((1/15)*DEGREES(ACOS(-TAN(RADIANS(Latitude))*TAN(RADIANS(23.44)*SIN(RADIANS(360*(Table1[[#This Row],[Day]]+284)/365))))))</f>
        <v>7.0401805520118428</v>
      </c>
      <c r="D357">
        <f>Table1[[#This Row],[H]]/24</f>
        <v>0.29334085633382678</v>
      </c>
      <c r="E357">
        <v>11.78333333333331</v>
      </c>
      <c r="F357">
        <f>Table1[[#This Row],[Local Noon Diff (minutes)]]/Minutes_Per_Day</f>
        <v>8.1828703703703543E-3</v>
      </c>
      <c r="G357" s="11">
        <f>MIDDAY-Table1[[#This Row],[H (days)]]</f>
        <v>0.20665914366617322</v>
      </c>
      <c r="H357" s="11">
        <f>MIDDAY+Table1[[#This Row],[H (days)]]</f>
        <v>0.79334085633382678</v>
      </c>
      <c r="I357" s="13">
        <f>ROUND(Table1[[#This Row],[Base Sunrise Time]]*Minutes_Per_Day,0)</f>
        <v>298</v>
      </c>
      <c r="J357" s="13">
        <f>ROUND(Table1[[#This Row],[Base Sunset Time]]*Minutes_Per_Day,0)</f>
        <v>1142</v>
      </c>
      <c r="K357" s="11">
        <f>MIDDAY-Table1[[#This Row],[H (days)]]+Table1[[#This Row],[Local Noon Diff (days)]]</f>
        <v>0.21484201403654357</v>
      </c>
      <c r="L357" s="14">
        <f>RADIANS((SIX_AM-Table1[[#This Row],[Base Sunrise Time]])*Minutes_Per_Day*0.25)</f>
        <v>0.27231863171728177</v>
      </c>
      <c r="M357">
        <f>IF(Table1[[#This Row],[Theta (Radians)]]=0,-1,ROUND(Day_Circle_Radius/(2*SIN(Table1[[#This Row],[Theta (Radians)]])),0))</f>
        <v>184</v>
      </c>
      <c r="N357">
        <f>IF(Table1[[#This Row],[Night Circle Radius]]=0,-1,Table1[[#This Row],[Night Circle Radius]]+ Display_Height / 2)</f>
        <v>284</v>
      </c>
      <c r="O357">
        <f>ABS(Table1[[#This Row],[Night Circle Radius]])</f>
        <v>184</v>
      </c>
      <c r="P357" t="str">
        <f>IF(Table1[[#This Row],[Day]]-10 &lt; 0, "   ", IF(Table1[[#This Row],[Day]]-100 &lt; 0, "  ", " "))</f>
        <v xml:space="preserve"> </v>
      </c>
      <c r="Q35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349 */   {284,184,298,1142},</v>
      </c>
    </row>
    <row r="358" spans="1:17" x14ac:dyDescent="0.25">
      <c r="A358">
        <v>350</v>
      </c>
      <c r="B358" t="s">
        <v>15</v>
      </c>
      <c r="C358">
        <f>ABS((1/15)*DEGREES(ACOS(-TAN(RADIANS(Latitude))*TAN(RADIANS(23.44)*SIN(RADIANS(360*(Table1[[#This Row],[Day]]+284)/365))))))</f>
        <v>7.042045823098543</v>
      </c>
      <c r="D358">
        <f>Table1[[#This Row],[H]]/24</f>
        <v>0.29341857596243931</v>
      </c>
      <c r="E358">
        <v>12.266666666666612</v>
      </c>
      <c r="F358">
        <f>Table1[[#This Row],[Local Noon Diff (minutes)]]/Minutes_Per_Day</f>
        <v>8.5185185185184809E-3</v>
      </c>
      <c r="G358" s="11">
        <f>MIDDAY-Table1[[#This Row],[H (days)]]</f>
        <v>0.20658142403756069</v>
      </c>
      <c r="H358" s="11">
        <f>MIDDAY+Table1[[#This Row],[H (days)]]</f>
        <v>0.79341857596243925</v>
      </c>
      <c r="I358" s="13">
        <f>ROUND(Table1[[#This Row],[Base Sunrise Time]]*Minutes_Per_Day,0)</f>
        <v>297</v>
      </c>
      <c r="J358" s="13">
        <f>ROUND(Table1[[#This Row],[Base Sunset Time]]*Minutes_Per_Day,0)</f>
        <v>1143</v>
      </c>
      <c r="K358" s="11">
        <f>MIDDAY-Table1[[#This Row],[H (days)]]+Table1[[#This Row],[Local Noon Diff (days)]]</f>
        <v>0.21509994255607917</v>
      </c>
      <c r="L358" s="14">
        <f>RADIANS((SIX_AM-Table1[[#This Row],[Base Sunrise Time]])*Minutes_Per_Day*0.25)</f>
        <v>0.27280695854585946</v>
      </c>
      <c r="M358">
        <f>IF(Table1[[#This Row],[Theta (Radians)]]=0,-1,ROUND(Day_Circle_Radius/(2*SIN(Table1[[#This Row],[Theta (Radians)]])),0))</f>
        <v>184</v>
      </c>
      <c r="N358">
        <f>IF(Table1[[#This Row],[Night Circle Radius]]=0,-1,Table1[[#This Row],[Night Circle Radius]]+ Display_Height / 2)</f>
        <v>284</v>
      </c>
      <c r="O358">
        <f>ABS(Table1[[#This Row],[Night Circle Radius]])</f>
        <v>184</v>
      </c>
      <c r="P358" t="str">
        <f>IF(Table1[[#This Row],[Day]]-10 &lt; 0, "   ", IF(Table1[[#This Row],[Day]]-100 &lt; 0, "  ", " "))</f>
        <v xml:space="preserve"> </v>
      </c>
      <c r="Q35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350 */   {284,184,297,1143},</v>
      </c>
    </row>
    <row r="359" spans="1:17" x14ac:dyDescent="0.25">
      <c r="A359">
        <v>351</v>
      </c>
      <c r="B359" t="s">
        <v>15</v>
      </c>
      <c r="C359">
        <f>ABS((1/15)*DEGREES(ACOS(-TAN(RADIANS(Latitude))*TAN(RADIANS(23.44)*SIN(RADIANS(360*(Table1[[#This Row],[Day]]+284)/365))))))</f>
        <v>7.0435574510553396</v>
      </c>
      <c r="D359">
        <f>Table1[[#This Row],[H]]/24</f>
        <v>0.29348156046063917</v>
      </c>
      <c r="E359">
        <v>12.750000000000075</v>
      </c>
      <c r="F359">
        <f>Table1[[#This Row],[Local Noon Diff (minutes)]]/Minutes_Per_Day</f>
        <v>8.8541666666667185E-3</v>
      </c>
      <c r="G359" s="11">
        <f>MIDDAY-Table1[[#This Row],[H (days)]]</f>
        <v>0.20651843953936083</v>
      </c>
      <c r="H359" s="11">
        <f>MIDDAY+Table1[[#This Row],[H (days)]]</f>
        <v>0.79348156046063911</v>
      </c>
      <c r="I359" s="13">
        <f>ROUND(Table1[[#This Row],[Base Sunrise Time]]*Minutes_Per_Day,0)</f>
        <v>297</v>
      </c>
      <c r="J359" s="13">
        <f>ROUND(Table1[[#This Row],[Base Sunset Time]]*Minutes_Per_Day,0)</f>
        <v>1143</v>
      </c>
      <c r="K359" s="11">
        <f>MIDDAY-Table1[[#This Row],[H (days)]]+Table1[[#This Row],[Local Noon Diff (days)]]</f>
        <v>0.21537260620602755</v>
      </c>
      <c r="L359" s="14">
        <f>RADIANS((SIX_AM-Table1[[#This Row],[Base Sunrise Time]])*Minutes_Per_Day*0.25)</f>
        <v>0.27320270181952888</v>
      </c>
      <c r="M359">
        <f>IF(Table1[[#This Row],[Theta (Radians)]]=0,-1,ROUND(Day_Circle_Radius/(2*SIN(Table1[[#This Row],[Theta (Radians)]])),0))</f>
        <v>183</v>
      </c>
      <c r="N359">
        <f>IF(Table1[[#This Row],[Night Circle Radius]]=0,-1,Table1[[#This Row],[Night Circle Radius]]+ Display_Height / 2)</f>
        <v>283</v>
      </c>
      <c r="O359">
        <f>ABS(Table1[[#This Row],[Night Circle Radius]])</f>
        <v>183</v>
      </c>
      <c r="P359" t="str">
        <f>IF(Table1[[#This Row],[Day]]-10 &lt; 0, "   ", IF(Table1[[#This Row],[Day]]-100 &lt; 0, "  ", " "))</f>
        <v xml:space="preserve"> </v>
      </c>
      <c r="Q35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351 */   {283,183,297,1143},</v>
      </c>
    </row>
    <row r="360" spans="1:17" x14ac:dyDescent="0.25">
      <c r="A360">
        <v>352</v>
      </c>
      <c r="B360" t="s">
        <v>15</v>
      </c>
      <c r="C360">
        <f>ABS((1/15)*DEGREES(ACOS(-TAN(RADIANS(Latitude))*TAN(RADIANS(23.44)*SIN(RADIANS(360*(Table1[[#This Row],[Day]]+284)/365))))))</f>
        <v>7.0447143979369065</v>
      </c>
      <c r="D360">
        <f>Table1[[#This Row],[H]]/24</f>
        <v>0.29352976658070445</v>
      </c>
      <c r="E360">
        <v>13.249999999999993</v>
      </c>
      <c r="F360">
        <f>Table1[[#This Row],[Local Noon Diff (minutes)]]/Minutes_Per_Day</f>
        <v>9.201388888888884E-3</v>
      </c>
      <c r="G360" s="11">
        <f>MIDDAY-Table1[[#This Row],[H (days)]]</f>
        <v>0.20647023341929555</v>
      </c>
      <c r="H360" s="11">
        <f>MIDDAY+Table1[[#This Row],[H (days)]]</f>
        <v>0.7935297665807044</v>
      </c>
      <c r="I360" s="13">
        <f>ROUND(Table1[[#This Row],[Base Sunrise Time]]*Minutes_Per_Day,0)</f>
        <v>297</v>
      </c>
      <c r="J360" s="13">
        <f>ROUND(Table1[[#This Row],[Base Sunset Time]]*Minutes_Per_Day,0)</f>
        <v>1143</v>
      </c>
      <c r="K360" s="11">
        <f>MIDDAY-Table1[[#This Row],[H (days)]]+Table1[[#This Row],[Local Noon Diff (days)]]</f>
        <v>0.21567162230818443</v>
      </c>
      <c r="L360" s="14">
        <f>RADIANS((SIX_AM-Table1[[#This Row],[Base Sunrise Time]])*Minutes_Per_Day*0.25)</f>
        <v>0.27350558980483919</v>
      </c>
      <c r="M360">
        <f>IF(Table1[[#This Row],[Theta (Radians)]]=0,-1,ROUND(Day_Circle_Radius/(2*SIN(Table1[[#This Row],[Theta (Radians)]])),0))</f>
        <v>183</v>
      </c>
      <c r="N360">
        <f>IF(Table1[[#This Row],[Night Circle Radius]]=0,-1,Table1[[#This Row],[Night Circle Radius]]+ Display_Height / 2)</f>
        <v>283</v>
      </c>
      <c r="O360">
        <f>ABS(Table1[[#This Row],[Night Circle Radius]])</f>
        <v>183</v>
      </c>
      <c r="P360" t="str">
        <f>IF(Table1[[#This Row],[Day]]-10 &lt; 0, "   ", IF(Table1[[#This Row],[Day]]-100 &lt; 0, "  ", " "))</f>
        <v xml:space="preserve"> </v>
      </c>
      <c r="Q36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352 */   {283,183,297,1143},</v>
      </c>
    </row>
    <row r="361" spans="1:17" x14ac:dyDescent="0.25">
      <c r="A361">
        <v>353</v>
      </c>
      <c r="B361" t="s">
        <v>15</v>
      </c>
      <c r="C361">
        <f>ABS((1/15)*DEGREES(ACOS(-TAN(RADIANS(Latitude))*TAN(RADIANS(23.44)*SIN(RADIANS(360*(Table1[[#This Row],[Day]]+284)/365))))))</f>
        <v>7.0455158676539913</v>
      </c>
      <c r="D361">
        <f>Table1[[#This Row],[H]]/24</f>
        <v>0.29356316115224962</v>
      </c>
      <c r="E361">
        <v>13.733333333333295</v>
      </c>
      <c r="F361">
        <f>Table1[[#This Row],[Local Noon Diff (minutes)]]/Minutes_Per_Day</f>
        <v>9.5370370370370106E-3</v>
      </c>
      <c r="G361" s="11">
        <f>MIDDAY-Table1[[#This Row],[H (days)]]</f>
        <v>0.20643683884775038</v>
      </c>
      <c r="H361" s="11">
        <f>MIDDAY+Table1[[#This Row],[H (days)]]</f>
        <v>0.79356316115224956</v>
      </c>
      <c r="I361" s="13">
        <f>ROUND(Table1[[#This Row],[Base Sunrise Time]]*Minutes_Per_Day,0)</f>
        <v>297</v>
      </c>
      <c r="J361" s="13">
        <f>ROUND(Table1[[#This Row],[Base Sunset Time]]*Minutes_Per_Day,0)</f>
        <v>1143</v>
      </c>
      <c r="K361" s="11">
        <f>MIDDAY-Table1[[#This Row],[H (days)]]+Table1[[#This Row],[Local Noon Diff (days)]]</f>
        <v>0.21597387588478739</v>
      </c>
      <c r="L361" s="14">
        <f>RADIANS((SIX_AM-Table1[[#This Row],[Base Sunrise Time]])*Minutes_Per_Day*0.25)</f>
        <v>0.27371541408611133</v>
      </c>
      <c r="M361">
        <f>IF(Table1[[#This Row],[Theta (Radians)]]=0,-1,ROUND(Day_Circle_Radius/(2*SIN(Table1[[#This Row],[Theta (Radians)]])),0))</f>
        <v>183</v>
      </c>
      <c r="N361">
        <f>IF(Table1[[#This Row],[Night Circle Radius]]=0,-1,Table1[[#This Row],[Night Circle Radius]]+ Display_Height / 2)</f>
        <v>283</v>
      </c>
      <c r="O361">
        <f>ABS(Table1[[#This Row],[Night Circle Radius]])</f>
        <v>183</v>
      </c>
      <c r="P361" t="str">
        <f>IF(Table1[[#This Row],[Day]]-10 &lt; 0, "   ", IF(Table1[[#This Row],[Day]]-100 &lt; 0, "  ", " "))</f>
        <v xml:space="preserve"> </v>
      </c>
      <c r="Q36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353 */   {283,183,297,1143},</v>
      </c>
    </row>
    <row r="362" spans="1:17" x14ac:dyDescent="0.25">
      <c r="A362">
        <v>354</v>
      </c>
      <c r="B362" t="s">
        <v>15</v>
      </c>
      <c r="C362">
        <f>ABS((1/15)*DEGREES(ACOS(-TAN(RADIANS(Latitude))*TAN(RADIANS(23.44)*SIN(RADIANS(360*(Table1[[#This Row],[Day]]+284)/365))))))</f>
        <v>7.0459613078626955</v>
      </c>
      <c r="D362">
        <f>Table1[[#This Row],[H]]/24</f>
        <v>0.29358172116094566</v>
      </c>
      <c r="E362">
        <v>14.233333333333373</v>
      </c>
      <c r="F362">
        <f>Table1[[#This Row],[Local Noon Diff (minutes)]]/Minutes_Per_Day</f>
        <v>9.8842592592592871E-3</v>
      </c>
      <c r="G362" s="11">
        <f>MIDDAY-Table1[[#This Row],[H (days)]]</f>
        <v>0.20641827883905434</v>
      </c>
      <c r="H362" s="11">
        <f>MIDDAY+Table1[[#This Row],[H (days)]]</f>
        <v>0.79358172116094572</v>
      </c>
      <c r="I362" s="13">
        <f>ROUND(Table1[[#This Row],[Base Sunrise Time]]*Minutes_Per_Day,0)</f>
        <v>297</v>
      </c>
      <c r="J362" s="13">
        <f>ROUND(Table1[[#This Row],[Base Sunset Time]]*Minutes_Per_Day,0)</f>
        <v>1143</v>
      </c>
      <c r="K362" s="11">
        <f>MIDDAY-Table1[[#This Row],[H (days)]]+Table1[[#This Row],[Local Noon Diff (days)]]</f>
        <v>0.21630253809831362</v>
      </c>
      <c r="L362" s="14">
        <f>RADIANS((SIX_AM-Table1[[#This Row],[Base Sunrise Time]])*Minutes_Per_Day*0.25)</f>
        <v>0.27383203006005147</v>
      </c>
      <c r="M362">
        <f>IF(Table1[[#This Row],[Theta (Radians)]]=0,-1,ROUND(Day_Circle_Radius/(2*SIN(Table1[[#This Row],[Theta (Radians)]])),0))</f>
        <v>183</v>
      </c>
      <c r="N362">
        <f>IF(Table1[[#This Row],[Night Circle Radius]]=0,-1,Table1[[#This Row],[Night Circle Radius]]+ Display_Height / 2)</f>
        <v>283</v>
      </c>
      <c r="O362">
        <f>ABS(Table1[[#This Row],[Night Circle Radius]])</f>
        <v>183</v>
      </c>
      <c r="P362" t="str">
        <f>IF(Table1[[#This Row],[Day]]-10 &lt; 0, "   ", IF(Table1[[#This Row],[Day]]-100 &lt; 0, "  ", " "))</f>
        <v xml:space="preserve"> </v>
      </c>
      <c r="Q36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354 */   {283,183,297,1143},</v>
      </c>
    </row>
    <row r="363" spans="1:17" x14ac:dyDescent="0.25">
      <c r="A363">
        <v>355</v>
      </c>
      <c r="B363" t="s">
        <v>15</v>
      </c>
      <c r="C363">
        <f>ABS((1/15)*DEGREES(ACOS(-TAN(RADIANS(Latitude))*TAN(RADIANS(23.44)*SIN(RADIANS(360*(Table1[[#This Row],[Day]]+284)/365))))))</f>
        <v>7.0460504112782925</v>
      </c>
      <c r="D363">
        <f>Table1[[#This Row],[H]]/24</f>
        <v>0.29358543380326219</v>
      </c>
      <c r="E363">
        <v>14.716666666666676</v>
      </c>
      <c r="F363">
        <f>Table1[[#This Row],[Local Noon Diff (minutes)]]/Minutes_Per_Day</f>
        <v>1.0219907407407414E-2</v>
      </c>
      <c r="G363" s="11">
        <f>MIDDAY-Table1[[#This Row],[H (days)]]</f>
        <v>0.20641456619673781</v>
      </c>
      <c r="H363" s="11">
        <f>MIDDAY+Table1[[#This Row],[H (days)]]</f>
        <v>0.79358543380326219</v>
      </c>
      <c r="I363" s="13">
        <f>ROUND(Table1[[#This Row],[Base Sunrise Time]]*Minutes_Per_Day,0)</f>
        <v>297</v>
      </c>
      <c r="J363" s="13">
        <f>ROUND(Table1[[#This Row],[Base Sunset Time]]*Minutes_Per_Day,0)</f>
        <v>1143</v>
      </c>
      <c r="K363" s="11">
        <f>MIDDAY-Table1[[#This Row],[H (days)]]+Table1[[#This Row],[Local Noon Diff (days)]]</f>
        <v>0.21663447360414523</v>
      </c>
      <c r="L363" s="14">
        <f>RADIANS((SIX_AM-Table1[[#This Row],[Base Sunrise Time]])*Minutes_Per_Day*0.25)</f>
        <v>0.27385535727970545</v>
      </c>
      <c r="M363">
        <f>IF(Table1[[#This Row],[Theta (Radians)]]=0,-1,ROUND(Day_Circle_Radius/(2*SIN(Table1[[#This Row],[Theta (Radians)]])),0))</f>
        <v>183</v>
      </c>
      <c r="N363">
        <f>IF(Table1[[#This Row],[Night Circle Radius]]=0,-1,Table1[[#This Row],[Night Circle Radius]]+ Display_Height / 2)</f>
        <v>283</v>
      </c>
      <c r="O363">
        <f>ABS(Table1[[#This Row],[Night Circle Radius]])</f>
        <v>183</v>
      </c>
      <c r="P363" t="str">
        <f>IF(Table1[[#This Row],[Day]]-10 &lt; 0, "   ", IF(Table1[[#This Row],[Day]]-100 &lt; 0, "  ", " "))</f>
        <v xml:space="preserve"> </v>
      </c>
      <c r="Q36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355 */   {283,183,297,1143},</v>
      </c>
    </row>
    <row r="364" spans="1:17" x14ac:dyDescent="0.25">
      <c r="A364">
        <v>356</v>
      </c>
      <c r="B364" t="s">
        <v>15</v>
      </c>
      <c r="C364">
        <f>ABS((1/15)*DEGREES(ACOS(-TAN(RADIANS(Latitude))*TAN(RADIANS(23.44)*SIN(RADIANS(360*(Table1[[#This Row],[Day]]+284)/365))))))</f>
        <v>7.0457831164071907</v>
      </c>
      <c r="D364">
        <f>Table1[[#This Row],[H]]/24</f>
        <v>0.29357429651696626</v>
      </c>
      <c r="E364">
        <v>15.216666666666594</v>
      </c>
      <c r="F364">
        <f>Table1[[#This Row],[Local Noon Diff (minutes)]]/Minutes_Per_Day</f>
        <v>1.0567129629629579E-2</v>
      </c>
      <c r="G364" s="11">
        <f>MIDDAY-Table1[[#This Row],[H (days)]]</f>
        <v>0.20642570348303374</v>
      </c>
      <c r="H364" s="11">
        <f>MIDDAY+Table1[[#This Row],[H (days)]]</f>
        <v>0.79357429651696632</v>
      </c>
      <c r="I364" s="13">
        <f>ROUND(Table1[[#This Row],[Base Sunrise Time]]*Minutes_Per_Day,0)</f>
        <v>297</v>
      </c>
      <c r="J364" s="13">
        <f>ROUND(Table1[[#This Row],[Base Sunset Time]]*Minutes_Per_Day,0)</f>
        <v>1143</v>
      </c>
      <c r="K364" s="11">
        <f>MIDDAY-Table1[[#This Row],[H (days)]]+Table1[[#This Row],[Local Noon Diff (days)]]</f>
        <v>0.21699283311266332</v>
      </c>
      <c r="L364" s="14">
        <f>RADIANS((SIX_AM-Table1[[#This Row],[Base Sunrise Time]])*Minutes_Per_Day*0.25)</f>
        <v>0.27378537964608901</v>
      </c>
      <c r="M364">
        <f>IF(Table1[[#This Row],[Theta (Radians)]]=0,-1,ROUND(Day_Circle_Radius/(2*SIN(Table1[[#This Row],[Theta (Radians)]])),0))</f>
        <v>183</v>
      </c>
      <c r="N364">
        <f>IF(Table1[[#This Row],[Night Circle Radius]]=0,-1,Table1[[#This Row],[Night Circle Radius]]+ Display_Height / 2)</f>
        <v>283</v>
      </c>
      <c r="O364">
        <f>ABS(Table1[[#This Row],[Night Circle Radius]])</f>
        <v>183</v>
      </c>
      <c r="P364" t="str">
        <f>IF(Table1[[#This Row],[Day]]-10 &lt; 0, "   ", IF(Table1[[#This Row],[Day]]-100 &lt; 0, "  ", " "))</f>
        <v xml:space="preserve"> </v>
      </c>
      <c r="Q364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356 */   {283,183,297,1143},</v>
      </c>
    </row>
    <row r="365" spans="1:17" x14ac:dyDescent="0.25">
      <c r="A365">
        <v>357</v>
      </c>
      <c r="B365" t="s">
        <v>15</v>
      </c>
      <c r="C365">
        <f>ABS((1/15)*DEGREES(ACOS(-TAN(RADIANS(Latitude))*TAN(RADIANS(23.44)*SIN(RADIANS(360*(Table1[[#This Row],[Day]]+284)/365))))))</f>
        <v>7.0451596076935097</v>
      </c>
      <c r="D365">
        <f>Table1[[#This Row],[H]]/24</f>
        <v>0.29354831698722955</v>
      </c>
      <c r="E365">
        <v>15.716666666666672</v>
      </c>
      <c r="F365">
        <f>Table1[[#This Row],[Local Noon Diff (minutes)]]/Minutes_Per_Day</f>
        <v>1.0914351851851856E-2</v>
      </c>
      <c r="G365" s="11">
        <f>MIDDAY-Table1[[#This Row],[H (days)]]</f>
        <v>0.20645168301277045</v>
      </c>
      <c r="H365" s="11">
        <f>MIDDAY+Table1[[#This Row],[H (days)]]</f>
        <v>0.7935483169872295</v>
      </c>
      <c r="I365" s="13">
        <f>ROUND(Table1[[#This Row],[Base Sunrise Time]]*Minutes_Per_Day,0)</f>
        <v>297</v>
      </c>
      <c r="J365" s="13">
        <f>ROUND(Table1[[#This Row],[Base Sunset Time]]*Minutes_Per_Day,0)</f>
        <v>1143</v>
      </c>
      <c r="K365" s="11">
        <f>MIDDAY-Table1[[#This Row],[H (days)]]+Table1[[#This Row],[Local Noon Diff (days)]]</f>
        <v>0.2173660348646223</v>
      </c>
      <c r="L365" s="14">
        <f>RADIANS((SIX_AM-Table1[[#This Row],[Base Sunrise Time]])*Minutes_Per_Day*0.25)</f>
        <v>0.27362214544655988</v>
      </c>
      <c r="M365">
        <f>IF(Table1[[#This Row],[Theta (Radians)]]=0,-1,ROUND(Day_Circle_Radius/(2*SIN(Table1[[#This Row],[Theta (Radians)]])),0))</f>
        <v>183</v>
      </c>
      <c r="N365">
        <f>IF(Table1[[#This Row],[Night Circle Radius]]=0,-1,Table1[[#This Row],[Night Circle Radius]]+ Display_Height / 2)</f>
        <v>283</v>
      </c>
      <c r="O365">
        <f>ABS(Table1[[#This Row],[Night Circle Radius]])</f>
        <v>183</v>
      </c>
      <c r="P365" t="str">
        <f>IF(Table1[[#This Row],[Day]]-10 &lt; 0, "   ", IF(Table1[[#This Row],[Day]]-100 &lt; 0, "  ", " "))</f>
        <v xml:space="preserve"> </v>
      </c>
      <c r="Q365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357 */   {283,183,297,1143},</v>
      </c>
    </row>
    <row r="366" spans="1:17" x14ac:dyDescent="0.25">
      <c r="A366">
        <v>358</v>
      </c>
      <c r="B366" t="s">
        <v>15</v>
      </c>
      <c r="C366">
        <f>ABS((1/15)*DEGREES(ACOS(-TAN(RADIANS(Latitude))*TAN(RADIANS(23.44)*SIN(RADIANS(360*(Table1[[#This Row],[Day]]+284)/365))))))</f>
        <v>7.0441803150795375</v>
      </c>
      <c r="D366">
        <f>Table1[[#This Row],[H]]/24</f>
        <v>0.29350751312831408</v>
      </c>
      <c r="E366">
        <v>16.199999999999974</v>
      </c>
      <c r="F366">
        <f>Table1[[#This Row],[Local Noon Diff (minutes)]]/Minutes_Per_Day</f>
        <v>1.1249999999999982E-2</v>
      </c>
      <c r="G366" s="11">
        <f>MIDDAY-Table1[[#This Row],[H (days)]]</f>
        <v>0.20649248687168592</v>
      </c>
      <c r="H366" s="11">
        <f>MIDDAY+Table1[[#This Row],[H (days)]]</f>
        <v>0.79350751312831402</v>
      </c>
      <c r="I366" s="13">
        <f>ROUND(Table1[[#This Row],[Base Sunrise Time]]*Minutes_Per_Day,0)</f>
        <v>297</v>
      </c>
      <c r="J366" s="13">
        <f>ROUND(Table1[[#This Row],[Base Sunset Time]]*Minutes_Per_Day,0)</f>
        <v>1143</v>
      </c>
      <c r="K366" s="11">
        <f>MIDDAY-Table1[[#This Row],[H (days)]]+Table1[[#This Row],[Local Noon Diff (days)]]</f>
        <v>0.2177424868716859</v>
      </c>
      <c r="L366" s="14">
        <f>RADIANS((SIX_AM-Table1[[#This Row],[Base Sunrise Time]])*Minutes_Per_Day*0.25)</f>
        <v>0.27336576723974598</v>
      </c>
      <c r="M366">
        <f>IF(Table1[[#This Row],[Theta (Radians)]]=0,-1,ROUND(Day_Circle_Radius/(2*SIN(Table1[[#This Row],[Theta (Radians)]])),0))</f>
        <v>183</v>
      </c>
      <c r="N366">
        <f>IF(Table1[[#This Row],[Night Circle Radius]]=0,-1,Table1[[#This Row],[Night Circle Radius]]+ Display_Height / 2)</f>
        <v>283</v>
      </c>
      <c r="O366">
        <f>ABS(Table1[[#This Row],[Night Circle Radius]])</f>
        <v>183</v>
      </c>
      <c r="P366" t="str">
        <f>IF(Table1[[#This Row],[Day]]-10 &lt; 0, "   ", IF(Table1[[#This Row],[Day]]-100 &lt; 0, "  ", " "))</f>
        <v xml:space="preserve"> </v>
      </c>
      <c r="Q366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358 */   {283,183,297,1143},</v>
      </c>
    </row>
    <row r="367" spans="1:17" x14ac:dyDescent="0.25">
      <c r="A367">
        <v>359</v>
      </c>
      <c r="B367" t="s">
        <v>15</v>
      </c>
      <c r="C367">
        <f>ABS((1/15)*DEGREES(ACOS(-TAN(RADIANS(Latitude))*TAN(RADIANS(23.44)*SIN(RADIANS(360*(Table1[[#This Row],[Day]]+284)/365))))))</f>
        <v>7.0428459129822265</v>
      </c>
      <c r="D367">
        <f>Table1[[#This Row],[H]]/24</f>
        <v>0.2934519130409261</v>
      </c>
      <c r="E367">
        <v>16.699999999999893</v>
      </c>
      <c r="F367">
        <f>Table1[[#This Row],[Local Noon Diff (minutes)]]/Minutes_Per_Day</f>
        <v>1.1597222222222148E-2</v>
      </c>
      <c r="G367" s="11">
        <f>MIDDAY-Table1[[#This Row],[H (days)]]</f>
        <v>0.2065480869590739</v>
      </c>
      <c r="H367" s="11">
        <f>MIDDAY+Table1[[#This Row],[H (days)]]</f>
        <v>0.7934519130409261</v>
      </c>
      <c r="I367" s="13">
        <f>ROUND(Table1[[#This Row],[Base Sunrise Time]]*Minutes_Per_Day,0)</f>
        <v>297</v>
      </c>
      <c r="J367" s="13">
        <f>ROUND(Table1[[#This Row],[Base Sunset Time]]*Minutes_Per_Day,0)</f>
        <v>1143</v>
      </c>
      <c r="K367" s="11">
        <f>MIDDAY-Table1[[#This Row],[H (days)]]+Table1[[#This Row],[Local Noon Diff (days)]]</f>
        <v>0.21814530918129604</v>
      </c>
      <c r="L367" s="14">
        <f>RADIANS((SIX_AM-Table1[[#This Row],[Base Sunrise Time]])*Minutes_Per_Day*0.25)</f>
        <v>0.27301642158759198</v>
      </c>
      <c r="M367">
        <f>IF(Table1[[#This Row],[Theta (Radians)]]=0,-1,ROUND(Day_Circle_Radius/(2*SIN(Table1[[#This Row],[Theta (Radians)]])),0))</f>
        <v>184</v>
      </c>
      <c r="N367">
        <f>IF(Table1[[#This Row],[Night Circle Radius]]=0,-1,Table1[[#This Row],[Night Circle Radius]]+ Display_Height / 2)</f>
        <v>284</v>
      </c>
      <c r="O367">
        <f>ABS(Table1[[#This Row],[Night Circle Radius]])</f>
        <v>184</v>
      </c>
      <c r="P367" t="str">
        <f>IF(Table1[[#This Row],[Day]]-10 &lt; 0, "   ", IF(Table1[[#This Row],[Day]]-100 &lt; 0, "  ", " "))</f>
        <v xml:space="preserve"> </v>
      </c>
      <c r="Q367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359 */   {284,184,297,1143},</v>
      </c>
    </row>
    <row r="368" spans="1:17" x14ac:dyDescent="0.25">
      <c r="A368">
        <v>360</v>
      </c>
      <c r="B368" t="s">
        <v>15</v>
      </c>
      <c r="C368">
        <f>ABS((1/15)*DEGREES(ACOS(-TAN(RADIANS(Latitude))*TAN(RADIANS(23.44)*SIN(RADIANS(360*(Table1[[#This Row],[Day]]+284)/365))))))</f>
        <v>7.0411573186906669</v>
      </c>
      <c r="D368">
        <f>Table1[[#This Row],[H]]/24</f>
        <v>0.29338155494544443</v>
      </c>
      <c r="E368">
        <v>17.199999999999971</v>
      </c>
      <c r="F368">
        <f>Table1[[#This Row],[Local Noon Diff (minutes)]]/Minutes_Per_Day</f>
        <v>1.1944444444444424E-2</v>
      </c>
      <c r="G368" s="11">
        <f>MIDDAY-Table1[[#This Row],[H (days)]]</f>
        <v>0.20661844505455557</v>
      </c>
      <c r="H368" s="11">
        <f>MIDDAY+Table1[[#This Row],[H (days)]]</f>
        <v>0.79338155494544438</v>
      </c>
      <c r="I368" s="13">
        <f>ROUND(Table1[[#This Row],[Base Sunrise Time]]*Minutes_Per_Day,0)</f>
        <v>298</v>
      </c>
      <c r="J368" s="13">
        <f>ROUND(Table1[[#This Row],[Base Sunset Time]]*Minutes_Per_Day,0)</f>
        <v>1142</v>
      </c>
      <c r="K368" s="11">
        <f>MIDDAY-Table1[[#This Row],[H (days)]]+Table1[[#This Row],[Local Noon Diff (days)]]</f>
        <v>0.21856288949899999</v>
      </c>
      <c r="L368" s="14">
        <f>RADIANS((SIX_AM-Table1[[#This Row],[Base Sunrise Time]])*Minutes_Per_Day*0.25)</f>
        <v>0.27257434863582036</v>
      </c>
      <c r="M368">
        <f>IF(Table1[[#This Row],[Theta (Radians)]]=0,-1,ROUND(Day_Circle_Radius/(2*SIN(Table1[[#This Row],[Theta (Radians)]])),0))</f>
        <v>184</v>
      </c>
      <c r="N368">
        <f>IF(Table1[[#This Row],[Night Circle Radius]]=0,-1,Table1[[#This Row],[Night Circle Radius]]+ Display_Height / 2)</f>
        <v>284</v>
      </c>
      <c r="O368">
        <f>ABS(Table1[[#This Row],[Night Circle Radius]])</f>
        <v>184</v>
      </c>
      <c r="P368" t="str">
        <f>IF(Table1[[#This Row],[Day]]-10 &lt; 0, "   ", IF(Table1[[#This Row],[Day]]-100 &lt; 0, "  ", " "))</f>
        <v xml:space="preserve"> </v>
      </c>
      <c r="Q368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360 */   {284,184,298,1142},</v>
      </c>
    </row>
    <row r="369" spans="1:29" x14ac:dyDescent="0.25">
      <c r="A369">
        <v>361</v>
      </c>
      <c r="B369" t="s">
        <v>15</v>
      </c>
      <c r="C369">
        <f>ABS((1/15)*DEGREES(ACOS(-TAN(RADIANS(Latitude))*TAN(RADIANS(23.44)*SIN(RADIANS(360*(Table1[[#This Row],[Day]]+284)/365))))))</f>
        <v>7.0391156901923351</v>
      </c>
      <c r="D369">
        <f>Table1[[#This Row],[H]]/24</f>
        <v>0.29329648709134731</v>
      </c>
      <c r="E369">
        <v>17.683333333333433</v>
      </c>
      <c r="F369">
        <f>Table1[[#This Row],[Local Noon Diff (minutes)]]/Minutes_Per_Day</f>
        <v>1.2280092592592662E-2</v>
      </c>
      <c r="G369" s="11">
        <f>MIDDAY-Table1[[#This Row],[H (days)]]</f>
        <v>0.20670351290865269</v>
      </c>
      <c r="H369" s="11">
        <f>MIDDAY+Table1[[#This Row],[H (days)]]</f>
        <v>0.79329648709134726</v>
      </c>
      <c r="I369" s="13">
        <f>ROUND(Table1[[#This Row],[Base Sunrise Time]]*Minutes_Per_Day,0)</f>
        <v>298</v>
      </c>
      <c r="J369" s="13">
        <f>ROUND(Table1[[#This Row],[Base Sunset Time]]*Minutes_Per_Day,0)</f>
        <v>1142</v>
      </c>
      <c r="K369" s="11">
        <f>MIDDAY-Table1[[#This Row],[H (days)]]+Table1[[#This Row],[Local Noon Diff (days)]]</f>
        <v>0.21898360550124535</v>
      </c>
      <c r="L369" s="14">
        <f>RADIANS((SIX_AM-Table1[[#This Row],[Base Sunrise Time]])*Minutes_Per_Day*0.25)</f>
        <v>0.27203985154484406</v>
      </c>
      <c r="M369">
        <f>IF(Table1[[#This Row],[Theta (Radians)]]=0,-1,ROUND(Day_Circle_Radius/(2*SIN(Table1[[#This Row],[Theta (Radians)]])),0))</f>
        <v>184</v>
      </c>
      <c r="N369">
        <f>IF(Table1[[#This Row],[Night Circle Radius]]=0,-1,Table1[[#This Row],[Night Circle Radius]]+ Display_Height / 2)</f>
        <v>284</v>
      </c>
      <c r="O369">
        <f>ABS(Table1[[#This Row],[Night Circle Radius]])</f>
        <v>184</v>
      </c>
      <c r="P369" t="str">
        <f>IF(Table1[[#This Row],[Day]]-10 &lt; 0, "   ", IF(Table1[[#This Row],[Day]]-100 &lt; 0, "  ", " "))</f>
        <v xml:space="preserve"> </v>
      </c>
      <c r="Q369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361 */   {284,184,298,1142},</v>
      </c>
    </row>
    <row r="370" spans="1:29" x14ac:dyDescent="0.25">
      <c r="A370">
        <v>362</v>
      </c>
      <c r="B370" t="s">
        <v>15</v>
      </c>
      <c r="C370">
        <f>ABS((1/15)*DEGREES(ACOS(-TAN(RADIANS(Latitude))*TAN(RADIANS(23.44)*SIN(RADIANS(360*(Table1[[#This Row],[Day]]+284)/365))))))</f>
        <v>7.0367224234385715</v>
      </c>
      <c r="D370">
        <f>Table1[[#This Row],[H]]/24</f>
        <v>0.29319676764327379</v>
      </c>
      <c r="E370">
        <v>18.166666666666575</v>
      </c>
      <c r="F370">
        <f>Table1[[#This Row],[Local Noon Diff (minutes)]]/Minutes_Per_Day</f>
        <v>1.2615740740740677E-2</v>
      </c>
      <c r="G370" s="11">
        <f>MIDDAY-Table1[[#This Row],[H (days)]]</f>
        <v>0.20680323235672621</v>
      </c>
      <c r="H370" s="11">
        <f>MIDDAY+Table1[[#This Row],[H (days)]]</f>
        <v>0.79319676764327385</v>
      </c>
      <c r="I370" s="13">
        <f>ROUND(Table1[[#This Row],[Base Sunrise Time]]*Minutes_Per_Day,0)</f>
        <v>298</v>
      </c>
      <c r="J370" s="13">
        <f>ROUND(Table1[[#This Row],[Base Sunset Time]]*Minutes_Per_Day,0)</f>
        <v>1142</v>
      </c>
      <c r="K370" s="11">
        <f>MIDDAY-Table1[[#This Row],[H (days)]]+Table1[[#This Row],[Local Noon Diff (days)]]</f>
        <v>0.21941897309746689</v>
      </c>
      <c r="L370" s="14">
        <f>RADIANS((SIX_AM-Table1[[#This Row],[Base Sunrise Time]])*Minutes_Per_Day*0.25)</f>
        <v>0.27141329577386847</v>
      </c>
      <c r="M370">
        <f>IF(Table1[[#This Row],[Theta (Radians)]]=0,-1,ROUND(Day_Circle_Radius/(2*SIN(Table1[[#This Row],[Theta (Radians)]])),0))</f>
        <v>185</v>
      </c>
      <c r="N370">
        <f>IF(Table1[[#This Row],[Night Circle Radius]]=0,-1,Table1[[#This Row],[Night Circle Radius]]+ Display_Height / 2)</f>
        <v>285</v>
      </c>
      <c r="O370">
        <f>ABS(Table1[[#This Row],[Night Circle Radius]])</f>
        <v>185</v>
      </c>
      <c r="P370" t="str">
        <f>IF(Table1[[#This Row],[Day]]-10 &lt; 0, "   ", IF(Table1[[#This Row],[Day]]-100 &lt; 0, "  ", " "))</f>
        <v xml:space="preserve"> </v>
      </c>
      <c r="Q370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362 */   {285,185,298,1142},</v>
      </c>
    </row>
    <row r="371" spans="1:29" x14ac:dyDescent="0.25">
      <c r="A371">
        <v>363</v>
      </c>
      <c r="B371" t="s">
        <v>15</v>
      </c>
      <c r="C371">
        <f>ABS((1/15)*DEGREES(ACOS(-TAN(RADIANS(Latitude))*TAN(RADIANS(23.44)*SIN(RADIANS(360*(Table1[[#This Row],[Day]]+284)/365))))))</f>
        <v>7.0339791490624597</v>
      </c>
      <c r="D371">
        <f>Table1[[#This Row],[H]]/24</f>
        <v>0.29308246454426917</v>
      </c>
      <c r="E371">
        <v>18.650000000000038</v>
      </c>
      <c r="F371">
        <f>Table1[[#This Row],[Local Noon Diff (minutes)]]/Minutes_Per_Day</f>
        <v>1.2951388888888915E-2</v>
      </c>
      <c r="G371" s="11">
        <f>MIDDAY-Table1[[#This Row],[H (days)]]</f>
        <v>0.20691753545573083</v>
      </c>
      <c r="H371" s="11">
        <f>MIDDAY+Table1[[#This Row],[H (days)]]</f>
        <v>0.79308246454426912</v>
      </c>
      <c r="I371" s="13">
        <f>ROUND(Table1[[#This Row],[Base Sunrise Time]]*Minutes_Per_Day,0)</f>
        <v>298</v>
      </c>
      <c r="J371" s="13">
        <f>ROUND(Table1[[#This Row],[Base Sunset Time]]*Minutes_Per_Day,0)</f>
        <v>1142</v>
      </c>
      <c r="K371" s="11">
        <f>MIDDAY-Table1[[#This Row],[H (days)]]+Table1[[#This Row],[Local Noon Diff (days)]]</f>
        <v>0.21986892434461974</v>
      </c>
      <c r="L371" s="14">
        <f>RADIANS((SIX_AM-Table1[[#This Row],[Base Sunrise Time]])*Minutes_Per_Day*0.25)</f>
        <v>0.2706951082216375</v>
      </c>
      <c r="M371">
        <f>IF(Table1[[#This Row],[Theta (Radians)]]=0,-1,ROUND(Day_Circle_Radius/(2*SIN(Table1[[#This Row],[Theta (Radians)]])),0))</f>
        <v>185</v>
      </c>
      <c r="N371">
        <f>IF(Table1[[#This Row],[Night Circle Radius]]=0,-1,Table1[[#This Row],[Night Circle Radius]]+ Display_Height / 2)</f>
        <v>285</v>
      </c>
      <c r="O371">
        <f>ABS(Table1[[#This Row],[Night Circle Radius]])</f>
        <v>185</v>
      </c>
      <c r="P371" t="str">
        <f>IF(Table1[[#This Row],[Day]]-10 &lt; 0, "   ", IF(Table1[[#This Row],[Day]]-100 &lt; 0, "  ", " "))</f>
        <v xml:space="preserve"> </v>
      </c>
      <c r="Q371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363 */   {285,185,298,1142},</v>
      </c>
    </row>
    <row r="372" spans="1:29" x14ac:dyDescent="0.25">
      <c r="A372">
        <v>364</v>
      </c>
      <c r="B372" t="s">
        <v>15</v>
      </c>
      <c r="C372">
        <f>ABS((1/15)*DEGREES(ACOS(-TAN(RADIANS(Latitude))*TAN(RADIANS(23.44)*SIN(RADIANS(360*(Table1[[#This Row],[Day]]+284)/365))))))</f>
        <v>7.0308877285647657</v>
      </c>
      <c r="D372">
        <f>Table1[[#This Row],[H]]/24</f>
        <v>0.29295365535686524</v>
      </c>
      <c r="E372">
        <v>19.13333333333334</v>
      </c>
      <c r="F372">
        <f>Table1[[#This Row],[Local Noon Diff (minutes)]]/Minutes_Per_Day</f>
        <v>1.3287037037037042E-2</v>
      </c>
      <c r="G372" s="11">
        <f>MIDDAY-Table1[[#This Row],[H (days)]]</f>
        <v>0.20704634464313476</v>
      </c>
      <c r="H372" s="11">
        <f>MIDDAY+Table1[[#This Row],[H (days)]]</f>
        <v>0.79295365535686524</v>
      </c>
      <c r="I372" s="13">
        <f>ROUND(Table1[[#This Row],[Base Sunrise Time]]*Minutes_Per_Day,0)</f>
        <v>298</v>
      </c>
      <c r="J372" s="13">
        <f>ROUND(Table1[[#This Row],[Base Sunset Time]]*Minutes_Per_Day,0)</f>
        <v>1142</v>
      </c>
      <c r="K372" s="11">
        <f>MIDDAY-Table1[[#This Row],[H (days)]]+Table1[[#This Row],[Local Noon Diff (days)]]</f>
        <v>0.2203333816801718</v>
      </c>
      <c r="L372" s="14">
        <f>RADIANS((SIX_AM-Table1[[#This Row],[Base Sunrise Time]])*Minutes_Per_Day*0.25)</f>
        <v>0.26988577622791138</v>
      </c>
      <c r="M372">
        <f>IF(Table1[[#This Row],[Theta (Radians)]]=0,-1,ROUND(Day_Circle_Radius/(2*SIN(Table1[[#This Row],[Theta (Radians)]])),0))</f>
        <v>186</v>
      </c>
      <c r="N372">
        <f>IF(Table1[[#This Row],[Night Circle Radius]]=0,-1,Table1[[#This Row],[Night Circle Radius]]+ Display_Height / 2)</f>
        <v>286</v>
      </c>
      <c r="O372">
        <f>ABS(Table1[[#This Row],[Night Circle Radius]])</f>
        <v>186</v>
      </c>
      <c r="P372" t="str">
        <f>IF(Table1[[#This Row],[Day]]-10 &lt; 0, "   ", IF(Table1[[#This Row],[Day]]-100 &lt; 0, "  ", " "))</f>
        <v xml:space="preserve"> </v>
      </c>
      <c r="Q372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364 */   {286,186,298,1142},</v>
      </c>
      <c r="W372" t="s">
        <v>20</v>
      </c>
      <c r="X372">
        <f>60*24</f>
        <v>1440</v>
      </c>
    </row>
    <row r="373" spans="1:29" x14ac:dyDescent="0.25">
      <c r="A373">
        <v>365</v>
      </c>
      <c r="B373" t="s">
        <v>15</v>
      </c>
      <c r="C373">
        <f>ABS((1/15)*DEGREES(ACOS(-TAN(RADIANS(Latitude))*TAN(RADIANS(23.44)*SIN(RADIANS(360*(Table1[[#This Row],[Day]]+284)/365))))))</f>
        <v>7.0274502499860754</v>
      </c>
      <c r="D373">
        <f>Table1[[#This Row],[H]]/24</f>
        <v>0.29281042708275312</v>
      </c>
      <c r="E373">
        <v>19.616666666666642</v>
      </c>
      <c r="F373">
        <f>Table1[[#This Row],[Local Noon Diff (minutes)]]/Minutes_Per_Day</f>
        <v>1.3622685185185168E-2</v>
      </c>
      <c r="G373" s="11">
        <f>MIDDAY-Table1[[#This Row],[H (days)]]</f>
        <v>0.20718957291724688</v>
      </c>
      <c r="H373" s="11">
        <f>MIDDAY+Table1[[#This Row],[H (days)]]</f>
        <v>0.79281042708275318</v>
      </c>
      <c r="I373" s="13">
        <f>ROUND(Table1[[#This Row],[Base Sunrise Time]]*Minutes_Per_Day,0)</f>
        <v>298</v>
      </c>
      <c r="J373" s="13">
        <f>ROUND(Table1[[#This Row],[Base Sunset Time]]*Minutes_Per_Day,0)</f>
        <v>1142</v>
      </c>
      <c r="K373" s="11">
        <f>MIDDAY-Table1[[#This Row],[H (days)]]+Table1[[#This Row],[Local Noon Diff (days)]]</f>
        <v>0.22081225810243205</v>
      </c>
      <c r="L373" s="14">
        <f>RADIANS((SIX_AM-Table1[[#This Row],[Base Sunrise Time]])*Minutes_Per_Day*0.25)</f>
        <v>0.26898584644043749</v>
      </c>
      <c r="M373">
        <f>IF(Table1[[#This Row],[Theta (Radians)]]=0,-1,ROUND(Day_Circle_Radius/(2*SIN(Table1[[#This Row],[Theta (Radians)]])),0))</f>
        <v>186</v>
      </c>
      <c r="N373">
        <f>IF(Table1[[#This Row],[Night Circle Radius]]=0,-1,Table1[[#This Row],[Night Circle Radius]]+ Display_Height / 2)</f>
        <v>286</v>
      </c>
      <c r="O373">
        <f>ABS(Table1[[#This Row],[Night Circle Radius]])</f>
        <v>186</v>
      </c>
      <c r="P373" t="str">
        <f>IF(Table1[[#This Row],[Day]]-10 &lt; 0, "   ", IF(Table1[[#This Row],[Day]]-100 &lt; 0, "  ", " "))</f>
        <v xml:space="preserve"> </v>
      </c>
      <c r="Q373" t="str">
        <f>_xlfn.CONCAT("/*",Table1[[#This Row],[Spacing]],Table1[[#This Row],[Day]], " */   {",Table1[[#This Row],[Night Circle Centre]],",",Table1[[#This Row],[Night Circle Radius (Abs)]],",",Table1[[#This Row],[Base Sunrise Minute]],",",Table1[[#This Row],[Base Sunset Minute]],"},")</f>
        <v>/* 365 */   {286,186,298,1142},</v>
      </c>
    </row>
    <row r="376" spans="1:29" x14ac:dyDescent="0.25">
      <c r="A376" s="7"/>
      <c r="B376" s="8" t="s">
        <v>4</v>
      </c>
      <c r="C376" s="8" t="s">
        <v>5</v>
      </c>
      <c r="D376" s="8" t="s">
        <v>6</v>
      </c>
      <c r="E376" s="8" t="s">
        <v>7</v>
      </c>
      <c r="F376" s="8" t="s">
        <v>8</v>
      </c>
      <c r="G376" s="8" t="s">
        <v>9</v>
      </c>
      <c r="H376" s="8" t="s">
        <v>10</v>
      </c>
      <c r="I376" s="8" t="s">
        <v>11</v>
      </c>
      <c r="J376" s="8" t="s">
        <v>12</v>
      </c>
      <c r="K376" s="8" t="s">
        <v>13</v>
      </c>
      <c r="L376" s="8" t="s">
        <v>14</v>
      </c>
      <c r="M376" s="8" t="s">
        <v>15</v>
      </c>
      <c r="R376" s="8" t="s">
        <v>4</v>
      </c>
      <c r="S376" s="8" t="s">
        <v>5</v>
      </c>
      <c r="T376" s="8" t="s">
        <v>6</v>
      </c>
      <c r="U376" s="8" t="s">
        <v>7</v>
      </c>
      <c r="V376" s="8" t="s">
        <v>8</v>
      </c>
      <c r="W376" s="8" t="s">
        <v>9</v>
      </c>
      <c r="X376" s="8" t="s">
        <v>10</v>
      </c>
      <c r="Y376" s="8" t="s">
        <v>11</v>
      </c>
      <c r="Z376" s="8" t="s">
        <v>12</v>
      </c>
      <c r="AA376" s="8" t="s">
        <v>13</v>
      </c>
      <c r="AB376" s="8" t="s">
        <v>14</v>
      </c>
      <c r="AC376" s="8" t="s">
        <v>15</v>
      </c>
    </row>
    <row r="377" spans="1:29" x14ac:dyDescent="0.25">
      <c r="A377" s="5">
        <v>1</v>
      </c>
      <c r="B377" s="4">
        <v>0.51394675925925926</v>
      </c>
      <c r="C377" s="4">
        <v>0.52089120370370368</v>
      </c>
      <c r="D377" s="4">
        <v>0.51997685185185183</v>
      </c>
      <c r="E377" s="4">
        <v>0.51408564814814817</v>
      </c>
      <c r="F377" s="4">
        <v>0.50947916666666659</v>
      </c>
      <c r="G377" s="4">
        <v>0.51006944444444446</v>
      </c>
      <c r="H377" s="4">
        <v>0.51428240740740738</v>
      </c>
      <c r="I377" s="4">
        <v>0.5159259259259259</v>
      </c>
      <c r="J377" s="4">
        <v>0.5115277777777778</v>
      </c>
      <c r="K377" s="4">
        <v>0.5042592592592593</v>
      </c>
      <c r="L377" s="4">
        <v>0.50004629629629627</v>
      </c>
      <c r="M377" s="4">
        <v>0.50392361111111106</v>
      </c>
      <c r="P377" s="2">
        <v>1</v>
      </c>
      <c r="Q377" s="5">
        <v>1</v>
      </c>
      <c r="R377" s="12">
        <f t="shared" ref="R377:R407" si="0">IF(ISBLANK(B377),0,(B377-0.5)*Minutes_Per_Day)</f>
        <v>20.083333333333329</v>
      </c>
      <c r="S377" s="12">
        <f t="shared" ref="S377:S407" si="1">IF(ISBLANK(C377),0,(C377-0.5)*Minutes_Per_Day)</f>
        <v>30.083333333333293</v>
      </c>
      <c r="T377" s="12">
        <f t="shared" ref="T377:T407" si="2">IF(ISBLANK(D377),0,(D377-0.5)*Minutes_Per_Day)</f>
        <v>28.766666666666634</v>
      </c>
      <c r="U377" s="12">
        <f t="shared" ref="U377:U407" si="3">IF(ISBLANK(E377),0,(E377-0.5)*Minutes_Per_Day)</f>
        <v>20.28333333333336</v>
      </c>
      <c r="V377" s="12">
        <f t="shared" ref="V377:V407" si="4">IF(ISBLANK(F377),0,(F377-0.5)*Minutes_Per_Day)</f>
        <v>13.649999999999896</v>
      </c>
      <c r="W377" s="12">
        <f t="shared" ref="W377:W407" si="5">IF(ISBLANK(G377),0,(G377-0.5)*Minutes_Per_Day)</f>
        <v>14.500000000000028</v>
      </c>
      <c r="X377" s="12">
        <f t="shared" ref="X377:X407" si="6">IF(ISBLANK(H377),0,(H377-0.5)*Minutes_Per_Day)</f>
        <v>20.566666666666631</v>
      </c>
      <c r="Y377" s="12">
        <f t="shared" ref="Y377:Y407" si="7">IF(ISBLANK(I377),0,(I377-0.5)*Minutes_Per_Day)</f>
        <v>22.933333333333294</v>
      </c>
      <c r="Z377" s="12">
        <f t="shared" ref="Z377:Z407" si="8">IF(ISBLANK(J377),0,(J377-0.5)*Minutes_Per_Day)</f>
        <v>16.600000000000037</v>
      </c>
      <c r="AA377" s="12">
        <f t="shared" ref="AA377:AA407" si="9">IF(ISBLANK(K377),0,(K377-0.5)*Minutes_Per_Day)</f>
        <v>6.1333333333333862</v>
      </c>
      <c r="AB377" s="12">
        <f t="shared" ref="AB377:AB407" si="10">IF(ISBLANK(L377),0,(L377-0.5)*Minutes_Per_Day)</f>
        <v>6.6666666666623797E-2</v>
      </c>
      <c r="AC377" s="12">
        <f t="shared" ref="AC377:AC407" si="11">IF(ISBLANK(M377),0,(M377-0.5)*Minutes_Per_Day)</f>
        <v>5.649999999999924</v>
      </c>
    </row>
    <row r="378" spans="1:29" x14ac:dyDescent="0.25">
      <c r="A378" s="5">
        <v>2</v>
      </c>
      <c r="B378" s="4">
        <v>0.51427083333333334</v>
      </c>
      <c r="C378" s="4">
        <v>0.52097222222222228</v>
      </c>
      <c r="D378" s="4">
        <v>0.51983796296296292</v>
      </c>
      <c r="E378" s="4">
        <v>0.51388888888888895</v>
      </c>
      <c r="F378" s="4">
        <v>0.5093981481481481</v>
      </c>
      <c r="G378" s="4">
        <v>0.51018518518518519</v>
      </c>
      <c r="H378" s="4">
        <v>0.51440972222222225</v>
      </c>
      <c r="I378" s="4">
        <v>0.51587962962962963</v>
      </c>
      <c r="J378" s="4">
        <v>0.51123842592592594</v>
      </c>
      <c r="K378" s="4">
        <v>0.50403935185185189</v>
      </c>
      <c r="L378" s="4">
        <v>0.50003472222222223</v>
      </c>
      <c r="M378" s="4">
        <v>0.50418981481481484</v>
      </c>
      <c r="P378" s="3">
        <v>2</v>
      </c>
      <c r="Q378" s="5">
        <v>2</v>
      </c>
      <c r="R378" s="12">
        <f t="shared" si="0"/>
        <v>20.550000000000015</v>
      </c>
      <c r="S378" s="12">
        <f t="shared" si="1"/>
        <v>30.200000000000085</v>
      </c>
      <c r="T378" s="12">
        <f t="shared" si="2"/>
        <v>28.566666666666602</v>
      </c>
      <c r="U378" s="12">
        <f t="shared" si="3"/>
        <v>20.000000000000089</v>
      </c>
      <c r="V378" s="12">
        <f t="shared" si="4"/>
        <v>13.533333333333264</v>
      </c>
      <c r="W378" s="12">
        <f t="shared" si="5"/>
        <v>14.666666666666668</v>
      </c>
      <c r="X378" s="12">
        <f t="shared" si="6"/>
        <v>20.750000000000046</v>
      </c>
      <c r="Y378" s="12">
        <f t="shared" si="7"/>
        <v>22.866666666666671</v>
      </c>
      <c r="Z378" s="12">
        <f t="shared" si="8"/>
        <v>16.183333333333358</v>
      </c>
      <c r="AA378" s="12">
        <f t="shared" si="9"/>
        <v>5.8166666666667233</v>
      </c>
      <c r="AB378" s="12">
        <f t="shared" si="10"/>
        <v>5.0000000000007816E-2</v>
      </c>
      <c r="AC378" s="12">
        <f t="shared" si="11"/>
        <v>6.0333333333333705</v>
      </c>
    </row>
    <row r="379" spans="1:29" x14ac:dyDescent="0.25">
      <c r="A379" s="5">
        <v>3</v>
      </c>
      <c r="B379" s="4">
        <v>0.51459490740740743</v>
      </c>
      <c r="C379" s="4">
        <v>0.52105324074074078</v>
      </c>
      <c r="D379" s="4">
        <v>0.51968749999999997</v>
      </c>
      <c r="E379" s="4">
        <v>0.51368055555555558</v>
      </c>
      <c r="F379" s="4">
        <v>0.50932870370370364</v>
      </c>
      <c r="G379" s="4">
        <v>0.51030092592592591</v>
      </c>
      <c r="H379" s="4">
        <v>0.51453703703703701</v>
      </c>
      <c r="I379" s="4">
        <v>0.51582175925925922</v>
      </c>
      <c r="J379" s="4">
        <v>0.51100694444444439</v>
      </c>
      <c r="K379" s="4">
        <v>0.50381944444444449</v>
      </c>
      <c r="L379" s="4">
        <v>0.50003472222222223</v>
      </c>
      <c r="M379" s="4">
        <v>0.50446759259259266</v>
      </c>
      <c r="P379" s="2">
        <v>3</v>
      </c>
      <c r="Q379" s="5">
        <v>3</v>
      </c>
      <c r="R379" s="12">
        <f t="shared" si="0"/>
        <v>21.016666666666701</v>
      </c>
      <c r="S379" s="12">
        <f t="shared" si="1"/>
        <v>30.316666666666716</v>
      </c>
      <c r="T379" s="12">
        <f t="shared" si="2"/>
        <v>28.349999999999955</v>
      </c>
      <c r="U379" s="12">
        <f t="shared" si="3"/>
        <v>19.700000000000042</v>
      </c>
      <c r="V379" s="12">
        <f t="shared" si="4"/>
        <v>13.433333333333248</v>
      </c>
      <c r="W379" s="12">
        <f t="shared" si="5"/>
        <v>14.833333333333307</v>
      </c>
      <c r="X379" s="12">
        <f t="shared" si="6"/>
        <v>20.933333333333302</v>
      </c>
      <c r="Y379" s="12">
        <f t="shared" si="7"/>
        <v>22.783333333333271</v>
      </c>
      <c r="Z379" s="12">
        <f t="shared" si="8"/>
        <v>15.84999999999992</v>
      </c>
      <c r="AA379" s="12">
        <f t="shared" si="9"/>
        <v>5.5000000000000604</v>
      </c>
      <c r="AB379" s="12">
        <f t="shared" si="10"/>
        <v>5.0000000000007816E-2</v>
      </c>
      <c r="AC379" s="12">
        <f t="shared" si="11"/>
        <v>6.433333333333433</v>
      </c>
    </row>
    <row r="380" spans="1:29" x14ac:dyDescent="0.25">
      <c r="A380" s="5">
        <v>4</v>
      </c>
      <c r="B380" s="4">
        <v>0.51490740740740737</v>
      </c>
      <c r="C380" s="4">
        <v>0.52112268518518523</v>
      </c>
      <c r="D380" s="4">
        <v>0.51953703703703702</v>
      </c>
      <c r="E380" s="4">
        <v>0.51348379629629626</v>
      </c>
      <c r="F380" s="4">
        <v>0.50927083333333334</v>
      </c>
      <c r="G380" s="4">
        <v>0.51042824074074067</v>
      </c>
      <c r="H380" s="4">
        <v>0.51466435185185189</v>
      </c>
      <c r="I380" s="4">
        <v>0.51575231481481476</v>
      </c>
      <c r="J380" s="4">
        <v>0.51077546296296295</v>
      </c>
      <c r="K380" s="4">
        <v>0.50359953703703708</v>
      </c>
      <c r="L380" s="4">
        <v>0.50003472222222223</v>
      </c>
      <c r="M380" s="4">
        <v>0.50474537037037037</v>
      </c>
      <c r="P380" s="3">
        <v>4</v>
      </c>
      <c r="Q380" s="5">
        <v>4</v>
      </c>
      <c r="R380" s="12">
        <f t="shared" si="0"/>
        <v>21.466666666666612</v>
      </c>
      <c r="S380" s="12">
        <f t="shared" si="1"/>
        <v>30.416666666666732</v>
      </c>
      <c r="T380" s="12">
        <f t="shared" si="2"/>
        <v>28.133333333333308</v>
      </c>
      <c r="U380" s="12">
        <f t="shared" si="3"/>
        <v>19.416666666666611</v>
      </c>
      <c r="V380" s="12">
        <f t="shared" si="4"/>
        <v>13.350000000000009</v>
      </c>
      <c r="W380" s="12">
        <f t="shared" si="5"/>
        <v>15.016666666666563</v>
      </c>
      <c r="X380" s="12">
        <f t="shared" si="6"/>
        <v>21.116666666666717</v>
      </c>
      <c r="Y380" s="12">
        <f t="shared" si="7"/>
        <v>22.683333333333255</v>
      </c>
      <c r="Z380" s="12">
        <f t="shared" si="8"/>
        <v>15.516666666666641</v>
      </c>
      <c r="AA380" s="12">
        <f t="shared" si="9"/>
        <v>5.1833333333333975</v>
      </c>
      <c r="AB380" s="12">
        <f t="shared" si="10"/>
        <v>5.0000000000007816E-2</v>
      </c>
      <c r="AC380" s="12">
        <f t="shared" si="11"/>
        <v>6.8333333333333357</v>
      </c>
    </row>
    <row r="381" spans="1:29" x14ac:dyDescent="0.25">
      <c r="A381" s="5">
        <v>5</v>
      </c>
      <c r="B381" s="4">
        <v>0.51521990740740742</v>
      </c>
      <c r="C381" s="4">
        <v>0.52118055555555554</v>
      </c>
      <c r="D381" s="4">
        <v>0.51938657407407407</v>
      </c>
      <c r="E381" s="4">
        <v>0.51328703703703704</v>
      </c>
      <c r="F381" s="4">
        <v>0.50921296296296303</v>
      </c>
      <c r="G381" s="4">
        <v>0.5105439814814815</v>
      </c>
      <c r="H381" s="4">
        <v>0.51479166666666665</v>
      </c>
      <c r="I381" s="4">
        <v>0.51568287037037031</v>
      </c>
      <c r="J381" s="4">
        <v>0.5105439814814815</v>
      </c>
      <c r="K381" s="4">
        <v>0.50339120370370372</v>
      </c>
      <c r="L381" s="4">
        <v>0.50005787037037031</v>
      </c>
      <c r="M381" s="4">
        <v>0.50503472222222223</v>
      </c>
      <c r="P381" s="2">
        <v>5</v>
      </c>
      <c r="Q381" s="5">
        <v>5</v>
      </c>
      <c r="R381" s="12">
        <f t="shared" si="0"/>
        <v>21.916666666666682</v>
      </c>
      <c r="S381" s="12">
        <f t="shared" si="1"/>
        <v>30.499999999999972</v>
      </c>
      <c r="T381" s="12">
        <f t="shared" si="2"/>
        <v>27.916666666666661</v>
      </c>
      <c r="U381" s="12">
        <f t="shared" si="3"/>
        <v>19.13333333333334</v>
      </c>
      <c r="V381" s="12">
        <f t="shared" si="4"/>
        <v>13.266666666666769</v>
      </c>
      <c r="W381" s="12">
        <f t="shared" si="5"/>
        <v>15.183333333333362</v>
      </c>
      <c r="X381" s="12">
        <f t="shared" si="6"/>
        <v>21.299999999999972</v>
      </c>
      <c r="Y381" s="12">
        <f t="shared" si="7"/>
        <v>22.58333333333324</v>
      </c>
      <c r="Z381" s="12">
        <f t="shared" si="8"/>
        <v>15.183333333333362</v>
      </c>
      <c r="AA381" s="12">
        <f t="shared" si="9"/>
        <v>4.8833333333333506</v>
      </c>
      <c r="AB381" s="12">
        <f t="shared" si="10"/>
        <v>8.3333333333239779E-2</v>
      </c>
      <c r="AC381" s="12">
        <f t="shared" si="11"/>
        <v>7.2500000000000142</v>
      </c>
    </row>
    <row r="382" spans="1:29" x14ac:dyDescent="0.25">
      <c r="A382" s="5">
        <v>6</v>
      </c>
      <c r="B382" s="4">
        <v>0.51552083333333332</v>
      </c>
      <c r="C382" s="4">
        <v>0.5212268518518518</v>
      </c>
      <c r="D382" s="4">
        <v>0.51918981481481474</v>
      </c>
      <c r="E382" s="4">
        <v>0.51309027777777783</v>
      </c>
      <c r="F382" s="4">
        <v>0.50915509259259262</v>
      </c>
      <c r="G382" s="4">
        <v>0.51067129629629626</v>
      </c>
      <c r="H382" s="4">
        <v>0.51490740740740737</v>
      </c>
      <c r="I382" s="4">
        <v>0.51560185185185181</v>
      </c>
      <c r="J382" s="4">
        <v>0.51031250000000006</v>
      </c>
      <c r="K382" s="4">
        <v>0.50318287037037035</v>
      </c>
      <c r="L382" s="4">
        <v>0.50008101851851849</v>
      </c>
      <c r="M382" s="4">
        <v>0.50532407407407409</v>
      </c>
      <c r="P382" s="3">
        <v>6</v>
      </c>
      <c r="Q382" s="5">
        <v>6</v>
      </c>
      <c r="R382" s="12">
        <f t="shared" si="0"/>
        <v>22.349999999999977</v>
      </c>
      <c r="S382" s="12">
        <f t="shared" si="1"/>
        <v>30.566666666666595</v>
      </c>
      <c r="T382" s="12">
        <f t="shared" si="2"/>
        <v>27.63333333333323</v>
      </c>
      <c r="U382" s="12">
        <f t="shared" si="3"/>
        <v>18.850000000000069</v>
      </c>
      <c r="V382" s="12">
        <f t="shared" si="4"/>
        <v>13.183333333333369</v>
      </c>
      <c r="W382" s="12">
        <f t="shared" si="5"/>
        <v>15.366666666666617</v>
      </c>
      <c r="X382" s="12">
        <f t="shared" si="6"/>
        <v>21.466666666666612</v>
      </c>
      <c r="Y382" s="12">
        <f t="shared" si="7"/>
        <v>22.466666666666608</v>
      </c>
      <c r="Z382" s="12">
        <f t="shared" si="8"/>
        <v>14.850000000000083</v>
      </c>
      <c r="AA382" s="12">
        <f t="shared" si="9"/>
        <v>4.5833333333333037</v>
      </c>
      <c r="AB382" s="12">
        <f t="shared" si="10"/>
        <v>0.11666666666663161</v>
      </c>
      <c r="AC382" s="12">
        <f t="shared" si="11"/>
        <v>7.6666666666666927</v>
      </c>
    </row>
    <row r="383" spans="1:29" x14ac:dyDescent="0.25">
      <c r="A383" s="5">
        <v>7</v>
      </c>
      <c r="B383" s="4">
        <v>0.51582175925925922</v>
      </c>
      <c r="C383" s="4">
        <v>0.52127314814814818</v>
      </c>
      <c r="D383" s="4">
        <v>0.51905092592592594</v>
      </c>
      <c r="E383" s="4">
        <v>0.5128935185185185</v>
      </c>
      <c r="F383" s="4">
        <v>0.50910879629629624</v>
      </c>
      <c r="G383" s="4">
        <v>0.51081018518518517</v>
      </c>
      <c r="H383" s="4">
        <v>0.51501157407407405</v>
      </c>
      <c r="I383" s="4">
        <v>0.51552083333333332</v>
      </c>
      <c r="J383" s="4">
        <v>0.51006944444444446</v>
      </c>
      <c r="K383" s="4">
        <v>0.50297453703703698</v>
      </c>
      <c r="L383" s="4">
        <v>0.50012731481481476</v>
      </c>
      <c r="M383" s="4">
        <v>0.50562499999999999</v>
      </c>
      <c r="P383" s="2">
        <v>7</v>
      </c>
      <c r="Q383" s="5">
        <v>7</v>
      </c>
      <c r="R383" s="12">
        <f t="shared" si="0"/>
        <v>22.783333333333271</v>
      </c>
      <c r="S383" s="12">
        <f t="shared" si="1"/>
        <v>30.633333333333379</v>
      </c>
      <c r="T383" s="12">
        <f t="shared" si="2"/>
        <v>27.433333333333358</v>
      </c>
      <c r="U383" s="12">
        <f t="shared" si="3"/>
        <v>18.566666666666638</v>
      </c>
      <c r="V383" s="12">
        <f t="shared" si="4"/>
        <v>13.116666666666585</v>
      </c>
      <c r="W383" s="12">
        <f t="shared" si="5"/>
        <v>15.566666666666649</v>
      </c>
      <c r="X383" s="12">
        <f t="shared" si="6"/>
        <v>21.616666666666635</v>
      </c>
      <c r="Y383" s="12">
        <f t="shared" si="7"/>
        <v>22.349999999999977</v>
      </c>
      <c r="Z383" s="12">
        <f t="shared" si="8"/>
        <v>14.500000000000028</v>
      </c>
      <c r="AA383" s="12">
        <f t="shared" si="9"/>
        <v>4.2833333333332568</v>
      </c>
      <c r="AB383" s="12">
        <f t="shared" si="10"/>
        <v>0.18333333333325541</v>
      </c>
      <c r="AC383" s="12">
        <f t="shared" si="11"/>
        <v>8.0999999999999872</v>
      </c>
    </row>
    <row r="384" spans="1:29" x14ac:dyDescent="0.25">
      <c r="A384" s="5">
        <v>8</v>
      </c>
      <c r="B384" s="4">
        <v>0.51611111111111108</v>
      </c>
      <c r="C384" s="4">
        <v>0.52129629629629626</v>
      </c>
      <c r="D384" s="4">
        <v>0.51887731481481481</v>
      </c>
      <c r="E384" s="4">
        <v>0.51270833333333332</v>
      </c>
      <c r="F384" s="4">
        <v>0.50907407407407412</v>
      </c>
      <c r="G384" s="4">
        <v>0.51093749999999993</v>
      </c>
      <c r="H384" s="4">
        <v>0.51511574074074074</v>
      </c>
      <c r="I384" s="4">
        <v>0.51542824074074078</v>
      </c>
      <c r="J384" s="4">
        <v>0.50983796296296291</v>
      </c>
      <c r="K384" s="4">
        <v>0.50277777777777777</v>
      </c>
      <c r="L384" s="4">
        <v>0.50017361111111114</v>
      </c>
      <c r="M384" s="4">
        <v>0.50592592592592589</v>
      </c>
      <c r="P384" s="3">
        <v>8</v>
      </c>
      <c r="Q384" s="5">
        <v>8</v>
      </c>
      <c r="R384" s="12">
        <f t="shared" si="0"/>
        <v>23.19999999999995</v>
      </c>
      <c r="S384" s="12">
        <f t="shared" si="1"/>
        <v>30.666666666666611</v>
      </c>
      <c r="T384" s="12">
        <f t="shared" si="2"/>
        <v>27.183333333333319</v>
      </c>
      <c r="U384" s="12">
        <f t="shared" si="3"/>
        <v>18.299999999999983</v>
      </c>
      <c r="V384" s="12">
        <f t="shared" si="4"/>
        <v>13.066666666666737</v>
      </c>
      <c r="W384" s="12">
        <f t="shared" si="5"/>
        <v>15.749999999999904</v>
      </c>
      <c r="X384" s="12">
        <f t="shared" si="6"/>
        <v>21.766666666666659</v>
      </c>
      <c r="Y384" s="12">
        <f t="shared" si="7"/>
        <v>22.216666666666729</v>
      </c>
      <c r="Z384" s="12">
        <f t="shared" si="8"/>
        <v>14.16666666666659</v>
      </c>
      <c r="AA384" s="12">
        <f t="shared" si="9"/>
        <v>3.9999999999999858</v>
      </c>
      <c r="AB384" s="12">
        <f t="shared" si="10"/>
        <v>0.25000000000003908</v>
      </c>
      <c r="AC384" s="12">
        <f t="shared" si="11"/>
        <v>8.5333333333332817</v>
      </c>
    </row>
    <row r="385" spans="1:29" x14ac:dyDescent="0.25">
      <c r="A385" s="5">
        <v>9</v>
      </c>
      <c r="B385" s="4">
        <v>0.51640046296296294</v>
      </c>
      <c r="C385" s="4">
        <v>0.52131944444444445</v>
      </c>
      <c r="D385" s="4">
        <v>0.51870370370370367</v>
      </c>
      <c r="E385" s="4">
        <v>0.51251157407407411</v>
      </c>
      <c r="F385" s="4">
        <v>0.50905092592592593</v>
      </c>
      <c r="G385" s="4">
        <v>0.51107638888888884</v>
      </c>
      <c r="H385" s="4">
        <v>0.51521990740740742</v>
      </c>
      <c r="I385" s="4">
        <v>0.51533564814814814</v>
      </c>
      <c r="J385" s="4">
        <v>0.50959490740740743</v>
      </c>
      <c r="K385" s="4">
        <v>0.50259259259259259</v>
      </c>
      <c r="L385" s="4">
        <v>0.50023148148148155</v>
      </c>
      <c r="M385" s="4">
        <v>0.50623842592592594</v>
      </c>
      <c r="P385" s="2">
        <v>9</v>
      </c>
      <c r="Q385" s="5">
        <v>9</v>
      </c>
      <c r="R385" s="12">
        <f t="shared" si="0"/>
        <v>23.616666666666628</v>
      </c>
      <c r="S385" s="12">
        <f t="shared" si="1"/>
        <v>30.700000000000003</v>
      </c>
      <c r="T385" s="12">
        <f t="shared" si="2"/>
        <v>26.93333333333328</v>
      </c>
      <c r="U385" s="12">
        <f t="shared" si="3"/>
        <v>18.016666666666712</v>
      </c>
      <c r="V385" s="12">
        <f t="shared" si="4"/>
        <v>13.033333333333346</v>
      </c>
      <c r="W385" s="12">
        <f t="shared" si="5"/>
        <v>15.949999999999935</v>
      </c>
      <c r="X385" s="12">
        <f t="shared" si="6"/>
        <v>21.916666666666682</v>
      </c>
      <c r="Y385" s="12">
        <f t="shared" si="7"/>
        <v>22.083333333333321</v>
      </c>
      <c r="Z385" s="12">
        <f t="shared" si="8"/>
        <v>13.816666666666695</v>
      </c>
      <c r="AA385" s="12">
        <f t="shared" si="9"/>
        <v>3.7333333333333307</v>
      </c>
      <c r="AB385" s="12">
        <f t="shared" si="10"/>
        <v>0.33333333333343873</v>
      </c>
      <c r="AC385" s="12">
        <f t="shared" si="11"/>
        <v>8.983333333333352</v>
      </c>
    </row>
    <row r="386" spans="1:29" x14ac:dyDescent="0.25">
      <c r="A386" s="5">
        <v>10</v>
      </c>
      <c r="B386" s="4">
        <v>0.5166898148148148</v>
      </c>
      <c r="C386" s="4">
        <v>0.52133101851851849</v>
      </c>
      <c r="D386" s="4">
        <v>0.51853009259259253</v>
      </c>
      <c r="E386" s="4">
        <v>0.51233796296296297</v>
      </c>
      <c r="F386" s="4">
        <v>0.50902777777777775</v>
      </c>
      <c r="G386" s="4">
        <v>0.51121527777777775</v>
      </c>
      <c r="H386" s="4">
        <v>0.5153240740740741</v>
      </c>
      <c r="I386" s="4">
        <v>0.51523148148148146</v>
      </c>
      <c r="J386" s="4">
        <v>0.50935185185185183</v>
      </c>
      <c r="K386" s="4">
        <v>0.50240740740740741</v>
      </c>
      <c r="L386" s="4">
        <v>0.5003009259259259</v>
      </c>
      <c r="M386" s="4">
        <v>0.50655092592592588</v>
      </c>
      <c r="P386" s="3">
        <v>10</v>
      </c>
      <c r="Q386" s="5">
        <v>10</v>
      </c>
      <c r="R386" s="12">
        <f t="shared" si="0"/>
        <v>24.033333333333307</v>
      </c>
      <c r="S386" s="12">
        <f t="shared" si="1"/>
        <v>30.716666666666619</v>
      </c>
      <c r="T386" s="12">
        <f t="shared" si="2"/>
        <v>26.683333333333241</v>
      </c>
      <c r="U386" s="12">
        <f t="shared" si="3"/>
        <v>17.766666666666673</v>
      </c>
      <c r="V386" s="12">
        <f t="shared" si="4"/>
        <v>12.999999999999954</v>
      </c>
      <c r="W386" s="12">
        <f t="shared" si="5"/>
        <v>16.149999999999967</v>
      </c>
      <c r="X386" s="12">
        <f t="shared" si="6"/>
        <v>22.066666666666706</v>
      </c>
      <c r="Y386" s="12">
        <f t="shared" si="7"/>
        <v>21.933333333333298</v>
      </c>
      <c r="Z386" s="12">
        <f t="shared" si="8"/>
        <v>13.46666666666664</v>
      </c>
      <c r="AA386" s="12">
        <f t="shared" si="9"/>
        <v>3.4666666666666757</v>
      </c>
      <c r="AB386" s="12">
        <f t="shared" si="10"/>
        <v>0.43333333333329449</v>
      </c>
      <c r="AC386" s="12">
        <f t="shared" si="11"/>
        <v>9.4333333333332625</v>
      </c>
    </row>
    <row r="387" spans="1:29" x14ac:dyDescent="0.25">
      <c r="A387" s="5">
        <v>11</v>
      </c>
      <c r="B387" s="4">
        <v>0.51696759259259262</v>
      </c>
      <c r="C387" s="4">
        <v>0.52134259259259264</v>
      </c>
      <c r="D387" s="4">
        <v>0.51834490740740746</v>
      </c>
      <c r="E387" s="4">
        <v>0.51215277777777779</v>
      </c>
      <c r="F387" s="4">
        <v>0.50900462962962967</v>
      </c>
      <c r="G387" s="4">
        <v>0.51135416666666667</v>
      </c>
      <c r="H387" s="4">
        <v>0.51541666666666663</v>
      </c>
      <c r="I387" s="4">
        <v>0.51511574074074074</v>
      </c>
      <c r="J387" s="4">
        <v>0.50910879629629624</v>
      </c>
      <c r="K387" s="4">
        <v>0.50222222222222224</v>
      </c>
      <c r="L387" s="4">
        <v>0.50037037037037035</v>
      </c>
      <c r="M387" s="4">
        <v>0.50687499999999996</v>
      </c>
      <c r="P387" s="2">
        <v>11</v>
      </c>
      <c r="Q387" s="5">
        <v>11</v>
      </c>
      <c r="R387" s="12">
        <f t="shared" si="0"/>
        <v>24.433333333333369</v>
      </c>
      <c r="S387" s="12">
        <f t="shared" si="1"/>
        <v>30.733333333333395</v>
      </c>
      <c r="T387" s="12">
        <f t="shared" si="2"/>
        <v>26.416666666666746</v>
      </c>
      <c r="U387" s="12">
        <f t="shared" si="3"/>
        <v>17.500000000000018</v>
      </c>
      <c r="V387" s="12">
        <f t="shared" si="4"/>
        <v>12.966666666666722</v>
      </c>
      <c r="W387" s="12">
        <f t="shared" si="5"/>
        <v>16.349999999999998</v>
      </c>
      <c r="X387" s="12">
        <f t="shared" si="6"/>
        <v>22.199999999999953</v>
      </c>
      <c r="Y387" s="12">
        <f t="shared" si="7"/>
        <v>21.766666666666659</v>
      </c>
      <c r="Z387" s="12">
        <f t="shared" si="8"/>
        <v>13.116666666666585</v>
      </c>
      <c r="AA387" s="12">
        <f t="shared" si="9"/>
        <v>3.2000000000000206</v>
      </c>
      <c r="AB387" s="12">
        <f t="shared" si="10"/>
        <v>0.53333333333331012</v>
      </c>
      <c r="AC387" s="12">
        <f t="shared" si="11"/>
        <v>9.8999999999999488</v>
      </c>
    </row>
    <row r="388" spans="1:29" x14ac:dyDescent="0.25">
      <c r="A388" s="5">
        <v>12</v>
      </c>
      <c r="B388" s="4">
        <v>0.51723379629629629</v>
      </c>
      <c r="C388" s="4">
        <v>0.52133101851851849</v>
      </c>
      <c r="D388" s="4">
        <v>0.51815972222222217</v>
      </c>
      <c r="E388" s="4">
        <v>0.51197916666666665</v>
      </c>
      <c r="F388" s="4">
        <v>0.50899305555555552</v>
      </c>
      <c r="G388" s="4">
        <v>0.51149305555555558</v>
      </c>
      <c r="H388" s="4">
        <v>0.51549768518518524</v>
      </c>
      <c r="I388" s="4">
        <v>0.51500000000000001</v>
      </c>
      <c r="J388" s="4">
        <v>0.50886574074074076</v>
      </c>
      <c r="K388" s="4">
        <v>0.5020486111111111</v>
      </c>
      <c r="L388" s="4">
        <v>0.500462962962963</v>
      </c>
      <c r="M388" s="4">
        <v>0.50718750000000001</v>
      </c>
      <c r="P388" s="3">
        <v>12</v>
      </c>
      <c r="Q388" s="5">
        <v>12</v>
      </c>
      <c r="R388" s="12">
        <f t="shared" si="0"/>
        <v>24.816666666666656</v>
      </c>
      <c r="S388" s="12">
        <f t="shared" si="1"/>
        <v>30.716666666666619</v>
      </c>
      <c r="T388" s="12">
        <f t="shared" si="2"/>
        <v>26.149999999999931</v>
      </c>
      <c r="U388" s="12">
        <f t="shared" si="3"/>
        <v>17.249999999999979</v>
      </c>
      <c r="V388" s="12">
        <f t="shared" si="4"/>
        <v>12.949999999999946</v>
      </c>
      <c r="W388" s="12">
        <f t="shared" si="5"/>
        <v>16.550000000000029</v>
      </c>
      <c r="X388" s="12">
        <f t="shared" si="6"/>
        <v>22.316666666666745</v>
      </c>
      <c r="Y388" s="12">
        <f t="shared" si="7"/>
        <v>21.600000000000019</v>
      </c>
      <c r="Z388" s="12">
        <f t="shared" si="8"/>
        <v>12.766666666666691</v>
      </c>
      <c r="AA388" s="12">
        <f t="shared" si="9"/>
        <v>2.9499999999999815</v>
      </c>
      <c r="AB388" s="12">
        <f t="shared" si="10"/>
        <v>0.66666666666671759</v>
      </c>
      <c r="AC388" s="12">
        <f t="shared" si="11"/>
        <v>10.350000000000019</v>
      </c>
    </row>
    <row r="389" spans="1:29" x14ac:dyDescent="0.25">
      <c r="A389" s="5">
        <v>13</v>
      </c>
      <c r="B389" s="4">
        <v>0.51748842592592592</v>
      </c>
      <c r="C389" s="4">
        <v>0.52131944444444445</v>
      </c>
      <c r="D389" s="4">
        <v>0.51797453703703711</v>
      </c>
      <c r="E389" s="4">
        <v>0.51180555555555551</v>
      </c>
      <c r="F389" s="4">
        <v>0.50899305555555552</v>
      </c>
      <c r="G389" s="4">
        <v>0.51164351851851853</v>
      </c>
      <c r="H389" s="4">
        <v>0.51557870370370373</v>
      </c>
      <c r="I389" s="4">
        <v>0.51487268518518514</v>
      </c>
      <c r="J389" s="4">
        <v>0.50861111111111112</v>
      </c>
      <c r="K389" s="4">
        <v>0.50187499999999996</v>
      </c>
      <c r="L389" s="4">
        <v>0.50055555555555553</v>
      </c>
      <c r="M389" s="4">
        <v>0.50752314814814814</v>
      </c>
      <c r="P389" s="2">
        <v>13</v>
      </c>
      <c r="Q389" s="5">
        <v>13</v>
      </c>
      <c r="R389" s="12">
        <f t="shared" si="0"/>
        <v>25.183333333333326</v>
      </c>
      <c r="S389" s="12">
        <f t="shared" si="1"/>
        <v>30.700000000000003</v>
      </c>
      <c r="T389" s="12">
        <f t="shared" si="2"/>
        <v>25.883333333333436</v>
      </c>
      <c r="U389" s="12">
        <f t="shared" si="3"/>
        <v>16.99999999999994</v>
      </c>
      <c r="V389" s="12">
        <f t="shared" si="4"/>
        <v>12.949999999999946</v>
      </c>
      <c r="W389" s="12">
        <f t="shared" si="5"/>
        <v>16.766666666666676</v>
      </c>
      <c r="X389" s="12">
        <f t="shared" si="6"/>
        <v>22.433333333333376</v>
      </c>
      <c r="Y389" s="12">
        <f t="shared" si="7"/>
        <v>21.416666666666604</v>
      </c>
      <c r="Z389" s="12">
        <f t="shared" si="8"/>
        <v>12.40000000000002</v>
      </c>
      <c r="AA389" s="12">
        <f t="shared" si="9"/>
        <v>2.6999999999999424</v>
      </c>
      <c r="AB389" s="12">
        <f t="shared" si="10"/>
        <v>0.79999999999996518</v>
      </c>
      <c r="AC389" s="12">
        <f t="shared" si="11"/>
        <v>10.833333333333321</v>
      </c>
    </row>
    <row r="390" spans="1:29" x14ac:dyDescent="0.25">
      <c r="A390" s="5">
        <v>14</v>
      </c>
      <c r="B390" s="4">
        <v>0.51774305555555555</v>
      </c>
      <c r="C390" s="4">
        <v>0.52129629629629626</v>
      </c>
      <c r="D390" s="4">
        <v>0.51777777777777778</v>
      </c>
      <c r="E390" s="4">
        <v>0.51163194444444449</v>
      </c>
      <c r="F390" s="4">
        <v>0.50899305555555552</v>
      </c>
      <c r="G390" s="4">
        <v>0.51179398148148147</v>
      </c>
      <c r="H390" s="4">
        <v>0.51565972222222223</v>
      </c>
      <c r="I390" s="4">
        <v>0.51474537037037038</v>
      </c>
      <c r="J390" s="4">
        <v>0.50836805555555553</v>
      </c>
      <c r="K390" s="4">
        <v>0.50171296296296297</v>
      </c>
      <c r="L390" s="4">
        <v>0.50067129629629636</v>
      </c>
      <c r="M390" s="4">
        <v>0.50784722222222223</v>
      </c>
      <c r="P390" s="3">
        <v>14</v>
      </c>
      <c r="Q390" s="5">
        <v>14</v>
      </c>
      <c r="R390" s="12">
        <f t="shared" si="0"/>
        <v>25.549999999999997</v>
      </c>
      <c r="S390" s="12">
        <f t="shared" si="1"/>
        <v>30.666666666666611</v>
      </c>
      <c r="T390" s="12">
        <f t="shared" si="2"/>
        <v>25.600000000000005</v>
      </c>
      <c r="U390" s="12">
        <f t="shared" si="3"/>
        <v>16.75000000000006</v>
      </c>
      <c r="V390" s="12">
        <f t="shared" si="4"/>
        <v>12.949999999999946</v>
      </c>
      <c r="W390" s="12">
        <f t="shared" si="5"/>
        <v>16.983333333333324</v>
      </c>
      <c r="X390" s="12">
        <f t="shared" si="6"/>
        <v>22.550000000000008</v>
      </c>
      <c r="Y390" s="12">
        <f t="shared" si="7"/>
        <v>21.233333333333348</v>
      </c>
      <c r="Z390" s="12">
        <f t="shared" si="8"/>
        <v>12.049999999999965</v>
      </c>
      <c r="AA390" s="12">
        <f t="shared" si="9"/>
        <v>2.4666666666666792</v>
      </c>
      <c r="AB390" s="12">
        <f t="shared" si="10"/>
        <v>0.96666666666676448</v>
      </c>
      <c r="AC390" s="12">
        <f t="shared" si="11"/>
        <v>11.300000000000008</v>
      </c>
    </row>
    <row r="391" spans="1:29" x14ac:dyDescent="0.25">
      <c r="A391" s="5">
        <v>15</v>
      </c>
      <c r="B391" s="4">
        <v>0.51799768518518519</v>
      </c>
      <c r="C391" s="4">
        <v>0.52126157407407414</v>
      </c>
      <c r="D391" s="4">
        <v>0.51758101851851845</v>
      </c>
      <c r="E391" s="4">
        <v>0.51146990740740739</v>
      </c>
      <c r="F391" s="4">
        <v>0.50900462962962967</v>
      </c>
      <c r="G391" s="4">
        <v>0.51194444444444442</v>
      </c>
      <c r="H391" s="4">
        <v>0.51572916666666668</v>
      </c>
      <c r="I391" s="4">
        <v>0.51460648148148147</v>
      </c>
      <c r="J391" s="4">
        <v>0.50812500000000005</v>
      </c>
      <c r="K391" s="4">
        <v>0.50155092592592598</v>
      </c>
      <c r="L391" s="4">
        <v>0.50078703703703698</v>
      </c>
      <c r="M391" s="4">
        <v>0.50818287037037035</v>
      </c>
      <c r="P391" s="2">
        <v>15</v>
      </c>
      <c r="Q391" s="5">
        <v>15</v>
      </c>
      <c r="R391" s="12">
        <f t="shared" si="0"/>
        <v>25.916666666666668</v>
      </c>
      <c r="S391" s="12">
        <f t="shared" si="1"/>
        <v>30.616666666666763</v>
      </c>
      <c r="T391" s="12">
        <f t="shared" si="2"/>
        <v>25.316666666666574</v>
      </c>
      <c r="U391" s="12">
        <f t="shared" si="3"/>
        <v>16.516666666666637</v>
      </c>
      <c r="V391" s="12">
        <f t="shared" si="4"/>
        <v>12.966666666666722</v>
      </c>
      <c r="W391" s="12">
        <f t="shared" si="5"/>
        <v>17.199999999999971</v>
      </c>
      <c r="X391" s="12">
        <f t="shared" si="6"/>
        <v>22.650000000000023</v>
      </c>
      <c r="Y391" s="12">
        <f t="shared" si="7"/>
        <v>21.033333333333317</v>
      </c>
      <c r="Z391" s="12">
        <f t="shared" si="8"/>
        <v>11.70000000000007</v>
      </c>
      <c r="AA391" s="12">
        <f t="shared" si="9"/>
        <v>2.233333333333416</v>
      </c>
      <c r="AB391" s="12">
        <f t="shared" si="10"/>
        <v>1.133333333333244</v>
      </c>
      <c r="AC391" s="12">
        <f t="shared" si="11"/>
        <v>11.78333333333331</v>
      </c>
    </row>
    <row r="392" spans="1:29" x14ac:dyDescent="0.25">
      <c r="A392" s="5">
        <v>16</v>
      </c>
      <c r="B392" s="4">
        <v>0.51824074074074067</v>
      </c>
      <c r="C392" s="4">
        <v>0.5212268518518518</v>
      </c>
      <c r="D392" s="4">
        <v>0.51738425925925924</v>
      </c>
      <c r="E392" s="4">
        <v>0.5113078703703704</v>
      </c>
      <c r="F392" s="4">
        <v>0.50901620370370371</v>
      </c>
      <c r="G392" s="4">
        <v>0.51209490740740737</v>
      </c>
      <c r="H392" s="4">
        <v>0.5157870370370371</v>
      </c>
      <c r="I392" s="4">
        <v>0.51445601851851852</v>
      </c>
      <c r="J392" s="4">
        <v>0.50787037037037031</v>
      </c>
      <c r="K392" s="4">
        <v>0.50140046296296303</v>
      </c>
      <c r="L392" s="4">
        <v>0.50091435185185185</v>
      </c>
      <c r="M392" s="4">
        <v>0.50851851851851848</v>
      </c>
      <c r="P392" s="3">
        <v>16</v>
      </c>
      <c r="Q392" s="5">
        <v>16</v>
      </c>
      <c r="R392" s="12">
        <f t="shared" si="0"/>
        <v>26.266666666666563</v>
      </c>
      <c r="S392" s="12">
        <f t="shared" si="1"/>
        <v>30.566666666666595</v>
      </c>
      <c r="T392" s="12">
        <f t="shared" si="2"/>
        <v>25.033333333333303</v>
      </c>
      <c r="U392" s="12">
        <f t="shared" si="3"/>
        <v>16.283333333333374</v>
      </c>
      <c r="V392" s="12">
        <f t="shared" si="4"/>
        <v>12.983333333333338</v>
      </c>
      <c r="W392" s="12">
        <f t="shared" si="5"/>
        <v>17.416666666666618</v>
      </c>
      <c r="X392" s="12">
        <f t="shared" si="6"/>
        <v>22.733333333333423</v>
      </c>
      <c r="Y392" s="12">
        <f t="shared" si="7"/>
        <v>20.81666666666667</v>
      </c>
      <c r="Z392" s="12">
        <f t="shared" si="8"/>
        <v>11.33333333333324</v>
      </c>
      <c r="AA392" s="12">
        <f t="shared" si="9"/>
        <v>2.0166666666667687</v>
      </c>
      <c r="AB392" s="12">
        <f t="shared" si="10"/>
        <v>1.3166666666666593</v>
      </c>
      <c r="AC392" s="12">
        <f t="shared" si="11"/>
        <v>12.266666666666612</v>
      </c>
    </row>
    <row r="393" spans="1:29" x14ac:dyDescent="0.25">
      <c r="A393" s="5">
        <v>17</v>
      </c>
      <c r="B393" s="4">
        <v>0.51847222222222222</v>
      </c>
      <c r="C393" s="4">
        <v>0.5211689814814815</v>
      </c>
      <c r="D393" s="4">
        <v>0.51718750000000002</v>
      </c>
      <c r="E393" s="4">
        <v>0.5111458333333333</v>
      </c>
      <c r="F393" s="4">
        <v>0.50903935185185178</v>
      </c>
      <c r="G393" s="4">
        <v>0.51224537037037032</v>
      </c>
      <c r="H393" s="4">
        <v>0.51585648148148155</v>
      </c>
      <c r="I393" s="4">
        <v>0.51430555555555557</v>
      </c>
      <c r="J393" s="4">
        <v>0.50762731481481482</v>
      </c>
      <c r="K393" s="4">
        <v>0.50126157407407412</v>
      </c>
      <c r="L393" s="4">
        <v>0.50105324074074076</v>
      </c>
      <c r="M393" s="4">
        <v>0.50885416666666672</v>
      </c>
      <c r="P393" s="2">
        <v>17</v>
      </c>
      <c r="Q393" s="5">
        <v>17</v>
      </c>
      <c r="R393" s="12">
        <f t="shared" si="0"/>
        <v>26.6</v>
      </c>
      <c r="S393" s="12">
        <f t="shared" si="1"/>
        <v>30.483333333333356</v>
      </c>
      <c r="T393" s="12">
        <f t="shared" si="2"/>
        <v>24.750000000000032</v>
      </c>
      <c r="U393" s="12">
        <f t="shared" si="3"/>
        <v>16.049999999999951</v>
      </c>
      <c r="V393" s="12">
        <f t="shared" si="4"/>
        <v>13.01666666666657</v>
      </c>
      <c r="W393" s="12">
        <f t="shared" si="5"/>
        <v>17.633333333333265</v>
      </c>
      <c r="X393" s="12">
        <f t="shared" si="6"/>
        <v>22.833333333333439</v>
      </c>
      <c r="Y393" s="12">
        <f t="shared" si="7"/>
        <v>20.600000000000023</v>
      </c>
      <c r="Z393" s="12">
        <f t="shared" si="8"/>
        <v>10.983333333333345</v>
      </c>
      <c r="AA393" s="12">
        <f t="shared" si="9"/>
        <v>1.8166666666667375</v>
      </c>
      <c r="AB393" s="12">
        <f t="shared" si="10"/>
        <v>1.5166666666666906</v>
      </c>
      <c r="AC393" s="12">
        <f t="shared" si="11"/>
        <v>12.750000000000075</v>
      </c>
    </row>
    <row r="394" spans="1:29" x14ac:dyDescent="0.25">
      <c r="A394" s="5">
        <v>18</v>
      </c>
      <c r="B394" s="4">
        <v>0.51869212962962963</v>
      </c>
      <c r="C394" s="4">
        <v>0.52112268518518523</v>
      </c>
      <c r="D394" s="4">
        <v>0.5169907407407407</v>
      </c>
      <c r="E394" s="4">
        <v>0.51099537037037035</v>
      </c>
      <c r="F394" s="4">
        <v>0.50906249999999997</v>
      </c>
      <c r="G394" s="4">
        <v>0.51239583333333327</v>
      </c>
      <c r="H394" s="4">
        <v>0.51590277777777771</v>
      </c>
      <c r="I394" s="4">
        <v>0.51415509259259262</v>
      </c>
      <c r="J394" s="4">
        <v>0.50737268518518519</v>
      </c>
      <c r="K394" s="4">
        <v>0.50112268518518521</v>
      </c>
      <c r="L394" s="4">
        <v>0.50119212962962967</v>
      </c>
      <c r="M394" s="4">
        <v>0.50920138888888888</v>
      </c>
      <c r="P394" s="3">
        <v>18</v>
      </c>
      <c r="Q394" s="5">
        <v>18</v>
      </c>
      <c r="R394" s="12">
        <f t="shared" si="0"/>
        <v>26.916666666666664</v>
      </c>
      <c r="S394" s="12">
        <f t="shared" si="1"/>
        <v>30.416666666666732</v>
      </c>
      <c r="T394" s="12">
        <f t="shared" si="2"/>
        <v>24.466666666666601</v>
      </c>
      <c r="U394" s="12">
        <f t="shared" si="3"/>
        <v>15.833333333333304</v>
      </c>
      <c r="V394" s="12">
        <f t="shared" si="4"/>
        <v>13.049999999999962</v>
      </c>
      <c r="W394" s="12">
        <f t="shared" si="5"/>
        <v>17.849999999999913</v>
      </c>
      <c r="X394" s="12">
        <f t="shared" si="6"/>
        <v>22.899999999999903</v>
      </c>
      <c r="Y394" s="12">
        <f t="shared" si="7"/>
        <v>20.383333333333375</v>
      </c>
      <c r="Z394" s="12">
        <f t="shared" si="8"/>
        <v>10.616666666666674</v>
      </c>
      <c r="AA394" s="12">
        <f t="shared" si="9"/>
        <v>1.6166666666667062</v>
      </c>
      <c r="AB394" s="12">
        <f t="shared" si="10"/>
        <v>1.7166666666667219</v>
      </c>
      <c r="AC394" s="12">
        <f t="shared" si="11"/>
        <v>13.249999999999993</v>
      </c>
    </row>
    <row r="395" spans="1:29" x14ac:dyDescent="0.25">
      <c r="A395" s="5">
        <v>19</v>
      </c>
      <c r="B395" s="4">
        <v>0.51890046296296299</v>
      </c>
      <c r="C395" s="4">
        <v>0.52105324074074078</v>
      </c>
      <c r="D395" s="4">
        <v>0.51678240740740744</v>
      </c>
      <c r="E395" s="4">
        <v>0.5108449074074074</v>
      </c>
      <c r="F395" s="4">
        <v>0.5090972222222222</v>
      </c>
      <c r="G395" s="4">
        <v>0.51254629629629633</v>
      </c>
      <c r="H395" s="4">
        <v>0.51594907407407409</v>
      </c>
      <c r="I395" s="4">
        <v>0.51399305555555552</v>
      </c>
      <c r="J395" s="4">
        <v>0.5071296296296296</v>
      </c>
      <c r="K395" s="4">
        <v>0.50099537037037034</v>
      </c>
      <c r="L395" s="4">
        <v>0.50135416666666666</v>
      </c>
      <c r="M395" s="4">
        <v>0.50953703703703701</v>
      </c>
      <c r="P395" s="2">
        <v>19</v>
      </c>
      <c r="Q395" s="5">
        <v>19</v>
      </c>
      <c r="R395" s="12">
        <f t="shared" si="0"/>
        <v>27.216666666666711</v>
      </c>
      <c r="S395" s="12">
        <f t="shared" si="1"/>
        <v>30.316666666666716</v>
      </c>
      <c r="T395" s="12">
        <f t="shared" si="2"/>
        <v>24.166666666666714</v>
      </c>
      <c r="U395" s="12">
        <f t="shared" si="3"/>
        <v>15.616666666666656</v>
      </c>
      <c r="V395" s="12">
        <f t="shared" si="4"/>
        <v>13.099999999999969</v>
      </c>
      <c r="W395" s="12">
        <f t="shared" si="5"/>
        <v>18.06666666666672</v>
      </c>
      <c r="X395" s="12">
        <f t="shared" si="6"/>
        <v>22.966666666666686</v>
      </c>
      <c r="Y395" s="12">
        <f t="shared" si="7"/>
        <v>20.149999999999952</v>
      </c>
      <c r="Z395" s="12">
        <f t="shared" si="8"/>
        <v>10.26666666666662</v>
      </c>
      <c r="AA395" s="12">
        <f t="shared" si="9"/>
        <v>1.4333333333332909</v>
      </c>
      <c r="AB395" s="12">
        <f t="shared" si="10"/>
        <v>1.9499999999999851</v>
      </c>
      <c r="AC395" s="12">
        <f t="shared" si="11"/>
        <v>13.733333333333295</v>
      </c>
    </row>
    <row r="396" spans="1:29" x14ac:dyDescent="0.25">
      <c r="A396" s="5">
        <v>20</v>
      </c>
      <c r="B396" s="4">
        <v>0.51910879629629625</v>
      </c>
      <c r="C396" s="4">
        <v>0.52098379629629632</v>
      </c>
      <c r="D396" s="4">
        <v>0.51658564814814811</v>
      </c>
      <c r="E396" s="4">
        <v>0.51072916666666668</v>
      </c>
      <c r="F396" s="4">
        <v>0.50914351851851858</v>
      </c>
      <c r="G396" s="4">
        <v>0.51269675925925928</v>
      </c>
      <c r="H396" s="4">
        <v>0.51598379629629632</v>
      </c>
      <c r="I396" s="4">
        <v>0.51383101851851853</v>
      </c>
      <c r="J396" s="4">
        <v>0.50687499999999996</v>
      </c>
      <c r="K396" s="4">
        <v>0.50086805555555558</v>
      </c>
      <c r="L396" s="4">
        <v>0.50151620370370364</v>
      </c>
      <c r="M396" s="4">
        <v>0.50988425925925929</v>
      </c>
      <c r="P396" s="3">
        <v>20</v>
      </c>
      <c r="Q396" s="5">
        <v>20</v>
      </c>
      <c r="R396" s="12">
        <f t="shared" si="0"/>
        <v>27.516666666666598</v>
      </c>
      <c r="S396" s="12">
        <f t="shared" si="1"/>
        <v>30.216666666666701</v>
      </c>
      <c r="T396" s="12">
        <f t="shared" si="2"/>
        <v>23.883333333333283</v>
      </c>
      <c r="U396" s="12">
        <f t="shared" si="3"/>
        <v>15.450000000000017</v>
      </c>
      <c r="V396" s="12">
        <f t="shared" si="4"/>
        <v>13.166666666666753</v>
      </c>
      <c r="W396" s="12">
        <f t="shared" si="5"/>
        <v>18.283333333333367</v>
      </c>
      <c r="X396" s="12">
        <f t="shared" si="6"/>
        <v>23.016666666666694</v>
      </c>
      <c r="Y396" s="12">
        <f t="shared" si="7"/>
        <v>19.916666666666689</v>
      </c>
      <c r="Z396" s="12">
        <f t="shared" si="8"/>
        <v>9.8999999999999488</v>
      </c>
      <c r="AA396" s="12">
        <f t="shared" si="9"/>
        <v>1.2500000000000355</v>
      </c>
      <c r="AB396" s="12">
        <f t="shared" si="10"/>
        <v>2.1833333333332483</v>
      </c>
      <c r="AC396" s="12">
        <f t="shared" si="11"/>
        <v>14.233333333333373</v>
      </c>
    </row>
    <row r="397" spans="1:29" x14ac:dyDescent="0.25">
      <c r="A397" s="5">
        <v>21</v>
      </c>
      <c r="B397" s="4">
        <v>0.51930555555555558</v>
      </c>
      <c r="C397" s="4">
        <v>0.52090277777777783</v>
      </c>
      <c r="D397" s="4">
        <v>0.51637731481481486</v>
      </c>
      <c r="E397" s="4">
        <v>0.51055555555555554</v>
      </c>
      <c r="F397" s="4">
        <v>0.50918981481481485</v>
      </c>
      <c r="G397" s="4">
        <v>0.51284722222222223</v>
      </c>
      <c r="H397" s="4">
        <v>0.51601851851851854</v>
      </c>
      <c r="I397" s="4">
        <v>0.5136574074074074</v>
      </c>
      <c r="J397" s="4">
        <v>0.50663194444444448</v>
      </c>
      <c r="K397" s="4">
        <v>0.50075231481481486</v>
      </c>
      <c r="L397" s="4">
        <v>0.50168981481481478</v>
      </c>
      <c r="M397" s="4">
        <v>0.51021990740740741</v>
      </c>
      <c r="P397" s="2">
        <v>21</v>
      </c>
      <c r="Q397" s="5">
        <v>21</v>
      </c>
      <c r="R397" s="12">
        <f t="shared" si="0"/>
        <v>27.800000000000029</v>
      </c>
      <c r="S397" s="12">
        <f t="shared" si="1"/>
        <v>30.100000000000069</v>
      </c>
      <c r="T397" s="12">
        <f t="shared" si="2"/>
        <v>23.583333333333396</v>
      </c>
      <c r="U397" s="12">
        <f t="shared" si="3"/>
        <v>15.199999999999978</v>
      </c>
      <c r="V397" s="12">
        <f t="shared" si="4"/>
        <v>13.233333333333377</v>
      </c>
      <c r="W397" s="12">
        <f t="shared" si="5"/>
        <v>18.500000000000014</v>
      </c>
      <c r="X397" s="12">
        <f t="shared" si="6"/>
        <v>23.066666666666702</v>
      </c>
      <c r="Y397" s="12">
        <f t="shared" si="7"/>
        <v>19.66666666666665</v>
      </c>
      <c r="Z397" s="12">
        <f t="shared" si="8"/>
        <v>9.550000000000054</v>
      </c>
      <c r="AA397" s="12">
        <f t="shared" si="9"/>
        <v>1.0833333333333961</v>
      </c>
      <c r="AB397" s="12">
        <f t="shared" si="10"/>
        <v>2.4333333333332874</v>
      </c>
      <c r="AC397" s="12">
        <f t="shared" si="11"/>
        <v>14.716666666666676</v>
      </c>
    </row>
    <row r="398" spans="1:29" x14ac:dyDescent="0.25">
      <c r="A398" s="5">
        <v>22</v>
      </c>
      <c r="B398" s="4">
        <v>0.51950231481481479</v>
      </c>
      <c r="C398" s="4">
        <v>0.52081018518518518</v>
      </c>
      <c r="D398" s="4">
        <v>0.51616898148148149</v>
      </c>
      <c r="E398" s="4">
        <v>0.51042824074074067</v>
      </c>
      <c r="F398" s="4">
        <v>0.50923611111111111</v>
      </c>
      <c r="G398" s="4">
        <v>0.51299768518518518</v>
      </c>
      <c r="H398" s="4">
        <v>0.51604166666666662</v>
      </c>
      <c r="I398" s="4">
        <v>0.51354166666666667</v>
      </c>
      <c r="J398" s="4">
        <v>0.50638888888888889</v>
      </c>
      <c r="K398" s="4">
        <v>0.50064814814814818</v>
      </c>
      <c r="L398" s="4">
        <v>0.50187499999999996</v>
      </c>
      <c r="M398" s="4">
        <v>0.51056712962962958</v>
      </c>
      <c r="P398" s="3">
        <v>22</v>
      </c>
      <c r="Q398" s="5">
        <v>22</v>
      </c>
      <c r="R398" s="12">
        <f t="shared" si="0"/>
        <v>28.0833333333333</v>
      </c>
      <c r="S398" s="12">
        <f t="shared" si="1"/>
        <v>29.966666666666661</v>
      </c>
      <c r="T398" s="12">
        <f t="shared" si="2"/>
        <v>23.283333333333349</v>
      </c>
      <c r="U398" s="12">
        <f t="shared" si="3"/>
        <v>15.016666666666563</v>
      </c>
      <c r="V398" s="12">
        <f t="shared" si="4"/>
        <v>13.3</v>
      </c>
      <c r="W398" s="12">
        <f t="shared" si="5"/>
        <v>18.716666666666661</v>
      </c>
      <c r="X398" s="12">
        <f t="shared" si="6"/>
        <v>23.099999999999934</v>
      </c>
      <c r="Y398" s="12">
        <f t="shared" si="7"/>
        <v>19.500000000000011</v>
      </c>
      <c r="Z398" s="12">
        <f t="shared" si="8"/>
        <v>9.1999999999999993</v>
      </c>
      <c r="AA398" s="12">
        <f t="shared" si="9"/>
        <v>0.93333333333337265</v>
      </c>
      <c r="AB398" s="12">
        <f t="shared" si="10"/>
        <v>2.6999999999999424</v>
      </c>
      <c r="AC398" s="12">
        <f t="shared" si="11"/>
        <v>15.216666666666594</v>
      </c>
    </row>
    <row r="399" spans="1:29" x14ac:dyDescent="0.25">
      <c r="A399" s="5">
        <v>23</v>
      </c>
      <c r="B399" s="4">
        <v>0.51967592592592593</v>
      </c>
      <c r="C399" s="4">
        <v>0.52071759259259254</v>
      </c>
      <c r="D399" s="4">
        <v>0.51596064814814813</v>
      </c>
      <c r="E399" s="4">
        <v>0.51030092592592591</v>
      </c>
      <c r="F399" s="4">
        <v>0.50930555555555557</v>
      </c>
      <c r="G399" s="4">
        <v>0.51314814814814813</v>
      </c>
      <c r="H399" s="4">
        <v>0.51606481481481481</v>
      </c>
      <c r="I399" s="4">
        <v>0.51329861111111108</v>
      </c>
      <c r="J399" s="4">
        <v>0.50614583333333341</v>
      </c>
      <c r="K399" s="4">
        <v>0.50054398148148149</v>
      </c>
      <c r="L399" s="4">
        <v>0.50207175925925929</v>
      </c>
      <c r="M399" s="4">
        <v>0.51091435185185186</v>
      </c>
      <c r="P399" s="2">
        <v>23</v>
      </c>
      <c r="Q399" s="5">
        <v>23</v>
      </c>
      <c r="R399" s="12">
        <f t="shared" si="0"/>
        <v>28.333333333333339</v>
      </c>
      <c r="S399" s="12">
        <f t="shared" si="1"/>
        <v>29.833333333333254</v>
      </c>
      <c r="T399" s="12">
        <f t="shared" si="2"/>
        <v>22.983333333333302</v>
      </c>
      <c r="U399" s="12">
        <f t="shared" si="3"/>
        <v>14.833333333333307</v>
      </c>
      <c r="V399" s="12">
        <f t="shared" si="4"/>
        <v>13.400000000000016</v>
      </c>
      <c r="W399" s="12">
        <f t="shared" si="5"/>
        <v>18.933333333333309</v>
      </c>
      <c r="X399" s="12">
        <f t="shared" si="6"/>
        <v>23.133333333333326</v>
      </c>
      <c r="Y399" s="12">
        <f t="shared" si="7"/>
        <v>19.149999999999956</v>
      </c>
      <c r="Z399" s="12">
        <f t="shared" si="8"/>
        <v>8.8500000000001044</v>
      </c>
      <c r="AA399" s="12">
        <f t="shared" si="9"/>
        <v>0.7833333333333492</v>
      </c>
      <c r="AB399" s="12">
        <f t="shared" si="10"/>
        <v>2.9833333333333734</v>
      </c>
      <c r="AC399" s="12">
        <f t="shared" si="11"/>
        <v>15.716666666666672</v>
      </c>
    </row>
    <row r="400" spans="1:29" x14ac:dyDescent="0.25">
      <c r="A400" s="5">
        <v>24</v>
      </c>
      <c r="B400" s="4">
        <v>0.51984953703703707</v>
      </c>
      <c r="C400" s="4">
        <v>0.52061342592592597</v>
      </c>
      <c r="D400" s="4">
        <v>0.51575231481481476</v>
      </c>
      <c r="E400" s="4">
        <v>0.51017361111111115</v>
      </c>
      <c r="F400" s="4">
        <v>0.50936342592592598</v>
      </c>
      <c r="G400" s="4">
        <v>0.51329861111111108</v>
      </c>
      <c r="H400" s="4">
        <v>0.51607638888888896</v>
      </c>
      <c r="I400" s="4">
        <v>0.5131134259259259</v>
      </c>
      <c r="J400" s="4">
        <v>0.50590277777777781</v>
      </c>
      <c r="K400" s="4">
        <v>0.50045138888888896</v>
      </c>
      <c r="L400" s="4">
        <v>0.5022685185185185</v>
      </c>
      <c r="M400" s="4">
        <v>0.51124999999999998</v>
      </c>
      <c r="P400" s="3">
        <v>24</v>
      </c>
      <c r="Q400" s="5">
        <v>24</v>
      </c>
      <c r="R400" s="12">
        <f t="shared" si="0"/>
        <v>28.583333333333378</v>
      </c>
      <c r="S400" s="12">
        <f t="shared" si="1"/>
        <v>29.68333333333339</v>
      </c>
      <c r="T400" s="12">
        <f t="shared" si="2"/>
        <v>22.683333333333255</v>
      </c>
      <c r="U400" s="12">
        <f t="shared" si="3"/>
        <v>14.650000000000052</v>
      </c>
      <c r="V400" s="12">
        <f t="shared" si="4"/>
        <v>13.483333333333416</v>
      </c>
      <c r="W400" s="12">
        <f t="shared" si="5"/>
        <v>19.149999999999956</v>
      </c>
      <c r="X400" s="12">
        <f t="shared" si="6"/>
        <v>23.150000000000102</v>
      </c>
      <c r="Y400" s="12">
        <f t="shared" si="7"/>
        <v>18.883333333333301</v>
      </c>
      <c r="Z400" s="12">
        <f t="shared" si="8"/>
        <v>8.5000000000000497</v>
      </c>
      <c r="AA400" s="12">
        <f t="shared" si="9"/>
        <v>0.65000000000010161</v>
      </c>
      <c r="AB400" s="12">
        <f t="shared" si="10"/>
        <v>3.2666666666666444</v>
      </c>
      <c r="AC400" s="12">
        <f t="shared" si="11"/>
        <v>16.199999999999974</v>
      </c>
    </row>
    <row r="401" spans="1:29" x14ac:dyDescent="0.25">
      <c r="A401" s="5">
        <v>25</v>
      </c>
      <c r="B401" s="4">
        <v>0.52001157407407406</v>
      </c>
      <c r="C401" s="4">
        <v>0.52050925925925928</v>
      </c>
      <c r="D401" s="4">
        <v>0.51554398148148151</v>
      </c>
      <c r="E401" s="4">
        <v>0.51005787037037031</v>
      </c>
      <c r="F401" s="4">
        <v>0.50943287037037044</v>
      </c>
      <c r="G401" s="4">
        <v>0.51343749999999999</v>
      </c>
      <c r="H401" s="4">
        <v>0.516087962962963</v>
      </c>
      <c r="I401" s="4">
        <v>0.51291666666666669</v>
      </c>
      <c r="J401" s="4">
        <v>0.50565972222222222</v>
      </c>
      <c r="K401" s="4">
        <v>0.50037037037037035</v>
      </c>
      <c r="L401" s="4">
        <v>0.50248842592592591</v>
      </c>
      <c r="M401" s="4">
        <v>0.51159722222222215</v>
      </c>
      <c r="P401" s="2">
        <v>25</v>
      </c>
      <c r="Q401" s="5">
        <v>25</v>
      </c>
      <c r="R401" s="12">
        <f t="shared" si="0"/>
        <v>28.816666666666642</v>
      </c>
      <c r="S401" s="12">
        <f t="shared" si="1"/>
        <v>29.533333333333367</v>
      </c>
      <c r="T401" s="12">
        <f t="shared" si="2"/>
        <v>22.383333333333368</v>
      </c>
      <c r="U401" s="12">
        <f t="shared" si="3"/>
        <v>14.483333333333253</v>
      </c>
      <c r="V401" s="12">
        <f t="shared" si="4"/>
        <v>13.583333333333432</v>
      </c>
      <c r="W401" s="12">
        <f t="shared" si="5"/>
        <v>19.349999999999987</v>
      </c>
      <c r="X401" s="12">
        <f t="shared" si="6"/>
        <v>23.166666666666718</v>
      </c>
      <c r="Y401" s="12">
        <f t="shared" si="7"/>
        <v>18.60000000000003</v>
      </c>
      <c r="Z401" s="12">
        <f t="shared" si="8"/>
        <v>8.149999999999995</v>
      </c>
      <c r="AA401" s="12">
        <f t="shared" si="9"/>
        <v>0.53333333333331012</v>
      </c>
      <c r="AB401" s="12">
        <f t="shared" si="10"/>
        <v>3.5833333333333073</v>
      </c>
      <c r="AC401" s="12">
        <f t="shared" si="11"/>
        <v>16.699999999999893</v>
      </c>
    </row>
    <row r="402" spans="1:29" x14ac:dyDescent="0.25">
      <c r="A402" s="5">
        <v>26</v>
      </c>
      <c r="B402" s="4">
        <v>0.52017361111111116</v>
      </c>
      <c r="C402" s="4">
        <v>0.52039351851851856</v>
      </c>
      <c r="D402" s="4">
        <v>0.51533564814814814</v>
      </c>
      <c r="E402" s="4">
        <v>0.5099421296296297</v>
      </c>
      <c r="F402" s="4">
        <v>0.50951388888888893</v>
      </c>
      <c r="G402" s="4">
        <v>0.51358796296296294</v>
      </c>
      <c r="H402" s="4">
        <v>0.516087962962963</v>
      </c>
      <c r="I402" s="4">
        <v>0.51271990740740747</v>
      </c>
      <c r="J402" s="4">
        <v>0.50541666666666674</v>
      </c>
      <c r="K402" s="4">
        <v>0.5003009259259259</v>
      </c>
      <c r="L402" s="4">
        <v>0.50270833333333331</v>
      </c>
      <c r="M402" s="4">
        <v>0.51194444444444442</v>
      </c>
      <c r="P402" s="3">
        <v>26</v>
      </c>
      <c r="Q402" s="5">
        <v>26</v>
      </c>
      <c r="R402" s="12">
        <f t="shared" si="0"/>
        <v>29.050000000000065</v>
      </c>
      <c r="S402" s="12">
        <f t="shared" si="1"/>
        <v>29.366666666666728</v>
      </c>
      <c r="T402" s="12">
        <f t="shared" si="2"/>
        <v>22.083333333333321</v>
      </c>
      <c r="U402" s="12">
        <f t="shared" si="3"/>
        <v>14.316666666666773</v>
      </c>
      <c r="V402" s="12">
        <f t="shared" si="4"/>
        <v>13.700000000000063</v>
      </c>
      <c r="W402" s="12">
        <f t="shared" si="5"/>
        <v>19.566666666666634</v>
      </c>
      <c r="X402" s="12">
        <f t="shared" si="6"/>
        <v>23.166666666666718</v>
      </c>
      <c r="Y402" s="12">
        <f t="shared" si="7"/>
        <v>18.316666666666759</v>
      </c>
      <c r="Z402" s="12">
        <f t="shared" si="8"/>
        <v>7.8000000000001002</v>
      </c>
      <c r="AA402" s="12">
        <f t="shared" si="9"/>
        <v>0.43333333333329449</v>
      </c>
      <c r="AB402" s="12">
        <f t="shared" si="10"/>
        <v>3.8999999999999702</v>
      </c>
      <c r="AC402" s="12">
        <f t="shared" si="11"/>
        <v>17.199999999999971</v>
      </c>
    </row>
    <row r="403" spans="1:29" x14ac:dyDescent="0.25">
      <c r="A403" s="5">
        <v>27</v>
      </c>
      <c r="B403" s="4">
        <v>0.52031250000000007</v>
      </c>
      <c r="C403" s="4">
        <v>0.52027777777777773</v>
      </c>
      <c r="D403" s="4">
        <v>0.51512731481481489</v>
      </c>
      <c r="E403" s="4">
        <v>0.50983796296296291</v>
      </c>
      <c r="F403" s="4">
        <v>0.50959490740740743</v>
      </c>
      <c r="G403" s="4">
        <v>0.51372685185185185</v>
      </c>
      <c r="H403" s="4">
        <v>0.51607638888888896</v>
      </c>
      <c r="I403" s="4">
        <v>0.51252314814814814</v>
      </c>
      <c r="J403" s="4">
        <v>0.50518518518518518</v>
      </c>
      <c r="K403" s="4">
        <v>0.50023148148148155</v>
      </c>
      <c r="L403" s="4">
        <v>0.50292824074074072</v>
      </c>
      <c r="M403" s="4">
        <v>0.51228009259259266</v>
      </c>
      <c r="P403" s="2">
        <v>27</v>
      </c>
      <c r="Q403" s="5">
        <v>27</v>
      </c>
      <c r="R403" s="12">
        <f t="shared" si="0"/>
        <v>29.250000000000096</v>
      </c>
      <c r="S403" s="12">
        <f t="shared" si="1"/>
        <v>29.199999999999928</v>
      </c>
      <c r="T403" s="12">
        <f t="shared" si="2"/>
        <v>21.783333333333434</v>
      </c>
      <c r="U403" s="12">
        <f t="shared" si="3"/>
        <v>14.16666666666659</v>
      </c>
      <c r="V403" s="12">
        <f t="shared" si="4"/>
        <v>13.816666666666695</v>
      </c>
      <c r="W403" s="12">
        <f t="shared" si="5"/>
        <v>19.766666666666666</v>
      </c>
      <c r="X403" s="12">
        <f t="shared" si="6"/>
        <v>23.150000000000102</v>
      </c>
      <c r="Y403" s="12">
        <f t="shared" si="7"/>
        <v>18.033333333333328</v>
      </c>
      <c r="Z403" s="12">
        <f t="shared" si="8"/>
        <v>7.4666666666666615</v>
      </c>
      <c r="AA403" s="12">
        <f t="shared" si="9"/>
        <v>0.33333333333343873</v>
      </c>
      <c r="AB403" s="12">
        <f t="shared" si="10"/>
        <v>4.216666666666633</v>
      </c>
      <c r="AC403" s="12">
        <f t="shared" si="11"/>
        <v>17.683333333333433</v>
      </c>
    </row>
    <row r="404" spans="1:29" x14ac:dyDescent="0.25">
      <c r="A404" s="5">
        <v>28</v>
      </c>
      <c r="B404" s="4">
        <v>0.52045138888888887</v>
      </c>
      <c r="C404" s="4">
        <v>0.52015046296296297</v>
      </c>
      <c r="D404" s="4">
        <v>0.51491898148148152</v>
      </c>
      <c r="E404" s="4">
        <v>0.50973379629629634</v>
      </c>
      <c r="F404" s="4">
        <v>0.50967592592592592</v>
      </c>
      <c r="G404" s="4">
        <v>0.5138773148148148</v>
      </c>
      <c r="H404" s="4">
        <v>0.51606481481481481</v>
      </c>
      <c r="I404" s="4">
        <v>0.51231481481481478</v>
      </c>
      <c r="J404" s="4">
        <v>0.50494212962962959</v>
      </c>
      <c r="K404" s="4">
        <v>0.50017361111111114</v>
      </c>
      <c r="L404" s="4">
        <v>0.50317129629629631</v>
      </c>
      <c r="M404" s="4">
        <v>0.51261574074074068</v>
      </c>
      <c r="P404" s="3">
        <v>28</v>
      </c>
      <c r="Q404" s="5">
        <v>28</v>
      </c>
      <c r="R404" s="12">
        <f t="shared" si="0"/>
        <v>29.449999999999967</v>
      </c>
      <c r="S404" s="12">
        <f t="shared" si="1"/>
        <v>29.016666666666673</v>
      </c>
      <c r="T404" s="12">
        <f t="shared" si="2"/>
        <v>21.483333333333388</v>
      </c>
      <c r="U404" s="12">
        <f t="shared" si="3"/>
        <v>14.016666666666726</v>
      </c>
      <c r="V404" s="12">
        <f t="shared" si="4"/>
        <v>13.933333333333326</v>
      </c>
      <c r="W404" s="12">
        <f t="shared" si="5"/>
        <v>19.983333333333313</v>
      </c>
      <c r="X404" s="12">
        <f t="shared" si="6"/>
        <v>23.133333333333326</v>
      </c>
      <c r="Y404" s="12">
        <f t="shared" si="7"/>
        <v>17.733333333333281</v>
      </c>
      <c r="Z404" s="12">
        <f t="shared" si="8"/>
        <v>7.1166666666666067</v>
      </c>
      <c r="AA404" s="12">
        <f t="shared" si="9"/>
        <v>0.25000000000003908</v>
      </c>
      <c r="AB404" s="12">
        <f t="shared" si="10"/>
        <v>4.5666666666666877</v>
      </c>
      <c r="AC404" s="12">
        <f t="shared" si="11"/>
        <v>18.166666666666575</v>
      </c>
    </row>
    <row r="405" spans="1:29" x14ac:dyDescent="0.25">
      <c r="A405" s="5">
        <v>29</v>
      </c>
      <c r="B405" s="4">
        <v>0.52056712962962959</v>
      </c>
      <c r="C405" s="4">
        <v>0.52005787037037032</v>
      </c>
      <c r="D405" s="4">
        <v>0.51472222222222219</v>
      </c>
      <c r="E405" s="4">
        <v>0.50964120370370369</v>
      </c>
      <c r="F405" s="4">
        <v>0.50976851851851845</v>
      </c>
      <c r="G405" s="4">
        <v>0.51401620370370371</v>
      </c>
      <c r="H405" s="4">
        <v>0.51604166666666662</v>
      </c>
      <c r="I405" s="4">
        <v>0.51210648148148141</v>
      </c>
      <c r="J405" s="4">
        <v>0.50471064814814814</v>
      </c>
      <c r="K405" s="4">
        <v>0.50012731481481476</v>
      </c>
      <c r="L405" s="4">
        <v>0.50341435185185179</v>
      </c>
      <c r="M405" s="4">
        <v>0.51295138888888892</v>
      </c>
      <c r="P405" s="2">
        <v>29</v>
      </c>
      <c r="Q405" s="5">
        <v>29</v>
      </c>
      <c r="R405" s="12">
        <f t="shared" si="0"/>
        <v>29.616666666666607</v>
      </c>
      <c r="S405" s="12">
        <f t="shared" si="1"/>
        <v>28.883333333333265</v>
      </c>
      <c r="T405" s="12">
        <f t="shared" si="2"/>
        <v>21.199999999999957</v>
      </c>
      <c r="U405" s="12">
        <f t="shared" si="3"/>
        <v>13.883333333333319</v>
      </c>
      <c r="V405" s="12">
        <f t="shared" si="4"/>
        <v>14.066666666666574</v>
      </c>
      <c r="W405" s="12">
        <f t="shared" si="5"/>
        <v>20.183333333333344</v>
      </c>
      <c r="X405" s="12">
        <f t="shared" si="6"/>
        <v>23.099999999999934</v>
      </c>
      <c r="Y405" s="12">
        <f t="shared" si="7"/>
        <v>17.433333333333234</v>
      </c>
      <c r="Z405" s="12">
        <f t="shared" si="8"/>
        <v>6.7833333333333279</v>
      </c>
      <c r="AA405" s="12">
        <f t="shared" si="9"/>
        <v>0.18333333333325541</v>
      </c>
      <c r="AB405" s="12">
        <f t="shared" si="10"/>
        <v>4.9166666666665826</v>
      </c>
      <c r="AC405" s="12">
        <f t="shared" si="11"/>
        <v>18.650000000000038</v>
      </c>
    </row>
    <row r="406" spans="1:29" x14ac:dyDescent="0.25">
      <c r="A406" s="5">
        <v>30</v>
      </c>
      <c r="B406" s="4">
        <v>0.52068287037037042</v>
      </c>
      <c r="C406" s="6"/>
      <c r="D406" s="4">
        <v>0.51450231481481479</v>
      </c>
      <c r="E406" s="4">
        <v>0.5095601851851852</v>
      </c>
      <c r="F406" s="4">
        <v>0.50987268518518525</v>
      </c>
      <c r="G406" s="4">
        <v>0.51415509259259262</v>
      </c>
      <c r="H406" s="4">
        <v>0.5160069444444445</v>
      </c>
      <c r="I406" s="4">
        <v>0.51189814814814816</v>
      </c>
      <c r="J406" s="4">
        <v>0.5044791666666667</v>
      </c>
      <c r="K406" s="4">
        <v>0.50009259259259264</v>
      </c>
      <c r="L406" s="4">
        <v>0.50366898148148154</v>
      </c>
      <c r="M406" s="4">
        <v>0.51328703703703704</v>
      </c>
      <c r="P406" s="3">
        <v>30</v>
      </c>
      <c r="Q406" s="5">
        <v>30</v>
      </c>
      <c r="R406" s="12">
        <f t="shared" si="0"/>
        <v>29.783333333333406</v>
      </c>
      <c r="S406" s="12">
        <f t="shared" si="1"/>
        <v>0</v>
      </c>
      <c r="T406" s="12">
        <f t="shared" si="2"/>
        <v>20.883333333333294</v>
      </c>
      <c r="U406" s="12">
        <f t="shared" si="3"/>
        <v>13.766666666666687</v>
      </c>
      <c r="V406" s="12">
        <f t="shared" si="4"/>
        <v>14.216666666666757</v>
      </c>
      <c r="W406" s="12">
        <f t="shared" si="5"/>
        <v>20.383333333333375</v>
      </c>
      <c r="X406" s="12">
        <f t="shared" si="6"/>
        <v>23.050000000000086</v>
      </c>
      <c r="Y406" s="12">
        <f t="shared" si="7"/>
        <v>17.133333333333347</v>
      </c>
      <c r="Z406" s="12">
        <f t="shared" si="8"/>
        <v>6.450000000000049</v>
      </c>
      <c r="AA406" s="12">
        <f t="shared" si="9"/>
        <v>0.13333333333340747</v>
      </c>
      <c r="AB406" s="12">
        <f t="shared" si="10"/>
        <v>5.2833333333334132</v>
      </c>
      <c r="AC406" s="12">
        <f t="shared" si="11"/>
        <v>19.13333333333334</v>
      </c>
    </row>
    <row r="407" spans="1:29" x14ac:dyDescent="0.25">
      <c r="A407" s="5">
        <v>31</v>
      </c>
      <c r="B407" s="4">
        <v>0.52078703703703699</v>
      </c>
      <c r="C407" s="6"/>
      <c r="D407" s="4">
        <v>0.51429398148148142</v>
      </c>
      <c r="E407" s="6"/>
      <c r="F407" s="4">
        <v>0.50997685185185182</v>
      </c>
      <c r="G407" s="6"/>
      <c r="H407" s="4">
        <v>0.51597222222222217</v>
      </c>
      <c r="I407" s="4">
        <v>0.51167824074074075</v>
      </c>
      <c r="J407" s="6"/>
      <c r="K407" s="4">
        <v>0.50005787037037031</v>
      </c>
      <c r="L407" s="6"/>
      <c r="M407" s="4">
        <v>0.51362268518518517</v>
      </c>
      <c r="P407" s="2">
        <v>31</v>
      </c>
      <c r="Q407" s="5">
        <v>31</v>
      </c>
      <c r="R407" s="12">
        <f t="shared" si="0"/>
        <v>29.93333333333327</v>
      </c>
      <c r="S407" s="12">
        <f t="shared" si="1"/>
        <v>0</v>
      </c>
      <c r="T407" s="12">
        <f t="shared" si="2"/>
        <v>20.583333333333247</v>
      </c>
      <c r="U407" s="12">
        <f t="shared" si="3"/>
        <v>0</v>
      </c>
      <c r="V407" s="12">
        <f t="shared" si="4"/>
        <v>14.366666666666621</v>
      </c>
      <c r="W407" s="12">
        <f t="shared" si="5"/>
        <v>0</v>
      </c>
      <c r="X407" s="12">
        <f t="shared" si="6"/>
        <v>22.999999999999918</v>
      </c>
      <c r="Y407" s="12">
        <f t="shared" si="7"/>
        <v>16.816666666666684</v>
      </c>
      <c r="Z407" s="12">
        <f t="shared" si="8"/>
        <v>0</v>
      </c>
      <c r="AA407" s="12">
        <f t="shared" si="9"/>
        <v>8.3333333333239779E-2</v>
      </c>
      <c r="AB407" s="12">
        <f t="shared" si="10"/>
        <v>0</v>
      </c>
      <c r="AC407" s="12">
        <f t="shared" si="11"/>
        <v>19.616666666666642</v>
      </c>
    </row>
    <row r="408" spans="1:29" x14ac:dyDescent="0.25">
      <c r="P408" s="3">
        <v>32</v>
      </c>
      <c r="Q408" s="8" t="s">
        <v>5</v>
      </c>
      <c r="R408">
        <v>30.083333333333293</v>
      </c>
    </row>
    <row r="409" spans="1:29" x14ac:dyDescent="0.25">
      <c r="A409" s="9" t="s">
        <v>16</v>
      </c>
      <c r="P409" s="2">
        <v>33</v>
      </c>
      <c r="R409">
        <v>30.200000000000085</v>
      </c>
    </row>
    <row r="410" spans="1:29" x14ac:dyDescent="0.25">
      <c r="A410" s="10" t="s">
        <v>17</v>
      </c>
      <c r="P410" s="3">
        <v>34</v>
      </c>
      <c r="R410">
        <v>30.316666666666716</v>
      </c>
    </row>
    <row r="411" spans="1:29" x14ac:dyDescent="0.25">
      <c r="A411" s="10" t="s">
        <v>18</v>
      </c>
      <c r="P411" s="2">
        <v>35</v>
      </c>
      <c r="R411">
        <v>30.416666666666732</v>
      </c>
    </row>
    <row r="412" spans="1:29" x14ac:dyDescent="0.25">
      <c r="A412" s="10" t="s">
        <v>19</v>
      </c>
      <c r="P412" s="3">
        <v>36</v>
      </c>
      <c r="R412">
        <v>30.499999999999972</v>
      </c>
    </row>
    <row r="413" spans="1:29" x14ac:dyDescent="0.25">
      <c r="P413" s="2">
        <v>37</v>
      </c>
      <c r="R413">
        <v>30.566666666666595</v>
      </c>
    </row>
    <row r="414" spans="1:29" x14ac:dyDescent="0.25">
      <c r="P414" s="3">
        <v>38</v>
      </c>
      <c r="R414">
        <v>30.633333333333379</v>
      </c>
    </row>
    <row r="415" spans="1:29" x14ac:dyDescent="0.25">
      <c r="P415" s="2">
        <v>39</v>
      </c>
      <c r="R415">
        <v>30.666666666666611</v>
      </c>
    </row>
    <row r="416" spans="1:29" x14ac:dyDescent="0.25">
      <c r="P416" s="3">
        <v>40</v>
      </c>
      <c r="R416">
        <v>30.700000000000003</v>
      </c>
    </row>
    <row r="417" spans="16:18" x14ac:dyDescent="0.25">
      <c r="P417" s="2">
        <v>41</v>
      </c>
      <c r="R417">
        <v>30.716666666666619</v>
      </c>
    </row>
    <row r="418" spans="16:18" x14ac:dyDescent="0.25">
      <c r="P418" s="3">
        <v>42</v>
      </c>
      <c r="R418">
        <v>30.733333333333395</v>
      </c>
    </row>
    <row r="419" spans="16:18" x14ac:dyDescent="0.25">
      <c r="P419" s="2">
        <v>43</v>
      </c>
      <c r="R419">
        <v>30.716666666666619</v>
      </c>
    </row>
    <row r="420" spans="16:18" x14ac:dyDescent="0.25">
      <c r="P420" s="3">
        <v>44</v>
      </c>
      <c r="R420">
        <v>30.700000000000003</v>
      </c>
    </row>
    <row r="421" spans="16:18" x14ac:dyDescent="0.25">
      <c r="P421" s="2">
        <v>45</v>
      </c>
      <c r="R421">
        <v>30.666666666666611</v>
      </c>
    </row>
    <row r="422" spans="16:18" x14ac:dyDescent="0.25">
      <c r="P422" s="3">
        <v>46</v>
      </c>
      <c r="R422">
        <v>30.616666666666763</v>
      </c>
    </row>
    <row r="423" spans="16:18" x14ac:dyDescent="0.25">
      <c r="P423" s="2">
        <v>47</v>
      </c>
      <c r="R423">
        <v>30.566666666666595</v>
      </c>
    </row>
    <row r="424" spans="16:18" x14ac:dyDescent="0.25">
      <c r="P424" s="3">
        <v>48</v>
      </c>
      <c r="R424">
        <v>30.483333333333356</v>
      </c>
    </row>
    <row r="425" spans="16:18" x14ac:dyDescent="0.25">
      <c r="P425" s="2">
        <v>49</v>
      </c>
      <c r="R425">
        <v>30.416666666666732</v>
      </c>
    </row>
    <row r="426" spans="16:18" x14ac:dyDescent="0.25">
      <c r="P426" s="3">
        <v>50</v>
      </c>
      <c r="R426">
        <v>30.316666666666716</v>
      </c>
    </row>
    <row r="427" spans="16:18" x14ac:dyDescent="0.25">
      <c r="P427" s="2">
        <v>51</v>
      </c>
      <c r="R427">
        <v>30.216666666666701</v>
      </c>
    </row>
    <row r="428" spans="16:18" x14ac:dyDescent="0.25">
      <c r="P428" s="3">
        <v>52</v>
      </c>
      <c r="R428">
        <v>30.100000000000069</v>
      </c>
    </row>
    <row r="429" spans="16:18" x14ac:dyDescent="0.25">
      <c r="P429" s="2">
        <v>53</v>
      </c>
      <c r="R429">
        <v>29.966666666666661</v>
      </c>
    </row>
    <row r="430" spans="16:18" x14ac:dyDescent="0.25">
      <c r="P430" s="3">
        <v>54</v>
      </c>
      <c r="R430">
        <v>29.833333333333254</v>
      </c>
    </row>
    <row r="431" spans="16:18" x14ac:dyDescent="0.25">
      <c r="P431" s="2">
        <v>55</v>
      </c>
      <c r="R431">
        <v>29.68333333333339</v>
      </c>
    </row>
    <row r="432" spans="16:18" x14ac:dyDescent="0.25">
      <c r="P432" s="3">
        <v>56</v>
      </c>
      <c r="R432">
        <v>29.533333333333367</v>
      </c>
    </row>
    <row r="433" spans="16:18" x14ac:dyDescent="0.25">
      <c r="P433" s="2">
        <v>57</v>
      </c>
      <c r="R433">
        <v>29.366666666666728</v>
      </c>
    </row>
    <row r="434" spans="16:18" x14ac:dyDescent="0.25">
      <c r="P434" s="3">
        <v>58</v>
      </c>
      <c r="R434">
        <v>29.199999999999928</v>
      </c>
    </row>
    <row r="435" spans="16:18" x14ac:dyDescent="0.25">
      <c r="P435" s="2">
        <v>59</v>
      </c>
      <c r="R435">
        <v>29.016666666666673</v>
      </c>
    </row>
    <row r="436" spans="16:18" x14ac:dyDescent="0.25">
      <c r="P436" s="3">
        <v>60</v>
      </c>
      <c r="R436">
        <v>28.883333333333265</v>
      </c>
    </row>
    <row r="437" spans="16:18" x14ac:dyDescent="0.25">
      <c r="P437" s="2">
        <v>61</v>
      </c>
      <c r="Q437" s="8" t="s">
        <v>6</v>
      </c>
      <c r="R437">
        <v>28.766666666666634</v>
      </c>
    </row>
    <row r="438" spans="16:18" x14ac:dyDescent="0.25">
      <c r="P438" s="3">
        <v>62</v>
      </c>
      <c r="R438">
        <v>28.566666666666602</v>
      </c>
    </row>
    <row r="439" spans="16:18" x14ac:dyDescent="0.25">
      <c r="P439" s="2">
        <v>63</v>
      </c>
      <c r="R439">
        <v>28.349999999999955</v>
      </c>
    </row>
    <row r="440" spans="16:18" x14ac:dyDescent="0.25">
      <c r="P440" s="3">
        <v>64</v>
      </c>
      <c r="R440">
        <v>28.133333333333308</v>
      </c>
    </row>
    <row r="441" spans="16:18" x14ac:dyDescent="0.25">
      <c r="P441" s="2">
        <v>65</v>
      </c>
      <c r="R441">
        <v>27.916666666666661</v>
      </c>
    </row>
    <row r="442" spans="16:18" x14ac:dyDescent="0.25">
      <c r="P442" s="3">
        <v>66</v>
      </c>
      <c r="R442">
        <v>27.63333333333323</v>
      </c>
    </row>
    <row r="443" spans="16:18" x14ac:dyDescent="0.25">
      <c r="P443" s="2">
        <v>67</v>
      </c>
      <c r="R443">
        <v>27.433333333333358</v>
      </c>
    </row>
    <row r="444" spans="16:18" x14ac:dyDescent="0.25">
      <c r="P444" s="3">
        <v>68</v>
      </c>
      <c r="R444">
        <v>27.183333333333319</v>
      </c>
    </row>
    <row r="445" spans="16:18" x14ac:dyDescent="0.25">
      <c r="P445" s="2">
        <v>69</v>
      </c>
      <c r="R445">
        <v>26.93333333333328</v>
      </c>
    </row>
    <row r="446" spans="16:18" x14ac:dyDescent="0.25">
      <c r="P446" s="3">
        <v>70</v>
      </c>
      <c r="R446">
        <v>26.683333333333241</v>
      </c>
    </row>
    <row r="447" spans="16:18" x14ac:dyDescent="0.25">
      <c r="P447" s="2">
        <v>71</v>
      </c>
      <c r="R447">
        <v>26.416666666666746</v>
      </c>
    </row>
    <row r="448" spans="16:18" x14ac:dyDescent="0.25">
      <c r="P448" s="3">
        <v>72</v>
      </c>
      <c r="R448">
        <v>26.149999999999931</v>
      </c>
    </row>
    <row r="449" spans="16:18" x14ac:dyDescent="0.25">
      <c r="P449" s="2">
        <v>73</v>
      </c>
      <c r="R449">
        <v>25.883333333333436</v>
      </c>
    </row>
    <row r="450" spans="16:18" x14ac:dyDescent="0.25">
      <c r="P450" s="3">
        <v>74</v>
      </c>
      <c r="R450">
        <v>25.600000000000005</v>
      </c>
    </row>
    <row r="451" spans="16:18" x14ac:dyDescent="0.25">
      <c r="P451" s="2">
        <v>75</v>
      </c>
      <c r="R451">
        <v>25.316666666666574</v>
      </c>
    </row>
    <row r="452" spans="16:18" x14ac:dyDescent="0.25">
      <c r="P452" s="3">
        <v>76</v>
      </c>
      <c r="R452">
        <v>25.033333333333303</v>
      </c>
    </row>
    <row r="453" spans="16:18" x14ac:dyDescent="0.25">
      <c r="P453" s="2">
        <v>77</v>
      </c>
      <c r="R453">
        <v>24.750000000000032</v>
      </c>
    </row>
    <row r="454" spans="16:18" x14ac:dyDescent="0.25">
      <c r="P454" s="3">
        <v>78</v>
      </c>
      <c r="R454">
        <v>24.466666666666601</v>
      </c>
    </row>
    <row r="455" spans="16:18" x14ac:dyDescent="0.25">
      <c r="P455" s="2">
        <v>79</v>
      </c>
      <c r="R455">
        <v>24.166666666666714</v>
      </c>
    </row>
    <row r="456" spans="16:18" x14ac:dyDescent="0.25">
      <c r="P456" s="3">
        <v>80</v>
      </c>
      <c r="R456">
        <v>23.883333333333283</v>
      </c>
    </row>
    <row r="457" spans="16:18" x14ac:dyDescent="0.25">
      <c r="P457" s="2">
        <v>81</v>
      </c>
      <c r="R457">
        <v>23.583333333333396</v>
      </c>
    </row>
    <row r="458" spans="16:18" x14ac:dyDescent="0.25">
      <c r="P458" s="3">
        <v>82</v>
      </c>
      <c r="R458">
        <v>23.283333333333349</v>
      </c>
    </row>
    <row r="459" spans="16:18" x14ac:dyDescent="0.25">
      <c r="P459" s="2">
        <v>83</v>
      </c>
      <c r="R459">
        <v>22.983333333333302</v>
      </c>
    </row>
    <row r="460" spans="16:18" x14ac:dyDescent="0.25">
      <c r="P460" s="3">
        <v>84</v>
      </c>
      <c r="R460">
        <v>22.683333333333255</v>
      </c>
    </row>
    <row r="461" spans="16:18" x14ac:dyDescent="0.25">
      <c r="P461" s="2">
        <v>85</v>
      </c>
      <c r="R461">
        <v>22.383333333333368</v>
      </c>
    </row>
    <row r="462" spans="16:18" x14ac:dyDescent="0.25">
      <c r="P462" s="3">
        <v>86</v>
      </c>
      <c r="R462">
        <v>22.083333333333321</v>
      </c>
    </row>
    <row r="463" spans="16:18" x14ac:dyDescent="0.25">
      <c r="P463" s="2">
        <v>87</v>
      </c>
      <c r="R463">
        <v>21.783333333333434</v>
      </c>
    </row>
    <row r="464" spans="16:18" x14ac:dyDescent="0.25">
      <c r="P464" s="3">
        <v>88</v>
      </c>
      <c r="R464">
        <v>21.483333333333388</v>
      </c>
    </row>
    <row r="465" spans="16:18" x14ac:dyDescent="0.25">
      <c r="P465" s="2">
        <v>89</v>
      </c>
      <c r="R465">
        <v>21.199999999999957</v>
      </c>
    </row>
    <row r="466" spans="16:18" x14ac:dyDescent="0.25">
      <c r="P466" s="3">
        <v>90</v>
      </c>
      <c r="R466">
        <v>20.883333333333294</v>
      </c>
    </row>
    <row r="467" spans="16:18" x14ac:dyDescent="0.25">
      <c r="P467" s="2">
        <v>91</v>
      </c>
      <c r="R467">
        <v>20.583333333333247</v>
      </c>
    </row>
    <row r="468" spans="16:18" x14ac:dyDescent="0.25">
      <c r="P468" s="3">
        <v>92</v>
      </c>
      <c r="Q468" s="8" t="s">
        <v>7</v>
      </c>
      <c r="R468">
        <v>20.28333333333336</v>
      </c>
    </row>
    <row r="469" spans="16:18" x14ac:dyDescent="0.25">
      <c r="P469" s="2">
        <v>93</v>
      </c>
      <c r="R469">
        <v>20.000000000000089</v>
      </c>
    </row>
    <row r="470" spans="16:18" x14ac:dyDescent="0.25">
      <c r="P470" s="3">
        <v>94</v>
      </c>
      <c r="R470">
        <v>19.700000000000042</v>
      </c>
    </row>
    <row r="471" spans="16:18" x14ac:dyDescent="0.25">
      <c r="P471" s="2">
        <v>95</v>
      </c>
      <c r="R471">
        <v>19.416666666666611</v>
      </c>
    </row>
    <row r="472" spans="16:18" x14ac:dyDescent="0.25">
      <c r="P472" s="3">
        <v>96</v>
      </c>
      <c r="R472">
        <v>19.13333333333334</v>
      </c>
    </row>
    <row r="473" spans="16:18" x14ac:dyDescent="0.25">
      <c r="P473" s="2">
        <v>97</v>
      </c>
      <c r="R473">
        <v>18.850000000000069</v>
      </c>
    </row>
    <row r="474" spans="16:18" x14ac:dyDescent="0.25">
      <c r="P474" s="3">
        <v>98</v>
      </c>
      <c r="R474">
        <v>18.566666666666638</v>
      </c>
    </row>
    <row r="475" spans="16:18" x14ac:dyDescent="0.25">
      <c r="P475" s="2">
        <v>99</v>
      </c>
      <c r="R475">
        <v>18.299999999999983</v>
      </c>
    </row>
    <row r="476" spans="16:18" x14ac:dyDescent="0.25">
      <c r="P476" s="3">
        <v>100</v>
      </c>
      <c r="R476">
        <v>18.016666666666712</v>
      </c>
    </row>
    <row r="477" spans="16:18" x14ac:dyDescent="0.25">
      <c r="P477" s="2">
        <v>101</v>
      </c>
      <c r="R477">
        <v>17.766666666666673</v>
      </c>
    </row>
    <row r="478" spans="16:18" x14ac:dyDescent="0.25">
      <c r="P478" s="3">
        <v>102</v>
      </c>
      <c r="R478">
        <v>17.500000000000018</v>
      </c>
    </row>
    <row r="479" spans="16:18" x14ac:dyDescent="0.25">
      <c r="P479" s="2">
        <v>103</v>
      </c>
      <c r="R479">
        <v>17.249999999999979</v>
      </c>
    </row>
    <row r="480" spans="16:18" x14ac:dyDescent="0.25">
      <c r="P480" s="3">
        <v>104</v>
      </c>
      <c r="R480">
        <v>16.99999999999994</v>
      </c>
    </row>
    <row r="481" spans="16:18" x14ac:dyDescent="0.25">
      <c r="P481" s="2">
        <v>105</v>
      </c>
      <c r="R481">
        <v>16.75000000000006</v>
      </c>
    </row>
    <row r="482" spans="16:18" x14ac:dyDescent="0.25">
      <c r="P482" s="3">
        <v>106</v>
      </c>
      <c r="R482">
        <v>16.516666666666637</v>
      </c>
    </row>
    <row r="483" spans="16:18" x14ac:dyDescent="0.25">
      <c r="P483" s="2">
        <v>107</v>
      </c>
      <c r="R483">
        <v>16.283333333333374</v>
      </c>
    </row>
    <row r="484" spans="16:18" x14ac:dyDescent="0.25">
      <c r="P484" s="3">
        <v>108</v>
      </c>
      <c r="R484">
        <v>16.049999999999951</v>
      </c>
    </row>
    <row r="485" spans="16:18" x14ac:dyDescent="0.25">
      <c r="P485" s="2">
        <v>109</v>
      </c>
      <c r="R485">
        <v>15.833333333333304</v>
      </c>
    </row>
    <row r="486" spans="16:18" x14ac:dyDescent="0.25">
      <c r="P486" s="3">
        <v>110</v>
      </c>
      <c r="R486">
        <v>15.616666666666656</v>
      </c>
    </row>
    <row r="487" spans="16:18" x14ac:dyDescent="0.25">
      <c r="P487" s="2">
        <v>111</v>
      </c>
      <c r="R487">
        <v>15.450000000000017</v>
      </c>
    </row>
    <row r="488" spans="16:18" x14ac:dyDescent="0.25">
      <c r="P488" s="3">
        <v>112</v>
      </c>
      <c r="R488">
        <v>15.199999999999978</v>
      </c>
    </row>
    <row r="489" spans="16:18" x14ac:dyDescent="0.25">
      <c r="P489" s="2">
        <v>113</v>
      </c>
      <c r="R489">
        <v>15.016666666666563</v>
      </c>
    </row>
    <row r="490" spans="16:18" x14ac:dyDescent="0.25">
      <c r="P490" s="3">
        <v>114</v>
      </c>
      <c r="R490">
        <v>14.833333333333307</v>
      </c>
    </row>
    <row r="491" spans="16:18" x14ac:dyDescent="0.25">
      <c r="P491" s="2">
        <v>115</v>
      </c>
      <c r="R491">
        <v>14.650000000000052</v>
      </c>
    </row>
    <row r="492" spans="16:18" x14ac:dyDescent="0.25">
      <c r="P492" s="3">
        <v>116</v>
      </c>
      <c r="R492">
        <v>14.483333333333253</v>
      </c>
    </row>
    <row r="493" spans="16:18" x14ac:dyDescent="0.25">
      <c r="P493" s="2">
        <v>117</v>
      </c>
      <c r="R493">
        <v>14.316666666666773</v>
      </c>
    </row>
    <row r="494" spans="16:18" x14ac:dyDescent="0.25">
      <c r="P494" s="3">
        <v>118</v>
      </c>
      <c r="R494">
        <v>14.16666666666659</v>
      </c>
    </row>
    <row r="495" spans="16:18" x14ac:dyDescent="0.25">
      <c r="P495" s="2">
        <v>119</v>
      </c>
      <c r="R495">
        <v>14.016666666666726</v>
      </c>
    </row>
    <row r="496" spans="16:18" x14ac:dyDescent="0.25">
      <c r="P496" s="3">
        <v>120</v>
      </c>
      <c r="R496">
        <v>13.883333333333319</v>
      </c>
    </row>
    <row r="497" spans="16:18" x14ac:dyDescent="0.25">
      <c r="P497" s="2">
        <v>121</v>
      </c>
      <c r="R497">
        <v>13.766666666666687</v>
      </c>
    </row>
    <row r="498" spans="16:18" x14ac:dyDescent="0.25">
      <c r="P498" s="3">
        <v>122</v>
      </c>
      <c r="Q498" s="8" t="s">
        <v>8</v>
      </c>
      <c r="R498">
        <v>13.649999999999896</v>
      </c>
    </row>
    <row r="499" spans="16:18" x14ac:dyDescent="0.25">
      <c r="P499" s="2">
        <v>123</v>
      </c>
      <c r="R499">
        <v>13.533333333333264</v>
      </c>
    </row>
    <row r="500" spans="16:18" x14ac:dyDescent="0.25">
      <c r="P500" s="3">
        <v>124</v>
      </c>
      <c r="R500">
        <v>13.433333333333248</v>
      </c>
    </row>
    <row r="501" spans="16:18" x14ac:dyDescent="0.25">
      <c r="P501" s="2">
        <v>125</v>
      </c>
      <c r="R501">
        <v>13.350000000000009</v>
      </c>
    </row>
    <row r="502" spans="16:18" x14ac:dyDescent="0.25">
      <c r="P502" s="3">
        <v>126</v>
      </c>
      <c r="R502">
        <v>13.266666666666769</v>
      </c>
    </row>
    <row r="503" spans="16:18" x14ac:dyDescent="0.25">
      <c r="P503" s="2">
        <v>127</v>
      </c>
      <c r="R503">
        <v>13.183333333333369</v>
      </c>
    </row>
    <row r="504" spans="16:18" x14ac:dyDescent="0.25">
      <c r="P504" s="3">
        <v>128</v>
      </c>
      <c r="R504">
        <v>13.116666666666585</v>
      </c>
    </row>
    <row r="505" spans="16:18" x14ac:dyDescent="0.25">
      <c r="P505" s="2">
        <v>129</v>
      </c>
      <c r="R505">
        <v>13.066666666666737</v>
      </c>
    </row>
    <row r="506" spans="16:18" x14ac:dyDescent="0.25">
      <c r="P506" s="3">
        <v>130</v>
      </c>
      <c r="R506">
        <v>13.033333333333346</v>
      </c>
    </row>
    <row r="507" spans="16:18" x14ac:dyDescent="0.25">
      <c r="P507" s="2">
        <v>131</v>
      </c>
      <c r="R507">
        <v>12.999999999999954</v>
      </c>
    </row>
    <row r="508" spans="16:18" x14ac:dyDescent="0.25">
      <c r="P508" s="3">
        <v>132</v>
      </c>
      <c r="R508">
        <v>12.966666666666722</v>
      </c>
    </row>
    <row r="509" spans="16:18" x14ac:dyDescent="0.25">
      <c r="P509" s="2">
        <v>133</v>
      </c>
      <c r="R509">
        <v>12.949999999999946</v>
      </c>
    </row>
    <row r="510" spans="16:18" x14ac:dyDescent="0.25">
      <c r="P510" s="3">
        <v>134</v>
      </c>
      <c r="R510">
        <v>12.949999999999946</v>
      </c>
    </row>
    <row r="511" spans="16:18" x14ac:dyDescent="0.25">
      <c r="P511" s="2">
        <v>135</v>
      </c>
      <c r="R511">
        <v>12.949999999999946</v>
      </c>
    </row>
    <row r="512" spans="16:18" x14ac:dyDescent="0.25">
      <c r="P512" s="3">
        <v>136</v>
      </c>
      <c r="R512">
        <v>12.966666666666722</v>
      </c>
    </row>
    <row r="513" spans="16:18" x14ac:dyDescent="0.25">
      <c r="P513" s="2">
        <v>137</v>
      </c>
      <c r="R513">
        <v>12.983333333333338</v>
      </c>
    </row>
    <row r="514" spans="16:18" x14ac:dyDescent="0.25">
      <c r="P514" s="3">
        <v>138</v>
      </c>
      <c r="R514">
        <v>13.01666666666657</v>
      </c>
    </row>
    <row r="515" spans="16:18" x14ac:dyDescent="0.25">
      <c r="P515" s="2">
        <v>139</v>
      </c>
      <c r="R515">
        <v>13.049999999999962</v>
      </c>
    </row>
    <row r="516" spans="16:18" x14ac:dyDescent="0.25">
      <c r="P516" s="3">
        <v>140</v>
      </c>
      <c r="R516">
        <v>13.099999999999969</v>
      </c>
    </row>
    <row r="517" spans="16:18" x14ac:dyDescent="0.25">
      <c r="P517" s="2">
        <v>141</v>
      </c>
      <c r="R517">
        <v>13.166666666666753</v>
      </c>
    </row>
    <row r="518" spans="16:18" x14ac:dyDescent="0.25">
      <c r="P518" s="3">
        <v>142</v>
      </c>
      <c r="R518">
        <v>13.233333333333377</v>
      </c>
    </row>
    <row r="519" spans="16:18" x14ac:dyDescent="0.25">
      <c r="P519" s="2">
        <v>143</v>
      </c>
      <c r="R519">
        <v>13.3</v>
      </c>
    </row>
    <row r="520" spans="16:18" x14ac:dyDescent="0.25">
      <c r="P520" s="3">
        <v>144</v>
      </c>
      <c r="R520">
        <v>13.400000000000016</v>
      </c>
    </row>
    <row r="521" spans="16:18" x14ac:dyDescent="0.25">
      <c r="P521" s="2">
        <v>145</v>
      </c>
      <c r="R521">
        <v>13.483333333333416</v>
      </c>
    </row>
    <row r="522" spans="16:18" x14ac:dyDescent="0.25">
      <c r="P522" s="3">
        <v>146</v>
      </c>
      <c r="R522">
        <v>13.583333333333432</v>
      </c>
    </row>
    <row r="523" spans="16:18" x14ac:dyDescent="0.25">
      <c r="P523" s="2">
        <v>147</v>
      </c>
      <c r="R523">
        <v>13.700000000000063</v>
      </c>
    </row>
    <row r="524" spans="16:18" x14ac:dyDescent="0.25">
      <c r="P524" s="3">
        <v>148</v>
      </c>
      <c r="R524">
        <v>13.816666666666695</v>
      </c>
    </row>
    <row r="525" spans="16:18" x14ac:dyDescent="0.25">
      <c r="P525" s="2">
        <v>149</v>
      </c>
      <c r="R525">
        <v>13.933333333333326</v>
      </c>
    </row>
    <row r="526" spans="16:18" x14ac:dyDescent="0.25">
      <c r="P526" s="3">
        <v>150</v>
      </c>
      <c r="R526">
        <v>14.066666666666574</v>
      </c>
    </row>
    <row r="527" spans="16:18" x14ac:dyDescent="0.25">
      <c r="P527" s="2">
        <v>151</v>
      </c>
      <c r="R527">
        <v>14.216666666666757</v>
      </c>
    </row>
    <row r="528" spans="16:18" x14ac:dyDescent="0.25">
      <c r="P528" s="3">
        <v>152</v>
      </c>
      <c r="R528">
        <v>14.366666666666621</v>
      </c>
    </row>
    <row r="529" spans="16:18" x14ac:dyDescent="0.25">
      <c r="P529" s="2">
        <v>153</v>
      </c>
      <c r="Q529" s="8" t="s">
        <v>9</v>
      </c>
      <c r="R529">
        <v>14.500000000000028</v>
      </c>
    </row>
    <row r="530" spans="16:18" x14ac:dyDescent="0.25">
      <c r="P530" s="3">
        <v>154</v>
      </c>
      <c r="R530">
        <v>14.666666666666668</v>
      </c>
    </row>
    <row r="531" spans="16:18" x14ac:dyDescent="0.25">
      <c r="P531" s="2">
        <v>155</v>
      </c>
      <c r="R531">
        <v>14.833333333333307</v>
      </c>
    </row>
    <row r="532" spans="16:18" x14ac:dyDescent="0.25">
      <c r="P532" s="3">
        <v>156</v>
      </c>
      <c r="R532">
        <v>15.016666666666563</v>
      </c>
    </row>
    <row r="533" spans="16:18" x14ac:dyDescent="0.25">
      <c r="P533" s="2">
        <v>157</v>
      </c>
      <c r="R533">
        <v>15.183333333333362</v>
      </c>
    </row>
    <row r="534" spans="16:18" x14ac:dyDescent="0.25">
      <c r="P534" s="3">
        <v>158</v>
      </c>
      <c r="R534">
        <v>15.366666666666617</v>
      </c>
    </row>
    <row r="535" spans="16:18" x14ac:dyDescent="0.25">
      <c r="P535" s="2">
        <v>159</v>
      </c>
      <c r="R535">
        <v>15.566666666666649</v>
      </c>
    </row>
    <row r="536" spans="16:18" x14ac:dyDescent="0.25">
      <c r="P536" s="3">
        <v>160</v>
      </c>
      <c r="R536">
        <v>15.749999999999904</v>
      </c>
    </row>
    <row r="537" spans="16:18" x14ac:dyDescent="0.25">
      <c r="P537" s="2">
        <v>161</v>
      </c>
      <c r="R537">
        <v>15.949999999999935</v>
      </c>
    </row>
    <row r="538" spans="16:18" x14ac:dyDescent="0.25">
      <c r="P538" s="3">
        <v>162</v>
      </c>
      <c r="R538">
        <v>16.149999999999967</v>
      </c>
    </row>
    <row r="539" spans="16:18" x14ac:dyDescent="0.25">
      <c r="P539" s="2">
        <v>163</v>
      </c>
      <c r="R539">
        <v>16.349999999999998</v>
      </c>
    </row>
    <row r="540" spans="16:18" x14ac:dyDescent="0.25">
      <c r="P540" s="3">
        <v>164</v>
      </c>
      <c r="R540">
        <v>16.550000000000029</v>
      </c>
    </row>
    <row r="541" spans="16:18" x14ac:dyDescent="0.25">
      <c r="P541" s="2">
        <v>165</v>
      </c>
      <c r="R541">
        <v>16.766666666666676</v>
      </c>
    </row>
    <row r="542" spans="16:18" x14ac:dyDescent="0.25">
      <c r="P542" s="3">
        <v>166</v>
      </c>
      <c r="R542">
        <v>16.983333333333324</v>
      </c>
    </row>
    <row r="543" spans="16:18" x14ac:dyDescent="0.25">
      <c r="P543" s="2">
        <v>167</v>
      </c>
      <c r="R543">
        <v>17.199999999999971</v>
      </c>
    </row>
    <row r="544" spans="16:18" x14ac:dyDescent="0.25">
      <c r="P544" s="3">
        <v>168</v>
      </c>
      <c r="R544">
        <v>17.416666666666618</v>
      </c>
    </row>
    <row r="545" spans="16:18" x14ac:dyDescent="0.25">
      <c r="P545" s="2">
        <v>169</v>
      </c>
      <c r="R545">
        <v>17.633333333333265</v>
      </c>
    </row>
    <row r="546" spans="16:18" x14ac:dyDescent="0.25">
      <c r="P546" s="3">
        <v>170</v>
      </c>
      <c r="R546">
        <v>17.849999999999913</v>
      </c>
    </row>
    <row r="547" spans="16:18" x14ac:dyDescent="0.25">
      <c r="P547" s="2">
        <v>171</v>
      </c>
      <c r="R547">
        <v>18.06666666666672</v>
      </c>
    </row>
    <row r="548" spans="16:18" x14ac:dyDescent="0.25">
      <c r="P548" s="3">
        <v>172</v>
      </c>
      <c r="R548">
        <v>18.283333333333367</v>
      </c>
    </row>
    <row r="549" spans="16:18" x14ac:dyDescent="0.25">
      <c r="P549" s="2">
        <v>173</v>
      </c>
      <c r="R549">
        <v>18.500000000000014</v>
      </c>
    </row>
    <row r="550" spans="16:18" x14ac:dyDescent="0.25">
      <c r="P550" s="3">
        <v>174</v>
      </c>
      <c r="R550">
        <v>18.716666666666661</v>
      </c>
    </row>
    <row r="551" spans="16:18" x14ac:dyDescent="0.25">
      <c r="P551" s="2">
        <v>175</v>
      </c>
      <c r="R551">
        <v>18.933333333333309</v>
      </c>
    </row>
    <row r="552" spans="16:18" x14ac:dyDescent="0.25">
      <c r="P552" s="3">
        <v>176</v>
      </c>
      <c r="R552">
        <v>19.149999999999956</v>
      </c>
    </row>
    <row r="553" spans="16:18" x14ac:dyDescent="0.25">
      <c r="P553" s="2">
        <v>177</v>
      </c>
      <c r="R553">
        <v>19.349999999999987</v>
      </c>
    </row>
    <row r="554" spans="16:18" x14ac:dyDescent="0.25">
      <c r="P554" s="3">
        <v>178</v>
      </c>
      <c r="R554">
        <v>19.566666666666634</v>
      </c>
    </row>
    <row r="555" spans="16:18" x14ac:dyDescent="0.25">
      <c r="P555" s="2">
        <v>179</v>
      </c>
      <c r="R555">
        <v>19.766666666666666</v>
      </c>
    </row>
    <row r="556" spans="16:18" x14ac:dyDescent="0.25">
      <c r="P556" s="3">
        <v>180</v>
      </c>
      <c r="R556">
        <v>19.983333333333313</v>
      </c>
    </row>
    <row r="557" spans="16:18" x14ac:dyDescent="0.25">
      <c r="P557" s="2">
        <v>181</v>
      </c>
      <c r="R557">
        <v>20.183333333333344</v>
      </c>
    </row>
    <row r="558" spans="16:18" x14ac:dyDescent="0.25">
      <c r="P558" s="3">
        <v>182</v>
      </c>
      <c r="R558">
        <v>20.383333333333375</v>
      </c>
    </row>
    <row r="559" spans="16:18" x14ac:dyDescent="0.25">
      <c r="P559" s="2">
        <v>183</v>
      </c>
      <c r="Q559" s="8" t="s">
        <v>10</v>
      </c>
      <c r="R559">
        <v>20.566666666666631</v>
      </c>
    </row>
    <row r="560" spans="16:18" x14ac:dyDescent="0.25">
      <c r="P560" s="3">
        <v>184</v>
      </c>
      <c r="R560">
        <v>20.750000000000046</v>
      </c>
    </row>
    <row r="561" spans="16:18" x14ac:dyDescent="0.25">
      <c r="P561" s="2">
        <v>185</v>
      </c>
      <c r="R561">
        <v>20.933333333333302</v>
      </c>
    </row>
    <row r="562" spans="16:18" x14ac:dyDescent="0.25">
      <c r="P562" s="3">
        <v>186</v>
      </c>
      <c r="R562">
        <v>21.116666666666717</v>
      </c>
    </row>
    <row r="563" spans="16:18" x14ac:dyDescent="0.25">
      <c r="P563" s="2">
        <v>187</v>
      </c>
      <c r="R563">
        <v>21.299999999999972</v>
      </c>
    </row>
    <row r="564" spans="16:18" x14ac:dyDescent="0.25">
      <c r="P564" s="3">
        <v>188</v>
      </c>
      <c r="R564">
        <v>21.466666666666612</v>
      </c>
    </row>
    <row r="565" spans="16:18" x14ac:dyDescent="0.25">
      <c r="P565" s="2">
        <v>189</v>
      </c>
      <c r="R565">
        <v>21.616666666666635</v>
      </c>
    </row>
    <row r="566" spans="16:18" x14ac:dyDescent="0.25">
      <c r="P566" s="3">
        <v>190</v>
      </c>
      <c r="R566">
        <v>21.766666666666659</v>
      </c>
    </row>
    <row r="567" spans="16:18" x14ac:dyDescent="0.25">
      <c r="P567" s="2">
        <v>191</v>
      </c>
      <c r="R567">
        <v>21.916666666666682</v>
      </c>
    </row>
    <row r="568" spans="16:18" x14ac:dyDescent="0.25">
      <c r="P568" s="3">
        <v>192</v>
      </c>
      <c r="R568">
        <v>22.066666666666706</v>
      </c>
    </row>
    <row r="569" spans="16:18" x14ac:dyDescent="0.25">
      <c r="P569" s="2">
        <v>193</v>
      </c>
      <c r="R569">
        <v>22.199999999999953</v>
      </c>
    </row>
    <row r="570" spans="16:18" x14ac:dyDescent="0.25">
      <c r="P570" s="3">
        <v>194</v>
      </c>
      <c r="R570">
        <v>22.316666666666745</v>
      </c>
    </row>
    <row r="571" spans="16:18" x14ac:dyDescent="0.25">
      <c r="P571" s="2">
        <v>195</v>
      </c>
      <c r="R571">
        <v>22.433333333333376</v>
      </c>
    </row>
    <row r="572" spans="16:18" x14ac:dyDescent="0.25">
      <c r="P572" s="3">
        <v>196</v>
      </c>
      <c r="R572">
        <v>22.550000000000008</v>
      </c>
    </row>
    <row r="573" spans="16:18" x14ac:dyDescent="0.25">
      <c r="P573" s="2">
        <v>197</v>
      </c>
      <c r="R573">
        <v>22.650000000000023</v>
      </c>
    </row>
    <row r="574" spans="16:18" x14ac:dyDescent="0.25">
      <c r="P574" s="3">
        <v>198</v>
      </c>
      <c r="R574">
        <v>22.733333333333423</v>
      </c>
    </row>
    <row r="575" spans="16:18" x14ac:dyDescent="0.25">
      <c r="P575" s="2">
        <v>199</v>
      </c>
      <c r="R575">
        <v>22.833333333333439</v>
      </c>
    </row>
    <row r="576" spans="16:18" x14ac:dyDescent="0.25">
      <c r="P576" s="3">
        <v>200</v>
      </c>
      <c r="R576">
        <v>22.899999999999903</v>
      </c>
    </row>
    <row r="577" spans="16:18" x14ac:dyDescent="0.25">
      <c r="P577" s="2">
        <v>201</v>
      </c>
      <c r="R577">
        <v>22.966666666666686</v>
      </c>
    </row>
    <row r="578" spans="16:18" x14ac:dyDescent="0.25">
      <c r="P578" s="3">
        <v>202</v>
      </c>
      <c r="R578">
        <v>23.016666666666694</v>
      </c>
    </row>
    <row r="579" spans="16:18" x14ac:dyDescent="0.25">
      <c r="P579" s="2">
        <v>203</v>
      </c>
      <c r="R579">
        <v>23.066666666666702</v>
      </c>
    </row>
    <row r="580" spans="16:18" x14ac:dyDescent="0.25">
      <c r="P580" s="3">
        <v>204</v>
      </c>
      <c r="R580">
        <v>23.099999999999934</v>
      </c>
    </row>
    <row r="581" spans="16:18" x14ac:dyDescent="0.25">
      <c r="P581" s="2">
        <v>205</v>
      </c>
      <c r="R581">
        <v>23.133333333333326</v>
      </c>
    </row>
    <row r="582" spans="16:18" x14ac:dyDescent="0.25">
      <c r="P582" s="3">
        <v>206</v>
      </c>
      <c r="R582">
        <v>23.150000000000102</v>
      </c>
    </row>
    <row r="583" spans="16:18" x14ac:dyDescent="0.25">
      <c r="P583" s="2">
        <v>207</v>
      </c>
      <c r="R583">
        <v>23.166666666666718</v>
      </c>
    </row>
    <row r="584" spans="16:18" x14ac:dyDescent="0.25">
      <c r="P584" s="3">
        <v>208</v>
      </c>
      <c r="R584">
        <v>23.166666666666718</v>
      </c>
    </row>
    <row r="585" spans="16:18" x14ac:dyDescent="0.25">
      <c r="P585" s="2">
        <v>209</v>
      </c>
      <c r="R585">
        <v>23.150000000000102</v>
      </c>
    </row>
    <row r="586" spans="16:18" x14ac:dyDescent="0.25">
      <c r="P586" s="3">
        <v>210</v>
      </c>
      <c r="R586">
        <v>23.133333333333326</v>
      </c>
    </row>
    <row r="587" spans="16:18" x14ac:dyDescent="0.25">
      <c r="P587" s="2">
        <v>211</v>
      </c>
      <c r="R587">
        <v>23.099999999999934</v>
      </c>
    </row>
    <row r="588" spans="16:18" x14ac:dyDescent="0.25">
      <c r="P588" s="3">
        <v>212</v>
      </c>
      <c r="R588">
        <v>23.050000000000086</v>
      </c>
    </row>
    <row r="589" spans="16:18" x14ac:dyDescent="0.25">
      <c r="P589" s="2">
        <v>213</v>
      </c>
      <c r="R589">
        <v>22.999999999999918</v>
      </c>
    </row>
    <row r="590" spans="16:18" x14ac:dyDescent="0.25">
      <c r="P590" s="3">
        <v>214</v>
      </c>
      <c r="Q590" s="8" t="s">
        <v>11</v>
      </c>
      <c r="R590">
        <v>22.933333333333294</v>
      </c>
    </row>
    <row r="591" spans="16:18" x14ac:dyDescent="0.25">
      <c r="P591" s="2">
        <v>215</v>
      </c>
      <c r="R591">
        <v>22.866666666666671</v>
      </c>
    </row>
    <row r="592" spans="16:18" x14ac:dyDescent="0.25">
      <c r="P592" s="3">
        <v>216</v>
      </c>
      <c r="R592">
        <v>22.783333333333271</v>
      </c>
    </row>
    <row r="593" spans="16:18" x14ac:dyDescent="0.25">
      <c r="P593" s="2">
        <v>217</v>
      </c>
      <c r="R593">
        <v>22.683333333333255</v>
      </c>
    </row>
    <row r="594" spans="16:18" x14ac:dyDescent="0.25">
      <c r="P594" s="3">
        <v>218</v>
      </c>
      <c r="R594">
        <v>22.58333333333324</v>
      </c>
    </row>
    <row r="595" spans="16:18" x14ac:dyDescent="0.25">
      <c r="P595" s="2">
        <v>219</v>
      </c>
      <c r="R595">
        <v>22.466666666666608</v>
      </c>
    </row>
    <row r="596" spans="16:18" x14ac:dyDescent="0.25">
      <c r="P596" s="3">
        <v>220</v>
      </c>
      <c r="R596">
        <v>22.349999999999977</v>
      </c>
    </row>
    <row r="597" spans="16:18" x14ac:dyDescent="0.25">
      <c r="P597" s="2">
        <v>221</v>
      </c>
      <c r="R597">
        <v>22.216666666666729</v>
      </c>
    </row>
    <row r="598" spans="16:18" x14ac:dyDescent="0.25">
      <c r="P598" s="3">
        <v>222</v>
      </c>
      <c r="R598">
        <v>22.083333333333321</v>
      </c>
    </row>
    <row r="599" spans="16:18" x14ac:dyDescent="0.25">
      <c r="P599" s="2">
        <v>223</v>
      </c>
      <c r="R599">
        <v>21.933333333333298</v>
      </c>
    </row>
    <row r="600" spans="16:18" x14ac:dyDescent="0.25">
      <c r="P600" s="3">
        <v>224</v>
      </c>
      <c r="R600">
        <v>21.766666666666659</v>
      </c>
    </row>
    <row r="601" spans="16:18" x14ac:dyDescent="0.25">
      <c r="P601" s="2">
        <v>225</v>
      </c>
      <c r="R601">
        <v>21.600000000000019</v>
      </c>
    </row>
    <row r="602" spans="16:18" x14ac:dyDescent="0.25">
      <c r="P602" s="3">
        <v>226</v>
      </c>
      <c r="R602">
        <v>21.416666666666604</v>
      </c>
    </row>
    <row r="603" spans="16:18" x14ac:dyDescent="0.25">
      <c r="P603" s="2">
        <v>227</v>
      </c>
      <c r="R603">
        <v>21.233333333333348</v>
      </c>
    </row>
    <row r="604" spans="16:18" x14ac:dyDescent="0.25">
      <c r="P604" s="3">
        <v>228</v>
      </c>
      <c r="R604">
        <v>21.033333333333317</v>
      </c>
    </row>
    <row r="605" spans="16:18" x14ac:dyDescent="0.25">
      <c r="P605" s="2">
        <v>229</v>
      </c>
      <c r="R605">
        <v>20.81666666666667</v>
      </c>
    </row>
    <row r="606" spans="16:18" x14ac:dyDescent="0.25">
      <c r="P606" s="3">
        <v>230</v>
      </c>
      <c r="R606">
        <v>20.600000000000023</v>
      </c>
    </row>
    <row r="607" spans="16:18" x14ac:dyDescent="0.25">
      <c r="P607" s="2">
        <v>231</v>
      </c>
      <c r="R607">
        <v>20.383333333333375</v>
      </c>
    </row>
    <row r="608" spans="16:18" x14ac:dyDescent="0.25">
      <c r="P608" s="3">
        <v>232</v>
      </c>
      <c r="R608">
        <v>20.149999999999952</v>
      </c>
    </row>
    <row r="609" spans="16:18" x14ac:dyDescent="0.25">
      <c r="P609" s="2">
        <v>233</v>
      </c>
      <c r="R609">
        <v>19.916666666666689</v>
      </c>
    </row>
    <row r="610" spans="16:18" x14ac:dyDescent="0.25">
      <c r="P610" s="3">
        <v>234</v>
      </c>
      <c r="R610">
        <v>19.66666666666665</v>
      </c>
    </row>
    <row r="611" spans="16:18" x14ac:dyDescent="0.25">
      <c r="P611" s="2">
        <v>235</v>
      </c>
      <c r="R611">
        <v>19.500000000000011</v>
      </c>
    </row>
    <row r="612" spans="16:18" x14ac:dyDescent="0.25">
      <c r="P612" s="3">
        <v>236</v>
      </c>
      <c r="R612">
        <v>19.149999999999956</v>
      </c>
    </row>
    <row r="613" spans="16:18" x14ac:dyDescent="0.25">
      <c r="P613" s="2">
        <v>237</v>
      </c>
      <c r="R613">
        <v>18.883333333333301</v>
      </c>
    </row>
    <row r="614" spans="16:18" x14ac:dyDescent="0.25">
      <c r="P614" s="3">
        <v>238</v>
      </c>
      <c r="R614">
        <v>18.60000000000003</v>
      </c>
    </row>
    <row r="615" spans="16:18" x14ac:dyDescent="0.25">
      <c r="P615" s="2">
        <v>239</v>
      </c>
      <c r="R615">
        <v>18.316666666666759</v>
      </c>
    </row>
    <row r="616" spans="16:18" x14ac:dyDescent="0.25">
      <c r="P616" s="3">
        <v>240</v>
      </c>
      <c r="R616">
        <v>18.033333333333328</v>
      </c>
    </row>
    <row r="617" spans="16:18" x14ac:dyDescent="0.25">
      <c r="P617" s="2">
        <v>241</v>
      </c>
      <c r="R617">
        <v>17.733333333333281</v>
      </c>
    </row>
    <row r="618" spans="16:18" x14ac:dyDescent="0.25">
      <c r="P618" s="3">
        <v>242</v>
      </c>
      <c r="R618">
        <v>17.433333333333234</v>
      </c>
    </row>
    <row r="619" spans="16:18" x14ac:dyDescent="0.25">
      <c r="P619" s="2">
        <v>243</v>
      </c>
      <c r="R619">
        <v>17.133333333333347</v>
      </c>
    </row>
    <row r="620" spans="16:18" x14ac:dyDescent="0.25">
      <c r="P620" s="3">
        <v>244</v>
      </c>
      <c r="R620">
        <v>16.816666666666684</v>
      </c>
    </row>
    <row r="621" spans="16:18" x14ac:dyDescent="0.25">
      <c r="P621" s="2">
        <v>245</v>
      </c>
      <c r="Q621" s="8" t="s">
        <v>12</v>
      </c>
      <c r="R621">
        <v>16.600000000000037</v>
      </c>
    </row>
    <row r="622" spans="16:18" x14ac:dyDescent="0.25">
      <c r="P622" s="3">
        <v>246</v>
      </c>
      <c r="R622">
        <v>16.183333333333358</v>
      </c>
    </row>
    <row r="623" spans="16:18" x14ac:dyDescent="0.25">
      <c r="P623" s="2">
        <v>247</v>
      </c>
      <c r="R623">
        <v>15.84999999999992</v>
      </c>
    </row>
    <row r="624" spans="16:18" x14ac:dyDescent="0.25">
      <c r="P624" s="3">
        <v>248</v>
      </c>
      <c r="R624">
        <v>15.516666666666641</v>
      </c>
    </row>
    <row r="625" spans="16:18" x14ac:dyDescent="0.25">
      <c r="P625" s="2">
        <v>249</v>
      </c>
      <c r="R625">
        <v>15.183333333333362</v>
      </c>
    </row>
    <row r="626" spans="16:18" x14ac:dyDescent="0.25">
      <c r="P626" s="3">
        <v>250</v>
      </c>
      <c r="R626">
        <v>14.850000000000083</v>
      </c>
    </row>
    <row r="627" spans="16:18" x14ac:dyDescent="0.25">
      <c r="P627" s="2">
        <v>251</v>
      </c>
      <c r="R627">
        <v>14.500000000000028</v>
      </c>
    </row>
    <row r="628" spans="16:18" x14ac:dyDescent="0.25">
      <c r="P628" s="3">
        <v>252</v>
      </c>
      <c r="R628">
        <v>14.16666666666659</v>
      </c>
    </row>
    <row r="629" spans="16:18" x14ac:dyDescent="0.25">
      <c r="P629" s="2">
        <v>253</v>
      </c>
      <c r="R629">
        <v>13.816666666666695</v>
      </c>
    </row>
    <row r="630" spans="16:18" x14ac:dyDescent="0.25">
      <c r="P630" s="3">
        <v>254</v>
      </c>
      <c r="R630">
        <v>13.46666666666664</v>
      </c>
    </row>
    <row r="631" spans="16:18" x14ac:dyDescent="0.25">
      <c r="P631" s="2">
        <v>255</v>
      </c>
      <c r="R631">
        <v>13.116666666666585</v>
      </c>
    </row>
    <row r="632" spans="16:18" x14ac:dyDescent="0.25">
      <c r="P632" s="3">
        <v>256</v>
      </c>
      <c r="R632">
        <v>12.766666666666691</v>
      </c>
    </row>
    <row r="633" spans="16:18" x14ac:dyDescent="0.25">
      <c r="P633" s="2">
        <v>257</v>
      </c>
      <c r="R633">
        <v>12.40000000000002</v>
      </c>
    </row>
    <row r="634" spans="16:18" x14ac:dyDescent="0.25">
      <c r="P634" s="3">
        <v>258</v>
      </c>
      <c r="R634">
        <v>12.049999999999965</v>
      </c>
    </row>
    <row r="635" spans="16:18" x14ac:dyDescent="0.25">
      <c r="P635" s="2">
        <v>259</v>
      </c>
      <c r="R635">
        <v>11.70000000000007</v>
      </c>
    </row>
    <row r="636" spans="16:18" x14ac:dyDescent="0.25">
      <c r="P636" s="3">
        <v>260</v>
      </c>
      <c r="R636">
        <v>11.33333333333324</v>
      </c>
    </row>
    <row r="637" spans="16:18" x14ac:dyDescent="0.25">
      <c r="P637" s="2">
        <v>261</v>
      </c>
      <c r="R637">
        <v>10.983333333333345</v>
      </c>
    </row>
    <row r="638" spans="16:18" x14ac:dyDescent="0.25">
      <c r="P638" s="3">
        <v>262</v>
      </c>
      <c r="R638">
        <v>10.616666666666674</v>
      </c>
    </row>
    <row r="639" spans="16:18" x14ac:dyDescent="0.25">
      <c r="P639" s="2">
        <v>263</v>
      </c>
      <c r="R639">
        <v>10.26666666666662</v>
      </c>
    </row>
    <row r="640" spans="16:18" x14ac:dyDescent="0.25">
      <c r="P640" s="3">
        <v>264</v>
      </c>
      <c r="R640">
        <v>9.8999999999999488</v>
      </c>
    </row>
    <row r="641" spans="16:18" x14ac:dyDescent="0.25">
      <c r="P641" s="2">
        <v>265</v>
      </c>
      <c r="R641">
        <v>9.550000000000054</v>
      </c>
    </row>
    <row r="642" spans="16:18" x14ac:dyDescent="0.25">
      <c r="P642" s="3">
        <v>266</v>
      </c>
      <c r="R642">
        <v>9.1999999999999993</v>
      </c>
    </row>
    <row r="643" spans="16:18" x14ac:dyDescent="0.25">
      <c r="P643" s="2">
        <v>267</v>
      </c>
      <c r="R643">
        <v>8.8500000000001044</v>
      </c>
    </row>
    <row r="644" spans="16:18" x14ac:dyDescent="0.25">
      <c r="P644" s="3">
        <v>268</v>
      </c>
      <c r="R644">
        <v>8.5000000000000497</v>
      </c>
    </row>
    <row r="645" spans="16:18" x14ac:dyDescent="0.25">
      <c r="P645" s="2">
        <v>269</v>
      </c>
      <c r="R645">
        <v>8.149999999999995</v>
      </c>
    </row>
    <row r="646" spans="16:18" x14ac:dyDescent="0.25">
      <c r="P646" s="3">
        <v>270</v>
      </c>
      <c r="R646">
        <v>7.8000000000001002</v>
      </c>
    </row>
    <row r="647" spans="16:18" x14ac:dyDescent="0.25">
      <c r="P647" s="2">
        <v>271</v>
      </c>
      <c r="R647">
        <v>7.4666666666666615</v>
      </c>
    </row>
    <row r="648" spans="16:18" x14ac:dyDescent="0.25">
      <c r="P648" s="3">
        <v>272</v>
      </c>
      <c r="R648">
        <v>7.1166666666666067</v>
      </c>
    </row>
    <row r="649" spans="16:18" x14ac:dyDescent="0.25">
      <c r="P649" s="2">
        <v>273</v>
      </c>
      <c r="R649">
        <v>6.7833333333333279</v>
      </c>
    </row>
    <row r="650" spans="16:18" x14ac:dyDescent="0.25">
      <c r="P650" s="3">
        <v>274</v>
      </c>
      <c r="R650">
        <v>6.450000000000049</v>
      </c>
    </row>
    <row r="651" spans="16:18" x14ac:dyDescent="0.25">
      <c r="P651" s="2">
        <v>275</v>
      </c>
      <c r="Q651" s="8" t="s">
        <v>13</v>
      </c>
      <c r="R651">
        <v>6.1333333333333862</v>
      </c>
    </row>
    <row r="652" spans="16:18" x14ac:dyDescent="0.25">
      <c r="P652" s="3">
        <v>276</v>
      </c>
      <c r="R652">
        <v>5.8166666666667233</v>
      </c>
    </row>
    <row r="653" spans="16:18" x14ac:dyDescent="0.25">
      <c r="P653" s="2">
        <v>277</v>
      </c>
      <c r="R653">
        <v>5.5000000000000604</v>
      </c>
    </row>
    <row r="654" spans="16:18" x14ac:dyDescent="0.25">
      <c r="P654" s="3">
        <v>278</v>
      </c>
      <c r="R654">
        <v>5.1833333333333975</v>
      </c>
    </row>
    <row r="655" spans="16:18" x14ac:dyDescent="0.25">
      <c r="P655" s="2">
        <v>279</v>
      </c>
      <c r="R655">
        <v>4.8833333333333506</v>
      </c>
    </row>
    <row r="656" spans="16:18" x14ac:dyDescent="0.25">
      <c r="P656" s="3">
        <v>280</v>
      </c>
      <c r="R656">
        <v>4.5833333333333037</v>
      </c>
    </row>
    <row r="657" spans="16:18" x14ac:dyDescent="0.25">
      <c r="P657" s="2">
        <v>281</v>
      </c>
      <c r="R657">
        <v>4.2833333333332568</v>
      </c>
    </row>
    <row r="658" spans="16:18" x14ac:dyDescent="0.25">
      <c r="P658" s="3">
        <v>282</v>
      </c>
      <c r="R658">
        <v>3.9999999999999858</v>
      </c>
    </row>
    <row r="659" spans="16:18" x14ac:dyDescent="0.25">
      <c r="P659" s="2">
        <v>283</v>
      </c>
      <c r="R659">
        <v>3.7333333333333307</v>
      </c>
    </row>
    <row r="660" spans="16:18" x14ac:dyDescent="0.25">
      <c r="P660" s="3">
        <v>284</v>
      </c>
      <c r="R660">
        <v>3.4666666666666757</v>
      </c>
    </row>
    <row r="661" spans="16:18" x14ac:dyDescent="0.25">
      <c r="P661" s="2">
        <v>285</v>
      </c>
      <c r="R661">
        <v>3.2000000000000206</v>
      </c>
    </row>
    <row r="662" spans="16:18" x14ac:dyDescent="0.25">
      <c r="P662" s="3">
        <v>286</v>
      </c>
      <c r="R662">
        <v>2.9499999999999815</v>
      </c>
    </row>
    <row r="663" spans="16:18" x14ac:dyDescent="0.25">
      <c r="P663" s="2">
        <v>287</v>
      </c>
      <c r="R663">
        <v>2.6999999999999424</v>
      </c>
    </row>
    <row r="664" spans="16:18" x14ac:dyDescent="0.25">
      <c r="P664" s="3">
        <v>288</v>
      </c>
      <c r="R664">
        <v>2.4666666666666792</v>
      </c>
    </row>
    <row r="665" spans="16:18" x14ac:dyDescent="0.25">
      <c r="P665" s="2">
        <v>289</v>
      </c>
      <c r="R665">
        <v>2.233333333333416</v>
      </c>
    </row>
    <row r="666" spans="16:18" x14ac:dyDescent="0.25">
      <c r="P666" s="3">
        <v>290</v>
      </c>
      <c r="R666">
        <v>2.0166666666667687</v>
      </c>
    </row>
    <row r="667" spans="16:18" x14ac:dyDescent="0.25">
      <c r="P667" s="2">
        <v>291</v>
      </c>
      <c r="R667">
        <v>1.8166666666667375</v>
      </c>
    </row>
    <row r="668" spans="16:18" x14ac:dyDescent="0.25">
      <c r="P668" s="3">
        <v>292</v>
      </c>
      <c r="R668">
        <v>1.6166666666667062</v>
      </c>
    </row>
    <row r="669" spans="16:18" x14ac:dyDescent="0.25">
      <c r="P669" s="2">
        <v>293</v>
      </c>
      <c r="R669">
        <v>1.4333333333332909</v>
      </c>
    </row>
    <row r="670" spans="16:18" x14ac:dyDescent="0.25">
      <c r="P670" s="3">
        <v>294</v>
      </c>
      <c r="R670">
        <v>1.2500000000000355</v>
      </c>
    </row>
    <row r="671" spans="16:18" x14ac:dyDescent="0.25">
      <c r="P671" s="2">
        <v>295</v>
      </c>
      <c r="R671">
        <v>1.0833333333333961</v>
      </c>
    </row>
    <row r="672" spans="16:18" x14ac:dyDescent="0.25">
      <c r="P672" s="3">
        <v>296</v>
      </c>
      <c r="R672">
        <v>0.93333333333337265</v>
      </c>
    </row>
    <row r="673" spans="16:18" x14ac:dyDescent="0.25">
      <c r="P673" s="2">
        <v>297</v>
      </c>
      <c r="R673">
        <v>0.7833333333333492</v>
      </c>
    </row>
    <row r="674" spans="16:18" x14ac:dyDescent="0.25">
      <c r="P674" s="3">
        <v>298</v>
      </c>
      <c r="R674">
        <v>0.65000000000010161</v>
      </c>
    </row>
    <row r="675" spans="16:18" x14ac:dyDescent="0.25">
      <c r="P675" s="2">
        <v>299</v>
      </c>
      <c r="R675">
        <v>0.53333333333331012</v>
      </c>
    </row>
    <row r="676" spans="16:18" x14ac:dyDescent="0.25">
      <c r="P676" s="3">
        <v>300</v>
      </c>
      <c r="R676">
        <v>0.43333333333329449</v>
      </c>
    </row>
    <row r="677" spans="16:18" x14ac:dyDescent="0.25">
      <c r="P677" s="2">
        <v>301</v>
      </c>
      <c r="R677">
        <v>0.33333333333343873</v>
      </c>
    </row>
    <row r="678" spans="16:18" x14ac:dyDescent="0.25">
      <c r="P678" s="3">
        <v>302</v>
      </c>
      <c r="R678">
        <v>0.25000000000003908</v>
      </c>
    </row>
    <row r="679" spans="16:18" x14ac:dyDescent="0.25">
      <c r="P679" s="2">
        <v>303</v>
      </c>
      <c r="R679">
        <v>0.18333333333325541</v>
      </c>
    </row>
    <row r="680" spans="16:18" x14ac:dyDescent="0.25">
      <c r="P680" s="3">
        <v>304</v>
      </c>
      <c r="R680">
        <v>0.13333333333340747</v>
      </c>
    </row>
    <row r="681" spans="16:18" x14ac:dyDescent="0.25">
      <c r="P681" s="2">
        <v>305</v>
      </c>
      <c r="R681">
        <v>8.3333333333239779E-2</v>
      </c>
    </row>
    <row r="682" spans="16:18" x14ac:dyDescent="0.25">
      <c r="P682" s="3">
        <v>306</v>
      </c>
      <c r="Q682" s="8" t="s">
        <v>14</v>
      </c>
      <c r="R682">
        <v>6.6666666666623797E-2</v>
      </c>
    </row>
    <row r="683" spans="16:18" x14ac:dyDescent="0.25">
      <c r="P683" s="2">
        <v>307</v>
      </c>
      <c r="R683">
        <v>5.0000000000007816E-2</v>
      </c>
    </row>
    <row r="684" spans="16:18" x14ac:dyDescent="0.25">
      <c r="P684" s="3">
        <v>308</v>
      </c>
      <c r="R684">
        <v>5.0000000000007816E-2</v>
      </c>
    </row>
    <row r="685" spans="16:18" x14ac:dyDescent="0.25">
      <c r="P685" s="2">
        <v>309</v>
      </c>
      <c r="R685">
        <v>5.0000000000007816E-2</v>
      </c>
    </row>
    <row r="686" spans="16:18" x14ac:dyDescent="0.25">
      <c r="P686" s="3">
        <v>310</v>
      </c>
      <c r="R686">
        <v>8.3333333333239779E-2</v>
      </c>
    </row>
    <row r="687" spans="16:18" x14ac:dyDescent="0.25">
      <c r="P687" s="2">
        <v>311</v>
      </c>
      <c r="R687">
        <v>0.11666666666663161</v>
      </c>
    </row>
    <row r="688" spans="16:18" x14ac:dyDescent="0.25">
      <c r="P688" s="3">
        <v>312</v>
      </c>
      <c r="R688">
        <v>0.18333333333325541</v>
      </c>
    </row>
    <row r="689" spans="16:18" x14ac:dyDescent="0.25">
      <c r="P689" s="2">
        <v>313</v>
      </c>
      <c r="R689">
        <v>0.25000000000003908</v>
      </c>
    </row>
    <row r="690" spans="16:18" x14ac:dyDescent="0.25">
      <c r="P690" s="3">
        <v>314</v>
      </c>
      <c r="R690">
        <v>0.33333333333343873</v>
      </c>
    </row>
    <row r="691" spans="16:18" x14ac:dyDescent="0.25">
      <c r="P691" s="2">
        <v>315</v>
      </c>
      <c r="R691">
        <v>0.43333333333329449</v>
      </c>
    </row>
    <row r="692" spans="16:18" x14ac:dyDescent="0.25">
      <c r="P692" s="3">
        <v>316</v>
      </c>
      <c r="R692">
        <v>0.53333333333331012</v>
      </c>
    </row>
    <row r="693" spans="16:18" x14ac:dyDescent="0.25">
      <c r="P693" s="2">
        <v>317</v>
      </c>
      <c r="R693">
        <v>0.66666666666671759</v>
      </c>
    </row>
    <row r="694" spans="16:18" x14ac:dyDescent="0.25">
      <c r="P694" s="3">
        <v>318</v>
      </c>
      <c r="R694">
        <v>0.79999999999996518</v>
      </c>
    </row>
    <row r="695" spans="16:18" x14ac:dyDescent="0.25">
      <c r="P695" s="2">
        <v>319</v>
      </c>
      <c r="R695">
        <v>0.96666666666676448</v>
      </c>
    </row>
    <row r="696" spans="16:18" x14ac:dyDescent="0.25">
      <c r="P696" s="3">
        <v>320</v>
      </c>
      <c r="R696">
        <v>1.133333333333244</v>
      </c>
    </row>
    <row r="697" spans="16:18" x14ac:dyDescent="0.25">
      <c r="P697" s="2">
        <v>321</v>
      </c>
      <c r="R697">
        <v>1.3166666666666593</v>
      </c>
    </row>
    <row r="698" spans="16:18" x14ac:dyDescent="0.25">
      <c r="P698" s="3">
        <v>322</v>
      </c>
      <c r="R698">
        <v>1.5166666666666906</v>
      </c>
    </row>
    <row r="699" spans="16:18" x14ac:dyDescent="0.25">
      <c r="P699" s="2">
        <v>323</v>
      </c>
      <c r="R699">
        <v>1.7166666666667219</v>
      </c>
    </row>
    <row r="700" spans="16:18" x14ac:dyDescent="0.25">
      <c r="P700" s="3">
        <v>324</v>
      </c>
      <c r="R700">
        <v>1.9499999999999851</v>
      </c>
    </row>
    <row r="701" spans="16:18" x14ac:dyDescent="0.25">
      <c r="P701" s="2">
        <v>325</v>
      </c>
      <c r="R701">
        <v>2.1833333333332483</v>
      </c>
    </row>
    <row r="702" spans="16:18" x14ac:dyDescent="0.25">
      <c r="P702" s="3">
        <v>326</v>
      </c>
      <c r="R702">
        <v>2.4333333333332874</v>
      </c>
    </row>
    <row r="703" spans="16:18" x14ac:dyDescent="0.25">
      <c r="P703" s="2">
        <v>327</v>
      </c>
      <c r="R703">
        <v>2.6999999999999424</v>
      </c>
    </row>
    <row r="704" spans="16:18" x14ac:dyDescent="0.25">
      <c r="P704" s="3">
        <v>328</v>
      </c>
      <c r="R704">
        <v>2.9833333333333734</v>
      </c>
    </row>
    <row r="705" spans="16:18" x14ac:dyDescent="0.25">
      <c r="P705" s="2">
        <v>329</v>
      </c>
      <c r="R705">
        <v>3.2666666666666444</v>
      </c>
    </row>
    <row r="706" spans="16:18" x14ac:dyDescent="0.25">
      <c r="P706" s="3">
        <v>330</v>
      </c>
      <c r="R706">
        <v>3.5833333333333073</v>
      </c>
    </row>
    <row r="707" spans="16:18" x14ac:dyDescent="0.25">
      <c r="P707" s="2">
        <v>331</v>
      </c>
      <c r="R707">
        <v>3.8999999999999702</v>
      </c>
    </row>
    <row r="708" spans="16:18" x14ac:dyDescent="0.25">
      <c r="P708" s="3">
        <v>332</v>
      </c>
      <c r="R708">
        <v>4.216666666666633</v>
      </c>
    </row>
    <row r="709" spans="16:18" x14ac:dyDescent="0.25">
      <c r="P709" s="2">
        <v>333</v>
      </c>
      <c r="R709">
        <v>4.5666666666666877</v>
      </c>
    </row>
    <row r="710" spans="16:18" x14ac:dyDescent="0.25">
      <c r="P710" s="3">
        <v>334</v>
      </c>
      <c r="R710">
        <v>4.9166666666665826</v>
      </c>
    </row>
    <row r="711" spans="16:18" x14ac:dyDescent="0.25">
      <c r="P711" s="2">
        <v>335</v>
      </c>
      <c r="R711">
        <v>5.2833333333334132</v>
      </c>
    </row>
    <row r="712" spans="16:18" x14ac:dyDescent="0.25">
      <c r="P712" s="3">
        <v>336</v>
      </c>
      <c r="Q712" s="8" t="s">
        <v>15</v>
      </c>
      <c r="R712">
        <v>5.649999999999924</v>
      </c>
    </row>
    <row r="713" spans="16:18" x14ac:dyDescent="0.25">
      <c r="P713" s="2">
        <v>337</v>
      </c>
      <c r="R713">
        <v>6.0333333333333705</v>
      </c>
    </row>
    <row r="714" spans="16:18" x14ac:dyDescent="0.25">
      <c r="P714" s="3">
        <v>338</v>
      </c>
      <c r="R714">
        <v>6.433333333333433</v>
      </c>
    </row>
    <row r="715" spans="16:18" x14ac:dyDescent="0.25">
      <c r="P715" s="2">
        <v>339</v>
      </c>
      <c r="R715">
        <v>6.8333333333333357</v>
      </c>
    </row>
    <row r="716" spans="16:18" x14ac:dyDescent="0.25">
      <c r="P716" s="3">
        <v>340</v>
      </c>
      <c r="R716">
        <v>7.2500000000000142</v>
      </c>
    </row>
    <row r="717" spans="16:18" x14ac:dyDescent="0.25">
      <c r="P717" s="2">
        <v>341</v>
      </c>
      <c r="R717">
        <v>7.6666666666666927</v>
      </c>
    </row>
    <row r="718" spans="16:18" x14ac:dyDescent="0.25">
      <c r="P718" s="3">
        <v>342</v>
      </c>
      <c r="R718">
        <v>8.0999999999999872</v>
      </c>
    </row>
    <row r="719" spans="16:18" x14ac:dyDescent="0.25">
      <c r="P719" s="2">
        <v>343</v>
      </c>
      <c r="R719">
        <v>8.5333333333332817</v>
      </c>
    </row>
    <row r="720" spans="16:18" x14ac:dyDescent="0.25">
      <c r="P720" s="3">
        <v>344</v>
      </c>
      <c r="R720">
        <v>8.983333333333352</v>
      </c>
    </row>
    <row r="721" spans="16:18" x14ac:dyDescent="0.25">
      <c r="P721" s="2">
        <v>345</v>
      </c>
      <c r="R721">
        <v>9.4333333333332625</v>
      </c>
    </row>
    <row r="722" spans="16:18" x14ac:dyDescent="0.25">
      <c r="P722" s="3">
        <v>346</v>
      </c>
      <c r="R722">
        <v>9.8999999999999488</v>
      </c>
    </row>
    <row r="723" spans="16:18" x14ac:dyDescent="0.25">
      <c r="P723" s="2">
        <v>347</v>
      </c>
      <c r="R723">
        <v>10.350000000000019</v>
      </c>
    </row>
    <row r="724" spans="16:18" x14ac:dyDescent="0.25">
      <c r="P724" s="3">
        <v>348</v>
      </c>
      <c r="R724">
        <v>10.833333333333321</v>
      </c>
    </row>
    <row r="725" spans="16:18" x14ac:dyDescent="0.25">
      <c r="P725" s="2">
        <v>349</v>
      </c>
      <c r="R725">
        <v>11.300000000000008</v>
      </c>
    </row>
    <row r="726" spans="16:18" x14ac:dyDescent="0.25">
      <c r="P726" s="3">
        <v>350</v>
      </c>
      <c r="R726">
        <v>11.78333333333331</v>
      </c>
    </row>
    <row r="727" spans="16:18" x14ac:dyDescent="0.25">
      <c r="P727" s="2">
        <v>351</v>
      </c>
      <c r="R727">
        <v>12.266666666666612</v>
      </c>
    </row>
    <row r="728" spans="16:18" x14ac:dyDescent="0.25">
      <c r="P728" s="3">
        <v>352</v>
      </c>
      <c r="R728">
        <v>12.750000000000075</v>
      </c>
    </row>
    <row r="729" spans="16:18" x14ac:dyDescent="0.25">
      <c r="P729" s="2">
        <v>353</v>
      </c>
      <c r="R729">
        <v>13.249999999999993</v>
      </c>
    </row>
    <row r="730" spans="16:18" x14ac:dyDescent="0.25">
      <c r="P730" s="3">
        <v>354</v>
      </c>
      <c r="R730">
        <v>13.733333333333295</v>
      </c>
    </row>
    <row r="731" spans="16:18" x14ac:dyDescent="0.25">
      <c r="P731" s="2">
        <v>355</v>
      </c>
      <c r="R731">
        <v>14.233333333333373</v>
      </c>
    </row>
    <row r="732" spans="16:18" x14ac:dyDescent="0.25">
      <c r="P732" s="3">
        <v>356</v>
      </c>
      <c r="R732">
        <v>14.716666666666676</v>
      </c>
    </row>
    <row r="733" spans="16:18" x14ac:dyDescent="0.25">
      <c r="P733" s="2">
        <v>357</v>
      </c>
      <c r="R733">
        <v>15.216666666666594</v>
      </c>
    </row>
    <row r="734" spans="16:18" x14ac:dyDescent="0.25">
      <c r="P734" s="3">
        <v>358</v>
      </c>
      <c r="R734">
        <v>15.716666666666672</v>
      </c>
    </row>
    <row r="735" spans="16:18" x14ac:dyDescent="0.25">
      <c r="P735" s="2">
        <v>359</v>
      </c>
      <c r="R735">
        <v>16.199999999999974</v>
      </c>
    </row>
    <row r="736" spans="16:18" x14ac:dyDescent="0.25">
      <c r="P736" s="3">
        <v>360</v>
      </c>
      <c r="R736">
        <v>16.699999999999893</v>
      </c>
    </row>
    <row r="737" spans="16:18" x14ac:dyDescent="0.25">
      <c r="P737" s="2">
        <v>361</v>
      </c>
      <c r="R737">
        <v>17.199999999999971</v>
      </c>
    </row>
    <row r="738" spans="16:18" x14ac:dyDescent="0.25">
      <c r="P738" s="3">
        <v>362</v>
      </c>
      <c r="R738">
        <v>17.683333333333433</v>
      </c>
    </row>
    <row r="739" spans="16:18" x14ac:dyDescent="0.25">
      <c r="P739" s="2">
        <v>363</v>
      </c>
      <c r="R739">
        <v>18.166666666666575</v>
      </c>
    </row>
    <row r="740" spans="16:18" x14ac:dyDescent="0.25">
      <c r="P740" s="3">
        <v>364</v>
      </c>
      <c r="R740">
        <v>18.650000000000038</v>
      </c>
    </row>
    <row r="741" spans="16:18" x14ac:dyDescent="0.25">
      <c r="P741" s="2">
        <v>365</v>
      </c>
      <c r="R741">
        <v>19.13333333333334</v>
      </c>
    </row>
    <row r="742" spans="16:18" x14ac:dyDescent="0.25">
      <c r="P742" s="2">
        <v>366</v>
      </c>
      <c r="R742">
        <v>19.616666666666642</v>
      </c>
    </row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B663-9001-4F7A-A89C-96D980662B2B}">
  <dimension ref="A1:G1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35</v>
      </c>
      <c r="B1" t="s">
        <v>36</v>
      </c>
      <c r="C1" t="s">
        <v>37</v>
      </c>
      <c r="F1">
        <f>0.25 * G1</f>
        <v>360</v>
      </c>
      <c r="G1">
        <f>24*60</f>
        <v>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8785-9B47-4AF6-B316-D7A3F25975AD}">
  <dimension ref="A2:F14"/>
  <sheetViews>
    <sheetView workbookViewId="0">
      <selection activeCell="G8" sqref="G8"/>
    </sheetView>
  </sheetViews>
  <sheetFormatPr defaultRowHeight="15" x14ac:dyDescent="0.25"/>
  <sheetData>
    <row r="2" spans="1:6" ht="45" x14ac:dyDescent="0.25">
      <c r="A2" s="15" t="s">
        <v>45</v>
      </c>
      <c r="B2" s="15" t="s">
        <v>1</v>
      </c>
      <c r="C2">
        <v>0</v>
      </c>
      <c r="D2" s="15">
        <v>-206</v>
      </c>
      <c r="E2" s="15" t="s">
        <v>47</v>
      </c>
      <c r="F2" s="16">
        <v>0</v>
      </c>
    </row>
    <row r="3" spans="1:6" ht="45" x14ac:dyDescent="0.25">
      <c r="A3" s="15" t="s">
        <v>109</v>
      </c>
      <c r="B3" s="15" t="s">
        <v>1</v>
      </c>
      <c r="C3" s="15">
        <v>31</v>
      </c>
      <c r="D3" s="15">
        <v>-175</v>
      </c>
      <c r="E3" s="15" t="s">
        <v>104</v>
      </c>
      <c r="F3" s="16">
        <v>8.4699999999999998E-2</v>
      </c>
    </row>
    <row r="4" spans="1:6" ht="30" x14ac:dyDescent="0.25">
      <c r="A4" s="15" t="s">
        <v>168</v>
      </c>
      <c r="B4" s="15" t="s">
        <v>1</v>
      </c>
      <c r="C4" s="15">
        <v>60</v>
      </c>
      <c r="D4" s="15">
        <v>-146</v>
      </c>
      <c r="E4" s="15" t="s">
        <v>161</v>
      </c>
      <c r="F4" s="16">
        <v>0.16389999999999999</v>
      </c>
    </row>
    <row r="5" spans="1:6" ht="45" x14ac:dyDescent="0.25">
      <c r="A5" s="15" t="s">
        <v>230</v>
      </c>
      <c r="B5" s="15" t="s">
        <v>1</v>
      </c>
      <c r="C5" s="15">
        <v>91</v>
      </c>
      <c r="D5" s="15">
        <v>-115</v>
      </c>
      <c r="E5" s="15" t="s">
        <v>232</v>
      </c>
      <c r="F5" s="16">
        <v>0.24859999999999999</v>
      </c>
    </row>
    <row r="6" spans="1:6" ht="45" x14ac:dyDescent="0.25">
      <c r="A6" s="15" t="s">
        <v>292</v>
      </c>
      <c r="B6" s="15" t="s">
        <v>1</v>
      </c>
      <c r="C6" s="15">
        <v>121</v>
      </c>
      <c r="D6" s="15">
        <v>-85</v>
      </c>
      <c r="E6" s="15" t="s">
        <v>289</v>
      </c>
      <c r="F6" s="16">
        <v>0.3306</v>
      </c>
    </row>
    <row r="7" spans="1:6" ht="45" x14ac:dyDescent="0.25">
      <c r="A7" s="15" t="s">
        <v>355</v>
      </c>
      <c r="B7" s="15" t="s">
        <v>1</v>
      </c>
      <c r="C7" s="15">
        <v>152</v>
      </c>
      <c r="D7" s="15">
        <v>-54</v>
      </c>
      <c r="E7" s="15" t="s">
        <v>346</v>
      </c>
      <c r="F7" s="16">
        <v>0.4153</v>
      </c>
    </row>
    <row r="8" spans="1:6" ht="45" x14ac:dyDescent="0.25">
      <c r="A8" s="15" t="s">
        <v>415</v>
      </c>
      <c r="B8" s="15" t="s">
        <v>1</v>
      </c>
      <c r="C8" s="15">
        <v>182</v>
      </c>
      <c r="D8" s="15">
        <v>-24</v>
      </c>
      <c r="E8" s="15" t="s">
        <v>417</v>
      </c>
      <c r="F8" s="16">
        <v>0.49730000000000002</v>
      </c>
    </row>
    <row r="9" spans="1:6" ht="45" x14ac:dyDescent="0.25">
      <c r="A9" s="15" t="s">
        <v>479</v>
      </c>
      <c r="B9" s="15" t="s">
        <v>1</v>
      </c>
      <c r="C9" s="15">
        <v>213</v>
      </c>
      <c r="D9" s="15">
        <v>7</v>
      </c>
      <c r="E9" s="15" t="s">
        <v>474</v>
      </c>
      <c r="F9" s="16">
        <v>0.58199999999999996</v>
      </c>
    </row>
    <row r="10" spans="1:6" ht="60" x14ac:dyDescent="0.25">
      <c r="A10" s="15" t="s">
        <v>542</v>
      </c>
      <c r="B10" s="15" t="s">
        <v>1</v>
      </c>
      <c r="C10" s="15">
        <v>244</v>
      </c>
      <c r="D10" s="15">
        <v>38</v>
      </c>
      <c r="E10" s="15" t="s">
        <v>531</v>
      </c>
      <c r="F10" s="16">
        <v>0.66669999999999996</v>
      </c>
    </row>
    <row r="11" spans="1:6" ht="45" x14ac:dyDescent="0.25">
      <c r="A11" s="15" t="s">
        <v>603</v>
      </c>
      <c r="B11" s="15" t="s">
        <v>1</v>
      </c>
      <c r="C11" s="15">
        <v>274</v>
      </c>
      <c r="D11" s="15">
        <v>68</v>
      </c>
      <c r="E11" s="15" t="s">
        <v>602</v>
      </c>
      <c r="F11" s="16">
        <v>0.74860000000000004</v>
      </c>
    </row>
    <row r="12" spans="1:6" ht="45" x14ac:dyDescent="0.25">
      <c r="A12" s="15" t="s">
        <v>666</v>
      </c>
      <c r="B12" s="15" t="s">
        <v>1</v>
      </c>
      <c r="C12" s="15">
        <v>305</v>
      </c>
      <c r="D12" s="15">
        <v>99</v>
      </c>
      <c r="E12" s="15" t="s">
        <v>659</v>
      </c>
      <c r="F12" s="16">
        <v>0.83330000000000004</v>
      </c>
    </row>
    <row r="13" spans="1:6" ht="60" x14ac:dyDescent="0.25">
      <c r="A13" s="15" t="s">
        <v>727</v>
      </c>
      <c r="B13" s="15" t="s">
        <v>1</v>
      </c>
      <c r="C13" s="15">
        <v>335</v>
      </c>
      <c r="D13" s="15">
        <v>129</v>
      </c>
      <c r="E13" s="15" t="s">
        <v>716</v>
      </c>
      <c r="F13" s="16">
        <v>0.9153</v>
      </c>
    </row>
    <row r="14" spans="1:6" x14ac:dyDescent="0.25">
      <c r="C14" s="15">
        <v>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FEF3-77BF-4A60-BD75-E528AD81E76C}">
  <dimension ref="A1:C368"/>
  <sheetViews>
    <sheetView tabSelected="1" workbookViewId="0">
      <selection activeCell="E25" sqref="E25"/>
    </sheetView>
  </sheetViews>
  <sheetFormatPr defaultRowHeight="15" x14ac:dyDescent="0.25"/>
  <cols>
    <col min="1" max="1" width="20.28515625" bestFit="1" customWidth="1"/>
    <col min="2" max="2" width="12" bestFit="1" customWidth="1"/>
    <col min="3" max="3" width="26.28515625" bestFit="1" customWidth="1"/>
  </cols>
  <sheetData>
    <row r="1" spans="1:3" x14ac:dyDescent="0.25">
      <c r="A1" t="s">
        <v>789</v>
      </c>
      <c r="B1" t="s">
        <v>790</v>
      </c>
      <c r="C1" t="s">
        <v>791</v>
      </c>
    </row>
    <row r="2" spans="1:3" x14ac:dyDescent="0.25">
      <c r="A2" s="17" t="s">
        <v>45</v>
      </c>
      <c r="B2" s="15" t="s">
        <v>46</v>
      </c>
      <c r="C2" s="15">
        <v>0</v>
      </c>
    </row>
    <row r="3" spans="1:3" x14ac:dyDescent="0.25">
      <c r="A3" s="15" t="s">
        <v>48</v>
      </c>
      <c r="B3" s="15" t="s">
        <v>49</v>
      </c>
      <c r="C3">
        <v>1</v>
      </c>
    </row>
    <row r="4" spans="1:3" ht="30" x14ac:dyDescent="0.25">
      <c r="A4" s="15" t="s">
        <v>50</v>
      </c>
      <c r="B4" s="15" t="s">
        <v>51</v>
      </c>
      <c r="C4">
        <v>2</v>
      </c>
    </row>
    <row r="5" spans="1:3" x14ac:dyDescent="0.25">
      <c r="A5" s="15" t="s">
        <v>52</v>
      </c>
      <c r="B5" s="15" t="s">
        <v>53</v>
      </c>
      <c r="C5">
        <v>3</v>
      </c>
    </row>
    <row r="6" spans="1:3" x14ac:dyDescent="0.25">
      <c r="A6" s="15" t="s">
        <v>54</v>
      </c>
      <c r="B6" s="15" t="s">
        <v>55</v>
      </c>
      <c r="C6">
        <v>4</v>
      </c>
    </row>
    <row r="7" spans="1:3" x14ac:dyDescent="0.25">
      <c r="A7" s="15" t="s">
        <v>56</v>
      </c>
      <c r="B7" s="15" t="s">
        <v>57</v>
      </c>
      <c r="C7">
        <v>5</v>
      </c>
    </row>
    <row r="8" spans="1:3" x14ac:dyDescent="0.25">
      <c r="A8" s="15" t="s">
        <v>58</v>
      </c>
      <c r="B8" s="15" t="s">
        <v>59</v>
      </c>
      <c r="C8">
        <v>6</v>
      </c>
    </row>
    <row r="9" spans="1:3" x14ac:dyDescent="0.25">
      <c r="A9" s="15" t="s">
        <v>60</v>
      </c>
      <c r="B9" s="15" t="s">
        <v>61</v>
      </c>
      <c r="C9">
        <v>7</v>
      </c>
    </row>
    <row r="10" spans="1:3" x14ac:dyDescent="0.25">
      <c r="A10" s="15" t="s">
        <v>62</v>
      </c>
      <c r="B10" s="15" t="s">
        <v>63</v>
      </c>
      <c r="C10">
        <v>8</v>
      </c>
    </row>
    <row r="11" spans="1:3" ht="30" x14ac:dyDescent="0.25">
      <c r="A11" s="15" t="s">
        <v>64</v>
      </c>
      <c r="B11" s="15" t="s">
        <v>65</v>
      </c>
      <c r="C11">
        <v>9</v>
      </c>
    </row>
    <row r="12" spans="1:3" ht="30" x14ac:dyDescent="0.25">
      <c r="A12" s="15" t="s">
        <v>66</v>
      </c>
      <c r="B12" s="15" t="s">
        <v>67</v>
      </c>
      <c r="C12">
        <v>10</v>
      </c>
    </row>
    <row r="13" spans="1:3" x14ac:dyDescent="0.25">
      <c r="A13" s="15" t="s">
        <v>68</v>
      </c>
      <c r="B13" s="15" t="s">
        <v>69</v>
      </c>
      <c r="C13">
        <v>11</v>
      </c>
    </row>
    <row r="14" spans="1:3" x14ac:dyDescent="0.25">
      <c r="A14" s="15" t="s">
        <v>70</v>
      </c>
      <c r="B14" s="15" t="s">
        <v>71</v>
      </c>
      <c r="C14">
        <v>12</v>
      </c>
    </row>
    <row r="15" spans="1:3" ht="30" x14ac:dyDescent="0.25">
      <c r="A15" s="15" t="s">
        <v>72</v>
      </c>
      <c r="B15" s="15" t="s">
        <v>73</v>
      </c>
      <c r="C15">
        <v>13</v>
      </c>
    </row>
    <row r="16" spans="1:3" ht="30" x14ac:dyDescent="0.25">
      <c r="A16" s="15" t="s">
        <v>74</v>
      </c>
      <c r="B16" s="15" t="s">
        <v>75</v>
      </c>
      <c r="C16">
        <v>14</v>
      </c>
    </row>
    <row r="17" spans="1:3" ht="30" x14ac:dyDescent="0.25">
      <c r="A17" s="15" t="s">
        <v>76</v>
      </c>
      <c r="B17" s="15" t="s">
        <v>77</v>
      </c>
      <c r="C17">
        <v>15</v>
      </c>
    </row>
    <row r="18" spans="1:3" ht="30" x14ac:dyDescent="0.25">
      <c r="A18" s="15" t="s">
        <v>78</v>
      </c>
      <c r="B18" s="15" t="s">
        <v>79</v>
      </c>
      <c r="C18">
        <v>16</v>
      </c>
    </row>
    <row r="19" spans="1:3" ht="30" x14ac:dyDescent="0.25">
      <c r="A19" s="15" t="s">
        <v>80</v>
      </c>
      <c r="B19" s="15" t="s">
        <v>81</v>
      </c>
      <c r="C19">
        <v>17</v>
      </c>
    </row>
    <row r="20" spans="1:3" x14ac:dyDescent="0.25">
      <c r="A20" s="15" t="s">
        <v>82</v>
      </c>
      <c r="B20" s="15" t="s">
        <v>83</v>
      </c>
      <c r="C20">
        <v>18</v>
      </c>
    </row>
    <row r="21" spans="1:3" x14ac:dyDescent="0.25">
      <c r="A21" s="15" t="s">
        <v>84</v>
      </c>
      <c r="B21" s="15" t="s">
        <v>85</v>
      </c>
      <c r="C21">
        <v>19</v>
      </c>
    </row>
    <row r="22" spans="1:3" ht="30" x14ac:dyDescent="0.25">
      <c r="A22" s="15" t="s">
        <v>86</v>
      </c>
      <c r="B22" s="15" t="s">
        <v>87</v>
      </c>
      <c r="C22">
        <v>20</v>
      </c>
    </row>
    <row r="23" spans="1:3" ht="30" x14ac:dyDescent="0.25">
      <c r="A23" s="15" t="s">
        <v>88</v>
      </c>
      <c r="B23" s="15" t="s">
        <v>89</v>
      </c>
      <c r="C23">
        <v>21</v>
      </c>
    </row>
    <row r="24" spans="1:3" ht="30" x14ac:dyDescent="0.25">
      <c r="A24" s="15" t="s">
        <v>90</v>
      </c>
      <c r="B24" s="15" t="s">
        <v>91</v>
      </c>
      <c r="C24">
        <v>22</v>
      </c>
    </row>
    <row r="25" spans="1:3" ht="30" x14ac:dyDescent="0.25">
      <c r="A25" s="15" t="s">
        <v>92</v>
      </c>
      <c r="B25" s="15" t="s">
        <v>93</v>
      </c>
      <c r="C25">
        <v>23</v>
      </c>
    </row>
    <row r="26" spans="1:3" ht="30" x14ac:dyDescent="0.25">
      <c r="A26" s="15" t="s">
        <v>94</v>
      </c>
      <c r="B26" s="15" t="s">
        <v>95</v>
      </c>
      <c r="C26">
        <v>24</v>
      </c>
    </row>
    <row r="27" spans="1:3" x14ac:dyDescent="0.25">
      <c r="A27" s="15" t="s">
        <v>96</v>
      </c>
      <c r="B27" s="15" t="s">
        <v>97</v>
      </c>
      <c r="C27">
        <v>25</v>
      </c>
    </row>
    <row r="28" spans="1:3" x14ac:dyDescent="0.25">
      <c r="A28" s="15" t="s">
        <v>98</v>
      </c>
      <c r="B28" s="15" t="s">
        <v>99</v>
      </c>
      <c r="C28">
        <v>26</v>
      </c>
    </row>
    <row r="29" spans="1:3" ht="30" x14ac:dyDescent="0.25">
      <c r="A29" s="15" t="s">
        <v>100</v>
      </c>
      <c r="B29" s="15" t="s">
        <v>101</v>
      </c>
      <c r="C29">
        <v>27</v>
      </c>
    </row>
    <row r="30" spans="1:3" ht="30" x14ac:dyDescent="0.25">
      <c r="A30" s="15" t="s">
        <v>102</v>
      </c>
      <c r="B30" s="15" t="s">
        <v>103</v>
      </c>
      <c r="C30">
        <v>28</v>
      </c>
    </row>
    <row r="31" spans="1:3" ht="30" x14ac:dyDescent="0.25">
      <c r="A31" s="15" t="s">
        <v>105</v>
      </c>
      <c r="B31" s="15" t="s">
        <v>106</v>
      </c>
      <c r="C31">
        <v>29</v>
      </c>
    </row>
    <row r="32" spans="1:3" ht="30" x14ac:dyDescent="0.25">
      <c r="A32" s="15" t="s">
        <v>107</v>
      </c>
      <c r="B32" s="15" t="s">
        <v>108</v>
      </c>
      <c r="C32">
        <v>30</v>
      </c>
    </row>
    <row r="33" spans="1:3" ht="30" x14ac:dyDescent="0.25">
      <c r="A33" s="15" t="s">
        <v>109</v>
      </c>
      <c r="B33" s="15" t="s">
        <v>110</v>
      </c>
      <c r="C33">
        <v>31</v>
      </c>
    </row>
    <row r="34" spans="1:3" x14ac:dyDescent="0.25">
      <c r="A34" s="15" t="s">
        <v>111</v>
      </c>
      <c r="B34" s="15" t="s">
        <v>112</v>
      </c>
      <c r="C34">
        <v>32</v>
      </c>
    </row>
    <row r="35" spans="1:3" x14ac:dyDescent="0.25">
      <c r="A35" s="15" t="s">
        <v>113</v>
      </c>
      <c r="B35" s="15" t="s">
        <v>114</v>
      </c>
      <c r="C35">
        <v>33</v>
      </c>
    </row>
    <row r="36" spans="1:3" ht="30" x14ac:dyDescent="0.25">
      <c r="A36" s="15" t="s">
        <v>115</v>
      </c>
      <c r="B36" s="15" t="s">
        <v>116</v>
      </c>
      <c r="C36">
        <v>34</v>
      </c>
    </row>
    <row r="37" spans="1:3" ht="30" x14ac:dyDescent="0.25">
      <c r="A37" s="15" t="s">
        <v>117</v>
      </c>
      <c r="B37" s="15" t="s">
        <v>118</v>
      </c>
      <c r="C37">
        <v>35</v>
      </c>
    </row>
    <row r="38" spans="1:3" ht="30" x14ac:dyDescent="0.25">
      <c r="A38" s="15" t="s">
        <v>119</v>
      </c>
      <c r="B38" s="15" t="s">
        <v>120</v>
      </c>
      <c r="C38">
        <v>36</v>
      </c>
    </row>
    <row r="39" spans="1:3" ht="30" x14ac:dyDescent="0.25">
      <c r="A39" s="15" t="s">
        <v>121</v>
      </c>
      <c r="B39" s="15" t="s">
        <v>122</v>
      </c>
      <c r="C39">
        <v>37</v>
      </c>
    </row>
    <row r="40" spans="1:3" ht="30" x14ac:dyDescent="0.25">
      <c r="A40" s="15" t="s">
        <v>123</v>
      </c>
      <c r="B40" s="15" t="s">
        <v>124</v>
      </c>
      <c r="C40">
        <v>38</v>
      </c>
    </row>
    <row r="41" spans="1:3" x14ac:dyDescent="0.25">
      <c r="A41" s="15" t="s">
        <v>125</v>
      </c>
      <c r="B41" s="15" t="s">
        <v>126</v>
      </c>
      <c r="C41">
        <v>39</v>
      </c>
    </row>
    <row r="42" spans="1:3" ht="30" x14ac:dyDescent="0.25">
      <c r="A42" s="15" t="s">
        <v>127</v>
      </c>
      <c r="B42" s="15" t="s">
        <v>128</v>
      </c>
      <c r="C42">
        <v>40</v>
      </c>
    </row>
    <row r="43" spans="1:3" ht="30" x14ac:dyDescent="0.25">
      <c r="A43" s="15" t="s">
        <v>129</v>
      </c>
      <c r="B43" s="15" t="s">
        <v>130</v>
      </c>
      <c r="C43">
        <v>41</v>
      </c>
    </row>
    <row r="44" spans="1:3" ht="30" x14ac:dyDescent="0.25">
      <c r="A44" s="15" t="s">
        <v>131</v>
      </c>
      <c r="B44" s="15" t="s">
        <v>132</v>
      </c>
      <c r="C44">
        <v>42</v>
      </c>
    </row>
    <row r="45" spans="1:3" ht="30" x14ac:dyDescent="0.25">
      <c r="A45" s="15" t="s">
        <v>133</v>
      </c>
      <c r="B45" s="15" t="s">
        <v>134</v>
      </c>
      <c r="C45">
        <v>43</v>
      </c>
    </row>
    <row r="46" spans="1:3" ht="30" x14ac:dyDescent="0.25">
      <c r="A46" s="15" t="s">
        <v>135</v>
      </c>
      <c r="B46" s="15" t="s">
        <v>136</v>
      </c>
      <c r="C46">
        <v>44</v>
      </c>
    </row>
    <row r="47" spans="1:3" ht="30" x14ac:dyDescent="0.25">
      <c r="A47" s="15" t="s">
        <v>137</v>
      </c>
      <c r="B47" s="15" t="s">
        <v>138</v>
      </c>
      <c r="C47">
        <v>45</v>
      </c>
    </row>
    <row r="48" spans="1:3" ht="30" x14ac:dyDescent="0.25">
      <c r="A48" s="15" t="s">
        <v>139</v>
      </c>
      <c r="B48" s="15" t="s">
        <v>140</v>
      </c>
      <c r="C48">
        <v>46</v>
      </c>
    </row>
    <row r="49" spans="1:3" ht="30" x14ac:dyDescent="0.25">
      <c r="A49" s="15" t="s">
        <v>141</v>
      </c>
      <c r="B49" s="15" t="s">
        <v>142</v>
      </c>
      <c r="C49">
        <v>47</v>
      </c>
    </row>
    <row r="50" spans="1:3" ht="30" x14ac:dyDescent="0.25">
      <c r="A50" s="15" t="s">
        <v>143</v>
      </c>
      <c r="B50" s="15" t="s">
        <v>144</v>
      </c>
      <c r="C50">
        <v>48</v>
      </c>
    </row>
    <row r="51" spans="1:3" ht="30" x14ac:dyDescent="0.25">
      <c r="A51" s="15" t="s">
        <v>145</v>
      </c>
      <c r="B51" s="15" t="s">
        <v>146</v>
      </c>
      <c r="C51">
        <v>49</v>
      </c>
    </row>
    <row r="52" spans="1:3" ht="30" x14ac:dyDescent="0.25">
      <c r="A52" s="15" t="s">
        <v>147</v>
      </c>
      <c r="B52" s="15" t="s">
        <v>148</v>
      </c>
      <c r="C52">
        <v>50</v>
      </c>
    </row>
    <row r="53" spans="1:3" ht="30" x14ac:dyDescent="0.25">
      <c r="A53" s="15" t="s">
        <v>149</v>
      </c>
      <c r="B53" s="15" t="s">
        <v>150</v>
      </c>
      <c r="C53">
        <v>51</v>
      </c>
    </row>
    <row r="54" spans="1:3" ht="30" x14ac:dyDescent="0.25">
      <c r="A54" s="15" t="s">
        <v>151</v>
      </c>
      <c r="B54" s="15" t="s">
        <v>152</v>
      </c>
      <c r="C54">
        <v>52</v>
      </c>
    </row>
    <row r="55" spans="1:3" ht="30" x14ac:dyDescent="0.25">
      <c r="A55" s="15" t="s">
        <v>153</v>
      </c>
      <c r="B55" s="15" t="s">
        <v>154</v>
      </c>
      <c r="C55">
        <v>53</v>
      </c>
    </row>
    <row r="56" spans="1:3" ht="30" x14ac:dyDescent="0.25">
      <c r="A56" s="15" t="s">
        <v>155</v>
      </c>
      <c r="B56" s="15" t="s">
        <v>156</v>
      </c>
      <c r="C56">
        <v>54</v>
      </c>
    </row>
    <row r="57" spans="1:3" ht="30" x14ac:dyDescent="0.25">
      <c r="A57" s="15" t="s">
        <v>157</v>
      </c>
      <c r="B57" s="15" t="s">
        <v>158</v>
      </c>
      <c r="C57">
        <v>55</v>
      </c>
    </row>
    <row r="58" spans="1:3" ht="30" x14ac:dyDescent="0.25">
      <c r="A58" s="15" t="s">
        <v>159</v>
      </c>
      <c r="B58" s="15" t="s">
        <v>160</v>
      </c>
      <c r="C58">
        <v>56</v>
      </c>
    </row>
    <row r="59" spans="1:3" ht="30" x14ac:dyDescent="0.25">
      <c r="A59" s="15" t="s">
        <v>162</v>
      </c>
      <c r="B59" s="15" t="s">
        <v>163</v>
      </c>
      <c r="C59">
        <v>57</v>
      </c>
    </row>
    <row r="60" spans="1:3" ht="30" x14ac:dyDescent="0.25">
      <c r="A60" s="15" t="s">
        <v>164</v>
      </c>
      <c r="B60" s="15" t="s">
        <v>165</v>
      </c>
      <c r="C60">
        <v>58</v>
      </c>
    </row>
    <row r="61" spans="1:3" ht="30" x14ac:dyDescent="0.25">
      <c r="A61" s="15" t="s">
        <v>166</v>
      </c>
      <c r="B61" s="15" t="s">
        <v>167</v>
      </c>
      <c r="C61">
        <v>59</v>
      </c>
    </row>
    <row r="62" spans="1:3" x14ac:dyDescent="0.25">
      <c r="A62" s="15" t="s">
        <v>168</v>
      </c>
      <c r="B62" s="15" t="s">
        <v>169</v>
      </c>
      <c r="C62">
        <v>60</v>
      </c>
    </row>
    <row r="63" spans="1:3" x14ac:dyDescent="0.25">
      <c r="A63" s="15" t="s">
        <v>170</v>
      </c>
      <c r="B63" s="15" t="s">
        <v>171</v>
      </c>
      <c r="C63">
        <v>61</v>
      </c>
    </row>
    <row r="64" spans="1:3" x14ac:dyDescent="0.25">
      <c r="A64" s="15" t="s">
        <v>172</v>
      </c>
      <c r="B64" s="15" t="s">
        <v>173</v>
      </c>
      <c r="C64">
        <v>62</v>
      </c>
    </row>
    <row r="65" spans="1:3" x14ac:dyDescent="0.25">
      <c r="A65" s="15" t="s">
        <v>174</v>
      </c>
      <c r="B65" s="15" t="s">
        <v>175</v>
      </c>
      <c r="C65">
        <v>63</v>
      </c>
    </row>
    <row r="66" spans="1:3" x14ac:dyDescent="0.25">
      <c r="A66" s="15" t="s">
        <v>176</v>
      </c>
      <c r="B66" s="15" t="s">
        <v>177</v>
      </c>
      <c r="C66">
        <v>64</v>
      </c>
    </row>
    <row r="67" spans="1:3" x14ac:dyDescent="0.25">
      <c r="A67" s="15" t="s">
        <v>178</v>
      </c>
      <c r="B67" s="15" t="s">
        <v>179</v>
      </c>
      <c r="C67">
        <v>65</v>
      </c>
    </row>
    <row r="68" spans="1:3" x14ac:dyDescent="0.25">
      <c r="A68" s="15" t="s">
        <v>180</v>
      </c>
      <c r="B68" s="15" t="s">
        <v>181</v>
      </c>
      <c r="C68">
        <v>66</v>
      </c>
    </row>
    <row r="69" spans="1:3" x14ac:dyDescent="0.25">
      <c r="A69" s="15" t="s">
        <v>182</v>
      </c>
      <c r="B69" s="15" t="s">
        <v>183</v>
      </c>
      <c r="C69">
        <v>67</v>
      </c>
    </row>
    <row r="70" spans="1:3" x14ac:dyDescent="0.25">
      <c r="A70" s="15" t="s">
        <v>184</v>
      </c>
      <c r="B70" s="15" t="s">
        <v>185</v>
      </c>
      <c r="C70">
        <v>68</v>
      </c>
    </row>
    <row r="71" spans="1:3" x14ac:dyDescent="0.25">
      <c r="A71" s="15" t="s">
        <v>186</v>
      </c>
      <c r="B71" s="15" t="s">
        <v>187</v>
      </c>
      <c r="C71">
        <v>69</v>
      </c>
    </row>
    <row r="72" spans="1:3" x14ac:dyDescent="0.25">
      <c r="A72" s="15" t="s">
        <v>188</v>
      </c>
      <c r="B72" s="15" t="s">
        <v>189</v>
      </c>
      <c r="C72">
        <v>70</v>
      </c>
    </row>
    <row r="73" spans="1:3" x14ac:dyDescent="0.25">
      <c r="A73" s="15" t="s">
        <v>190</v>
      </c>
      <c r="B73" s="15" t="s">
        <v>191</v>
      </c>
      <c r="C73">
        <v>71</v>
      </c>
    </row>
    <row r="74" spans="1:3" x14ac:dyDescent="0.25">
      <c r="A74" s="15" t="s">
        <v>192</v>
      </c>
      <c r="B74" s="15" t="s">
        <v>193</v>
      </c>
      <c r="C74">
        <v>72</v>
      </c>
    </row>
    <row r="75" spans="1:3" x14ac:dyDescent="0.25">
      <c r="A75" s="15" t="s">
        <v>194</v>
      </c>
      <c r="B75" s="15" t="s">
        <v>195</v>
      </c>
      <c r="C75">
        <v>73</v>
      </c>
    </row>
    <row r="76" spans="1:3" x14ac:dyDescent="0.25">
      <c r="A76" s="15" t="s">
        <v>196</v>
      </c>
      <c r="B76" s="15" t="s">
        <v>197</v>
      </c>
      <c r="C76">
        <v>74</v>
      </c>
    </row>
    <row r="77" spans="1:3" x14ac:dyDescent="0.25">
      <c r="A77" s="15" t="s">
        <v>198</v>
      </c>
      <c r="B77" s="15" t="s">
        <v>199</v>
      </c>
      <c r="C77">
        <v>75</v>
      </c>
    </row>
    <row r="78" spans="1:3" x14ac:dyDescent="0.25">
      <c r="A78" s="15" t="s">
        <v>200</v>
      </c>
      <c r="B78" s="15" t="s">
        <v>201</v>
      </c>
      <c r="C78">
        <v>76</v>
      </c>
    </row>
    <row r="79" spans="1:3" x14ac:dyDescent="0.25">
      <c r="A79" s="15" t="s">
        <v>202</v>
      </c>
      <c r="B79" s="15" t="s">
        <v>203</v>
      </c>
      <c r="C79">
        <v>77</v>
      </c>
    </row>
    <row r="80" spans="1:3" x14ac:dyDescent="0.25">
      <c r="A80" s="15" t="s">
        <v>204</v>
      </c>
      <c r="B80" s="15" t="s">
        <v>205</v>
      </c>
      <c r="C80">
        <v>78</v>
      </c>
    </row>
    <row r="81" spans="1:3" x14ac:dyDescent="0.25">
      <c r="A81" s="15" t="s">
        <v>206</v>
      </c>
      <c r="B81" s="15" t="s">
        <v>207</v>
      </c>
      <c r="C81">
        <v>79</v>
      </c>
    </row>
    <row r="82" spans="1:3" x14ac:dyDescent="0.25">
      <c r="A82" s="15" t="s">
        <v>208</v>
      </c>
      <c r="B82" s="15" t="s">
        <v>209</v>
      </c>
      <c r="C82">
        <v>80</v>
      </c>
    </row>
    <row r="83" spans="1:3" x14ac:dyDescent="0.25">
      <c r="A83" s="15" t="s">
        <v>210</v>
      </c>
      <c r="B83" s="15" t="s">
        <v>211</v>
      </c>
      <c r="C83">
        <v>81</v>
      </c>
    </row>
    <row r="84" spans="1:3" x14ac:dyDescent="0.25">
      <c r="A84" s="15" t="s">
        <v>212</v>
      </c>
      <c r="B84" s="15" t="s">
        <v>213</v>
      </c>
      <c r="C84">
        <v>82</v>
      </c>
    </row>
    <row r="85" spans="1:3" x14ac:dyDescent="0.25">
      <c r="A85" s="15" t="s">
        <v>214</v>
      </c>
      <c r="B85" s="15" t="s">
        <v>215</v>
      </c>
      <c r="C85">
        <v>83</v>
      </c>
    </row>
    <row r="86" spans="1:3" x14ac:dyDescent="0.25">
      <c r="A86" s="15" t="s">
        <v>216</v>
      </c>
      <c r="B86" s="15" t="s">
        <v>217</v>
      </c>
      <c r="C86">
        <v>84</v>
      </c>
    </row>
    <row r="87" spans="1:3" x14ac:dyDescent="0.25">
      <c r="A87" s="15" t="s">
        <v>218</v>
      </c>
      <c r="B87" s="15" t="s">
        <v>219</v>
      </c>
      <c r="C87">
        <v>85</v>
      </c>
    </row>
    <row r="88" spans="1:3" x14ac:dyDescent="0.25">
      <c r="A88" s="15" t="s">
        <v>220</v>
      </c>
      <c r="B88" s="15" t="s">
        <v>221</v>
      </c>
      <c r="C88">
        <v>86</v>
      </c>
    </row>
    <row r="89" spans="1:3" x14ac:dyDescent="0.25">
      <c r="A89" s="15" t="s">
        <v>222</v>
      </c>
      <c r="B89" s="15" t="s">
        <v>223</v>
      </c>
      <c r="C89">
        <v>87</v>
      </c>
    </row>
    <row r="90" spans="1:3" x14ac:dyDescent="0.25">
      <c r="A90" s="15" t="s">
        <v>224</v>
      </c>
      <c r="B90" s="15" t="s">
        <v>225</v>
      </c>
      <c r="C90">
        <v>88</v>
      </c>
    </row>
    <row r="91" spans="1:3" x14ac:dyDescent="0.25">
      <c r="A91" s="15" t="s">
        <v>226</v>
      </c>
      <c r="B91" s="15" t="s">
        <v>227</v>
      </c>
      <c r="C91">
        <v>89</v>
      </c>
    </row>
    <row r="92" spans="1:3" x14ac:dyDescent="0.25">
      <c r="A92" s="15" t="s">
        <v>228</v>
      </c>
      <c r="B92" s="15" t="s">
        <v>229</v>
      </c>
      <c r="C92">
        <v>90</v>
      </c>
    </row>
    <row r="93" spans="1:3" x14ac:dyDescent="0.25">
      <c r="A93" s="15" t="s">
        <v>230</v>
      </c>
      <c r="B93" s="15" t="s">
        <v>231</v>
      </c>
      <c r="C93">
        <v>91</v>
      </c>
    </row>
    <row r="94" spans="1:3" x14ac:dyDescent="0.25">
      <c r="A94" s="15" t="s">
        <v>233</v>
      </c>
      <c r="B94" s="15" t="s">
        <v>234</v>
      </c>
      <c r="C94">
        <v>92</v>
      </c>
    </row>
    <row r="95" spans="1:3" x14ac:dyDescent="0.25">
      <c r="A95" s="15" t="s">
        <v>235</v>
      </c>
      <c r="B95" s="15" t="s">
        <v>236</v>
      </c>
      <c r="C95">
        <v>93</v>
      </c>
    </row>
    <row r="96" spans="1:3" x14ac:dyDescent="0.25">
      <c r="A96" s="15" t="s">
        <v>237</v>
      </c>
      <c r="B96" s="15" t="s">
        <v>238</v>
      </c>
      <c r="C96">
        <v>94</v>
      </c>
    </row>
    <row r="97" spans="1:3" x14ac:dyDescent="0.25">
      <c r="A97" s="15" t="s">
        <v>239</v>
      </c>
      <c r="B97" s="15" t="s">
        <v>240</v>
      </c>
      <c r="C97">
        <v>95</v>
      </c>
    </row>
    <row r="98" spans="1:3" x14ac:dyDescent="0.25">
      <c r="A98" s="15" t="s">
        <v>241</v>
      </c>
      <c r="B98" s="15" t="s">
        <v>242</v>
      </c>
      <c r="C98">
        <v>96</v>
      </c>
    </row>
    <row r="99" spans="1:3" x14ac:dyDescent="0.25">
      <c r="A99" s="15" t="s">
        <v>243</v>
      </c>
      <c r="B99" s="15" t="s">
        <v>244</v>
      </c>
      <c r="C99">
        <v>97</v>
      </c>
    </row>
    <row r="100" spans="1:3" x14ac:dyDescent="0.25">
      <c r="A100" s="15" t="s">
        <v>245</v>
      </c>
      <c r="B100" s="15" t="s">
        <v>246</v>
      </c>
      <c r="C100">
        <v>98</v>
      </c>
    </row>
    <row r="101" spans="1:3" x14ac:dyDescent="0.25">
      <c r="A101" s="15" t="s">
        <v>247</v>
      </c>
      <c r="B101" s="15" t="s">
        <v>248</v>
      </c>
      <c r="C101">
        <v>99</v>
      </c>
    </row>
    <row r="102" spans="1:3" x14ac:dyDescent="0.25">
      <c r="A102" s="15" t="s">
        <v>249</v>
      </c>
      <c r="B102" s="15" t="s">
        <v>250</v>
      </c>
      <c r="C102">
        <v>100</v>
      </c>
    </row>
    <row r="103" spans="1:3" x14ac:dyDescent="0.25">
      <c r="A103" s="15" t="s">
        <v>251</v>
      </c>
      <c r="B103" s="15" t="s">
        <v>252</v>
      </c>
      <c r="C103">
        <v>101</v>
      </c>
    </row>
    <row r="104" spans="1:3" x14ac:dyDescent="0.25">
      <c r="A104" s="15" t="s">
        <v>253</v>
      </c>
      <c r="B104" s="15" t="s">
        <v>254</v>
      </c>
      <c r="C104">
        <v>102</v>
      </c>
    </row>
    <row r="105" spans="1:3" x14ac:dyDescent="0.25">
      <c r="A105" s="15" t="s">
        <v>255</v>
      </c>
      <c r="B105" s="15" t="s">
        <v>256</v>
      </c>
      <c r="C105">
        <v>103</v>
      </c>
    </row>
    <row r="106" spans="1:3" x14ac:dyDescent="0.25">
      <c r="A106" s="15" t="s">
        <v>257</v>
      </c>
      <c r="B106" s="15" t="s">
        <v>258</v>
      </c>
      <c r="C106">
        <v>104</v>
      </c>
    </row>
    <row r="107" spans="1:3" x14ac:dyDescent="0.25">
      <c r="A107" s="15" t="s">
        <v>259</v>
      </c>
      <c r="B107" s="15" t="s">
        <v>260</v>
      </c>
      <c r="C107">
        <v>105</v>
      </c>
    </row>
    <row r="108" spans="1:3" x14ac:dyDescent="0.25">
      <c r="A108" s="15" t="s">
        <v>261</v>
      </c>
      <c r="B108" s="15" t="s">
        <v>262</v>
      </c>
      <c r="C108">
        <v>106</v>
      </c>
    </row>
    <row r="109" spans="1:3" x14ac:dyDescent="0.25">
      <c r="A109" s="15" t="s">
        <v>263</v>
      </c>
      <c r="B109" s="15" t="s">
        <v>264</v>
      </c>
      <c r="C109">
        <v>107</v>
      </c>
    </row>
    <row r="110" spans="1:3" x14ac:dyDescent="0.25">
      <c r="A110" s="15" t="s">
        <v>265</v>
      </c>
      <c r="B110" s="15" t="s">
        <v>266</v>
      </c>
      <c r="C110">
        <v>108</v>
      </c>
    </row>
    <row r="111" spans="1:3" x14ac:dyDescent="0.25">
      <c r="A111" s="15" t="s">
        <v>267</v>
      </c>
      <c r="B111" s="15" t="s">
        <v>268</v>
      </c>
      <c r="C111">
        <v>109</v>
      </c>
    </row>
    <row r="112" spans="1:3" x14ac:dyDescent="0.25">
      <c r="A112" s="15" t="s">
        <v>269</v>
      </c>
      <c r="B112" s="15" t="s">
        <v>270</v>
      </c>
      <c r="C112">
        <v>110</v>
      </c>
    </row>
    <row r="113" spans="1:3" x14ac:dyDescent="0.25">
      <c r="A113" s="15" t="s">
        <v>271</v>
      </c>
      <c r="B113" s="15" t="s">
        <v>272</v>
      </c>
      <c r="C113">
        <v>111</v>
      </c>
    </row>
    <row r="114" spans="1:3" x14ac:dyDescent="0.25">
      <c r="A114" s="15" t="s">
        <v>273</v>
      </c>
      <c r="B114" s="15" t="s">
        <v>274</v>
      </c>
      <c r="C114">
        <v>112</v>
      </c>
    </row>
    <row r="115" spans="1:3" x14ac:dyDescent="0.25">
      <c r="A115" s="15" t="s">
        <v>275</v>
      </c>
      <c r="B115" s="15" t="s">
        <v>276</v>
      </c>
      <c r="C115">
        <v>113</v>
      </c>
    </row>
    <row r="116" spans="1:3" x14ac:dyDescent="0.25">
      <c r="A116" s="15" t="s">
        <v>277</v>
      </c>
      <c r="B116" s="15" t="s">
        <v>278</v>
      </c>
      <c r="C116">
        <v>114</v>
      </c>
    </row>
    <row r="117" spans="1:3" x14ac:dyDescent="0.25">
      <c r="A117" s="15" t="s">
        <v>279</v>
      </c>
      <c r="B117" s="15" t="s">
        <v>280</v>
      </c>
      <c r="C117">
        <v>115</v>
      </c>
    </row>
    <row r="118" spans="1:3" x14ac:dyDescent="0.25">
      <c r="A118" s="15" t="s">
        <v>281</v>
      </c>
      <c r="B118" s="15" t="s">
        <v>282</v>
      </c>
      <c r="C118">
        <v>116</v>
      </c>
    </row>
    <row r="119" spans="1:3" x14ac:dyDescent="0.25">
      <c r="A119" s="15" t="s">
        <v>283</v>
      </c>
      <c r="B119" s="15" t="s">
        <v>284</v>
      </c>
      <c r="C119">
        <v>117</v>
      </c>
    </row>
    <row r="120" spans="1:3" x14ac:dyDescent="0.25">
      <c r="A120" s="15" t="s">
        <v>285</v>
      </c>
      <c r="B120" s="15" t="s">
        <v>286</v>
      </c>
      <c r="C120">
        <v>118</v>
      </c>
    </row>
    <row r="121" spans="1:3" x14ac:dyDescent="0.25">
      <c r="A121" s="15" t="s">
        <v>287</v>
      </c>
      <c r="B121" s="15" t="s">
        <v>288</v>
      </c>
      <c r="C121">
        <v>119</v>
      </c>
    </row>
    <row r="122" spans="1:3" x14ac:dyDescent="0.25">
      <c r="A122" s="15" t="s">
        <v>290</v>
      </c>
      <c r="B122" s="15" t="s">
        <v>291</v>
      </c>
      <c r="C122">
        <v>120</v>
      </c>
    </row>
    <row r="123" spans="1:3" x14ac:dyDescent="0.25">
      <c r="A123" s="15" t="s">
        <v>292</v>
      </c>
      <c r="B123" s="15" t="s">
        <v>293</v>
      </c>
      <c r="C123">
        <v>121</v>
      </c>
    </row>
    <row r="124" spans="1:3" x14ac:dyDescent="0.25">
      <c r="A124" s="15" t="s">
        <v>294</v>
      </c>
      <c r="B124" s="15" t="s">
        <v>295</v>
      </c>
      <c r="C124">
        <v>122</v>
      </c>
    </row>
    <row r="125" spans="1:3" x14ac:dyDescent="0.25">
      <c r="A125" s="15" t="s">
        <v>296</v>
      </c>
      <c r="B125" s="15" t="s">
        <v>297</v>
      </c>
      <c r="C125">
        <v>123</v>
      </c>
    </row>
    <row r="126" spans="1:3" x14ac:dyDescent="0.25">
      <c r="A126" s="15" t="s">
        <v>298</v>
      </c>
      <c r="B126" s="15" t="s">
        <v>299</v>
      </c>
      <c r="C126">
        <v>124</v>
      </c>
    </row>
    <row r="127" spans="1:3" x14ac:dyDescent="0.25">
      <c r="A127" s="15" t="s">
        <v>300</v>
      </c>
      <c r="B127" s="15" t="s">
        <v>301</v>
      </c>
      <c r="C127">
        <v>125</v>
      </c>
    </row>
    <row r="128" spans="1:3" x14ac:dyDescent="0.25">
      <c r="A128" s="15" t="s">
        <v>302</v>
      </c>
      <c r="B128" s="15" t="s">
        <v>303</v>
      </c>
      <c r="C128">
        <v>126</v>
      </c>
    </row>
    <row r="129" spans="1:3" x14ac:dyDescent="0.25">
      <c r="A129" s="15" t="s">
        <v>304</v>
      </c>
      <c r="B129" s="15" t="s">
        <v>305</v>
      </c>
      <c r="C129">
        <v>127</v>
      </c>
    </row>
    <row r="130" spans="1:3" x14ac:dyDescent="0.25">
      <c r="A130" s="15" t="s">
        <v>306</v>
      </c>
      <c r="B130" s="15" t="s">
        <v>307</v>
      </c>
      <c r="C130">
        <v>128</v>
      </c>
    </row>
    <row r="131" spans="1:3" x14ac:dyDescent="0.25">
      <c r="A131" s="15" t="s">
        <v>308</v>
      </c>
      <c r="B131" s="15" t="s">
        <v>309</v>
      </c>
      <c r="C131">
        <v>129</v>
      </c>
    </row>
    <row r="132" spans="1:3" x14ac:dyDescent="0.25">
      <c r="A132" s="15" t="s">
        <v>310</v>
      </c>
      <c r="B132" s="15" t="s">
        <v>311</v>
      </c>
      <c r="C132">
        <v>130</v>
      </c>
    </row>
    <row r="133" spans="1:3" x14ac:dyDescent="0.25">
      <c r="A133" s="15" t="s">
        <v>312</v>
      </c>
      <c r="B133" s="15" t="s">
        <v>313</v>
      </c>
      <c r="C133">
        <v>131</v>
      </c>
    </row>
    <row r="134" spans="1:3" x14ac:dyDescent="0.25">
      <c r="A134" s="15" t="s">
        <v>314</v>
      </c>
      <c r="B134" s="15" t="s">
        <v>315</v>
      </c>
      <c r="C134">
        <v>132</v>
      </c>
    </row>
    <row r="135" spans="1:3" x14ac:dyDescent="0.25">
      <c r="A135" s="15" t="s">
        <v>316</v>
      </c>
      <c r="B135" s="15" t="s">
        <v>317</v>
      </c>
      <c r="C135">
        <v>133</v>
      </c>
    </row>
    <row r="136" spans="1:3" x14ac:dyDescent="0.25">
      <c r="A136" s="15" t="s">
        <v>318</v>
      </c>
      <c r="B136" s="15" t="s">
        <v>319</v>
      </c>
      <c r="C136">
        <v>134</v>
      </c>
    </row>
    <row r="137" spans="1:3" x14ac:dyDescent="0.25">
      <c r="A137" s="15" t="s">
        <v>320</v>
      </c>
      <c r="B137" s="15" t="s">
        <v>321</v>
      </c>
      <c r="C137">
        <v>135</v>
      </c>
    </row>
    <row r="138" spans="1:3" x14ac:dyDescent="0.25">
      <c r="A138" s="15" t="s">
        <v>322</v>
      </c>
      <c r="B138" s="15" t="s">
        <v>323</v>
      </c>
      <c r="C138">
        <v>136</v>
      </c>
    </row>
    <row r="139" spans="1:3" x14ac:dyDescent="0.25">
      <c r="A139" s="15" t="s">
        <v>324</v>
      </c>
      <c r="B139" s="15" t="s">
        <v>325</v>
      </c>
      <c r="C139">
        <v>137</v>
      </c>
    </row>
    <row r="140" spans="1:3" x14ac:dyDescent="0.25">
      <c r="A140" s="15" t="s">
        <v>326</v>
      </c>
      <c r="B140" s="15" t="s">
        <v>327</v>
      </c>
      <c r="C140">
        <v>138</v>
      </c>
    </row>
    <row r="141" spans="1:3" x14ac:dyDescent="0.25">
      <c r="A141" s="15" t="s">
        <v>328</v>
      </c>
      <c r="B141" s="15" t="s">
        <v>329</v>
      </c>
      <c r="C141">
        <v>139</v>
      </c>
    </row>
    <row r="142" spans="1:3" x14ac:dyDescent="0.25">
      <c r="A142" s="15" t="s">
        <v>330</v>
      </c>
      <c r="B142" s="15" t="s">
        <v>331</v>
      </c>
      <c r="C142">
        <v>140</v>
      </c>
    </row>
    <row r="143" spans="1:3" x14ac:dyDescent="0.25">
      <c r="A143" s="15" t="s">
        <v>332</v>
      </c>
      <c r="B143" s="15" t="s">
        <v>333</v>
      </c>
      <c r="C143">
        <v>141</v>
      </c>
    </row>
    <row r="144" spans="1:3" x14ac:dyDescent="0.25">
      <c r="A144" s="15" t="s">
        <v>334</v>
      </c>
      <c r="B144" s="15" t="s">
        <v>335</v>
      </c>
      <c r="C144">
        <v>142</v>
      </c>
    </row>
    <row r="145" spans="1:3" x14ac:dyDescent="0.25">
      <c r="A145" s="15" t="s">
        <v>336</v>
      </c>
      <c r="B145" s="15" t="s">
        <v>337</v>
      </c>
      <c r="C145">
        <v>143</v>
      </c>
    </row>
    <row r="146" spans="1:3" x14ac:dyDescent="0.25">
      <c r="A146" s="15" t="s">
        <v>338</v>
      </c>
      <c r="B146" s="15" t="s">
        <v>339</v>
      </c>
      <c r="C146">
        <v>144</v>
      </c>
    </row>
    <row r="147" spans="1:3" x14ac:dyDescent="0.25">
      <c r="A147" s="15" t="s">
        <v>340</v>
      </c>
      <c r="B147" s="15" t="s">
        <v>341</v>
      </c>
      <c r="C147">
        <v>145</v>
      </c>
    </row>
    <row r="148" spans="1:3" x14ac:dyDescent="0.25">
      <c r="A148" s="15" t="s">
        <v>342</v>
      </c>
      <c r="B148" s="15" t="s">
        <v>343</v>
      </c>
      <c r="C148">
        <v>146</v>
      </c>
    </row>
    <row r="149" spans="1:3" x14ac:dyDescent="0.25">
      <c r="A149" s="15" t="s">
        <v>344</v>
      </c>
      <c r="B149" s="15" t="s">
        <v>345</v>
      </c>
      <c r="C149">
        <v>147</v>
      </c>
    </row>
    <row r="150" spans="1:3" x14ac:dyDescent="0.25">
      <c r="A150" s="15" t="s">
        <v>347</v>
      </c>
      <c r="B150" s="15" t="s">
        <v>348</v>
      </c>
      <c r="C150">
        <v>148</v>
      </c>
    </row>
    <row r="151" spans="1:3" x14ac:dyDescent="0.25">
      <c r="A151" s="15" t="s">
        <v>349</v>
      </c>
      <c r="B151" s="15" t="s">
        <v>350</v>
      </c>
      <c r="C151">
        <v>149</v>
      </c>
    </row>
    <row r="152" spans="1:3" x14ac:dyDescent="0.25">
      <c r="A152" s="15" t="s">
        <v>351</v>
      </c>
      <c r="B152" s="15" t="s">
        <v>352</v>
      </c>
      <c r="C152">
        <v>150</v>
      </c>
    </row>
    <row r="153" spans="1:3" x14ac:dyDescent="0.25">
      <c r="A153" s="15" t="s">
        <v>353</v>
      </c>
      <c r="B153" s="15" t="s">
        <v>354</v>
      </c>
      <c r="C153">
        <v>151</v>
      </c>
    </row>
    <row r="154" spans="1:3" x14ac:dyDescent="0.25">
      <c r="A154" s="15" t="s">
        <v>355</v>
      </c>
      <c r="B154" s="15" t="s">
        <v>356</v>
      </c>
      <c r="C154">
        <v>152</v>
      </c>
    </row>
    <row r="155" spans="1:3" x14ac:dyDescent="0.25">
      <c r="A155" s="15" t="s">
        <v>357</v>
      </c>
      <c r="B155" s="15" t="s">
        <v>358</v>
      </c>
      <c r="C155">
        <v>153</v>
      </c>
    </row>
    <row r="156" spans="1:3" x14ac:dyDescent="0.25">
      <c r="A156" s="15" t="s">
        <v>359</v>
      </c>
      <c r="B156" s="15" t="s">
        <v>360</v>
      </c>
      <c r="C156">
        <v>154</v>
      </c>
    </row>
    <row r="157" spans="1:3" x14ac:dyDescent="0.25">
      <c r="A157" s="15" t="s">
        <v>361</v>
      </c>
      <c r="B157" s="15" t="s">
        <v>362</v>
      </c>
      <c r="C157">
        <v>155</v>
      </c>
    </row>
    <row r="158" spans="1:3" x14ac:dyDescent="0.25">
      <c r="A158" s="15" t="s">
        <v>363</v>
      </c>
      <c r="B158" s="15" t="s">
        <v>364</v>
      </c>
      <c r="C158">
        <v>156</v>
      </c>
    </row>
    <row r="159" spans="1:3" x14ac:dyDescent="0.25">
      <c r="A159" s="15" t="s">
        <v>365</v>
      </c>
      <c r="B159" s="15" t="s">
        <v>366</v>
      </c>
      <c r="C159">
        <v>157</v>
      </c>
    </row>
    <row r="160" spans="1:3" x14ac:dyDescent="0.25">
      <c r="A160" s="15" t="s">
        <v>367</v>
      </c>
      <c r="B160" s="15" t="s">
        <v>368</v>
      </c>
      <c r="C160">
        <v>158</v>
      </c>
    </row>
    <row r="161" spans="1:3" x14ac:dyDescent="0.25">
      <c r="A161" s="15" t="s">
        <v>369</v>
      </c>
      <c r="B161" s="15" t="s">
        <v>370</v>
      </c>
      <c r="C161">
        <v>159</v>
      </c>
    </row>
    <row r="162" spans="1:3" x14ac:dyDescent="0.25">
      <c r="A162" s="15" t="s">
        <v>371</v>
      </c>
      <c r="B162" s="15" t="s">
        <v>372</v>
      </c>
      <c r="C162">
        <v>160</v>
      </c>
    </row>
    <row r="163" spans="1:3" x14ac:dyDescent="0.25">
      <c r="A163" s="15" t="s">
        <v>373</v>
      </c>
      <c r="B163" s="15" t="s">
        <v>374</v>
      </c>
      <c r="C163">
        <v>161</v>
      </c>
    </row>
    <row r="164" spans="1:3" x14ac:dyDescent="0.25">
      <c r="A164" s="15" t="s">
        <v>375</v>
      </c>
      <c r="B164" s="15" t="s">
        <v>376</v>
      </c>
      <c r="C164">
        <v>162</v>
      </c>
    </row>
    <row r="165" spans="1:3" x14ac:dyDescent="0.25">
      <c r="A165" s="15" t="s">
        <v>377</v>
      </c>
      <c r="B165" s="15" t="s">
        <v>378</v>
      </c>
      <c r="C165">
        <v>163</v>
      </c>
    </row>
    <row r="166" spans="1:3" x14ac:dyDescent="0.25">
      <c r="A166" s="15" t="s">
        <v>379</v>
      </c>
      <c r="B166" s="15" t="s">
        <v>380</v>
      </c>
      <c r="C166">
        <v>164</v>
      </c>
    </row>
    <row r="167" spans="1:3" x14ac:dyDescent="0.25">
      <c r="A167" s="15" t="s">
        <v>381</v>
      </c>
      <c r="B167" s="15" t="s">
        <v>382</v>
      </c>
      <c r="C167">
        <v>165</v>
      </c>
    </row>
    <row r="168" spans="1:3" x14ac:dyDescent="0.25">
      <c r="A168" s="15" t="s">
        <v>383</v>
      </c>
      <c r="B168" s="15" t="s">
        <v>384</v>
      </c>
      <c r="C168">
        <v>166</v>
      </c>
    </row>
    <row r="169" spans="1:3" x14ac:dyDescent="0.25">
      <c r="A169" s="15" t="s">
        <v>385</v>
      </c>
      <c r="B169" s="15" t="s">
        <v>386</v>
      </c>
      <c r="C169">
        <v>167</v>
      </c>
    </row>
    <row r="170" spans="1:3" x14ac:dyDescent="0.25">
      <c r="A170" s="15" t="s">
        <v>387</v>
      </c>
      <c r="B170" s="15" t="s">
        <v>388</v>
      </c>
      <c r="C170">
        <v>168</v>
      </c>
    </row>
    <row r="171" spans="1:3" x14ac:dyDescent="0.25">
      <c r="A171" s="15" t="s">
        <v>389</v>
      </c>
      <c r="B171" s="15" t="s">
        <v>390</v>
      </c>
      <c r="C171">
        <v>169</v>
      </c>
    </row>
    <row r="172" spans="1:3" x14ac:dyDescent="0.25">
      <c r="A172" s="15" t="s">
        <v>391</v>
      </c>
      <c r="B172" s="15" t="s">
        <v>392</v>
      </c>
      <c r="C172">
        <v>170</v>
      </c>
    </row>
    <row r="173" spans="1:3" x14ac:dyDescent="0.25">
      <c r="A173" s="15" t="s">
        <v>393</v>
      </c>
      <c r="B173" s="15" t="s">
        <v>394</v>
      </c>
      <c r="C173">
        <v>171</v>
      </c>
    </row>
    <row r="174" spans="1:3" x14ac:dyDescent="0.25">
      <c r="A174" s="15" t="s">
        <v>395</v>
      </c>
      <c r="B174" s="15" t="s">
        <v>396</v>
      </c>
      <c r="C174">
        <v>172</v>
      </c>
    </row>
    <row r="175" spans="1:3" x14ac:dyDescent="0.25">
      <c r="A175" s="15" t="s">
        <v>397</v>
      </c>
      <c r="B175" s="15" t="s">
        <v>398</v>
      </c>
      <c r="C175">
        <v>173</v>
      </c>
    </row>
    <row r="176" spans="1:3" x14ac:dyDescent="0.25">
      <c r="A176" s="15" t="s">
        <v>399</v>
      </c>
      <c r="B176" s="15" t="s">
        <v>400</v>
      </c>
      <c r="C176">
        <v>174</v>
      </c>
    </row>
    <row r="177" spans="1:3" x14ac:dyDescent="0.25">
      <c r="A177" s="15" t="s">
        <v>401</v>
      </c>
      <c r="B177" s="15" t="s">
        <v>402</v>
      </c>
      <c r="C177">
        <v>175</v>
      </c>
    </row>
    <row r="178" spans="1:3" x14ac:dyDescent="0.25">
      <c r="A178" s="15" t="s">
        <v>403</v>
      </c>
      <c r="B178" s="15" t="s">
        <v>404</v>
      </c>
      <c r="C178">
        <v>176</v>
      </c>
    </row>
    <row r="179" spans="1:3" x14ac:dyDescent="0.25">
      <c r="A179" s="15" t="s">
        <v>405</v>
      </c>
      <c r="B179" s="15" t="s">
        <v>406</v>
      </c>
      <c r="C179">
        <v>177</v>
      </c>
    </row>
    <row r="180" spans="1:3" x14ac:dyDescent="0.25">
      <c r="A180" s="15" t="s">
        <v>407</v>
      </c>
      <c r="B180" s="15" t="s">
        <v>408</v>
      </c>
      <c r="C180">
        <v>178</v>
      </c>
    </row>
    <row r="181" spans="1:3" x14ac:dyDescent="0.25">
      <c r="A181" s="15" t="s">
        <v>409</v>
      </c>
      <c r="B181" s="15" t="s">
        <v>410</v>
      </c>
      <c r="C181">
        <v>179</v>
      </c>
    </row>
    <row r="182" spans="1:3" x14ac:dyDescent="0.25">
      <c r="A182" s="15" t="s">
        <v>411</v>
      </c>
      <c r="B182" s="15" t="s">
        <v>412</v>
      </c>
      <c r="C182">
        <v>180</v>
      </c>
    </row>
    <row r="183" spans="1:3" x14ac:dyDescent="0.25">
      <c r="A183" s="15" t="s">
        <v>413</v>
      </c>
      <c r="B183" s="15" t="s">
        <v>414</v>
      </c>
      <c r="C183">
        <v>181</v>
      </c>
    </row>
    <row r="184" spans="1:3" x14ac:dyDescent="0.25">
      <c r="A184" s="15" t="s">
        <v>415</v>
      </c>
      <c r="B184" s="15" t="s">
        <v>416</v>
      </c>
      <c r="C184">
        <v>182</v>
      </c>
    </row>
    <row r="185" spans="1:3" x14ac:dyDescent="0.25">
      <c r="A185" s="15" t="s">
        <v>418</v>
      </c>
      <c r="B185" s="15" t="s">
        <v>419</v>
      </c>
      <c r="C185">
        <v>183</v>
      </c>
    </row>
    <row r="186" spans="1:3" x14ac:dyDescent="0.25">
      <c r="A186" s="15" t="s">
        <v>420</v>
      </c>
      <c r="B186" s="15" t="s">
        <v>421</v>
      </c>
      <c r="C186">
        <v>184</v>
      </c>
    </row>
    <row r="187" spans="1:3" x14ac:dyDescent="0.25">
      <c r="A187" s="15" t="s">
        <v>422</v>
      </c>
      <c r="B187" s="15" t="s">
        <v>423</v>
      </c>
      <c r="C187">
        <v>185</v>
      </c>
    </row>
    <row r="188" spans="1:3" x14ac:dyDescent="0.25">
      <c r="A188" s="15" t="s">
        <v>424</v>
      </c>
      <c r="B188" s="15" t="s">
        <v>425</v>
      </c>
      <c r="C188">
        <v>186</v>
      </c>
    </row>
    <row r="189" spans="1:3" x14ac:dyDescent="0.25">
      <c r="A189" s="15" t="s">
        <v>426</v>
      </c>
      <c r="B189" s="15" t="s">
        <v>427</v>
      </c>
      <c r="C189">
        <v>187</v>
      </c>
    </row>
    <row r="190" spans="1:3" x14ac:dyDescent="0.25">
      <c r="A190" s="15" t="s">
        <v>428</v>
      </c>
      <c r="B190" s="15" t="s">
        <v>429</v>
      </c>
      <c r="C190">
        <v>188</v>
      </c>
    </row>
    <row r="191" spans="1:3" x14ac:dyDescent="0.25">
      <c r="A191" s="15" t="s">
        <v>430</v>
      </c>
      <c r="B191" s="15" t="s">
        <v>431</v>
      </c>
      <c r="C191">
        <v>189</v>
      </c>
    </row>
    <row r="192" spans="1:3" x14ac:dyDescent="0.25">
      <c r="A192" s="15" t="s">
        <v>432</v>
      </c>
      <c r="B192" s="15" t="s">
        <v>433</v>
      </c>
      <c r="C192">
        <v>190</v>
      </c>
    </row>
    <row r="193" spans="1:3" x14ac:dyDescent="0.25">
      <c r="A193" s="15" t="s">
        <v>434</v>
      </c>
      <c r="B193" s="15" t="s">
        <v>435</v>
      </c>
      <c r="C193">
        <v>191</v>
      </c>
    </row>
    <row r="194" spans="1:3" x14ac:dyDescent="0.25">
      <c r="A194" s="15" t="s">
        <v>436</v>
      </c>
      <c r="B194" s="15" t="s">
        <v>437</v>
      </c>
      <c r="C194">
        <v>192</v>
      </c>
    </row>
    <row r="195" spans="1:3" x14ac:dyDescent="0.25">
      <c r="A195" s="15" t="s">
        <v>438</v>
      </c>
      <c r="B195" s="15" t="s">
        <v>439</v>
      </c>
      <c r="C195">
        <v>193</v>
      </c>
    </row>
    <row r="196" spans="1:3" x14ac:dyDescent="0.25">
      <c r="A196" s="15" t="s">
        <v>440</v>
      </c>
      <c r="B196" s="15" t="s">
        <v>441</v>
      </c>
      <c r="C196">
        <v>194</v>
      </c>
    </row>
    <row r="197" spans="1:3" x14ac:dyDescent="0.25">
      <c r="A197" s="15" t="s">
        <v>442</v>
      </c>
      <c r="B197" s="15" t="s">
        <v>443</v>
      </c>
      <c r="C197">
        <v>195</v>
      </c>
    </row>
    <row r="198" spans="1:3" x14ac:dyDescent="0.25">
      <c r="A198" s="15" t="s">
        <v>444</v>
      </c>
      <c r="B198" s="15" t="s">
        <v>445</v>
      </c>
      <c r="C198">
        <v>196</v>
      </c>
    </row>
    <row r="199" spans="1:3" x14ac:dyDescent="0.25">
      <c r="A199" s="15" t="s">
        <v>446</v>
      </c>
      <c r="B199" s="15" t="s">
        <v>447</v>
      </c>
      <c r="C199">
        <v>197</v>
      </c>
    </row>
    <row r="200" spans="1:3" x14ac:dyDescent="0.25">
      <c r="A200" s="15" t="s">
        <v>448</v>
      </c>
      <c r="B200" s="15" t="s">
        <v>449</v>
      </c>
      <c r="C200">
        <v>198</v>
      </c>
    </row>
    <row r="201" spans="1:3" x14ac:dyDescent="0.25">
      <c r="A201" s="15" t="s">
        <v>450</v>
      </c>
      <c r="B201" s="15" t="s">
        <v>451</v>
      </c>
      <c r="C201">
        <v>199</v>
      </c>
    </row>
    <row r="202" spans="1:3" x14ac:dyDescent="0.25">
      <c r="A202" s="15" t="s">
        <v>452</v>
      </c>
      <c r="B202" s="15" t="s">
        <v>453</v>
      </c>
      <c r="C202">
        <v>200</v>
      </c>
    </row>
    <row r="203" spans="1:3" x14ac:dyDescent="0.25">
      <c r="A203" s="15" t="s">
        <v>454</v>
      </c>
      <c r="B203" s="15" t="s">
        <v>455</v>
      </c>
      <c r="C203">
        <v>201</v>
      </c>
    </row>
    <row r="204" spans="1:3" x14ac:dyDescent="0.25">
      <c r="A204" s="15" t="s">
        <v>456</v>
      </c>
      <c r="B204" s="15" t="s">
        <v>457</v>
      </c>
      <c r="C204">
        <v>202</v>
      </c>
    </row>
    <row r="205" spans="1:3" x14ac:dyDescent="0.25">
      <c r="A205" s="15" t="s">
        <v>458</v>
      </c>
      <c r="B205" s="15" t="s">
        <v>459</v>
      </c>
      <c r="C205">
        <v>203</v>
      </c>
    </row>
    <row r="206" spans="1:3" x14ac:dyDescent="0.25">
      <c r="A206" s="15" t="s">
        <v>460</v>
      </c>
      <c r="B206" s="15" t="s">
        <v>461</v>
      </c>
      <c r="C206">
        <v>204</v>
      </c>
    </row>
    <row r="207" spans="1:3" x14ac:dyDescent="0.25">
      <c r="A207" s="15" t="s">
        <v>462</v>
      </c>
      <c r="B207" s="15" t="s">
        <v>463</v>
      </c>
      <c r="C207">
        <v>205</v>
      </c>
    </row>
    <row r="208" spans="1:3" x14ac:dyDescent="0.25">
      <c r="A208" s="15" t="s">
        <v>464</v>
      </c>
      <c r="B208" s="15" t="s">
        <v>465</v>
      </c>
      <c r="C208">
        <v>206</v>
      </c>
    </row>
    <row r="209" spans="1:3" x14ac:dyDescent="0.25">
      <c r="A209" s="15" t="s">
        <v>466</v>
      </c>
      <c r="B209" s="15" t="s">
        <v>467</v>
      </c>
      <c r="C209">
        <v>207</v>
      </c>
    </row>
    <row r="210" spans="1:3" x14ac:dyDescent="0.25">
      <c r="A210" s="15" t="s">
        <v>468</v>
      </c>
      <c r="B210" s="15" t="s">
        <v>469</v>
      </c>
      <c r="C210">
        <v>208</v>
      </c>
    </row>
    <row r="211" spans="1:3" x14ac:dyDescent="0.25">
      <c r="A211" s="15" t="s">
        <v>470</v>
      </c>
      <c r="B211" s="15" t="s">
        <v>471</v>
      </c>
      <c r="C211">
        <v>209</v>
      </c>
    </row>
    <row r="212" spans="1:3" x14ac:dyDescent="0.25">
      <c r="A212" s="15" t="s">
        <v>472</v>
      </c>
      <c r="B212" s="15" t="s">
        <v>473</v>
      </c>
      <c r="C212">
        <v>210</v>
      </c>
    </row>
    <row r="213" spans="1:3" x14ac:dyDescent="0.25">
      <c r="A213" s="15" t="s">
        <v>475</v>
      </c>
      <c r="B213" s="15" t="s">
        <v>476</v>
      </c>
      <c r="C213">
        <v>211</v>
      </c>
    </row>
    <row r="214" spans="1:3" x14ac:dyDescent="0.25">
      <c r="A214" s="15" t="s">
        <v>477</v>
      </c>
      <c r="B214" s="15" t="s">
        <v>478</v>
      </c>
      <c r="C214">
        <v>212</v>
      </c>
    </row>
    <row r="215" spans="1:3" x14ac:dyDescent="0.25">
      <c r="A215" s="15" t="s">
        <v>479</v>
      </c>
      <c r="B215" s="15" t="s">
        <v>480</v>
      </c>
      <c r="C215">
        <v>213</v>
      </c>
    </row>
    <row r="216" spans="1:3" x14ac:dyDescent="0.25">
      <c r="A216" s="15" t="s">
        <v>481</v>
      </c>
      <c r="B216" s="15" t="s">
        <v>482</v>
      </c>
      <c r="C216">
        <v>214</v>
      </c>
    </row>
    <row r="217" spans="1:3" x14ac:dyDescent="0.25">
      <c r="A217" s="15" t="s">
        <v>483</v>
      </c>
      <c r="B217" s="15" t="s">
        <v>484</v>
      </c>
      <c r="C217">
        <v>215</v>
      </c>
    </row>
    <row r="218" spans="1:3" x14ac:dyDescent="0.25">
      <c r="A218" s="15" t="s">
        <v>485</v>
      </c>
      <c r="B218" s="15" t="s">
        <v>486</v>
      </c>
      <c r="C218">
        <v>216</v>
      </c>
    </row>
    <row r="219" spans="1:3" x14ac:dyDescent="0.25">
      <c r="A219" s="15" t="s">
        <v>487</v>
      </c>
      <c r="B219" s="15" t="s">
        <v>488</v>
      </c>
      <c r="C219">
        <v>217</v>
      </c>
    </row>
    <row r="220" spans="1:3" x14ac:dyDescent="0.25">
      <c r="A220" s="15" t="s">
        <v>489</v>
      </c>
      <c r="B220" s="15" t="s">
        <v>490</v>
      </c>
      <c r="C220">
        <v>218</v>
      </c>
    </row>
    <row r="221" spans="1:3" x14ac:dyDescent="0.25">
      <c r="A221" s="15" t="s">
        <v>491</v>
      </c>
      <c r="B221" s="15" t="s">
        <v>492</v>
      </c>
      <c r="C221">
        <v>219</v>
      </c>
    </row>
    <row r="222" spans="1:3" x14ac:dyDescent="0.25">
      <c r="A222" s="15" t="s">
        <v>493</v>
      </c>
      <c r="B222" s="15" t="s">
        <v>494</v>
      </c>
      <c r="C222">
        <v>220</v>
      </c>
    </row>
    <row r="223" spans="1:3" x14ac:dyDescent="0.25">
      <c r="A223" s="15" t="s">
        <v>495</v>
      </c>
      <c r="B223" s="15" t="s">
        <v>496</v>
      </c>
      <c r="C223">
        <v>221</v>
      </c>
    </row>
    <row r="224" spans="1:3" x14ac:dyDescent="0.25">
      <c r="A224" s="15" t="s">
        <v>497</v>
      </c>
      <c r="B224" s="15" t="s">
        <v>498</v>
      </c>
      <c r="C224">
        <v>222</v>
      </c>
    </row>
    <row r="225" spans="1:3" x14ac:dyDescent="0.25">
      <c r="A225" s="15" t="s">
        <v>499</v>
      </c>
      <c r="B225" s="15" t="s">
        <v>500</v>
      </c>
      <c r="C225">
        <v>223</v>
      </c>
    </row>
    <row r="226" spans="1:3" ht="30" x14ac:dyDescent="0.25">
      <c r="A226" s="15" t="s">
        <v>501</v>
      </c>
      <c r="B226" s="15" t="s">
        <v>502</v>
      </c>
      <c r="C226">
        <v>224</v>
      </c>
    </row>
    <row r="227" spans="1:3" x14ac:dyDescent="0.25">
      <c r="A227" s="15" t="s">
        <v>503</v>
      </c>
      <c r="B227" s="15" t="s">
        <v>504</v>
      </c>
      <c r="C227">
        <v>225</v>
      </c>
    </row>
    <row r="228" spans="1:3" ht="30" x14ac:dyDescent="0.25">
      <c r="A228" s="15" t="s">
        <v>505</v>
      </c>
      <c r="B228" s="15" t="s">
        <v>506</v>
      </c>
      <c r="C228">
        <v>226</v>
      </c>
    </row>
    <row r="229" spans="1:3" x14ac:dyDescent="0.25">
      <c r="A229" s="15" t="s">
        <v>507</v>
      </c>
      <c r="B229" s="15" t="s">
        <v>508</v>
      </c>
      <c r="C229">
        <v>227</v>
      </c>
    </row>
    <row r="230" spans="1:3" x14ac:dyDescent="0.25">
      <c r="A230" s="15" t="s">
        <v>509</v>
      </c>
      <c r="B230" s="15" t="s">
        <v>510</v>
      </c>
      <c r="C230">
        <v>228</v>
      </c>
    </row>
    <row r="231" spans="1:3" x14ac:dyDescent="0.25">
      <c r="A231" s="15" t="s">
        <v>511</v>
      </c>
      <c r="B231" s="15" t="s">
        <v>512</v>
      </c>
      <c r="C231">
        <v>229</v>
      </c>
    </row>
    <row r="232" spans="1:3" x14ac:dyDescent="0.25">
      <c r="A232" s="15" t="s">
        <v>513</v>
      </c>
      <c r="B232" s="15" t="s">
        <v>514</v>
      </c>
      <c r="C232">
        <v>230</v>
      </c>
    </row>
    <row r="233" spans="1:3" ht="30" x14ac:dyDescent="0.25">
      <c r="A233" s="15" t="s">
        <v>515</v>
      </c>
      <c r="B233" s="15" t="s">
        <v>516</v>
      </c>
      <c r="C233">
        <v>231</v>
      </c>
    </row>
    <row r="234" spans="1:3" x14ac:dyDescent="0.25">
      <c r="A234" s="15" t="s">
        <v>517</v>
      </c>
      <c r="B234" s="15" t="s">
        <v>518</v>
      </c>
      <c r="C234">
        <v>232</v>
      </c>
    </row>
    <row r="235" spans="1:3" ht="30" x14ac:dyDescent="0.25">
      <c r="A235" s="15" t="s">
        <v>519</v>
      </c>
      <c r="B235" s="15" t="s">
        <v>520</v>
      </c>
      <c r="C235">
        <v>233</v>
      </c>
    </row>
    <row r="236" spans="1:3" x14ac:dyDescent="0.25">
      <c r="A236" s="15" t="s">
        <v>521</v>
      </c>
      <c r="B236" s="15" t="s">
        <v>522</v>
      </c>
      <c r="C236">
        <v>234</v>
      </c>
    </row>
    <row r="237" spans="1:3" x14ac:dyDescent="0.25">
      <c r="A237" s="15" t="s">
        <v>523</v>
      </c>
      <c r="B237" s="15" t="s">
        <v>524</v>
      </c>
      <c r="C237">
        <v>235</v>
      </c>
    </row>
    <row r="238" spans="1:3" x14ac:dyDescent="0.25">
      <c r="A238" s="15" t="s">
        <v>525</v>
      </c>
      <c r="B238" s="15" t="s">
        <v>526</v>
      </c>
      <c r="C238">
        <v>236</v>
      </c>
    </row>
    <row r="239" spans="1:3" x14ac:dyDescent="0.25">
      <c r="A239" s="15" t="s">
        <v>527</v>
      </c>
      <c r="B239" s="15" t="s">
        <v>528</v>
      </c>
      <c r="C239">
        <v>237</v>
      </c>
    </row>
    <row r="240" spans="1:3" ht="30" x14ac:dyDescent="0.25">
      <c r="A240" s="15" t="s">
        <v>529</v>
      </c>
      <c r="B240" s="15" t="s">
        <v>530</v>
      </c>
      <c r="C240">
        <v>238</v>
      </c>
    </row>
    <row r="241" spans="1:3" x14ac:dyDescent="0.25">
      <c r="A241" s="15" t="s">
        <v>532</v>
      </c>
      <c r="B241" s="15" t="s">
        <v>533</v>
      </c>
      <c r="C241">
        <v>239</v>
      </c>
    </row>
    <row r="242" spans="1:3" ht="30" x14ac:dyDescent="0.25">
      <c r="A242" s="15" t="s">
        <v>534</v>
      </c>
      <c r="B242" s="15" t="s">
        <v>535</v>
      </c>
      <c r="C242">
        <v>240</v>
      </c>
    </row>
    <row r="243" spans="1:3" x14ac:dyDescent="0.25">
      <c r="A243" s="15" t="s">
        <v>536</v>
      </c>
      <c r="B243" s="15" t="s">
        <v>537</v>
      </c>
      <c r="C243">
        <v>241</v>
      </c>
    </row>
    <row r="244" spans="1:3" x14ac:dyDescent="0.25">
      <c r="A244" s="15" t="s">
        <v>538</v>
      </c>
      <c r="B244" s="15" t="s">
        <v>539</v>
      </c>
      <c r="C244">
        <v>242</v>
      </c>
    </row>
    <row r="245" spans="1:3" x14ac:dyDescent="0.25">
      <c r="A245" s="15" t="s">
        <v>540</v>
      </c>
      <c r="B245" s="15" t="s">
        <v>541</v>
      </c>
      <c r="C245">
        <v>243</v>
      </c>
    </row>
    <row r="246" spans="1:3" ht="30" x14ac:dyDescent="0.25">
      <c r="A246" s="15" t="s">
        <v>542</v>
      </c>
      <c r="B246" s="15" t="s">
        <v>543</v>
      </c>
      <c r="C246">
        <v>244</v>
      </c>
    </row>
    <row r="247" spans="1:3" ht="30" x14ac:dyDescent="0.25">
      <c r="A247" s="15" t="s">
        <v>544</v>
      </c>
      <c r="B247" s="15" t="s">
        <v>545</v>
      </c>
      <c r="C247">
        <v>245</v>
      </c>
    </row>
    <row r="248" spans="1:3" ht="30" x14ac:dyDescent="0.25">
      <c r="A248" s="15" t="s">
        <v>546</v>
      </c>
      <c r="B248" s="15" t="s">
        <v>547</v>
      </c>
      <c r="C248">
        <v>246</v>
      </c>
    </row>
    <row r="249" spans="1:3" ht="30" x14ac:dyDescent="0.25">
      <c r="A249" s="15" t="s">
        <v>548</v>
      </c>
      <c r="B249" s="15" t="s">
        <v>549</v>
      </c>
      <c r="C249">
        <v>247</v>
      </c>
    </row>
    <row r="250" spans="1:3" ht="30" x14ac:dyDescent="0.25">
      <c r="A250" s="15" t="s">
        <v>550</v>
      </c>
      <c r="B250" s="15" t="s">
        <v>551</v>
      </c>
      <c r="C250">
        <v>248</v>
      </c>
    </row>
    <row r="251" spans="1:3" ht="30" x14ac:dyDescent="0.25">
      <c r="A251" s="15" t="s">
        <v>552</v>
      </c>
      <c r="B251" s="15" t="s">
        <v>553</v>
      </c>
      <c r="C251">
        <v>249</v>
      </c>
    </row>
    <row r="252" spans="1:3" ht="30" x14ac:dyDescent="0.25">
      <c r="A252" s="15" t="s">
        <v>554</v>
      </c>
      <c r="B252" s="15" t="s">
        <v>555</v>
      </c>
      <c r="C252">
        <v>250</v>
      </c>
    </row>
    <row r="253" spans="1:3" ht="30" x14ac:dyDescent="0.25">
      <c r="A253" s="15" t="s">
        <v>556</v>
      </c>
      <c r="B253" s="15" t="s">
        <v>557</v>
      </c>
      <c r="C253">
        <v>251</v>
      </c>
    </row>
    <row r="254" spans="1:3" ht="30" x14ac:dyDescent="0.25">
      <c r="A254" s="15" t="s">
        <v>558</v>
      </c>
      <c r="B254" s="15" t="s">
        <v>559</v>
      </c>
      <c r="C254">
        <v>252</v>
      </c>
    </row>
    <row r="255" spans="1:3" ht="30" x14ac:dyDescent="0.25">
      <c r="A255" s="15" t="s">
        <v>560</v>
      </c>
      <c r="B255" s="15" t="s">
        <v>561</v>
      </c>
      <c r="C255">
        <v>253</v>
      </c>
    </row>
    <row r="256" spans="1:3" ht="30" x14ac:dyDescent="0.25">
      <c r="A256" s="15" t="s">
        <v>562</v>
      </c>
      <c r="B256" s="15" t="s">
        <v>563</v>
      </c>
      <c r="C256">
        <v>254</v>
      </c>
    </row>
    <row r="257" spans="1:3" ht="30" x14ac:dyDescent="0.25">
      <c r="A257" s="15" t="s">
        <v>564</v>
      </c>
      <c r="B257" s="15" t="s">
        <v>565</v>
      </c>
      <c r="C257">
        <v>255</v>
      </c>
    </row>
    <row r="258" spans="1:3" ht="30" x14ac:dyDescent="0.25">
      <c r="A258" s="15" t="s">
        <v>566</v>
      </c>
      <c r="B258" s="15" t="s">
        <v>567</v>
      </c>
      <c r="C258">
        <v>256</v>
      </c>
    </row>
    <row r="259" spans="1:3" ht="30" x14ac:dyDescent="0.25">
      <c r="A259" s="15" t="s">
        <v>568</v>
      </c>
      <c r="B259" s="15" t="s">
        <v>569</v>
      </c>
      <c r="C259">
        <v>257</v>
      </c>
    </row>
    <row r="260" spans="1:3" ht="30" x14ac:dyDescent="0.25">
      <c r="A260" s="15" t="s">
        <v>570</v>
      </c>
      <c r="B260" s="15" t="s">
        <v>571</v>
      </c>
      <c r="C260">
        <v>258</v>
      </c>
    </row>
    <row r="261" spans="1:3" ht="30" x14ac:dyDescent="0.25">
      <c r="A261" s="15" t="s">
        <v>572</v>
      </c>
      <c r="B261" s="15" t="s">
        <v>573</v>
      </c>
      <c r="C261">
        <v>259</v>
      </c>
    </row>
    <row r="262" spans="1:3" ht="30" x14ac:dyDescent="0.25">
      <c r="A262" s="15" t="s">
        <v>574</v>
      </c>
      <c r="B262" s="15" t="s">
        <v>575</v>
      </c>
      <c r="C262">
        <v>260</v>
      </c>
    </row>
    <row r="263" spans="1:3" ht="30" x14ac:dyDescent="0.25">
      <c r="A263" s="15" t="s">
        <v>576</v>
      </c>
      <c r="B263" s="15" t="s">
        <v>577</v>
      </c>
      <c r="C263">
        <v>261</v>
      </c>
    </row>
    <row r="264" spans="1:3" ht="30" x14ac:dyDescent="0.25">
      <c r="A264" s="15" t="s">
        <v>578</v>
      </c>
      <c r="B264" s="15" t="s">
        <v>579</v>
      </c>
      <c r="C264">
        <v>262</v>
      </c>
    </row>
    <row r="265" spans="1:3" ht="30" x14ac:dyDescent="0.25">
      <c r="A265" s="15" t="s">
        <v>580</v>
      </c>
      <c r="B265" s="15" t="s">
        <v>581</v>
      </c>
      <c r="C265">
        <v>263</v>
      </c>
    </row>
    <row r="266" spans="1:3" ht="30" x14ac:dyDescent="0.25">
      <c r="A266" s="15" t="s">
        <v>582</v>
      </c>
      <c r="B266" s="15" t="s">
        <v>583</v>
      </c>
      <c r="C266">
        <v>264</v>
      </c>
    </row>
    <row r="267" spans="1:3" ht="30" x14ac:dyDescent="0.25">
      <c r="A267" s="15" t="s">
        <v>584</v>
      </c>
      <c r="B267" s="15" t="s">
        <v>585</v>
      </c>
      <c r="C267">
        <v>265</v>
      </c>
    </row>
    <row r="268" spans="1:3" ht="30" x14ac:dyDescent="0.25">
      <c r="A268" s="15" t="s">
        <v>586</v>
      </c>
      <c r="B268" s="15" t="s">
        <v>587</v>
      </c>
      <c r="C268">
        <v>266</v>
      </c>
    </row>
    <row r="269" spans="1:3" ht="30" x14ac:dyDescent="0.25">
      <c r="A269" s="15" t="s">
        <v>588</v>
      </c>
      <c r="B269" s="15" t="s">
        <v>589</v>
      </c>
      <c r="C269">
        <v>267</v>
      </c>
    </row>
    <row r="270" spans="1:3" ht="30" x14ac:dyDescent="0.25">
      <c r="A270" s="15" t="s">
        <v>590</v>
      </c>
      <c r="B270" s="15" t="s">
        <v>591</v>
      </c>
      <c r="C270">
        <v>268</v>
      </c>
    </row>
    <row r="271" spans="1:3" ht="30" x14ac:dyDescent="0.25">
      <c r="A271" s="15" t="s">
        <v>592</v>
      </c>
      <c r="B271" s="15" t="s">
        <v>593</v>
      </c>
      <c r="C271">
        <v>269</v>
      </c>
    </row>
    <row r="272" spans="1:3" ht="30" x14ac:dyDescent="0.25">
      <c r="A272" s="15" t="s">
        <v>594</v>
      </c>
      <c r="B272" s="15" t="s">
        <v>595</v>
      </c>
      <c r="C272">
        <v>270</v>
      </c>
    </row>
    <row r="273" spans="1:3" ht="30" x14ac:dyDescent="0.25">
      <c r="A273" s="15" t="s">
        <v>596</v>
      </c>
      <c r="B273" s="15" t="s">
        <v>597</v>
      </c>
      <c r="C273">
        <v>271</v>
      </c>
    </row>
    <row r="274" spans="1:3" ht="30" x14ac:dyDescent="0.25">
      <c r="A274" s="15" t="s">
        <v>598</v>
      </c>
      <c r="B274" s="15" t="s">
        <v>599</v>
      </c>
      <c r="C274">
        <v>272</v>
      </c>
    </row>
    <row r="275" spans="1:3" ht="30" x14ac:dyDescent="0.25">
      <c r="A275" s="15" t="s">
        <v>600</v>
      </c>
      <c r="B275" s="15" t="s">
        <v>601</v>
      </c>
      <c r="C275">
        <v>273</v>
      </c>
    </row>
    <row r="276" spans="1:3" x14ac:dyDescent="0.25">
      <c r="A276" s="15" t="s">
        <v>603</v>
      </c>
      <c r="B276" s="15" t="s">
        <v>604</v>
      </c>
      <c r="C276">
        <v>274</v>
      </c>
    </row>
    <row r="277" spans="1:3" ht="30" x14ac:dyDescent="0.25">
      <c r="A277" s="15" t="s">
        <v>605</v>
      </c>
      <c r="B277" s="15" t="s">
        <v>606</v>
      </c>
      <c r="C277">
        <v>275</v>
      </c>
    </row>
    <row r="278" spans="1:3" x14ac:dyDescent="0.25">
      <c r="A278" s="15" t="s">
        <v>607</v>
      </c>
      <c r="B278" s="15" t="s">
        <v>608</v>
      </c>
      <c r="C278">
        <v>276</v>
      </c>
    </row>
    <row r="279" spans="1:3" x14ac:dyDescent="0.25">
      <c r="A279" s="15" t="s">
        <v>609</v>
      </c>
      <c r="B279" s="15" t="s">
        <v>610</v>
      </c>
      <c r="C279">
        <v>277</v>
      </c>
    </row>
    <row r="280" spans="1:3" x14ac:dyDescent="0.25">
      <c r="A280" s="15" t="s">
        <v>611</v>
      </c>
      <c r="B280" s="15" t="s">
        <v>612</v>
      </c>
      <c r="C280">
        <v>278</v>
      </c>
    </row>
    <row r="281" spans="1:3" x14ac:dyDescent="0.25">
      <c r="A281" s="15" t="s">
        <v>613</v>
      </c>
      <c r="B281" s="15" t="s">
        <v>614</v>
      </c>
      <c r="C281">
        <v>279</v>
      </c>
    </row>
    <row r="282" spans="1:3" ht="30" x14ac:dyDescent="0.25">
      <c r="A282" s="15" t="s">
        <v>615</v>
      </c>
      <c r="B282" s="15" t="s">
        <v>616</v>
      </c>
      <c r="C282">
        <v>280</v>
      </c>
    </row>
    <row r="283" spans="1:3" x14ac:dyDescent="0.25">
      <c r="A283" s="15" t="s">
        <v>617</v>
      </c>
      <c r="B283" s="15" t="s">
        <v>618</v>
      </c>
      <c r="C283">
        <v>281</v>
      </c>
    </row>
    <row r="284" spans="1:3" ht="30" x14ac:dyDescent="0.25">
      <c r="A284" s="15" t="s">
        <v>619</v>
      </c>
      <c r="B284" s="15" t="s">
        <v>620</v>
      </c>
      <c r="C284">
        <v>282</v>
      </c>
    </row>
    <row r="285" spans="1:3" ht="30" x14ac:dyDescent="0.25">
      <c r="A285" s="15" t="s">
        <v>621</v>
      </c>
      <c r="B285" s="15" t="s">
        <v>622</v>
      </c>
      <c r="C285">
        <v>283</v>
      </c>
    </row>
    <row r="286" spans="1:3" x14ac:dyDescent="0.25">
      <c r="A286" s="15" t="s">
        <v>623</v>
      </c>
      <c r="B286" s="15" t="s">
        <v>624</v>
      </c>
      <c r="C286">
        <v>284</v>
      </c>
    </row>
    <row r="287" spans="1:3" ht="30" x14ac:dyDescent="0.25">
      <c r="A287" s="15" t="s">
        <v>625</v>
      </c>
      <c r="B287" s="15" t="s">
        <v>626</v>
      </c>
      <c r="C287">
        <v>285</v>
      </c>
    </row>
    <row r="288" spans="1:3" ht="30" x14ac:dyDescent="0.25">
      <c r="A288" s="15" t="s">
        <v>627</v>
      </c>
      <c r="B288" s="15" t="s">
        <v>628</v>
      </c>
      <c r="C288">
        <v>286</v>
      </c>
    </row>
    <row r="289" spans="1:3" ht="30" x14ac:dyDescent="0.25">
      <c r="A289" s="15" t="s">
        <v>629</v>
      </c>
      <c r="B289" s="15" t="s">
        <v>630</v>
      </c>
      <c r="C289">
        <v>287</v>
      </c>
    </row>
    <row r="290" spans="1:3" ht="30" x14ac:dyDescent="0.25">
      <c r="A290" s="15" t="s">
        <v>631</v>
      </c>
      <c r="B290" s="15" t="s">
        <v>632</v>
      </c>
      <c r="C290">
        <v>288</v>
      </c>
    </row>
    <row r="291" spans="1:3" ht="30" x14ac:dyDescent="0.25">
      <c r="A291" s="15" t="s">
        <v>633</v>
      </c>
      <c r="B291" s="15" t="s">
        <v>634</v>
      </c>
      <c r="C291">
        <v>289</v>
      </c>
    </row>
    <row r="292" spans="1:3" ht="30" x14ac:dyDescent="0.25">
      <c r="A292" s="15" t="s">
        <v>635</v>
      </c>
      <c r="B292" s="15" t="s">
        <v>636</v>
      </c>
      <c r="C292">
        <v>290</v>
      </c>
    </row>
    <row r="293" spans="1:3" x14ac:dyDescent="0.25">
      <c r="A293" s="15" t="s">
        <v>637</v>
      </c>
      <c r="B293" s="15" t="s">
        <v>638</v>
      </c>
      <c r="C293">
        <v>291</v>
      </c>
    </row>
    <row r="294" spans="1:3" ht="30" x14ac:dyDescent="0.25">
      <c r="A294" s="15" t="s">
        <v>639</v>
      </c>
      <c r="B294" s="15" t="s">
        <v>640</v>
      </c>
      <c r="C294">
        <v>292</v>
      </c>
    </row>
    <row r="295" spans="1:3" ht="30" x14ac:dyDescent="0.25">
      <c r="A295" s="15" t="s">
        <v>641</v>
      </c>
      <c r="B295" s="15" t="s">
        <v>642</v>
      </c>
      <c r="C295">
        <v>293</v>
      </c>
    </row>
    <row r="296" spans="1:3" ht="30" x14ac:dyDescent="0.25">
      <c r="A296" s="15" t="s">
        <v>643</v>
      </c>
      <c r="B296" s="15" t="s">
        <v>644</v>
      </c>
      <c r="C296">
        <v>294</v>
      </c>
    </row>
    <row r="297" spans="1:3" ht="30" x14ac:dyDescent="0.25">
      <c r="A297" s="15" t="s">
        <v>645</v>
      </c>
      <c r="B297" s="15" t="s">
        <v>646</v>
      </c>
      <c r="C297">
        <v>295</v>
      </c>
    </row>
    <row r="298" spans="1:3" ht="30" x14ac:dyDescent="0.25">
      <c r="A298" s="15" t="s">
        <v>647</v>
      </c>
      <c r="B298" s="15" t="s">
        <v>648</v>
      </c>
      <c r="C298">
        <v>296</v>
      </c>
    </row>
    <row r="299" spans="1:3" ht="30" x14ac:dyDescent="0.25">
      <c r="A299" s="15" t="s">
        <v>649</v>
      </c>
      <c r="B299" s="15" t="s">
        <v>650</v>
      </c>
      <c r="C299">
        <v>297</v>
      </c>
    </row>
    <row r="300" spans="1:3" x14ac:dyDescent="0.25">
      <c r="A300" s="15" t="s">
        <v>651</v>
      </c>
      <c r="B300" s="15" t="s">
        <v>652</v>
      </c>
      <c r="C300">
        <v>298</v>
      </c>
    </row>
    <row r="301" spans="1:3" ht="30" x14ac:dyDescent="0.25">
      <c r="A301" s="15" t="s">
        <v>653</v>
      </c>
      <c r="B301" s="15" t="s">
        <v>654</v>
      </c>
      <c r="C301">
        <v>299</v>
      </c>
    </row>
    <row r="302" spans="1:3" ht="30" x14ac:dyDescent="0.25">
      <c r="A302" s="15" t="s">
        <v>655</v>
      </c>
      <c r="B302" s="15" t="s">
        <v>656</v>
      </c>
      <c r="C302">
        <v>300</v>
      </c>
    </row>
    <row r="303" spans="1:3" ht="30" x14ac:dyDescent="0.25">
      <c r="A303" s="15" t="s">
        <v>657</v>
      </c>
      <c r="B303" s="15" t="s">
        <v>658</v>
      </c>
      <c r="C303">
        <v>301</v>
      </c>
    </row>
    <row r="304" spans="1:3" ht="30" x14ac:dyDescent="0.25">
      <c r="A304" s="15" t="s">
        <v>660</v>
      </c>
      <c r="B304" s="15" t="s">
        <v>661</v>
      </c>
      <c r="C304">
        <v>302</v>
      </c>
    </row>
    <row r="305" spans="1:3" ht="30" x14ac:dyDescent="0.25">
      <c r="A305" s="15" t="s">
        <v>662</v>
      </c>
      <c r="B305" s="15" t="s">
        <v>663</v>
      </c>
      <c r="C305">
        <v>303</v>
      </c>
    </row>
    <row r="306" spans="1:3" ht="30" x14ac:dyDescent="0.25">
      <c r="A306" s="15" t="s">
        <v>664</v>
      </c>
      <c r="B306" s="15" t="s">
        <v>665</v>
      </c>
      <c r="C306">
        <v>304</v>
      </c>
    </row>
    <row r="307" spans="1:3" ht="30" x14ac:dyDescent="0.25">
      <c r="A307" s="15" t="s">
        <v>666</v>
      </c>
      <c r="B307" s="15" t="s">
        <v>667</v>
      </c>
      <c r="C307">
        <v>305</v>
      </c>
    </row>
    <row r="308" spans="1:3" ht="30" x14ac:dyDescent="0.25">
      <c r="A308" s="15" t="s">
        <v>668</v>
      </c>
      <c r="B308" s="15" t="s">
        <v>669</v>
      </c>
      <c r="C308">
        <v>306</v>
      </c>
    </row>
    <row r="309" spans="1:3" ht="30" x14ac:dyDescent="0.25">
      <c r="A309" s="15" t="s">
        <v>670</v>
      </c>
      <c r="B309" s="15" t="s">
        <v>671</v>
      </c>
      <c r="C309">
        <v>307</v>
      </c>
    </row>
    <row r="310" spans="1:3" ht="30" x14ac:dyDescent="0.25">
      <c r="A310" s="15" t="s">
        <v>672</v>
      </c>
      <c r="B310" s="15" t="s">
        <v>673</v>
      </c>
      <c r="C310">
        <v>308</v>
      </c>
    </row>
    <row r="311" spans="1:3" ht="30" x14ac:dyDescent="0.25">
      <c r="A311" s="15" t="s">
        <v>674</v>
      </c>
      <c r="B311" s="15" t="s">
        <v>675</v>
      </c>
      <c r="C311">
        <v>309</v>
      </c>
    </row>
    <row r="312" spans="1:3" ht="30" x14ac:dyDescent="0.25">
      <c r="A312" s="15" t="s">
        <v>676</v>
      </c>
      <c r="B312" s="15" t="s">
        <v>677</v>
      </c>
      <c r="C312">
        <v>310</v>
      </c>
    </row>
    <row r="313" spans="1:3" ht="30" x14ac:dyDescent="0.25">
      <c r="A313" s="15" t="s">
        <v>678</v>
      </c>
      <c r="B313" s="15" t="s">
        <v>679</v>
      </c>
      <c r="C313">
        <v>311</v>
      </c>
    </row>
    <row r="314" spans="1:3" ht="30" x14ac:dyDescent="0.25">
      <c r="A314" s="15" t="s">
        <v>680</v>
      </c>
      <c r="B314" s="15" t="s">
        <v>681</v>
      </c>
      <c r="C314">
        <v>312</v>
      </c>
    </row>
    <row r="315" spans="1:3" ht="30" x14ac:dyDescent="0.25">
      <c r="A315" s="15" t="s">
        <v>682</v>
      </c>
      <c r="B315" s="15" t="s">
        <v>683</v>
      </c>
      <c r="C315">
        <v>313</v>
      </c>
    </row>
    <row r="316" spans="1:3" ht="30" x14ac:dyDescent="0.25">
      <c r="A316" s="15" t="s">
        <v>684</v>
      </c>
      <c r="B316" s="15" t="s">
        <v>685</v>
      </c>
      <c r="C316">
        <v>314</v>
      </c>
    </row>
    <row r="317" spans="1:3" ht="30" x14ac:dyDescent="0.25">
      <c r="A317" s="15" t="s">
        <v>686</v>
      </c>
      <c r="B317" s="15" t="s">
        <v>687</v>
      </c>
      <c r="C317">
        <v>315</v>
      </c>
    </row>
    <row r="318" spans="1:3" ht="30" x14ac:dyDescent="0.25">
      <c r="A318" s="15" t="s">
        <v>688</v>
      </c>
      <c r="B318" s="15" t="s">
        <v>689</v>
      </c>
      <c r="C318">
        <v>316</v>
      </c>
    </row>
    <row r="319" spans="1:3" ht="30" x14ac:dyDescent="0.25">
      <c r="A319" s="15" t="s">
        <v>690</v>
      </c>
      <c r="B319" s="15" t="s">
        <v>691</v>
      </c>
      <c r="C319">
        <v>317</v>
      </c>
    </row>
    <row r="320" spans="1:3" ht="30" x14ac:dyDescent="0.25">
      <c r="A320" s="15" t="s">
        <v>692</v>
      </c>
      <c r="B320" s="15" t="s">
        <v>693</v>
      </c>
      <c r="C320">
        <v>318</v>
      </c>
    </row>
    <row r="321" spans="1:3" ht="30" x14ac:dyDescent="0.25">
      <c r="A321" s="15" t="s">
        <v>694</v>
      </c>
      <c r="B321" s="15" t="s">
        <v>695</v>
      </c>
      <c r="C321">
        <v>319</v>
      </c>
    </row>
    <row r="322" spans="1:3" ht="30" x14ac:dyDescent="0.25">
      <c r="A322" s="15" t="s">
        <v>696</v>
      </c>
      <c r="B322" s="15" t="s">
        <v>697</v>
      </c>
      <c r="C322">
        <v>320</v>
      </c>
    </row>
    <row r="323" spans="1:3" ht="30" x14ac:dyDescent="0.25">
      <c r="A323" s="15" t="s">
        <v>698</v>
      </c>
      <c r="B323" s="15" t="s">
        <v>699</v>
      </c>
      <c r="C323">
        <v>321</v>
      </c>
    </row>
    <row r="324" spans="1:3" ht="30" x14ac:dyDescent="0.25">
      <c r="A324" s="15" t="s">
        <v>700</v>
      </c>
      <c r="B324" s="15" t="s">
        <v>701</v>
      </c>
      <c r="C324">
        <v>322</v>
      </c>
    </row>
    <row r="325" spans="1:3" ht="30" x14ac:dyDescent="0.25">
      <c r="A325" s="15" t="s">
        <v>702</v>
      </c>
      <c r="B325" s="15" t="s">
        <v>703</v>
      </c>
      <c r="C325">
        <v>323</v>
      </c>
    </row>
    <row r="326" spans="1:3" ht="30" x14ac:dyDescent="0.25">
      <c r="A326" s="15" t="s">
        <v>704</v>
      </c>
      <c r="B326" s="15" t="s">
        <v>705</v>
      </c>
      <c r="C326">
        <v>324</v>
      </c>
    </row>
    <row r="327" spans="1:3" ht="30" x14ac:dyDescent="0.25">
      <c r="A327" s="15" t="s">
        <v>706</v>
      </c>
      <c r="B327" s="15" t="s">
        <v>707</v>
      </c>
      <c r="C327">
        <v>325</v>
      </c>
    </row>
    <row r="328" spans="1:3" ht="30" x14ac:dyDescent="0.25">
      <c r="A328" s="15" t="s">
        <v>708</v>
      </c>
      <c r="B328" s="15" t="s">
        <v>709</v>
      </c>
      <c r="C328">
        <v>326</v>
      </c>
    </row>
    <row r="329" spans="1:3" ht="30" x14ac:dyDescent="0.25">
      <c r="A329" s="15" t="s">
        <v>710</v>
      </c>
      <c r="B329" s="15" t="s">
        <v>711</v>
      </c>
      <c r="C329">
        <v>327</v>
      </c>
    </row>
    <row r="330" spans="1:3" ht="30" x14ac:dyDescent="0.25">
      <c r="A330" s="15" t="s">
        <v>712</v>
      </c>
      <c r="B330" s="15" t="s">
        <v>713</v>
      </c>
      <c r="C330">
        <v>328</v>
      </c>
    </row>
    <row r="331" spans="1:3" ht="30" x14ac:dyDescent="0.25">
      <c r="A331" s="15" t="s">
        <v>714</v>
      </c>
      <c r="B331" s="15" t="s">
        <v>715</v>
      </c>
      <c r="C331">
        <v>329</v>
      </c>
    </row>
    <row r="332" spans="1:3" ht="30" x14ac:dyDescent="0.25">
      <c r="A332" s="15" t="s">
        <v>717</v>
      </c>
      <c r="B332" s="15" t="s">
        <v>718</v>
      </c>
      <c r="C332">
        <v>330</v>
      </c>
    </row>
    <row r="333" spans="1:3" ht="30" x14ac:dyDescent="0.25">
      <c r="A333" s="15" t="s">
        <v>719</v>
      </c>
      <c r="B333" s="15" t="s">
        <v>720</v>
      </c>
      <c r="C333">
        <v>331</v>
      </c>
    </row>
    <row r="334" spans="1:3" ht="30" x14ac:dyDescent="0.25">
      <c r="A334" s="15" t="s">
        <v>721</v>
      </c>
      <c r="B334" s="15" t="s">
        <v>722</v>
      </c>
      <c r="C334">
        <v>332</v>
      </c>
    </row>
    <row r="335" spans="1:3" ht="30" x14ac:dyDescent="0.25">
      <c r="A335" s="15" t="s">
        <v>723</v>
      </c>
      <c r="B335" s="15" t="s">
        <v>724</v>
      </c>
      <c r="C335">
        <v>333</v>
      </c>
    </row>
    <row r="336" spans="1:3" ht="30" x14ac:dyDescent="0.25">
      <c r="A336" s="15" t="s">
        <v>725</v>
      </c>
      <c r="B336" s="15" t="s">
        <v>726</v>
      </c>
      <c r="C336">
        <v>334</v>
      </c>
    </row>
    <row r="337" spans="1:3" ht="30" x14ac:dyDescent="0.25">
      <c r="A337" s="15" t="s">
        <v>727</v>
      </c>
      <c r="B337" s="15" t="s">
        <v>728</v>
      </c>
      <c r="C337">
        <v>335</v>
      </c>
    </row>
    <row r="338" spans="1:3" ht="30" x14ac:dyDescent="0.25">
      <c r="A338" s="15" t="s">
        <v>729</v>
      </c>
      <c r="B338" s="15" t="s">
        <v>730</v>
      </c>
      <c r="C338">
        <v>336</v>
      </c>
    </row>
    <row r="339" spans="1:3" ht="30" x14ac:dyDescent="0.25">
      <c r="A339" s="15" t="s">
        <v>731</v>
      </c>
      <c r="B339" s="15" t="s">
        <v>732</v>
      </c>
      <c r="C339">
        <v>337</v>
      </c>
    </row>
    <row r="340" spans="1:3" ht="30" x14ac:dyDescent="0.25">
      <c r="A340" s="15" t="s">
        <v>733</v>
      </c>
      <c r="B340" s="15" t="s">
        <v>734</v>
      </c>
      <c r="C340">
        <v>338</v>
      </c>
    </row>
    <row r="341" spans="1:3" ht="30" x14ac:dyDescent="0.25">
      <c r="A341" s="15" t="s">
        <v>735</v>
      </c>
      <c r="B341" s="15" t="s">
        <v>736</v>
      </c>
      <c r="C341">
        <v>339</v>
      </c>
    </row>
    <row r="342" spans="1:3" ht="30" x14ac:dyDescent="0.25">
      <c r="A342" s="15" t="s">
        <v>737</v>
      </c>
      <c r="B342" s="15" t="s">
        <v>738</v>
      </c>
      <c r="C342">
        <v>340</v>
      </c>
    </row>
    <row r="343" spans="1:3" ht="30" x14ac:dyDescent="0.25">
      <c r="A343" s="15" t="s">
        <v>739</v>
      </c>
      <c r="B343" s="15" t="s">
        <v>740</v>
      </c>
      <c r="C343">
        <v>341</v>
      </c>
    </row>
    <row r="344" spans="1:3" ht="30" x14ac:dyDescent="0.25">
      <c r="A344" s="15" t="s">
        <v>741</v>
      </c>
      <c r="B344" s="15" t="s">
        <v>742</v>
      </c>
      <c r="C344">
        <v>342</v>
      </c>
    </row>
    <row r="345" spans="1:3" ht="30" x14ac:dyDescent="0.25">
      <c r="A345" s="15" t="s">
        <v>743</v>
      </c>
      <c r="B345" s="15" t="s">
        <v>744</v>
      </c>
      <c r="C345">
        <v>343</v>
      </c>
    </row>
    <row r="346" spans="1:3" ht="30" x14ac:dyDescent="0.25">
      <c r="A346" s="15" t="s">
        <v>745</v>
      </c>
      <c r="B346" s="15" t="s">
        <v>746</v>
      </c>
      <c r="C346">
        <v>344</v>
      </c>
    </row>
    <row r="347" spans="1:3" ht="30" x14ac:dyDescent="0.25">
      <c r="A347" s="15" t="s">
        <v>747</v>
      </c>
      <c r="B347" s="15" t="s">
        <v>748</v>
      </c>
      <c r="C347">
        <v>345</v>
      </c>
    </row>
    <row r="348" spans="1:3" ht="30" x14ac:dyDescent="0.25">
      <c r="A348" s="15" t="s">
        <v>749</v>
      </c>
      <c r="B348" s="15" t="s">
        <v>750</v>
      </c>
      <c r="C348">
        <v>346</v>
      </c>
    </row>
    <row r="349" spans="1:3" ht="30" x14ac:dyDescent="0.25">
      <c r="A349" s="15" t="s">
        <v>751</v>
      </c>
      <c r="B349" s="15" t="s">
        <v>752</v>
      </c>
      <c r="C349">
        <v>347</v>
      </c>
    </row>
    <row r="350" spans="1:3" ht="30" x14ac:dyDescent="0.25">
      <c r="A350" s="15" t="s">
        <v>753</v>
      </c>
      <c r="B350" s="15" t="s">
        <v>754</v>
      </c>
      <c r="C350">
        <v>348</v>
      </c>
    </row>
    <row r="351" spans="1:3" ht="30" x14ac:dyDescent="0.25">
      <c r="A351" s="15" t="s">
        <v>755</v>
      </c>
      <c r="B351" s="15" t="s">
        <v>756</v>
      </c>
      <c r="C351">
        <v>349</v>
      </c>
    </row>
    <row r="352" spans="1:3" ht="30" x14ac:dyDescent="0.25">
      <c r="A352" s="15" t="s">
        <v>757</v>
      </c>
      <c r="B352" s="15" t="s">
        <v>758</v>
      </c>
      <c r="C352">
        <v>350</v>
      </c>
    </row>
    <row r="353" spans="1:3" ht="30" x14ac:dyDescent="0.25">
      <c r="A353" s="15" t="s">
        <v>759</v>
      </c>
      <c r="B353" s="15" t="s">
        <v>760</v>
      </c>
      <c r="C353">
        <v>351</v>
      </c>
    </row>
    <row r="354" spans="1:3" ht="30" x14ac:dyDescent="0.25">
      <c r="A354" s="15" t="s">
        <v>761</v>
      </c>
      <c r="B354" s="15" t="s">
        <v>762</v>
      </c>
      <c r="C354">
        <v>352</v>
      </c>
    </row>
    <row r="355" spans="1:3" ht="30" x14ac:dyDescent="0.25">
      <c r="A355" s="15" t="s">
        <v>763</v>
      </c>
      <c r="B355" s="15" t="s">
        <v>764</v>
      </c>
      <c r="C355">
        <v>353</v>
      </c>
    </row>
    <row r="356" spans="1:3" ht="30" x14ac:dyDescent="0.25">
      <c r="A356" s="15" t="s">
        <v>765</v>
      </c>
      <c r="B356" s="15" t="s">
        <v>766</v>
      </c>
      <c r="C356">
        <v>354</v>
      </c>
    </row>
    <row r="357" spans="1:3" ht="30" x14ac:dyDescent="0.25">
      <c r="A357" s="15" t="s">
        <v>767</v>
      </c>
      <c r="B357" s="15" t="s">
        <v>768</v>
      </c>
      <c r="C357">
        <v>355</v>
      </c>
    </row>
    <row r="358" spans="1:3" ht="30" x14ac:dyDescent="0.25">
      <c r="A358" s="15" t="s">
        <v>769</v>
      </c>
      <c r="B358" s="15" t="s">
        <v>770</v>
      </c>
      <c r="C358">
        <v>356</v>
      </c>
    </row>
    <row r="359" spans="1:3" ht="30" x14ac:dyDescent="0.25">
      <c r="A359" s="15" t="s">
        <v>771</v>
      </c>
      <c r="B359" s="15" t="s">
        <v>772</v>
      </c>
      <c r="C359">
        <v>357</v>
      </c>
    </row>
    <row r="360" spans="1:3" ht="30" x14ac:dyDescent="0.25">
      <c r="A360" s="15" t="s">
        <v>773</v>
      </c>
      <c r="B360" s="15" t="s">
        <v>774</v>
      </c>
      <c r="C360">
        <v>358</v>
      </c>
    </row>
    <row r="361" spans="1:3" ht="30" x14ac:dyDescent="0.25">
      <c r="A361" s="15" t="s">
        <v>775</v>
      </c>
      <c r="B361" s="15" t="s">
        <v>776</v>
      </c>
      <c r="C361">
        <v>359</v>
      </c>
    </row>
    <row r="362" spans="1:3" ht="30" x14ac:dyDescent="0.25">
      <c r="A362" s="15" t="s">
        <v>777</v>
      </c>
      <c r="B362" s="15" t="s">
        <v>778</v>
      </c>
      <c r="C362">
        <v>360</v>
      </c>
    </row>
    <row r="363" spans="1:3" ht="30" x14ac:dyDescent="0.25">
      <c r="A363" s="15" t="s">
        <v>779</v>
      </c>
      <c r="B363" s="15" t="s">
        <v>780</v>
      </c>
      <c r="C363">
        <v>361</v>
      </c>
    </row>
    <row r="364" spans="1:3" ht="30" x14ac:dyDescent="0.25">
      <c r="A364" s="15" t="s">
        <v>781</v>
      </c>
      <c r="B364" s="15" t="s">
        <v>782</v>
      </c>
      <c r="C364">
        <v>362</v>
      </c>
    </row>
    <row r="365" spans="1:3" ht="30" x14ac:dyDescent="0.25">
      <c r="A365" s="15" t="s">
        <v>783</v>
      </c>
      <c r="B365" s="15" t="s">
        <v>784</v>
      </c>
      <c r="C365">
        <v>363</v>
      </c>
    </row>
    <row r="366" spans="1:3" ht="30" x14ac:dyDescent="0.25">
      <c r="A366" s="15" t="s">
        <v>785</v>
      </c>
      <c r="B366" s="15" t="s">
        <v>786</v>
      </c>
      <c r="C366">
        <v>364</v>
      </c>
    </row>
    <row r="367" spans="1:3" ht="30" x14ac:dyDescent="0.25">
      <c r="A367" s="15" t="s">
        <v>787</v>
      </c>
      <c r="B367" s="15" t="s">
        <v>788</v>
      </c>
      <c r="C367">
        <v>365</v>
      </c>
    </row>
    <row r="368" spans="1:3" x14ac:dyDescent="0.25">
      <c r="C368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Sheet1</vt:lpstr>
      <vt:lpstr>Sheet2</vt:lpstr>
      <vt:lpstr>DayNumbers</vt:lpstr>
      <vt:lpstr>Sheet4</vt:lpstr>
      <vt:lpstr>Day_Circle_Radius</vt:lpstr>
      <vt:lpstr>Display_Height</vt:lpstr>
      <vt:lpstr>Latitude</vt:lpstr>
      <vt:lpstr>MIDDAY</vt:lpstr>
      <vt:lpstr>Minutes_Per_Day</vt:lpstr>
      <vt:lpstr>SIX_AM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Weaver</dc:creator>
  <cp:lastModifiedBy>Nathan Weaver</cp:lastModifiedBy>
  <dcterms:created xsi:type="dcterms:W3CDTF">2022-10-29T04:46:23Z</dcterms:created>
  <dcterms:modified xsi:type="dcterms:W3CDTF">2024-07-25T19:55:14Z</dcterms:modified>
</cp:coreProperties>
</file>